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24226"/>
  <mc:AlternateContent xmlns:mc="http://schemas.openxmlformats.org/markup-compatibility/2006">
    <mc:Choice Requires="x15">
      <x15ac:absPath xmlns:x15ac="http://schemas.microsoft.com/office/spreadsheetml/2010/11/ac" url="/Users/dp/qbox/qbox/app/xlsx/"/>
    </mc:Choice>
  </mc:AlternateContent>
  <xr:revisionPtr revIDLastSave="0" documentId="13_ncr:1_{4F513F7E-C660-A347-98A2-C10DB25CF190}" xr6:coauthVersionLast="47" xr6:coauthVersionMax="47" xr10:uidLastSave="{00000000-0000-0000-0000-000000000000}"/>
  <bookViews>
    <workbookView xWindow="0" yWindow="500" windowWidth="51200" windowHeight="28300" firstSheet="1" activeTab="1" xr2:uid="{00000000-000D-0000-FFFF-FFFF00000000}"/>
  </bookViews>
  <sheets>
    <sheet name="Riepilogo" sheetId="6" r:id="rId1"/>
    <sheet name="TABELLONE" sheetId="4" r:id="rId2"/>
    <sheet name="SLDataSheet" sheetId="3" state="veryHidden" r:id="rId3"/>
    <sheet name="Riferimento" sheetId="2" r:id="rId4"/>
    <sheet name="Sheet1" sheetId="5" r:id="rId5"/>
    <sheet name="Sheet2" sheetId="7" r:id="rId6"/>
  </sheets>
  <externalReferences>
    <externalReference r:id="rId7"/>
    <externalReference r:id="rId8"/>
    <externalReference r:id="rId9"/>
    <externalReference r:id="rId10"/>
    <externalReference r:id="rId11"/>
  </externalReferences>
  <definedNames>
    <definedName name="_xlnm._FilterDatabase" localSheetId="1" hidden="1">TABELLONE!$A$2:$AA$359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54" i="4" l="1"/>
  <c r="O354" i="4"/>
  <c r="P354" i="4" s="1"/>
  <c r="M354" i="4"/>
  <c r="N282" i="4"/>
  <c r="Q359" i="4"/>
  <c r="O359" i="4"/>
  <c r="P359" i="4" s="1"/>
  <c r="M359" i="4"/>
  <c r="G359" i="4"/>
  <c r="F359" i="4"/>
  <c r="C359" i="4"/>
  <c r="Q358" i="4"/>
  <c r="O358" i="4"/>
  <c r="P358" i="4" s="1"/>
  <c r="M358" i="4"/>
  <c r="G358" i="4"/>
  <c r="F358" i="4"/>
  <c r="C358" i="4"/>
  <c r="Q357" i="4"/>
  <c r="O357" i="4"/>
  <c r="P357" i="4" s="1"/>
  <c r="M357" i="4"/>
  <c r="G357" i="4"/>
  <c r="F357" i="4"/>
  <c r="C357" i="4"/>
  <c r="Q356" i="4"/>
  <c r="O356" i="4"/>
  <c r="P356" i="4" s="1"/>
  <c r="M356" i="4"/>
  <c r="G356" i="4"/>
  <c r="F356" i="4"/>
  <c r="C356" i="4"/>
  <c r="Q355" i="4"/>
  <c r="O355" i="4"/>
  <c r="P355" i="4" s="1"/>
  <c r="M355" i="4"/>
  <c r="G355" i="4"/>
  <c r="F355" i="4"/>
  <c r="C355" i="4"/>
  <c r="F354" i="4"/>
  <c r="C354" i="4"/>
  <c r="Q353" i="4"/>
  <c r="O353" i="4"/>
  <c r="P353" i="4" s="1"/>
  <c r="M353" i="4"/>
  <c r="G353" i="4"/>
  <c r="F353" i="4"/>
  <c r="C353" i="4"/>
  <c r="Q352" i="4"/>
  <c r="O352" i="4"/>
  <c r="P352" i="4" s="1"/>
  <c r="M352" i="4"/>
  <c r="G352" i="4"/>
  <c r="F352" i="4"/>
  <c r="C352" i="4"/>
  <c r="Q351" i="4"/>
  <c r="O351" i="4"/>
  <c r="P351" i="4" s="1"/>
  <c r="M351" i="4"/>
  <c r="G351" i="4"/>
  <c r="F351" i="4"/>
  <c r="C351" i="4"/>
  <c r="Q350" i="4"/>
  <c r="O350" i="4"/>
  <c r="P350" i="4" s="1"/>
  <c r="M350" i="4"/>
  <c r="G350" i="4"/>
  <c r="F350" i="4"/>
  <c r="C350" i="4"/>
  <c r="Q349" i="4"/>
  <c r="O349" i="4"/>
  <c r="P349" i="4" s="1"/>
  <c r="M349" i="4"/>
  <c r="G349" i="4"/>
  <c r="F349" i="4"/>
  <c r="C349" i="4"/>
  <c r="Q348" i="4"/>
  <c r="O348" i="4"/>
  <c r="P348" i="4" s="1"/>
  <c r="M348" i="4"/>
  <c r="G348" i="4"/>
  <c r="F348" i="4"/>
  <c r="C348" i="4"/>
  <c r="Q347" i="4"/>
  <c r="O347" i="4"/>
  <c r="P347" i="4" s="1"/>
  <c r="M347" i="4"/>
  <c r="G347" i="4"/>
  <c r="F347" i="4"/>
  <c r="C347" i="4"/>
  <c r="Q346" i="4"/>
  <c r="O346" i="4"/>
  <c r="P346" i="4" s="1"/>
  <c r="M346" i="4"/>
  <c r="G346" i="4"/>
  <c r="F346" i="4"/>
  <c r="C346" i="4"/>
  <c r="Q345" i="4"/>
  <c r="O345" i="4"/>
  <c r="P345" i="4" s="1"/>
  <c r="M345" i="4"/>
  <c r="G345" i="4"/>
  <c r="F345" i="4"/>
  <c r="C345" i="4"/>
  <c r="Q344" i="4"/>
  <c r="O344" i="4"/>
  <c r="P344" i="4" s="1"/>
  <c r="M344" i="4"/>
  <c r="G344" i="4"/>
  <c r="F344" i="4"/>
  <c r="C344" i="4"/>
  <c r="Q343" i="4" l="1"/>
  <c r="O343" i="4"/>
  <c r="P343" i="4" s="1"/>
  <c r="M343" i="4"/>
  <c r="G343" i="4"/>
  <c r="F343" i="4"/>
  <c r="C343" i="4"/>
  <c r="Q342" i="4"/>
  <c r="O342" i="4"/>
  <c r="P342" i="4" s="1"/>
  <c r="M342" i="4"/>
  <c r="G342" i="4"/>
  <c r="F342" i="4"/>
  <c r="C342" i="4"/>
  <c r="Q341" i="4"/>
  <c r="O341" i="4"/>
  <c r="P341" i="4" s="1"/>
  <c r="M341" i="4"/>
  <c r="G341" i="4"/>
  <c r="F341" i="4"/>
  <c r="C341" i="4"/>
  <c r="Q340" i="4"/>
  <c r="O340" i="4"/>
  <c r="P340" i="4" s="1"/>
  <c r="M340" i="4"/>
  <c r="G340" i="4"/>
  <c r="F340" i="4"/>
  <c r="C340" i="4"/>
  <c r="Q339" i="4"/>
  <c r="O339" i="4"/>
  <c r="P339" i="4" s="1"/>
  <c r="M339" i="4"/>
  <c r="G339" i="4"/>
  <c r="F339" i="4"/>
  <c r="C339" i="4"/>
  <c r="Q338" i="4"/>
  <c r="O338" i="4"/>
  <c r="P338" i="4" s="1"/>
  <c r="M338" i="4"/>
  <c r="G338" i="4"/>
  <c r="F338" i="4"/>
  <c r="C338" i="4"/>
  <c r="Q337" i="4"/>
  <c r="O337" i="4"/>
  <c r="P337" i="4" s="1"/>
  <c r="M337" i="4"/>
  <c r="G337" i="4"/>
  <c r="F337" i="4"/>
  <c r="C337" i="4"/>
  <c r="Q336" i="4"/>
  <c r="O336" i="4"/>
  <c r="P336" i="4" s="1"/>
  <c r="M336" i="4"/>
  <c r="G336" i="4"/>
  <c r="F336" i="4"/>
  <c r="C336" i="4"/>
  <c r="Q335" i="4"/>
  <c r="O335" i="4"/>
  <c r="P335" i="4" s="1"/>
  <c r="M335" i="4"/>
  <c r="G335" i="4"/>
  <c r="F335" i="4"/>
  <c r="C335" i="4"/>
  <c r="Q334" i="4"/>
  <c r="O334" i="4"/>
  <c r="P334" i="4" s="1"/>
  <c r="M334" i="4"/>
  <c r="G334" i="4"/>
  <c r="F334" i="4"/>
  <c r="C334" i="4"/>
  <c r="Q333" i="4"/>
  <c r="O333" i="4"/>
  <c r="P333" i="4" s="1"/>
  <c r="M333" i="4"/>
  <c r="G333" i="4"/>
  <c r="F333" i="4"/>
  <c r="C333" i="4"/>
  <c r="Q332" i="4"/>
  <c r="O332" i="4"/>
  <c r="P332" i="4" s="1"/>
  <c r="M332" i="4"/>
  <c r="G332" i="4"/>
  <c r="F332" i="4"/>
  <c r="C332" i="4"/>
  <c r="Q331" i="4"/>
  <c r="O331" i="4"/>
  <c r="P331" i="4" s="1"/>
  <c r="M331" i="4"/>
  <c r="G331" i="4"/>
  <c r="F331" i="4"/>
  <c r="C331" i="4"/>
  <c r="Q330" i="4"/>
  <c r="O330" i="4"/>
  <c r="P330" i="4" s="1"/>
  <c r="M330" i="4"/>
  <c r="G330" i="4"/>
  <c r="F330" i="4"/>
  <c r="C330" i="4"/>
  <c r="Q329" i="4"/>
  <c r="O329" i="4"/>
  <c r="P329" i="4" s="1"/>
  <c r="M329" i="4"/>
  <c r="G329" i="4"/>
  <c r="F329" i="4"/>
  <c r="C329" i="4"/>
  <c r="Q328" i="4"/>
  <c r="O328" i="4"/>
  <c r="P328" i="4" s="1"/>
  <c r="M328" i="4"/>
  <c r="G328" i="4"/>
  <c r="F328" i="4"/>
  <c r="C328" i="4"/>
  <c r="Q327" i="4"/>
  <c r="O327" i="4"/>
  <c r="P327" i="4" s="1"/>
  <c r="M327" i="4"/>
  <c r="G327" i="4"/>
  <c r="F327" i="4"/>
  <c r="C327" i="4"/>
  <c r="Q326" i="4"/>
  <c r="O326" i="4"/>
  <c r="P326" i="4" s="1"/>
  <c r="M326" i="4"/>
  <c r="G326" i="4"/>
  <c r="F326" i="4"/>
  <c r="C326" i="4"/>
  <c r="Q325" i="4"/>
  <c r="O325" i="4"/>
  <c r="P325" i="4" s="1"/>
  <c r="M325" i="4"/>
  <c r="G325" i="4"/>
  <c r="F325" i="4"/>
  <c r="C325" i="4"/>
  <c r="M307" i="4" l="1"/>
  <c r="N307" i="4"/>
  <c r="O307" i="4"/>
  <c r="Q307" i="4"/>
  <c r="N308" i="4"/>
  <c r="G324" i="4"/>
  <c r="F324" i="4"/>
  <c r="C324" i="4"/>
  <c r="G323" i="4"/>
  <c r="F323" i="4"/>
  <c r="C323" i="4"/>
  <c r="G322" i="4"/>
  <c r="F322" i="4"/>
  <c r="C322" i="4"/>
  <c r="G321" i="4"/>
  <c r="F321" i="4"/>
  <c r="C321" i="4"/>
  <c r="G320" i="4"/>
  <c r="F320" i="4"/>
  <c r="C320" i="4"/>
  <c r="G319" i="4"/>
  <c r="F319" i="4"/>
  <c r="C319" i="4"/>
  <c r="G318" i="4"/>
  <c r="F318" i="4"/>
  <c r="C318" i="4"/>
  <c r="G317" i="4"/>
  <c r="F317" i="4"/>
  <c r="C317" i="4"/>
  <c r="G316" i="4"/>
  <c r="F316" i="4"/>
  <c r="C316" i="4"/>
  <c r="G315" i="4"/>
  <c r="F315" i="4"/>
  <c r="C315" i="4"/>
  <c r="G314" i="4"/>
  <c r="F314" i="4"/>
  <c r="C314" i="4"/>
  <c r="G313" i="4"/>
  <c r="F313" i="4"/>
  <c r="C313" i="4"/>
  <c r="G312" i="4"/>
  <c r="F312" i="4"/>
  <c r="C312" i="4"/>
  <c r="G311" i="4"/>
  <c r="F311" i="4"/>
  <c r="C311" i="4"/>
  <c r="G310" i="4"/>
  <c r="F310" i="4"/>
  <c r="C310" i="4"/>
  <c r="G309" i="4"/>
  <c r="F309" i="4"/>
  <c r="C309" i="4"/>
  <c r="G308" i="4"/>
  <c r="F308" i="4"/>
  <c r="C308" i="4"/>
  <c r="G307" i="4"/>
  <c r="F307" i="4"/>
  <c r="C307" i="4"/>
  <c r="G306" i="4"/>
  <c r="F306" i="4"/>
  <c r="C306" i="4"/>
  <c r="G305" i="4"/>
  <c r="F305" i="4"/>
  <c r="C305" i="4"/>
  <c r="G304" i="4"/>
  <c r="F304" i="4"/>
  <c r="C304" i="4"/>
  <c r="G303" i="4"/>
  <c r="F303" i="4"/>
  <c r="C303" i="4"/>
  <c r="G302" i="4"/>
  <c r="F302" i="4"/>
  <c r="C302" i="4"/>
  <c r="G301" i="4"/>
  <c r="F301" i="4"/>
  <c r="C301" i="4"/>
  <c r="G300" i="4"/>
  <c r="F300" i="4"/>
  <c r="C300" i="4"/>
  <c r="G299" i="4"/>
  <c r="F299" i="4"/>
  <c r="C299" i="4"/>
  <c r="Q298" i="4"/>
  <c r="Q297" i="4"/>
  <c r="Q296" i="4"/>
  <c r="Q295" i="4"/>
  <c r="Q294" i="4"/>
  <c r="Q293" i="4"/>
  <c r="Q292" i="4"/>
  <c r="Q291" i="4"/>
  <c r="Q290" i="4"/>
  <c r="Q289" i="4"/>
  <c r="Q288" i="4"/>
  <c r="Q287" i="4"/>
  <c r="Q286" i="4"/>
  <c r="Q285" i="4"/>
  <c r="Q284" i="4"/>
  <c r="O284" i="4"/>
  <c r="O285" i="4"/>
  <c r="O286" i="4"/>
  <c r="O287" i="4"/>
  <c r="O288" i="4"/>
  <c r="O289" i="4"/>
  <c r="O290" i="4"/>
  <c r="O291" i="4"/>
  <c r="O292" i="4"/>
  <c r="O293" i="4"/>
  <c r="O294" i="4"/>
  <c r="O295" i="4"/>
  <c r="O296" i="4"/>
  <c r="O297" i="4"/>
  <c r="O298" i="4"/>
  <c r="M284" i="4"/>
  <c r="M285" i="4"/>
  <c r="M286" i="4"/>
  <c r="M287" i="4"/>
  <c r="M288" i="4"/>
  <c r="M289" i="4"/>
  <c r="M290" i="4"/>
  <c r="M291" i="4"/>
  <c r="M292" i="4"/>
  <c r="M293" i="4"/>
  <c r="M294" i="4"/>
  <c r="M295" i="4"/>
  <c r="M296" i="4"/>
  <c r="M297" i="4"/>
  <c r="M298" i="4"/>
  <c r="G284" i="4"/>
  <c r="G285" i="4"/>
  <c r="G286" i="4"/>
  <c r="G287" i="4"/>
  <c r="G288" i="4"/>
  <c r="G289" i="4"/>
  <c r="G290" i="4"/>
  <c r="G291" i="4"/>
  <c r="G292" i="4"/>
  <c r="G293" i="4"/>
  <c r="G294" i="4"/>
  <c r="G295" i="4"/>
  <c r="G296" i="4"/>
  <c r="G297" i="4"/>
  <c r="G298" i="4"/>
  <c r="F284" i="4"/>
  <c r="F285" i="4"/>
  <c r="F286" i="4"/>
  <c r="F287" i="4"/>
  <c r="F288" i="4"/>
  <c r="F289" i="4"/>
  <c r="F290" i="4"/>
  <c r="F291" i="4"/>
  <c r="F292" i="4"/>
  <c r="F293" i="4"/>
  <c r="F294" i="4"/>
  <c r="F295" i="4"/>
  <c r="F296" i="4"/>
  <c r="F297" i="4"/>
  <c r="F298" i="4"/>
  <c r="C284" i="4"/>
  <c r="C285" i="4"/>
  <c r="C286" i="4"/>
  <c r="C287" i="4"/>
  <c r="C288" i="4"/>
  <c r="C289" i="4"/>
  <c r="C290" i="4"/>
  <c r="C291" i="4"/>
  <c r="C292" i="4"/>
  <c r="C293" i="4"/>
  <c r="C294" i="4"/>
  <c r="C295" i="4"/>
  <c r="C296" i="4"/>
  <c r="C297" i="4"/>
  <c r="C298" i="4"/>
  <c r="N298" i="4"/>
  <c r="N297" i="4"/>
  <c r="N296" i="4"/>
  <c r="N295" i="4"/>
  <c r="N294" i="4"/>
  <c r="N293" i="4"/>
  <c r="N292" i="4"/>
  <c r="N291" i="4"/>
  <c r="N290" i="4"/>
  <c r="N289" i="4"/>
  <c r="N288" i="4"/>
  <c r="N287" i="4"/>
  <c r="N286" i="4"/>
  <c r="N285" i="4"/>
  <c r="N284" i="4"/>
  <c r="M299" i="4"/>
  <c r="N299" i="4"/>
  <c r="O299" i="4"/>
  <c r="M300" i="4"/>
  <c r="N300" i="4"/>
  <c r="O300" i="4"/>
  <c r="M301" i="4"/>
  <c r="N301" i="4"/>
  <c r="O301" i="4"/>
  <c r="P307" i="4" l="1"/>
  <c r="P288" i="4"/>
  <c r="P296" i="4"/>
  <c r="P291" i="4"/>
  <c r="P284" i="4"/>
  <c r="P292" i="4"/>
  <c r="P285" i="4"/>
  <c r="P289" i="4"/>
  <c r="P293" i="4"/>
  <c r="P297" i="4"/>
  <c r="P287" i="4"/>
  <c r="P295" i="4"/>
  <c r="P286" i="4"/>
  <c r="P290" i="4"/>
  <c r="P294" i="4"/>
  <c r="P298"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29" i="4"/>
  <c r="Y130" i="4"/>
  <c r="Y131" i="4"/>
  <c r="Y132" i="4"/>
  <c r="Y133" i="4"/>
  <c r="Y134" i="4"/>
  <c r="Y135" i="4"/>
  <c r="Y136" i="4"/>
  <c r="Y137" i="4"/>
  <c r="Y138" i="4"/>
  <c r="Y139" i="4"/>
  <c r="Y140" i="4"/>
  <c r="Y141" i="4"/>
  <c r="Y142" i="4"/>
  <c r="Y143" i="4"/>
  <c r="Y144" i="4"/>
  <c r="Y145" i="4"/>
  <c r="Y146" i="4"/>
  <c r="Y147" i="4"/>
  <c r="Y148" i="4"/>
  <c r="Y149" i="4"/>
  <c r="Y150" i="4"/>
  <c r="Y151" i="4"/>
  <c r="Y152" i="4"/>
  <c r="Y153" i="4"/>
  <c r="Y154" i="4"/>
  <c r="Y155" i="4"/>
  <c r="Y156" i="4"/>
  <c r="Y157" i="4"/>
  <c r="Y158" i="4"/>
  <c r="Y159" i="4"/>
  <c r="Y160" i="4"/>
  <c r="Y161" i="4"/>
  <c r="Y162" i="4"/>
  <c r="Y163" i="4"/>
  <c r="Y164" i="4"/>
  <c r="Y165" i="4"/>
  <c r="Y166" i="4"/>
  <c r="Y167" i="4"/>
  <c r="Y168" i="4"/>
  <c r="Y169" i="4"/>
  <c r="Y170" i="4"/>
  <c r="Y171" i="4"/>
  <c r="Y172" i="4"/>
  <c r="Y173" i="4"/>
  <c r="Y174" i="4"/>
  <c r="Y175" i="4"/>
  <c r="Y176" i="4"/>
  <c r="Y177" i="4"/>
  <c r="Y178" i="4"/>
  <c r="Y179" i="4"/>
  <c r="Y180" i="4"/>
  <c r="Y181" i="4"/>
  <c r="Y182" i="4"/>
  <c r="Y183" i="4"/>
  <c r="Y184" i="4"/>
  <c r="Y185" i="4"/>
  <c r="Y186" i="4"/>
  <c r="Y187" i="4"/>
  <c r="Y188" i="4"/>
  <c r="Y189" i="4"/>
  <c r="Y190" i="4"/>
  <c r="Y191" i="4"/>
  <c r="Y192" i="4"/>
  <c r="Y193" i="4"/>
  <c r="Y194" i="4"/>
  <c r="Y195" i="4"/>
  <c r="Y196" i="4"/>
  <c r="Y197" i="4"/>
  <c r="Y198" i="4"/>
  <c r="Y199" i="4"/>
  <c r="Y200" i="4"/>
  <c r="Y201" i="4"/>
  <c r="Y202" i="4"/>
  <c r="Y203" i="4"/>
  <c r="Y204"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6" i="4"/>
  <c r="Y277" i="4"/>
  <c r="Y278"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4" i="4"/>
  <c r="Y305" i="4"/>
  <c r="Y306"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3" i="4"/>
  <c r="Y334" i="4"/>
  <c r="Y335" i="4"/>
  <c r="Y336" i="4"/>
  <c r="Y337" i="4"/>
  <c r="Y338" i="4"/>
  <c r="Y339" i="4"/>
  <c r="Y340" i="4"/>
  <c r="Y341" i="4"/>
  <c r="Y342" i="4"/>
  <c r="Y343" i="4"/>
  <c r="Y344" i="4"/>
  <c r="Y345" i="4"/>
  <c r="Y346" i="4"/>
  <c r="Y347" i="4"/>
  <c r="Y348" i="4"/>
  <c r="Y349" i="4"/>
  <c r="Y350" i="4"/>
  <c r="Y351" i="4"/>
  <c r="Y352" i="4"/>
  <c r="Y353" i="4"/>
  <c r="Y354" i="4"/>
  <c r="Y355" i="4"/>
  <c r="Y356" i="4"/>
  <c r="Y357" i="4"/>
  <c r="Y358" i="4"/>
  <c r="Y359" i="4"/>
  <c r="Y5" i="4"/>
  <c r="Y6" i="4"/>
  <c r="Y7" i="4"/>
  <c r="Y8" i="4"/>
  <c r="Y9" i="4"/>
  <c r="Y10" i="4"/>
  <c r="Y11" i="4"/>
  <c r="Y12" i="4"/>
  <c r="Y13" i="4"/>
  <c r="Y14" i="4"/>
  <c r="Y15" i="4"/>
  <c r="Y16" i="4"/>
  <c r="Y17" i="4"/>
  <c r="Y18" i="4"/>
  <c r="Y19" i="4"/>
  <c r="Y20" i="4"/>
  <c r="Y3" i="4"/>
  <c r="Y4" i="4"/>
  <c r="Y2" i="4"/>
  <c r="C4" i="4" l="1"/>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3" i="4"/>
  <c r="F5" i="4" l="1"/>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3"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O302" i="4"/>
  <c r="O303" i="4"/>
  <c r="O304" i="4"/>
  <c r="O305" i="4"/>
  <c r="O306" i="4"/>
  <c r="O308" i="4"/>
  <c r="O309" i="4"/>
  <c r="O310" i="4"/>
  <c r="O311" i="4"/>
  <c r="O312" i="4"/>
  <c r="O313" i="4"/>
  <c r="O314" i="4"/>
  <c r="O315" i="4"/>
  <c r="O316" i="4"/>
  <c r="O317" i="4"/>
  <c r="O318" i="4"/>
  <c r="O319" i="4"/>
  <c r="O320" i="4"/>
  <c r="O321" i="4"/>
  <c r="O322" i="4"/>
  <c r="O323" i="4"/>
  <c r="O324" i="4"/>
  <c r="O3" i="4"/>
  <c r="P3" i="4" s="1"/>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M302" i="4"/>
  <c r="M303" i="4"/>
  <c r="M304" i="4"/>
  <c r="M305" i="4"/>
  <c r="M306" i="4"/>
  <c r="M308" i="4"/>
  <c r="M309" i="4"/>
  <c r="M310" i="4"/>
  <c r="M311" i="4"/>
  <c r="M312" i="4"/>
  <c r="M313" i="4"/>
  <c r="M314" i="4"/>
  <c r="M315" i="4"/>
  <c r="M316" i="4"/>
  <c r="M317" i="4"/>
  <c r="M318" i="4"/>
  <c r="M319" i="4"/>
  <c r="M320" i="4"/>
  <c r="M321" i="4"/>
  <c r="M322" i="4"/>
  <c r="M323" i="4"/>
  <c r="M324"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J99" i="2"/>
  <c r="J98" i="2"/>
  <c r="J97" i="2"/>
  <c r="Q2" i="2"/>
  <c r="F4" i="4"/>
  <c r="F3" i="4"/>
  <c r="Q299" i="4"/>
  <c r="Q300" i="4"/>
  <c r="Q301" i="4"/>
  <c r="Q302" i="4"/>
  <c r="Q303" i="4"/>
  <c r="Q304" i="4"/>
  <c r="Q305" i="4"/>
  <c r="Q306" i="4"/>
  <c r="Q308" i="4"/>
  <c r="Q309" i="4"/>
  <c r="Q310" i="4"/>
  <c r="Q311" i="4"/>
  <c r="Q312" i="4"/>
  <c r="Q313" i="4"/>
  <c r="Q314" i="4"/>
  <c r="Q315" i="4"/>
  <c r="Q316" i="4"/>
  <c r="Q317" i="4"/>
  <c r="Q318" i="4"/>
  <c r="Q319" i="4"/>
  <c r="Q320" i="4"/>
  <c r="Q321" i="4"/>
  <c r="Q322" i="4"/>
  <c r="Q323" i="4"/>
  <c r="Q324" i="4"/>
  <c r="N217" i="4"/>
  <c r="N218" i="4"/>
  <c r="N219" i="4"/>
  <c r="N220" i="4"/>
  <c r="N221" i="4"/>
  <c r="N222" i="4"/>
  <c r="P222" i="4" s="1"/>
  <c r="N223" i="4"/>
  <c r="N224" i="4"/>
  <c r="N225" i="4"/>
  <c r="N226" i="4"/>
  <c r="N227" i="4"/>
  <c r="N228" i="4"/>
  <c r="N229" i="4"/>
  <c r="N230" i="4"/>
  <c r="P230" i="4" s="1"/>
  <c r="N231" i="4"/>
  <c r="N232" i="4"/>
  <c r="N233" i="4"/>
  <c r="P233" i="4" s="1"/>
  <c r="N234" i="4"/>
  <c r="N235" i="4"/>
  <c r="N236" i="4"/>
  <c r="N237" i="4"/>
  <c r="N238" i="4"/>
  <c r="P238" i="4" s="1"/>
  <c r="N239" i="4"/>
  <c r="N240" i="4"/>
  <c r="N241" i="4"/>
  <c r="P241" i="4" s="1"/>
  <c r="N242" i="4"/>
  <c r="N243" i="4"/>
  <c r="N244" i="4"/>
  <c r="N245" i="4"/>
  <c r="N246" i="4"/>
  <c r="P246" i="4" s="1"/>
  <c r="N247" i="4"/>
  <c r="N248" i="4"/>
  <c r="N249" i="4"/>
  <c r="P249" i="4" s="1"/>
  <c r="N250" i="4"/>
  <c r="N251" i="4"/>
  <c r="N252" i="4"/>
  <c r="N253" i="4"/>
  <c r="N254" i="4"/>
  <c r="P254" i="4" s="1"/>
  <c r="N255" i="4"/>
  <c r="N256" i="4"/>
  <c r="N257" i="4"/>
  <c r="P257" i="4" s="1"/>
  <c r="N258" i="4"/>
  <c r="N259" i="4"/>
  <c r="N260" i="4"/>
  <c r="N261" i="4"/>
  <c r="N262" i="4"/>
  <c r="P262" i="4" s="1"/>
  <c r="N263" i="4"/>
  <c r="N264" i="4"/>
  <c r="N265" i="4"/>
  <c r="P265" i="4" s="1"/>
  <c r="N266" i="4"/>
  <c r="N267" i="4"/>
  <c r="N268" i="4"/>
  <c r="N269" i="4"/>
  <c r="N270" i="4"/>
  <c r="P270" i="4" s="1"/>
  <c r="N271" i="4"/>
  <c r="N272" i="4"/>
  <c r="N273" i="4"/>
  <c r="P273" i="4" s="1"/>
  <c r="N274" i="4"/>
  <c r="N275" i="4"/>
  <c r="N276" i="4"/>
  <c r="N277" i="4"/>
  <c r="P277" i="4" s="1"/>
  <c r="N278" i="4"/>
  <c r="N279" i="4"/>
  <c r="N280" i="4"/>
  <c r="N281" i="4"/>
  <c r="N283" i="4"/>
  <c r="P299" i="4"/>
  <c r="N302" i="4"/>
  <c r="N303" i="4"/>
  <c r="P303" i="4" s="1"/>
  <c r="N304" i="4"/>
  <c r="P304" i="4" s="1"/>
  <c r="N305" i="4"/>
  <c r="N306" i="4"/>
  <c r="N309" i="4"/>
  <c r="N310" i="4"/>
  <c r="N311" i="4"/>
  <c r="N312" i="4"/>
  <c r="P312" i="4" s="1"/>
  <c r="N313" i="4"/>
  <c r="N314" i="4"/>
  <c r="N315" i="4"/>
  <c r="N316" i="4"/>
  <c r="N317" i="4"/>
  <c r="N318" i="4"/>
  <c r="N319" i="4"/>
  <c r="N320" i="4"/>
  <c r="P320" i="4" s="1"/>
  <c r="N321" i="4"/>
  <c r="N322" i="4"/>
  <c r="N323" i="4"/>
  <c r="N324" i="4"/>
  <c r="N216" i="4"/>
  <c r="N215" i="4"/>
  <c r="N214" i="4"/>
  <c r="N213" i="4"/>
  <c r="N4" i="4"/>
  <c r="N5" i="4"/>
  <c r="N6" i="4"/>
  <c r="N7" i="4"/>
  <c r="N8" i="4"/>
  <c r="N9" i="4"/>
  <c r="P9" i="4" s="1"/>
  <c r="N10" i="4"/>
  <c r="N11" i="4"/>
  <c r="N12" i="4"/>
  <c r="N13" i="4"/>
  <c r="N14" i="4"/>
  <c r="N15" i="4"/>
  <c r="N16" i="4"/>
  <c r="N17" i="4"/>
  <c r="P17" i="4" s="1"/>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204" i="4"/>
  <c r="N203" i="4"/>
  <c r="N209" i="4"/>
  <c r="N210" i="4"/>
  <c r="N211" i="4"/>
  <c r="N212" i="4"/>
  <c r="H15" i="6"/>
  <c r="G15" i="6"/>
  <c r="F15" i="6"/>
  <c r="P211" i="4" l="1"/>
  <c r="P209" i="4"/>
  <c r="P190" i="4"/>
  <c r="P182" i="4"/>
  <c r="P174" i="4"/>
  <c r="P166" i="4"/>
  <c r="P158" i="4"/>
  <c r="P150" i="4"/>
  <c r="P142" i="4"/>
  <c r="P134" i="4"/>
  <c r="P126" i="4"/>
  <c r="P118" i="4"/>
  <c r="P110" i="4"/>
  <c r="P102" i="4"/>
  <c r="P94" i="4"/>
  <c r="P86" i="4"/>
  <c r="P78" i="4"/>
  <c r="P70" i="4"/>
  <c r="P62" i="4"/>
  <c r="P54" i="4"/>
  <c r="P46" i="4"/>
  <c r="P38" i="4"/>
  <c r="P30" i="4"/>
  <c r="P22" i="4"/>
  <c r="P214" i="4"/>
  <c r="P322" i="4"/>
  <c r="P318" i="4"/>
  <c r="P314" i="4"/>
  <c r="P310" i="4"/>
  <c r="P191" i="4"/>
  <c r="P183" i="4"/>
  <c r="P175" i="4"/>
  <c r="P167" i="4"/>
  <c r="P159" i="4"/>
  <c r="P151" i="4"/>
  <c r="P143" i="4"/>
  <c r="P135" i="4"/>
  <c r="P127" i="4"/>
  <c r="P119" i="4"/>
  <c r="P111" i="4"/>
  <c r="P103" i="4"/>
  <c r="P95" i="4"/>
  <c r="P87" i="4"/>
  <c r="P79" i="4"/>
  <c r="P71" i="4"/>
  <c r="P63" i="4"/>
  <c r="P55" i="4"/>
  <c r="P47" i="4"/>
  <c r="P39" i="4"/>
  <c r="P31" i="4"/>
  <c r="P23" i="4"/>
  <c r="P15" i="4"/>
  <c r="P188" i="4"/>
  <c r="P180" i="4"/>
  <c r="P172" i="4"/>
  <c r="P164" i="4"/>
  <c r="P156" i="4"/>
  <c r="P148" i="4"/>
  <c r="P140" i="4"/>
  <c r="P132" i="4"/>
  <c r="P124" i="4"/>
  <c r="P116" i="4"/>
  <c r="P108" i="4"/>
  <c r="P100" i="4"/>
  <c r="P92" i="4"/>
  <c r="P84" i="4"/>
  <c r="P76" i="4"/>
  <c r="P68" i="4"/>
  <c r="P60" i="4"/>
  <c r="P52" i="4"/>
  <c r="P44" i="4"/>
  <c r="P36" i="4"/>
  <c r="P28" i="4"/>
  <c r="P20" i="4"/>
  <c r="P12" i="4"/>
  <c r="P319" i="4"/>
  <c r="P311" i="4"/>
  <c r="P280" i="4"/>
  <c r="P260" i="4"/>
  <c r="P236" i="4"/>
  <c r="P275" i="4"/>
  <c r="P306" i="4"/>
  <c r="P302" i="4"/>
  <c r="P317" i="4"/>
  <c r="P255" i="4"/>
  <c r="P215" i="4"/>
  <c r="P187" i="4"/>
  <c r="P179" i="4"/>
  <c r="P171" i="4"/>
  <c r="P163" i="4"/>
  <c r="P155" i="4"/>
  <c r="P147" i="4"/>
  <c r="P139" i="4"/>
  <c r="P131" i="4"/>
  <c r="P123" i="4"/>
  <c r="P115" i="4"/>
  <c r="P107" i="4"/>
  <c r="P99" i="4"/>
  <c r="P91" i="4"/>
  <c r="P83" i="4"/>
  <c r="P75" i="4"/>
  <c r="P67" i="4"/>
  <c r="P59" i="4"/>
  <c r="P51" i="4"/>
  <c r="P43" i="4"/>
  <c r="P35" i="4"/>
  <c r="P27" i="4"/>
  <c r="P19" i="4"/>
  <c r="P11" i="4"/>
  <c r="P213" i="4"/>
  <c r="P323" i="4"/>
  <c r="P315" i="4"/>
  <c r="P282" i="4"/>
  <c r="P274" i="4"/>
  <c r="P267" i="4"/>
  <c r="P259" i="4"/>
  <c r="P251" i="4"/>
  <c r="P243" i="4"/>
  <c r="P235" i="4"/>
  <c r="P227" i="4"/>
  <c r="P219" i="4"/>
  <c r="P203" i="4"/>
  <c r="P313" i="4"/>
  <c r="P321" i="4"/>
  <c r="P305" i="4"/>
  <c r="P189" i="4"/>
  <c r="P181" i="4"/>
  <c r="P173" i="4"/>
  <c r="P165" i="4"/>
  <c r="P157" i="4"/>
  <c r="P149" i="4"/>
  <c r="P141" i="4"/>
  <c r="P133" i="4"/>
  <c r="P125" i="4"/>
  <c r="P117" i="4"/>
  <c r="P109" i="4"/>
  <c r="P101" i="4"/>
  <c r="P93" i="4"/>
  <c r="P85" i="4"/>
  <c r="P77" i="4"/>
  <c r="P69" i="4"/>
  <c r="P61" i="4"/>
  <c r="P53" i="4"/>
  <c r="P45" i="4"/>
  <c r="P37" i="4"/>
  <c r="P29" i="4"/>
  <c r="P21" i="4"/>
  <c r="P13" i="4"/>
  <c r="P276" i="4"/>
  <c r="P269" i="4"/>
  <c r="P261" i="4"/>
  <c r="P253" i="4"/>
  <c r="P245" i="4"/>
  <c r="P237" i="4"/>
  <c r="P229" i="4"/>
  <c r="P221" i="4"/>
  <c r="P136" i="4"/>
  <c r="P16" i="4"/>
  <c r="P308" i="4"/>
  <c r="P324" i="4"/>
  <c r="P316" i="4"/>
  <c r="P300" i="4"/>
  <c r="P186" i="4"/>
  <c r="P178" i="4"/>
  <c r="P170" i="4"/>
  <c r="P162" i="4"/>
  <c r="P154" i="4"/>
  <c r="P146" i="4"/>
  <c r="P138" i="4"/>
  <c r="P130" i="4"/>
  <c r="P122" i="4"/>
  <c r="P114" i="4"/>
  <c r="P106" i="4"/>
  <c r="P98" i="4"/>
  <c r="P90" i="4"/>
  <c r="P82" i="4"/>
  <c r="P74" i="4"/>
  <c r="P66" i="4"/>
  <c r="P58" i="4"/>
  <c r="P50" i="4"/>
  <c r="P42" i="4"/>
  <c r="P34" i="4"/>
  <c r="P26" i="4"/>
  <c r="P18" i="4"/>
  <c r="P10" i="4"/>
  <c r="P184" i="4"/>
  <c r="P176" i="4"/>
  <c r="P168" i="4"/>
  <c r="P160" i="4"/>
  <c r="P152" i="4"/>
  <c r="P144" i="4"/>
  <c r="P128" i="4"/>
  <c r="P120" i="4"/>
  <c r="P112" i="4"/>
  <c r="P104" i="4"/>
  <c r="P96" i="4"/>
  <c r="P88" i="4"/>
  <c r="P80" i="4"/>
  <c r="P72" i="4"/>
  <c r="P64" i="4"/>
  <c r="P56" i="4"/>
  <c r="P48" i="4"/>
  <c r="P40" i="4"/>
  <c r="P32" i="4"/>
  <c r="P24" i="4"/>
  <c r="P8" i="4"/>
  <c r="P216" i="4"/>
  <c r="P279" i="4"/>
  <c r="P272" i="4"/>
  <c r="P264" i="4"/>
  <c r="P256" i="4"/>
  <c r="P248" i="4"/>
  <c r="P240" i="4"/>
  <c r="P232" i="4"/>
  <c r="P224" i="4"/>
  <c r="P210" i="4"/>
  <c r="P228" i="4"/>
  <c r="P204" i="4"/>
  <c r="P266" i="4"/>
  <c r="P258" i="4"/>
  <c r="P250" i="4"/>
  <c r="P242" i="4"/>
  <c r="P234" i="4"/>
  <c r="P226" i="4"/>
  <c r="P218" i="4"/>
  <c r="P244" i="4"/>
  <c r="P252" i="4"/>
  <c r="P268" i="4"/>
  <c r="P220" i="4"/>
  <c r="P212" i="4"/>
  <c r="P281" i="4"/>
  <c r="P283" i="4"/>
  <c r="P225" i="4"/>
  <c r="P217" i="4"/>
  <c r="P14" i="4"/>
  <c r="P309" i="4"/>
  <c r="P301" i="4"/>
  <c r="P278" i="4"/>
  <c r="P271" i="4"/>
  <c r="P263" i="4"/>
  <c r="P247" i="4"/>
  <c r="P239" i="4"/>
  <c r="P231" i="4"/>
  <c r="P223" i="4"/>
  <c r="P169" i="4"/>
  <c r="P161" i="4"/>
  <c r="P153" i="4"/>
  <c r="P145" i="4"/>
  <c r="P137" i="4"/>
  <c r="P129" i="4"/>
  <c r="P121" i="4"/>
  <c r="P113" i="4"/>
  <c r="P105" i="4"/>
  <c r="P97" i="4"/>
  <c r="P89" i="4"/>
  <c r="P81" i="4"/>
  <c r="P73" i="4"/>
  <c r="P65" i="4"/>
  <c r="P57" i="4"/>
  <c r="P49" i="4"/>
  <c r="P41" i="4"/>
  <c r="P33" i="4"/>
  <c r="P25" i="4"/>
  <c r="P177" i="4"/>
  <c r="P185" i="4"/>
  <c r="P4" i="4"/>
  <c r="P7" i="4"/>
  <c r="P6" i="4"/>
  <c r="P5" i="4"/>
  <c r="S209" i="4"/>
  <c r="S210" i="4"/>
  <c r="S274" i="4"/>
  <c r="S275" i="4"/>
  <c r="S276" i="4"/>
  <c r="S277" i="4"/>
  <c r="S278" i="4"/>
  <c r="S279" i="4"/>
  <c r="S280" i="4"/>
  <c r="S281" i="4"/>
  <c r="S282" i="4"/>
  <c r="S283" i="4"/>
  <c r="S284" i="4"/>
  <c r="S236" i="4"/>
  <c r="S237" i="4"/>
  <c r="S238" i="4"/>
  <c r="S239" i="4"/>
  <c r="S240" i="4"/>
  <c r="S241" i="4"/>
  <c r="S242" i="4"/>
  <c r="S243" i="4"/>
  <c r="S244" i="4"/>
  <c r="S245" i="4"/>
  <c r="S246" i="4"/>
  <c r="S247" i="4"/>
  <c r="S248" i="4"/>
  <c r="S249" i="4"/>
  <c r="S250" i="4"/>
  <c r="S251" i="4"/>
  <c r="S252" i="4"/>
  <c r="S253" i="4"/>
  <c r="S254" i="4"/>
  <c r="S255" i="4"/>
  <c r="S256" i="4"/>
  <c r="S257" i="4"/>
  <c r="S258" i="4"/>
  <c r="S259" i="4"/>
  <c r="S260" i="4"/>
  <c r="S261" i="4"/>
  <c r="S262" i="4"/>
  <c r="S263" i="4"/>
  <c r="S264" i="4"/>
  <c r="S265" i="4"/>
  <c r="S266" i="4"/>
  <c r="S267" i="4"/>
  <c r="S268" i="4"/>
  <c r="S269" i="4"/>
  <c r="S270" i="4"/>
  <c r="S271" i="4"/>
  <c r="S272" i="4"/>
  <c r="S273" i="4"/>
  <c r="S220" i="4"/>
  <c r="N208" i="4" l="1"/>
  <c r="P208" i="4" s="1"/>
  <c r="N207" i="4"/>
  <c r="P207" i="4" s="1"/>
  <c r="N206" i="4"/>
  <c r="P206" i="4" s="1"/>
  <c r="N205" i="4"/>
  <c r="P205" i="4" s="1"/>
  <c r="N202" i="4"/>
  <c r="P202" i="4" s="1"/>
  <c r="N201" i="4"/>
  <c r="P201" i="4" s="1"/>
  <c r="N200" i="4"/>
  <c r="P200" i="4" s="1"/>
  <c r="N199" i="4"/>
  <c r="P199" i="4" s="1"/>
  <c r="N198" i="4"/>
  <c r="P198" i="4" s="1"/>
  <c r="N197" i="4"/>
  <c r="P197" i="4" s="1"/>
  <c r="N196" i="4"/>
  <c r="P196" i="4" s="1"/>
  <c r="N195" i="4"/>
  <c r="P195" i="4" s="1"/>
  <c r="N194" i="4"/>
  <c r="P194" i="4" s="1"/>
  <c r="N193" i="4"/>
  <c r="P193" i="4" s="1"/>
  <c r="N192" i="4"/>
  <c r="P192" i="4" s="1"/>
  <c r="G13" i="6" l="1"/>
  <c r="E14" i="6"/>
  <c r="F11" i="6"/>
  <c r="F12" i="6" s="1"/>
  <c r="F13" i="6" s="1"/>
  <c r="H10" i="6"/>
  <c r="H11" i="6" s="1"/>
  <c r="H12" i="6" s="1"/>
  <c r="H13" i="6" s="1"/>
  <c r="H14" i="6" s="1"/>
  <c r="F10" i="6"/>
  <c r="G9" i="6"/>
  <c r="G10" i="6" s="1"/>
  <c r="F8" i="6"/>
  <c r="G8" i="6" s="1"/>
  <c r="G7" i="6"/>
  <c r="E7" i="6"/>
  <c r="G6" i="6"/>
  <c r="E6" i="6"/>
  <c r="G5" i="6"/>
  <c r="F4" i="6"/>
  <c r="F3" i="6" s="1"/>
  <c r="F14" i="6" l="1"/>
  <c r="G11" i="6"/>
  <c r="G12" i="6"/>
  <c r="G3" i="6"/>
  <c r="E4" i="6"/>
  <c r="G4" i="6"/>
  <c r="E5" i="6"/>
  <c r="S188" i="4" l="1"/>
  <c r="G14" i="6" l="1"/>
  <c r="S49" i="4"/>
  <c r="S83" i="4" l="1"/>
  <c r="S84" i="4"/>
  <c r="S88" i="4"/>
  <c r="S9" i="4" l="1"/>
  <c r="S10" i="4"/>
  <c r="S11" i="4"/>
  <c r="S12" i="4"/>
  <c r="S13" i="4"/>
  <c r="S14" i="4"/>
  <c r="S15" i="4"/>
  <c r="S34" i="4"/>
  <c r="S35" i="4"/>
  <c r="S16" i="4"/>
  <c r="S17" i="4"/>
  <c r="S18" i="4"/>
  <c r="S19" i="4"/>
  <c r="S20" i="4"/>
  <c r="S21" i="4"/>
  <c r="S22" i="4"/>
  <c r="S23" i="4"/>
  <c r="S24" i="4"/>
  <c r="S25" i="4"/>
  <c r="S26" i="4"/>
  <c r="S27" i="4"/>
  <c r="S28" i="4"/>
  <c r="S29" i="4"/>
  <c r="S30" i="4"/>
  <c r="S31" i="4"/>
  <c r="S32" i="4"/>
  <c r="S33" i="4"/>
  <c r="S36" i="4"/>
  <c r="S37" i="4"/>
  <c r="S38" i="4"/>
  <c r="S39" i="4"/>
  <c r="S40" i="4"/>
  <c r="S41" i="4"/>
  <c r="S42" i="4"/>
  <c r="S47" i="4"/>
  <c r="S45" i="4"/>
  <c r="S51" i="4"/>
  <c r="S46" i="4"/>
  <c r="S50" i="4"/>
  <c r="S48" i="4"/>
  <c r="S44" i="4"/>
  <c r="S43" i="4"/>
  <c r="S52" i="4"/>
  <c r="S53" i="4"/>
  <c r="S56" i="4"/>
  <c r="S54" i="4"/>
  <c r="S57" i="4"/>
  <c r="S55" i="4"/>
  <c r="S58" i="4"/>
  <c r="S59" i="4"/>
  <c r="S60" i="4"/>
  <c r="S61" i="4"/>
  <c r="S62" i="4"/>
  <c r="S63" i="4"/>
  <c r="S64" i="4"/>
  <c r="S65" i="4"/>
  <c r="S66" i="4"/>
  <c r="S67" i="4"/>
  <c r="S68" i="4"/>
  <c r="S69" i="4"/>
  <c r="S70" i="4"/>
  <c r="S71" i="4"/>
  <c r="S72" i="4"/>
  <c r="S73" i="4"/>
  <c r="S74" i="4"/>
  <c r="S75" i="4"/>
  <c r="S76" i="4"/>
  <c r="S77" i="4"/>
  <c r="S78" i="4"/>
  <c r="S79" i="4"/>
  <c r="S80" i="4"/>
  <c r="S81" i="4"/>
  <c r="S82" i="4"/>
  <c r="S85" i="4"/>
  <c r="S86" i="4"/>
  <c r="S87" i="4"/>
  <c r="S113" i="4"/>
  <c r="S114" i="4"/>
  <c r="S89" i="4"/>
  <c r="S90" i="4"/>
  <c r="S91" i="4"/>
  <c r="S92" i="4"/>
  <c r="S93" i="4"/>
  <c r="S94" i="4"/>
  <c r="S95" i="4"/>
  <c r="S96" i="4"/>
  <c r="S97" i="4"/>
  <c r="S98" i="4"/>
  <c r="S99" i="4"/>
  <c r="S100" i="4"/>
  <c r="S101" i="4"/>
  <c r="S102" i="4"/>
  <c r="S103" i="4"/>
  <c r="S104" i="4"/>
  <c r="S105" i="4"/>
  <c r="S106" i="4"/>
  <c r="S107" i="4"/>
  <c r="S108" i="4"/>
  <c r="S109" i="4"/>
  <c r="S110" i="4"/>
  <c r="S111" i="4"/>
  <c r="S112" i="4"/>
  <c r="S115" i="4"/>
  <c r="S116" i="4"/>
  <c r="S117" i="4"/>
  <c r="S118" i="4"/>
  <c r="S119" i="4"/>
  <c r="S120" i="4"/>
  <c r="S121" i="4"/>
  <c r="S122" i="4"/>
  <c r="S123" i="4"/>
  <c r="S124" i="4"/>
  <c r="S125" i="4"/>
  <c r="S126" i="4"/>
  <c r="S127" i="4"/>
  <c r="S128" i="4"/>
  <c r="S129" i="4"/>
  <c r="S130" i="4"/>
  <c r="S131" i="4"/>
  <c r="S132" i="4"/>
  <c r="S133" i="4"/>
  <c r="S134" i="4"/>
  <c r="S135" i="4"/>
  <c r="S136" i="4"/>
  <c r="S137" i="4"/>
  <c r="S138" i="4"/>
  <c r="S139" i="4"/>
  <c r="S140" i="4"/>
  <c r="S141" i="4"/>
  <c r="S142" i="4"/>
  <c r="S143" i="4"/>
  <c r="S144" i="4"/>
  <c r="S145" i="4"/>
  <c r="S146" i="4"/>
  <c r="S147" i="4"/>
  <c r="S148" i="4"/>
  <c r="S149" i="4"/>
  <c r="S150" i="4"/>
  <c r="S151" i="4"/>
  <c r="S152" i="4"/>
  <c r="S153" i="4"/>
  <c r="S154" i="4"/>
  <c r="S155" i="4"/>
  <c r="S156" i="4"/>
  <c r="S3" i="4"/>
  <c r="S4" i="4"/>
  <c r="S5" i="4"/>
  <c r="S6" i="4"/>
  <c r="S7" i="4"/>
  <c r="S157" i="4"/>
  <c r="S158" i="4"/>
  <c r="S159" i="4"/>
  <c r="S160" i="4"/>
  <c r="S161" i="4"/>
  <c r="S162" i="4"/>
  <c r="S163" i="4"/>
  <c r="S164" i="4"/>
  <c r="S165" i="4"/>
  <c r="S166" i="4"/>
  <c r="S167" i="4"/>
  <c r="S168" i="4"/>
  <c r="S169" i="4"/>
  <c r="S170" i="4"/>
  <c r="S171" i="4"/>
  <c r="S172" i="4"/>
  <c r="S173" i="4"/>
  <c r="S174" i="4"/>
  <c r="S175" i="4"/>
  <c r="S176" i="4"/>
  <c r="S177" i="4"/>
  <c r="S178" i="4"/>
  <c r="S179" i="4"/>
  <c r="S180" i="4"/>
  <c r="S181" i="4"/>
  <c r="S182" i="4"/>
  <c r="S183" i="4"/>
  <c r="S184" i="4"/>
  <c r="S185" i="4"/>
  <c r="S186" i="4"/>
  <c r="S187" i="4"/>
  <c r="S189" i="4"/>
  <c r="S190" i="4"/>
  <c r="S191" i="4"/>
  <c r="S192" i="4"/>
  <c r="S193" i="4"/>
  <c r="S194" i="4"/>
  <c r="S195" i="4"/>
  <c r="S196" i="4"/>
  <c r="S197" i="4"/>
  <c r="S198" i="4"/>
  <c r="S199" i="4"/>
  <c r="S200" i="4"/>
  <c r="S201" i="4"/>
  <c r="S202" i="4"/>
  <c r="S203" i="4"/>
  <c r="S204" i="4"/>
  <c r="S205" i="4"/>
  <c r="S206" i="4"/>
  <c r="S207" i="4"/>
  <c r="S208" i="4"/>
  <c r="S211" i="4"/>
  <c r="S212" i="4"/>
  <c r="S213" i="4"/>
  <c r="S214" i="4"/>
  <c r="S215" i="4"/>
  <c r="S216" i="4"/>
  <c r="S217" i="4"/>
  <c r="S218" i="4"/>
  <c r="S219" i="4"/>
  <c r="S221" i="4"/>
  <c r="S222" i="4"/>
  <c r="S223" i="4"/>
  <c r="S224" i="4"/>
  <c r="S225" i="4"/>
  <c r="S226" i="4"/>
  <c r="S227" i="4"/>
  <c r="S285" i="4"/>
  <c r="S286" i="4"/>
  <c r="S287" i="4"/>
  <c r="S288" i="4"/>
  <c r="S289" i="4"/>
  <c r="S290" i="4"/>
  <c r="S291" i="4"/>
  <c r="S292" i="4"/>
  <c r="S293" i="4"/>
  <c r="S294" i="4"/>
  <c r="S295" i="4"/>
  <c r="S296" i="4"/>
  <c r="S297" i="4"/>
  <c r="S298" i="4"/>
  <c r="S299" i="4"/>
  <c r="S300" i="4"/>
  <c r="S301" i="4"/>
  <c r="S302" i="4"/>
  <c r="S303" i="4"/>
  <c r="S304" i="4"/>
  <c r="S305" i="4"/>
  <c r="S306" i="4"/>
  <c r="S307" i="4"/>
  <c r="S308" i="4"/>
  <c r="S309" i="4"/>
  <c r="S310" i="4"/>
  <c r="S311" i="4"/>
  <c r="S312" i="4"/>
  <c r="S313" i="4"/>
  <c r="S314" i="4"/>
  <c r="S315" i="4"/>
  <c r="S316" i="4"/>
  <c r="S317" i="4"/>
  <c r="S318" i="4"/>
  <c r="S319" i="4"/>
  <c r="S320" i="4"/>
  <c r="S321" i="4"/>
  <c r="S322" i="4"/>
  <c r="S323" i="4"/>
  <c r="S324" i="4"/>
  <c r="S344" i="4"/>
  <c r="S345" i="4"/>
  <c r="S346" i="4"/>
  <c r="S347" i="4"/>
  <c r="S348" i="4"/>
  <c r="S349" i="4"/>
  <c r="S350" i="4"/>
  <c r="S351" i="4"/>
  <c r="S352" i="4"/>
  <c r="S353" i="4"/>
  <c r="S354" i="4"/>
  <c r="S355" i="4"/>
  <c r="S356" i="4"/>
  <c r="S357" i="4"/>
  <c r="S358" i="4"/>
  <c r="S359" i="4"/>
  <c r="S8" i="4"/>
</calcChain>
</file>

<file path=xl/sharedStrings.xml><?xml version="1.0" encoding="utf-8"?>
<sst xmlns="http://schemas.openxmlformats.org/spreadsheetml/2006/main" count="4322" uniqueCount="1009">
  <si>
    <t>ANNO</t>
  </si>
  <si>
    <t>QUARTER</t>
  </si>
  <si>
    <t>IN (NEW)</t>
  </si>
  <si>
    <t>OUT (DESTROYED)</t>
  </si>
  <si>
    <t>VARIATION</t>
  </si>
  <si>
    <t>TOT BOX</t>
  </si>
  <si>
    <t>insite</t>
  </si>
  <si>
    <t>offsite</t>
  </si>
  <si>
    <t>Q3</t>
  </si>
  <si>
    <t>Q4</t>
  </si>
  <si>
    <t>Q1</t>
  </si>
  <si>
    <t>Q2</t>
  </si>
  <si>
    <t xml:space="preserve">COMPILAZIONE A CURA DEL PROPRIETARIO </t>
  </si>
  <si>
    <t>RIEMPIMENTO AUTOMATICO</t>
  </si>
  <si>
    <t>COMPILAZIONE A CURA DELL'ARCHIVIO</t>
  </si>
  <si>
    <t>PRESTITO</t>
  </si>
  <si>
    <t>Box N.</t>
  </si>
  <si>
    <t>Città</t>
  </si>
  <si>
    <t>Nazione</t>
  </si>
  <si>
    <t>Gruppo / 
Dipartimento</t>
  </si>
  <si>
    <t>Codice archivio</t>
  </si>
  <si>
    <t>Periodo di conservazione</t>
  </si>
  <si>
    <t>Descrizione del codice archivio</t>
  </si>
  <si>
    <t>Data da</t>
  </si>
  <si>
    <t>Data a</t>
  </si>
  <si>
    <t>N. progetto</t>
  </si>
  <si>
    <t>Nome del progetto</t>
  </si>
  <si>
    <t>Descrizione</t>
  </si>
  <si>
    <t>Riferimento di attivazione</t>
  </si>
  <si>
    <t>Data di attivazione</t>
  </si>
  <si>
    <t>GG  conservazione</t>
  </si>
  <si>
    <t>Data distruzione</t>
  </si>
  <si>
    <t>Livello di sicurezza</t>
  </si>
  <si>
    <t>Numero di conto</t>
  </si>
  <si>
    <t>Commessa N.</t>
  </si>
  <si>
    <t>Archivio</t>
  </si>
  <si>
    <t>Stanza</t>
  </si>
  <si>
    <t>Richiedente</t>
  </si>
  <si>
    <t>data ritiro</t>
  </si>
  <si>
    <t>Scaffale N.</t>
  </si>
  <si>
    <t>Persona</t>
  </si>
  <si>
    <t>Data</t>
  </si>
  <si>
    <t xml:space="preserve">Rome </t>
  </si>
  <si>
    <t>Workplace Environment</t>
  </si>
  <si>
    <t>HSE310</t>
  </si>
  <si>
    <t>066881B001</t>
  </si>
  <si>
    <t>BUILDING MANTENANCE</t>
  </si>
  <si>
    <t>RIFIUTI SPECIALI VIALE CASTELLO DELLA MAGLIANA, N° 38 - FORMULARI DAL 2018 AL 2020 - REGISTRO CARICO/SCARICO RIFIUTI DAL 07/03/2014 AL 04/01/2019</t>
  </si>
  <si>
    <t>Building A</t>
  </si>
  <si>
    <t>AS 032</t>
  </si>
  <si>
    <t>Cristina Cutrona</t>
  </si>
  <si>
    <t>RIFIUTI SPECIALI VIALE CASTELLO DELLA MAGLIANA, N° 68 - FORMULARI DAL 2019 AL 2020 - REGISTRO CARICO/SCARICO RIFIUTI DAL 07/02/2018 ALL 11/03/2020</t>
  </si>
  <si>
    <t>MODELLO MUD VOL. 1</t>
  </si>
  <si>
    <t>MODELLO MUD VOL. 2</t>
  </si>
  <si>
    <t>MODELLO MUD VOL. 3</t>
  </si>
  <si>
    <t>Procurement/Trasporti</t>
  </si>
  <si>
    <t>FIN720</t>
  </si>
  <si>
    <t>SOCAR</t>
  </si>
  <si>
    <t>VARIE-DOCS  PER INCASSO,SOSTE, SRN DAP01+011 FINO A..)</t>
  </si>
  <si>
    <t>Riccardo Quercia</t>
  </si>
  <si>
    <t>VARIE-DEMURRAGES + COPIA SN E SHIPPING DOCS</t>
  </si>
  <si>
    <t>SRN TPBN DA 01-070</t>
  </si>
  <si>
    <t>SRN 0001-0076</t>
  </si>
  <si>
    <t>SRN 0077-0182</t>
  </si>
  <si>
    <t>SRN 0183-0290</t>
  </si>
  <si>
    <t>SRN 0291-0386</t>
  </si>
  <si>
    <t>SRN 0387-0494</t>
  </si>
  <si>
    <t>SRN 0751-0885</t>
  </si>
  <si>
    <t>SRN 0886-0957+LV INVOICES+ SRN TPBN 071 -099</t>
  </si>
  <si>
    <t>SOA INVOICES + SPMAT CONVERGENCE PROJECT DOCS</t>
  </si>
  <si>
    <t>UNIPETROL</t>
  </si>
  <si>
    <t>SRN 001-0225</t>
  </si>
  <si>
    <t>SRN 0260-0386</t>
  </si>
  <si>
    <t>SRN VARIOUS</t>
  </si>
  <si>
    <t>DUSLO</t>
  </si>
  <si>
    <t>SRN 001- 058</t>
  </si>
  <si>
    <t>SRN 059-0143</t>
  </si>
  <si>
    <t>SRN 144-0250</t>
  </si>
  <si>
    <t>SRN 251-0370</t>
  </si>
  <si>
    <t>SRN 0371-0486</t>
  </si>
  <si>
    <t>SRN 0487-0519 + FATTURE GEODIS + SRN SOFMAN</t>
  </si>
  <si>
    <t>071973C</t>
  </si>
  <si>
    <t>ENOC</t>
  </si>
  <si>
    <t>SRN 001-100</t>
  </si>
  <si>
    <t>SRN 101-270</t>
  </si>
  <si>
    <t>SRN 0271-520</t>
  </si>
  <si>
    <t>SRN 0521-689</t>
  </si>
  <si>
    <t>SRN 690-823+FATTURE GEODIS</t>
  </si>
  <si>
    <t>SOA INVOICES+ENOC FCA-DDP</t>
  </si>
  <si>
    <t>SRN 0495-0617</t>
  </si>
  <si>
    <t>SRN 0618-0750</t>
  </si>
  <si>
    <t>Accounting/note spese</t>
  </si>
  <si>
    <t xml:space="preserve">FIN010 </t>
  </si>
  <si>
    <t>066928G001</t>
  </si>
  <si>
    <t>STATUTORY COMPLIANCE</t>
  </si>
  <si>
    <t>note spese da A a Bettoni</t>
  </si>
  <si>
    <t>Manuela Toscano</t>
  </si>
  <si>
    <t>note spese da Bianchi a Ciofo</t>
  </si>
  <si>
    <t>note spese da Cipriani a Fleres</t>
  </si>
  <si>
    <t>note spese da Florio a Marotta</t>
  </si>
  <si>
    <t>note spese da Marozza a Santopadre</t>
  </si>
  <si>
    <t>note spese da Santoro a Xu</t>
  </si>
  <si>
    <t>Accounting / Receivables and Payables</t>
  </si>
  <si>
    <t>TP FRANCE NOMINATIVI da A a L</t>
  </si>
  <si>
    <t>Maria Antonietta Buglioni</t>
  </si>
  <si>
    <t>2053 - DALLA A ALLA Z - 025536J001 NPCC - CDI FATTURE- ISPEZIONI</t>
  </si>
  <si>
    <t>2316/0 FATTURE O-Z - 2349 TECHNIP CORPORATE SERVICES - 2350 REFINING - 2351 LNG-GTL - 400 4001 TP -HQC</t>
  </si>
  <si>
    <t>1857 yamgas- Abu Dhabi- Korea- Incassi 2423 Petro-Ias - 2324 consorzio TIPS</t>
  </si>
  <si>
    <t xml:space="preserve">2013TPL- 2418 TPIDL - 2427 TPIDL 2511- TPIDL - 2512 TPIDL - 2501 TP VELAM </t>
  </si>
  <si>
    <t xml:space="preserve">TP FRANCE NOMINATIVI da M a Z </t>
  </si>
  <si>
    <t xml:space="preserve">2316/0 TECHNIP FMC - 2316/3 TP CDI ORE CASSE - 2316/3 FATTURE  A- F/ G- /L - M -N </t>
  </si>
  <si>
    <t xml:space="preserve">2073 FATTURE DA A-Z - 2073 TP USA IPCO - 2412 INS.ACT- TP UK FATTURE </t>
  </si>
  <si>
    <t>2501TP INDIA - 2513 - TP MEXICO - 2518 GENESISAND GAS - 018516J001RUSTECH- 0185516J002 TECHNIN FRANCE - 18516J003 TECHNIP BENELUX</t>
  </si>
  <si>
    <t>2036 - PETROCARABOBO- IAS- CONSORZIO TIPS</t>
  </si>
  <si>
    <t>Accounting / Treasury</t>
  </si>
  <si>
    <t>FIN210</t>
  </si>
  <si>
    <t>Documentazione TPEU Verifica Fiscale 2018 - 2017 - 2016 - 2015</t>
  </si>
  <si>
    <t>Irma Ciocci</t>
  </si>
  <si>
    <t>Banco BPM - Incassi - Giroconti - Contabili - Garanzie</t>
  </si>
  <si>
    <t>Banco BPM - Pagamenti SUPAY - GNPAY</t>
  </si>
  <si>
    <t>HSBC - Contabili</t>
  </si>
  <si>
    <t>BNL  - Giroconti - Contabili - Garanzie</t>
  </si>
  <si>
    <t>Francesca Zigon</t>
  </si>
  <si>
    <t>Credite Agricole - Contabili garanzie</t>
  </si>
  <si>
    <t>Intesa San Paolo - Incassi - Contabili - Garanzie - Giroconti</t>
  </si>
  <si>
    <t>Intesa San Paolo - Pagamenti SUPAY - GNPAY</t>
  </si>
  <si>
    <t>Societe Generale - Contabili</t>
  </si>
  <si>
    <t>Unicredit - Incassi - Contabili - Garanzie - Giroconti</t>
  </si>
  <si>
    <t>Giroconti banche sede</t>
  </si>
  <si>
    <t>ODP - Coge - Note spese - Garanzie</t>
  </si>
  <si>
    <t>ODP - Banche (Amundi)</t>
  </si>
  <si>
    <t>ODP - Fornitori - Branch Toscano</t>
  </si>
  <si>
    <t>Documentazione da Front Office</t>
  </si>
  <si>
    <t>Incassi dal 4291881</t>
  </si>
  <si>
    <t>TPEU - Operazioni in cambi</t>
  </si>
  <si>
    <t>TPEU - Giroconti - Interessi - Contabilità</t>
  </si>
  <si>
    <t>Partitari dal 2017 al 2021</t>
  </si>
  <si>
    <t>Poteri di firma dal 21/10/2019 - Apertura c/c dal 1/11/2016 al 31/10/2018 - Modifica IBAN 2018 - 2019</t>
  </si>
  <si>
    <t>Verifica tassi dal 2017 al 2021</t>
  </si>
  <si>
    <t>Riconciliazioni bancarie - Estratti conto - BNL Euro 512101003 - Credit Agricole Euro 512101004 - Banco BPM Euro 1067 512101005</t>
  </si>
  <si>
    <t>Riconciliazioni bancarie - Estratti conto - Banca BPM Euro 12640 512101007 - Unicredit Euro 512101008 - HSBC Euro 512101009</t>
  </si>
  <si>
    <t>Estratti conto Societe Generale 512101012 - Unicredit CAD 512101014 - Banco BPM CHF 512101015</t>
  </si>
  <si>
    <t>Estratti conto Banco BPM CNY 512101016 - Unicredit GBP 512101017 - HSBC MXN 512101021</t>
  </si>
  <si>
    <t>Estratti conto Unicredit RUB 512101022 - BNL USD 512101023 - Credit Agricole USD 512101024</t>
  </si>
  <si>
    <t>Estratti conto Banco BPM USD 512101025 - Unicredit USD 512101026 - Societe Generale USD 512101029</t>
  </si>
  <si>
    <t>Estratti conto HSBC USD 512101035 - San Paolo Euro 512101036 - San Paolo JPY 512101037</t>
  </si>
  <si>
    <t>Estratti conto San Paolo USD 512101038 - San Paolo ZAR 512101039</t>
  </si>
  <si>
    <t>Fidejussioni al personale dal 2016 al 2021</t>
  </si>
  <si>
    <t>Interessi 2021</t>
  </si>
  <si>
    <t>BPER - MPS - Banco di Sondrio - Contabili - Estratti conto</t>
  </si>
  <si>
    <t>Petty cash Vietnam</t>
  </si>
  <si>
    <t>TEN. IS. - Contabili - ODP - Tassi - Scalari - Poteri di firma - Interessi</t>
  </si>
  <si>
    <t xml:space="preserve">TEN. IS. - RICONCILIAZIONI BANCARIE </t>
  </si>
  <si>
    <t>BNL EUR USD - Contabili - Estratti conto - Giroconti</t>
  </si>
  <si>
    <t>General Ledger and Accounting</t>
  </si>
  <si>
    <t>Numero 17: UNICREDIT :  INCASSI -  CONTABILI - GIROCONTI - CORRISP. ZA - COMM. GAR. LETT.CREDITO</t>
  </si>
  <si>
    <t>Numero 9: UNICREDIT :  INCASSI -  CONTABILI - GIROCONTI - CORRISP. ZA - COMM. GAR. LETT.CREDITO</t>
  </si>
  <si>
    <t xml:space="preserve">Numero 12: CALYON  </t>
  </si>
  <si>
    <t xml:space="preserve">Numero 4: CALYON  </t>
  </si>
  <si>
    <t>Numero 7: E/C QUADRATI  DA:   512101028 A   512101039</t>
  </si>
  <si>
    <t>Numero 6: E/C QUADRATI  DA:   512101034 A   512101037</t>
  </si>
  <si>
    <t>17 - INTESA S.PAOLO : G C -  CONTABILI - CORRISP. ZA  - GARANZIE</t>
  </si>
  <si>
    <t>12 - CREDITO BERGAMASCO:  CONTABILI - GC - CORR. ZA - CONT.GARANZIE</t>
  </si>
  <si>
    <t>11 - BANCO POPOLARE:  CONTABILI - GC - CORR. ZA - CONT.GARANZIE INCASSI- SPOT</t>
  </si>
  <si>
    <t>15 - INTESA S.PAOLO : G C -  CONTABILI - CORRISP. ZA  - GARANZIE</t>
  </si>
  <si>
    <t>10 - BANCO POPOLARE 1067:  INCASSI-CONTABILI - GC -  - CONT.GARANZIE - CORR. ZA</t>
  </si>
  <si>
    <t>13 - INTESA S.PAOLO : G C -  CONTABILI - CORRISP. ZA  - GARANZIE</t>
  </si>
  <si>
    <t>9 - BANCO POPOLARE  INCASSI-CONTABILI - GC -  - CONT.GARANZIE - CORR. ZA</t>
  </si>
  <si>
    <t>5 - E/C QUADRATI  DA:   512101026 A   512101035</t>
  </si>
  <si>
    <t>12 - HSBC</t>
  </si>
  <si>
    <t>10 - BANCO POPOLARE  INCASSI-CONTABILI - GC -  - CONT.GARANZIE - CORR. ZA</t>
  </si>
  <si>
    <t>15 - INTESA S.PAOLO : G C -  CONTABILI - CORRISP. ZA  - CONT. GARANZIE-INCASSI</t>
  </si>
  <si>
    <t>2 - BANCO POPOLARE  INCASSI-CONTABILI - GC -  - CONT.GARANZIE - CORR. ZA</t>
  </si>
  <si>
    <t>7 - INTESA S.PAOLO : G C -  CONTABILI - CORRISP. ZA  - CONT. GARANZIE-INCASSI</t>
  </si>
  <si>
    <t>13 - INTESA S.PAOLO : INCASSI- CUPAY- SUPAY- GNPAY</t>
  </si>
  <si>
    <t>14 - INTESA S.PAOLO : CONTABILI- CONTABILI GARANZIE- GIROFONDI- CORRISPONDENZA</t>
  </si>
  <si>
    <t>23 -  E/C ( BNL-CREDITE AGRICOLE'- BPOP 1067) QUADRATI  DA:  512101003 A   512101005</t>
  </si>
  <si>
    <t>1 -BNL: G C -  CONTABILI - CORRISP. ZA  - GARANZIE</t>
  </si>
  <si>
    <t>TP ENERGIES Bonifici a fondi ed F24 versati (n.file dal 1421 al 1424)</t>
  </si>
  <si>
    <t>Francesca Altea</t>
  </si>
  <si>
    <t>067024J001</t>
  </si>
  <si>
    <t>02512 - TPIDL STAFF SERVICES</t>
  </si>
  <si>
    <t>TP EN. SOLUTIONS Bonifici a fondi ed F24 versati (n.file dal 1425 al 1427)</t>
  </si>
  <si>
    <t>FIN730</t>
  </si>
  <si>
    <t>OFFERTE E CONSUNTIVI -FORNITORI VARI</t>
  </si>
  <si>
    <t>OFFERTE E CONSUNTIVI -MODITECH</t>
  </si>
  <si>
    <t>FIN710</t>
  </si>
  <si>
    <t xml:space="preserve">ORDINI E CESPITI PROGETTI VARI </t>
  </si>
  <si>
    <t>066034C007</t>
  </si>
  <si>
    <t>MIDOR</t>
  </si>
  <si>
    <t>ORDINI COMMESSE- DEUGRO</t>
  </si>
  <si>
    <t>066880B001-066892B001</t>
  </si>
  <si>
    <t>OFFICE STATIONARY / CANTEEN</t>
  </si>
  <si>
    <t>ORDINI COMMESSE</t>
  </si>
  <si>
    <t>06880B001</t>
  </si>
  <si>
    <t>OFFICE STATIONARY</t>
  </si>
  <si>
    <t>ORDINI - COMMESSE-UNIGUM</t>
  </si>
  <si>
    <t>066888B001</t>
  </si>
  <si>
    <t>LIBRARY</t>
  </si>
  <si>
    <t>ORDINI - BIBLIOTECA</t>
  </si>
  <si>
    <t>066884B001</t>
  </si>
  <si>
    <t>DEPRECIATIONS</t>
  </si>
  <si>
    <t xml:space="preserve">ORDINI - CESPITI </t>
  </si>
  <si>
    <t>ORDINI -COMMESSA-SERVIZI</t>
  </si>
  <si>
    <t>06881B001</t>
  </si>
  <si>
    <t>ORDINI -TRULLI-ORDINE PER LAVORI RIMOZIONE EDIFICIO F N87819</t>
  </si>
  <si>
    <t>ORDINI - MODITECH</t>
  </si>
  <si>
    <t>ADM120</t>
  </si>
  <si>
    <t>PROGRESSIVO PROMEMORIA</t>
  </si>
  <si>
    <t>PROGRESSIVO LETTERE</t>
  </si>
  <si>
    <t>066880B001</t>
  </si>
  <si>
    <t>CONTRATTO UNIGUM - FORNITURA DPI -CONTRATTI- CONFERME D'ORDINE-CORRISPONDENZA</t>
  </si>
  <si>
    <t>CONTRATTO UNIGUM - FORNITURA DPI -CONTRATTI- CONFERME D'ORDINE-WORK ORDER- CORRISPONDENZA</t>
  </si>
  <si>
    <t>HSE260</t>
  </si>
  <si>
    <t>VERBALI VERIFICHE SEMESTRALI - ESTINTORI-RILEVAZIONE FUMI -IMPIANTO SPEGNIMENTO CED - PORTE TAGLIAFUOCO - IDRANTI -ALLARME EVACUAZIONE VOL. 1</t>
  </si>
  <si>
    <t>066877B001</t>
  </si>
  <si>
    <t>SECURITY AND GUARDS</t>
  </si>
  <si>
    <t>CONTRATTO GIAMA - SERVIZIO DI PORTIERATO E VIGILANZA - CONTRATTI -CORRISPONDENZA - DICHIARAZIONI VOL. 4</t>
  </si>
  <si>
    <t>CONTRATTO GIAMA - SERVIZIO DI PORTIERATO E VIGILANZA - CONTRATTI -CORRISPONDENZA - DICHIARAZIONI VOL. 5</t>
  </si>
  <si>
    <t>CONTRATTO - SCHINDLER-SERVIZIO DI  MANUTENZIONE ASCENSORI EDIFICI A,B E C3</t>
  </si>
  <si>
    <t xml:space="preserve">CONTRATTO SIRIO- SIRIO DIV. SIC.- CONSUELNZA PRATICHE GESTIONE RIFIUTI SPECIALI E IN MATERIA DI SICUREZZA SUL LAVORO </t>
  </si>
  <si>
    <t>066887B001</t>
  </si>
  <si>
    <t>LOGISTIC E SUPPLIES</t>
  </si>
  <si>
    <t>CONTRATTO SAMIT SERVIZIO DI LOGISTICA</t>
  </si>
  <si>
    <t xml:space="preserve">CONTRATTO PRIMETECH - SERVIZIO MANUTENZIONE UPS </t>
  </si>
  <si>
    <t xml:space="preserve">CONTRATTO ECONOMATO - BLUGRAFIC - CARTOTECNICA BARONE-DEXCO-EURTIMBRI-GRASSO ANTONINO </t>
  </si>
  <si>
    <t>CONTRATTO GIAMA- SERVIZIO DI VIGILANZA ARMATA E PORTIERATO - CONTRATTO DOCUMENTAZIONE DL.G.231/2001 E D.LGS. 81/2008</t>
  </si>
  <si>
    <t>06887B001</t>
  </si>
  <si>
    <t>RDO PER CONTRATTO SERVIZIO DI PORTIERATO E DI VIGILANZA - SECURITE' - OFFERTA DOC.  D.LGS. 231/2001 DOC. D.LGS. 81/2008</t>
  </si>
  <si>
    <t>RDO PER CONTRATTO SERVIZIO DI PORTIERATO E DI VIGILANZA - SICURITALIA- OFFERTA DOC.  D.LGS. 231/2001 DOC. D.LGS. 81/2008</t>
  </si>
  <si>
    <t xml:space="preserve">RDO N. 164115 PER IGIENE AMBIENTALE </t>
  </si>
  <si>
    <t>CONTRATTO - SAMIT-CONTRATTO PULIZIA ED IGIENE AMBIENTALE</t>
  </si>
  <si>
    <t>0668892B001</t>
  </si>
  <si>
    <t>CANTEEN</t>
  </si>
  <si>
    <t xml:space="preserve">CONTRATTO- ALIMENTAZIONE AMBIENTALE - SERVIZI ANALISI - ACQUE BIANCHE E NERE-AMBIENTALI.EROGATORI DI ACQUA-CONTROLLI IGIENICO SANITARI MENSE </t>
  </si>
  <si>
    <t xml:space="preserve">CONTRATTO ALIMENTAZIONE AMBIENTE - SERVIZI DI CONTROLLI ANALISI EDIFICI TECHNIP -ACQUE NERE E BIANCHE- LEGIONELLA- TORRI DI RAFFREDDAMENTO E UTA- EROGATORI ACQUA E MENSE A E C </t>
  </si>
  <si>
    <t xml:space="preserve">CONTRATTO FALCOGNANA RECUPERI-SERVIZI DI RACCOLTA TRASPORTO E SMALTIMENTO RIFIUTI SPECIALI - CONTRATTO - QUALIFICHE- CORRISPOND. </t>
  </si>
  <si>
    <t>066892B001</t>
  </si>
  <si>
    <t>CONTRATTO GIOJA-CONVENZIONE PER UTILIZZO SERVIZIO MENSA EDIFICIO L-CONTRATTI QUALIFICA-CORRISPOND.</t>
  </si>
  <si>
    <t>CONTRATTO MODITECH-CONTRATTO PER MANUTENZIONE ORDINARIA - CONTRATTO -SAL VOL. 1</t>
  </si>
  <si>
    <t>CONTRATTO MODITECH-CONTRATTO PER MANUTENZIONE ORDINARIA - DOCUMENTAZIONE D.LGS. 231/2001 E 81/2008 -PATENTINO F GAS- DURF-CORRISPONDENZA-CONFIDENTIALITY UNDERTAKING VOL. 2</t>
  </si>
  <si>
    <t>CONTRATTO MODITECH- CONTRATTO MANUTENZIONE ORDINARIA - SUBAPPALTI- A.C. BUILDING- BLITZ ANTINCENDIO- CARTARO-C.P.E.-DE PAOLIS VOL. 3</t>
  </si>
  <si>
    <t>CONTRATTO MODITECH-CONTRATTO MANUTENZIONE ORDINARIA- SUBAPPALTI-ERGASIA-ESSECI SERVICE-FLOORING-MANUTENIONE GENERALE- META PROJECT-SIRA VOL. 4</t>
  </si>
  <si>
    <t>CONTRATTO PEDEVILLA-SERVIZIO DI  RISTORAZIONE MENSA EDIFICIO V- CONTRATTI-QUALIFICA-CORRISPONDENZA</t>
  </si>
  <si>
    <t>066886B001</t>
  </si>
  <si>
    <t>GENERAL SERVICES MANAGEMENT</t>
  </si>
  <si>
    <t>NOTE SPESE PER CASSA</t>
  </si>
  <si>
    <t>HSE030</t>
  </si>
  <si>
    <t>CONTRATTO SCHINDLER-RAPPORTINI ASCENSORI-ASSISTENZA TECNICA</t>
  </si>
  <si>
    <t>LGL140</t>
  </si>
  <si>
    <t>0066881B001</t>
  </si>
  <si>
    <t>AFFITTI PASSIVI- PARROCCHIA NATIVITA' DI MARIA SANTISSIMA</t>
  </si>
  <si>
    <t>AFFITTI PASSIVI- STI SERVIZI -ALMA. EDIFICIO C2 6° PIANO E 3° PIANO</t>
  </si>
  <si>
    <t>DCC</t>
  </si>
  <si>
    <t>LGL110</t>
  </si>
  <si>
    <t>072744C</t>
  </si>
  <si>
    <t>Neste Singapore</t>
  </si>
  <si>
    <t>AG 001 CORRISPOSNDENZA</t>
  </si>
  <si>
    <t>Silvia Giorgio</t>
  </si>
  <si>
    <t>PRJ010</t>
  </si>
  <si>
    <t>AG 010 MOM</t>
  </si>
  <si>
    <t>AG 060 CONTRATTO CON TPB</t>
  </si>
  <si>
    <t>AG 203 P&amp;I MODIFICATION REQUEST VOL. 1 e 2</t>
  </si>
  <si>
    <t>AG 250 CORRISPONDENZA</t>
  </si>
  <si>
    <t>PRJ020</t>
  </si>
  <si>
    <t>AG 410 PERMITTING VOL. 1 A 9</t>
  </si>
  <si>
    <t>AG 410 PERMITTING VOL. 10 A 13</t>
  </si>
  <si>
    <t>FIN110</t>
  </si>
  <si>
    <t>AG 501 AUDIT</t>
  </si>
  <si>
    <t>AG 801</t>
  </si>
  <si>
    <t>AG 809</t>
  </si>
  <si>
    <t>AG 202 VOL. 1 A 3</t>
  </si>
  <si>
    <t>AG 202 VOL. 4 A 8</t>
  </si>
  <si>
    <t>AG 202 VOL. 9 A 11</t>
  </si>
  <si>
    <t>AG 252 VOL. 1 A 2</t>
  </si>
  <si>
    <t>AG 252 VOL. 3 A 7</t>
  </si>
  <si>
    <t>AG 252 VOL. 8 A 12</t>
  </si>
  <si>
    <t>AG 252 VOL. 13 A 17</t>
  </si>
  <si>
    <t>AG 252 VOL. 18 A 19</t>
  </si>
  <si>
    <t>AG 253 VOL. 1 A 2</t>
  </si>
  <si>
    <t>AG 504 VOL.1 E 3</t>
  </si>
  <si>
    <t>AG 504 VOL.2 E 4 A 7</t>
  </si>
  <si>
    <t xml:space="preserve">CO 100 </t>
  </si>
  <si>
    <t>MR 0110.001 A 0511.002</t>
  </si>
  <si>
    <t>MR 0570.001 A 0710.002</t>
  </si>
  <si>
    <t>MR 0811.001 A 0910.004</t>
  </si>
  <si>
    <t>MR 0910.005 A 1340.003</t>
  </si>
  <si>
    <t>MR 1547.001 A 1563.003</t>
  </si>
  <si>
    <t>MR 1340.101 A 1546.001</t>
  </si>
  <si>
    <t>MR 1564.001 A 200-MR 1541.001</t>
  </si>
  <si>
    <t>200-MR 1543.001 A 200-MR 2410.002</t>
  </si>
  <si>
    <t>MR 2520.001 A MR 4263.001</t>
  </si>
  <si>
    <t>PG 001 LT TO NESTE</t>
  </si>
  <si>
    <t>PG 103 TR TO VEDORS</t>
  </si>
  <si>
    <t>PG 102 LT TO EDL</t>
  </si>
  <si>
    <t>PG046 TR A BENELUX</t>
  </si>
  <si>
    <t>00643 - STATUTORY COMPLIANCE</t>
  </si>
  <si>
    <t>TPIT - SOX - Controlli conti mensile - apertura nuovi conti - Aggiornamento posting type</t>
  </si>
  <si>
    <t>Chiusura contabilità Branch Svizzera</t>
  </si>
  <si>
    <t>Branch office - Varie</t>
  </si>
  <si>
    <t>TPDL Closing</t>
  </si>
  <si>
    <t>TPPIT Closing - Q1 2021 - Q2 2021 - Q3 2021 - Q4 2021</t>
  </si>
  <si>
    <t>TPIT - SOX 2017 - FSCP</t>
  </si>
  <si>
    <t xml:space="preserve">TPIT - SOX Q3 2017 </t>
  </si>
  <si>
    <t xml:space="preserve">TPIT - SOX Q4 2017 </t>
  </si>
  <si>
    <t xml:space="preserve">TPIT - SOX Q1 2017 </t>
  </si>
  <si>
    <t>TPIT - Closing Q1 2018</t>
  </si>
  <si>
    <t>TPIT - Closing Q2 2018</t>
  </si>
  <si>
    <t>TPIT - Closing Q3 2018</t>
  </si>
  <si>
    <t>TPDL - Libro giornale 2016 1 di 2</t>
  </si>
  <si>
    <t>TPDL - Libro giornale 2016 2 di 2</t>
  </si>
  <si>
    <t>Consorzi - TP HQC - TIPS</t>
  </si>
  <si>
    <t>TPL - Eurocash - Reconciliazioni bancarie - Scalari - Tassi - Giroconti</t>
  </si>
  <si>
    <t>Site</t>
  </si>
  <si>
    <t>076971C</t>
  </si>
  <si>
    <t>MOH - New Naphtha Complex EPC</t>
  </si>
  <si>
    <r>
      <t xml:space="preserve">Site Monthly Work Progress Report - WPS </t>
    </r>
    <r>
      <rPr>
        <b/>
        <i/>
        <sz val="9"/>
        <rFont val="Arial"/>
        <family val="2"/>
      </rPr>
      <t>(INTRAKAT)</t>
    </r>
  </si>
  <si>
    <t>Aurelia Carbotti</t>
  </si>
  <si>
    <r>
      <t xml:space="preserve">Accounting Ledgers from/to Subcontractors </t>
    </r>
    <r>
      <rPr>
        <b/>
        <i/>
        <sz val="9"/>
        <rFont val="Arial"/>
        <family val="2"/>
      </rPr>
      <t>(INTRAKAT)</t>
    </r>
    <r>
      <rPr>
        <i/>
        <sz val="9"/>
        <rFont val="Arial"/>
        <family val="2"/>
      </rPr>
      <t xml:space="preserve"> VOL. 1 A 4</t>
    </r>
  </si>
  <si>
    <r>
      <t xml:space="preserve">New Prices Report from/to Subcontractors </t>
    </r>
    <r>
      <rPr>
        <b/>
        <i/>
        <sz val="9"/>
        <rFont val="Arial"/>
        <family val="2"/>
      </rPr>
      <t>(INTRAKAT)</t>
    </r>
  </si>
  <si>
    <r>
      <t xml:space="preserve">Backcharges to Subcontractor </t>
    </r>
    <r>
      <rPr>
        <b/>
        <i/>
        <sz val="9"/>
        <rFont val="Arial"/>
        <family val="2"/>
      </rPr>
      <t>(INTRAKAT)</t>
    </r>
  </si>
  <si>
    <t xml:space="preserve">Site Letters to - INTRAKAT vol. 1 e 2
 L-TPG-INK-XXXXX </t>
  </si>
  <si>
    <t xml:space="preserve">Site Letters to ANIPSOTIKI
L-TPG-ANP-XXXXX </t>
  </si>
  <si>
    <t xml:space="preserve">Site Letters to ZISIMOPOULOS 
L-TPG-ZSM-XXXXX </t>
  </si>
  <si>
    <t xml:space="preserve">Site Letters to SOLARCA
L-TPG-SLR-XXXXX  </t>
  </si>
  <si>
    <t xml:space="preserve">Site Minutes of Meeting with  INTRAKAT vol. 1 a 3
MOM-TPG-INK-XXXXX </t>
  </si>
  <si>
    <t xml:space="preserve">Site Minutes of Meeting with  ANIPSOTIKI 
MOM-TPG-ANP-XXXXX </t>
  </si>
  <si>
    <t>Site Monthly Work Progress Report - WPS (ANIPSOTIKI)</t>
  </si>
  <si>
    <t>PRJ090</t>
  </si>
  <si>
    <t>Site VRSWO - Variation Orders (INTRAKAT) da  1 a 3</t>
  </si>
  <si>
    <t xml:space="preserve">Site Letters to GLOBCHEM
L-TPG-GLS-XXXXX </t>
  </si>
  <si>
    <t xml:space="preserve">Site Minutes of Meeting with  BNT/IMP/INK/MHL vol. 1 e 2
MOM-TPG-CON-XXXXX </t>
  </si>
  <si>
    <t>Site Monthly Work Progress Report - WPS (GLOBCHEM)</t>
  </si>
  <si>
    <t>Mechanical Completion Notices (MCN)</t>
  </si>
  <si>
    <t>Ready  for Commisssiong  Notices (RFCN)</t>
  </si>
  <si>
    <t>Site Letters to IMPES
 L-TPG-IMP-XXXXX</t>
  </si>
  <si>
    <t>Letters to Client 
L-TPIT-MOH-XXXXX</t>
  </si>
  <si>
    <t>Site Minutes of Meeting with the Client  MOM-TPG-MOH-XXXXX</t>
  </si>
  <si>
    <t>Site Monthly Work Progress Report - WPS (IMPES)</t>
  </si>
  <si>
    <t>New Prices Report from/to Subcontractors (IMPES)</t>
  </si>
  <si>
    <t>Backcharges to Subcontractor (IMPES)</t>
  </si>
  <si>
    <t>Site Letters to MUEHLAHN 
L-TPG-MHL-XXXXX</t>
  </si>
  <si>
    <t>Site Minutes of Meeting with   IMPES vol. 1 a 3 MOM-TPG-IMP-XXXXX</t>
  </si>
  <si>
    <t xml:space="preserve">Site Minutes of Meeting with   MUEHLHAN vol. 1 e 2
MOM-TPG-MHL-XXXXX </t>
  </si>
  <si>
    <t>Accounting Ledgers from/to Subcontractors (IMPES)</t>
  </si>
  <si>
    <r>
      <t xml:space="preserve">Site VRSWO - Variation Orders </t>
    </r>
    <r>
      <rPr>
        <b/>
        <i/>
        <sz val="9"/>
        <rFont val="Arial"/>
        <family val="2"/>
      </rPr>
      <t>(IMPES)</t>
    </r>
    <r>
      <rPr>
        <i/>
        <sz val="9"/>
        <rFont val="Arial"/>
        <family val="2"/>
      </rPr>
      <t xml:space="preserve"> vol 1 a 4</t>
    </r>
  </si>
  <si>
    <t>Site VRSWO - Variation Orders (MUEHLHAN)</t>
  </si>
  <si>
    <t>Site VRSWO - Variation Orders (BONATTI FIREPROOFING)</t>
  </si>
  <si>
    <t>Site Letters to BONATTI FIREPROOFING 
L-TPG-BFP-XXXXX</t>
  </si>
  <si>
    <t xml:space="preserve">Site Minutes of Meeting with  BONATTI -FIREPROOFING 
MOM-TPG-BFP-XXXXX </t>
  </si>
  <si>
    <t>Site Monthly Work Progress Report - WPS (MUEHLAHN)</t>
  </si>
  <si>
    <t>Site Monthly Work Progress Report - WPS vol. 1 e 2
(BONATTI FIREPROOFING)</t>
  </si>
  <si>
    <t>Site Monthly Work Progress Report - WPS (BONATTI )</t>
  </si>
  <si>
    <t>New Prices Report from/to Subcontractors (MUEHLHAN)</t>
  </si>
  <si>
    <t>Backcharges to Subcontractor (BONATTI)</t>
  </si>
  <si>
    <t xml:space="preserve">Site Minutes of Meeting with BONATTI  VOL. 1 A 4 MOM-TPG-BNT-XXXXX </t>
  </si>
  <si>
    <t>Accounting Ledgers from/to Subcontractors BONATTI)</t>
  </si>
  <si>
    <t>New Prices Report from/to Subcontractors (BONATTI)</t>
  </si>
  <si>
    <t>Site Letters to BONATTI  vol. 1 a 3
L-TPG-BNT-XXXXX -</t>
  </si>
  <si>
    <t>QUALITY AUDIT REPORT</t>
  </si>
  <si>
    <t>HR010</t>
  </si>
  <si>
    <t>TIME SHEET</t>
  </si>
  <si>
    <t>DOWN PAYMENT</t>
  </si>
  <si>
    <t>LETTER OF RESP E GUARANTEE</t>
  </si>
  <si>
    <t>Site VRSWO - Variation Orders (BONATTI) vol. 1 a 6</t>
  </si>
  <si>
    <t>Site VRSWO - Variation Orders (BONATTI) 4 volumi</t>
  </si>
  <si>
    <t>Site VRSWO - Variation Orders (BONATTI) vol. 9 a 14</t>
  </si>
  <si>
    <t>Work Permit Appointments</t>
  </si>
  <si>
    <t>health and safety file</t>
  </si>
  <si>
    <t>Work Permit da1 a 5</t>
  </si>
  <si>
    <t>Work Permit DA 1 A 340 + VEHICLE EQUIPMENT + PTW INSPECTION</t>
  </si>
  <si>
    <t>Work Permit DA 341 A 820</t>
  </si>
  <si>
    <t>Work Permit DA 821 A 1300</t>
  </si>
  <si>
    <t>Work Permit DA 1301 A 1782</t>
  </si>
  <si>
    <t>Work Permit DA 1783 A 2243</t>
  </si>
  <si>
    <t>Work Permit DA 2244 A 2760</t>
  </si>
  <si>
    <t>Work Permit DA 2761 A 3392</t>
  </si>
  <si>
    <t>Field Purchase Order VOL. 5</t>
  </si>
  <si>
    <t>Stationery order + Certification of confirmations + Service agreements</t>
  </si>
  <si>
    <t>S.O. Invoices VOL. 1 A 3</t>
  </si>
  <si>
    <t>S.O. Invoices + MR DA 1 A 125 + BANK</t>
  </si>
  <si>
    <t>DCS/ESD SITE DW + VRSWOs</t>
  </si>
  <si>
    <t>SAT CERTIFICATES</t>
  </si>
  <si>
    <t>Hand over surplus</t>
  </si>
  <si>
    <t>1958 Inspection Activities 61402S Volume 1 - 2 - 3 - 4 ---- 072744j003 Technip Singapore</t>
  </si>
  <si>
    <t>2456 066997J001 TP INDONESIA---024948J001 Technical Assist. ICPO ----060695K009  - ---021949J002 FMC----021949J003 TECHNIPINDIA</t>
  </si>
  <si>
    <t>Fatture clienti da n1 a 168 serie V1</t>
  </si>
  <si>
    <t>Fatture clienti da n1 a 361 serie V1</t>
  </si>
  <si>
    <t>Fatture clienti da n362 a 1022 serie V1</t>
  </si>
  <si>
    <t xml:space="preserve">Fatture clienti serie V1 vol.12 vol.13- Fatture clienti serie E0 e serie P9 - Shipping Invoice da 1 a 541 da 542 a </t>
  </si>
  <si>
    <t xml:space="preserve">Fatture clienti - Proforma da 1 a 85-2021- Fatture Proforma 2021 da 1 a 53  -  Fatture clienti 2021 da 1 a 27 SERIE E0 - - Fatture clienti serie P9 - - Fatture Clienti serie V1 ANNO 2021 DA 1 A 262 - </t>
  </si>
  <si>
    <t>Fatture Clienti SerieV1 ANNO 2021 DA 1 A 1054</t>
  </si>
  <si>
    <t xml:space="preserve">Fatture Clienti serie V1 ANNO 2021 DA 1055A 1519 - TPIT UAE VAT 2020 - - Corrispondenza Conferme Saldo da anno 2016 a anno 2020 </t>
  </si>
  <si>
    <t>070809K001 Yam Gaz- TP OCEANIA- TP NET- TCS - TP FRANCE TP GHAMP- TP JGC CORAL - TP GEOPR. TP USA- TP INDIA - - - 070809K001 INCASSI - 2053/0 TP ABU DHABI CDI PER ISPEZIONI FATTURE PER ISPEZ. 2053 /0 TP ABU DHABI CDI - 2053/0 TP ABU DHABI STAMPA ORE INCASSI - 2053/0 ABU DHABI FATTURE PER ASSEGNATI A-F + ADJUSTMENTS</t>
  </si>
  <si>
    <t xml:space="preserve">Milan </t>
  </si>
  <si>
    <t>H.R.</t>
  </si>
  <si>
    <t>HR120</t>
  </si>
  <si>
    <t>066891B001</t>
  </si>
  <si>
    <t>Milan general service</t>
  </si>
  <si>
    <t>Assenze del personale, certificati originali</t>
  </si>
  <si>
    <t>Fabiola Rugger</t>
  </si>
  <si>
    <t>Documenti di trasporto, lettere di vettura,bolle di consegna</t>
  </si>
  <si>
    <t>Bolle di consegna,bollettini spedizione</t>
  </si>
  <si>
    <t>Bolle di consegna,bollettini spedizione DDT</t>
  </si>
  <si>
    <t>Bollettini trasporto, lettere di vettura DDT</t>
  </si>
  <si>
    <t>Lettere di vettura DDT</t>
  </si>
  <si>
    <t>Legal</t>
  </si>
  <si>
    <t>LGL120</t>
  </si>
  <si>
    <t xml:space="preserve">
2329
2345
2363
2375
6959
6965
6968
6973
6974
6977
6978
6989
6991
6996
7000
7001
7002
7003
7004
7005
7007
7008
7009
7010
7012
7013
7014
7015
7016
7021
</t>
  </si>
  <si>
    <t>Legal Operations - Rome OC</t>
  </si>
  <si>
    <t>ATT-ATC PROJECT REVIEW</t>
  </si>
  <si>
    <t>Patrizia di Biagio</t>
  </si>
  <si>
    <t>2387
2394
2408
2417
7018
7022
7023
7024
7025
7026
7027
7028
7029
7038
7040
7043
7046</t>
  </si>
  <si>
    <t>ATT-ATC</t>
  </si>
  <si>
    <t>2317
2421
2430
2431
7042
7047
7048
7049
7050
7052
7054
7055
7059
7062
7063
7064
7066</t>
  </si>
  <si>
    <t>7038
7042
7067
7068
7069
7071
7072
7073
7074
7075
7076
7077
7081
7082
7083
7085
7087
7089
7090
2382
2436</t>
  </si>
  <si>
    <t>7072
7077
7087
7092
7093
7094
7097
7098
7100
7102
7104
7105
7109
2471
2472
2473
2475</t>
  </si>
  <si>
    <t>7106
7110
7111
7112
7113
7114
7115
7117
7118
7120
7121
7122
7123
7125
7129
7133
7134
7138
7140
7141
7142
7143
7145
7146
7147
7154
7158
7162
2482
2491
2509</t>
  </si>
  <si>
    <t>31/12/206</t>
  </si>
  <si>
    <t>2520
2543
2546
7135
7159
7163
7164
7168
7169
06981T001
071350T001
071521T001
071392T001
025005T001</t>
  </si>
  <si>
    <t>ATT-ATC- TPIT</t>
  </si>
  <si>
    <t>2514</t>
  </si>
  <si>
    <t>OMSK</t>
  </si>
  <si>
    <t>AG 290 - RACCOGLITORI FINE IMPIANTO - INSPECTION REPORT - ML - QAL VARIE MR</t>
  </si>
  <si>
    <t>AG 290 - RACCOGLITORI DI FINE IMPIANTO - INSPECTION REPORT - ML - QAL VARIE MR</t>
  </si>
  <si>
    <t>AG 290 - RACCOGLITORI DI FINE IMPIANTO - MOC - SFR RATING REPORT - DOC VARI</t>
  </si>
  <si>
    <t>2522</t>
  </si>
  <si>
    <t>AG 290 - RACCOGLITORI DI FINE IMPIANTO - TR CLIENTE  - LT DA DUSLO</t>
  </si>
  <si>
    <t>AG 290 - RACCOGLITORI DI FINE IMPIANTO  - LT DA DUSLO</t>
  </si>
  <si>
    <t>AG 103 - CD VARI - ML</t>
  </si>
  <si>
    <t>1882-2882</t>
  </si>
  <si>
    <t>VAL D'AGRI</t>
  </si>
  <si>
    <t>AG 242 - RACCOGLITORE DI FINE IMPIANTO</t>
  </si>
  <si>
    <t>2421</t>
  </si>
  <si>
    <t>CANADA GAS TO LIQUID</t>
  </si>
  <si>
    <t>AG 290 - RACCOGLITORI DI FINE IMPIANTO  - TR TO SASOL</t>
  </si>
  <si>
    <t>2407</t>
  </si>
  <si>
    <t>CNRL CANADA</t>
  </si>
  <si>
    <t xml:space="preserve">AG 290 - RACCOGLITORI DI FINE IMPIANTO  - LT </t>
  </si>
  <si>
    <t>2420</t>
  </si>
  <si>
    <t>STABILIMENTO PRIOLO</t>
  </si>
  <si>
    <t>2381</t>
  </si>
  <si>
    <t>UZBEKISTAN GTL PROJECT</t>
  </si>
  <si>
    <t>2133</t>
  </si>
  <si>
    <t>PETROSA</t>
  </si>
  <si>
    <t>PG 206 - RACCOGLITORE DI FINE IMPIANTO</t>
  </si>
  <si>
    <t>2162</t>
  </si>
  <si>
    <t>ETILENE BRINDISI</t>
  </si>
  <si>
    <t>2157</t>
  </si>
  <si>
    <t>NYNAS REFINING SWEDEN</t>
  </si>
  <si>
    <t>2262</t>
  </si>
  <si>
    <t>GEEL 2/3</t>
  </si>
  <si>
    <t>2259</t>
  </si>
  <si>
    <t xml:space="preserve">BYACO NANJING ACETIC ACID PROJECT </t>
  </si>
  <si>
    <t>2252</t>
  </si>
  <si>
    <t xml:space="preserve">OKLNG PROJECT </t>
  </si>
  <si>
    <t>2272</t>
  </si>
  <si>
    <t xml:space="preserve">CNRL CANADA  </t>
  </si>
  <si>
    <t>MOH</t>
  </si>
  <si>
    <t xml:space="preserve">CONTRATTO - MOM </t>
  </si>
  <si>
    <t>AG 800 - CO - 100 - PG - 002 - 007</t>
  </si>
  <si>
    <t>ATA-RN VARI</t>
  </si>
  <si>
    <t>LOA-PO VARI-CONFIRM-COPY</t>
  </si>
  <si>
    <t>LOA-PO VARI - CONFIRM. COPY</t>
  </si>
  <si>
    <t>AG 504 - CU C3 SPLITTER</t>
  </si>
  <si>
    <t>PRJ040</t>
  </si>
  <si>
    <t>Manufacturing records</t>
  </si>
  <si>
    <t>AG 103 - AG 062 UOP</t>
  </si>
  <si>
    <t>AG 504 - CU VENDORS</t>
  </si>
  <si>
    <t>AG 504 - CU CONSTRUCTION E PRECOMMISSIONING</t>
  </si>
  <si>
    <t>AG 504 - CU others</t>
  </si>
  <si>
    <t>Functions</t>
  </si>
  <si>
    <t>Security Levels</t>
  </si>
  <si>
    <t>Record Series</t>
  </si>
  <si>
    <t>Retention Period</t>
  </si>
  <si>
    <t>Retention Trigger</t>
  </si>
  <si>
    <t>Retention Days</t>
  </si>
  <si>
    <t>Security Classifications</t>
  </si>
  <si>
    <t>Country</t>
  </si>
  <si>
    <t>City</t>
  </si>
  <si>
    <t>RIM Contact</t>
  </si>
  <si>
    <t xml:space="preserve">RIM Contact </t>
  </si>
  <si>
    <t>ARCHIVIO</t>
  </si>
  <si>
    <t>STANZA</t>
  </si>
  <si>
    <t>(select)</t>
  </si>
  <si>
    <t>Records.Information@technipenergies.com</t>
  </si>
  <si>
    <t>Administration</t>
  </si>
  <si>
    <t>Public</t>
  </si>
  <si>
    <t>ADM010</t>
  </si>
  <si>
    <t>Faciliites, Office Services, Building Access and Security</t>
  </si>
  <si>
    <t>6M</t>
  </si>
  <si>
    <t>Creation Date</t>
  </si>
  <si>
    <t>Confidential</t>
  </si>
  <si>
    <t>Australia</t>
  </si>
  <si>
    <t xml:space="preserve">A Coruña </t>
  </si>
  <si>
    <t>Spain</t>
  </si>
  <si>
    <t>Building B</t>
  </si>
  <si>
    <t>AS 054</t>
  </si>
  <si>
    <t>Corporate</t>
  </si>
  <si>
    <t>General</t>
  </si>
  <si>
    <t>ADM010B</t>
  </si>
  <si>
    <t>Faciliites, Office Services, Building Access and Security-Russia, USA</t>
  </si>
  <si>
    <t>5Y</t>
  </si>
  <si>
    <t>Azerbaijan</t>
  </si>
  <si>
    <t xml:space="preserve">Aberdeen </t>
  </si>
  <si>
    <t>Scotland</t>
  </si>
  <si>
    <t>charlotte.harris@genesisenergies.com</t>
  </si>
  <si>
    <t>Building Warner</t>
  </si>
  <si>
    <t>BS 012</t>
  </si>
  <si>
    <t>Finance, Acounting, Tax and Audit</t>
  </si>
  <si>
    <t>ADM020</t>
  </si>
  <si>
    <t>Facilities Management Maintenance</t>
  </si>
  <si>
    <t>EVT+10Y</t>
  </si>
  <si>
    <t>Life of Facility</t>
  </si>
  <si>
    <t>Brazil</t>
  </si>
  <si>
    <t>Abu Dhabi</t>
  </si>
  <si>
    <t>UAE</t>
  </si>
  <si>
    <t>diana.albukhari@technipenergies.com</t>
  </si>
  <si>
    <t>Planet</t>
  </si>
  <si>
    <t>BS 017</t>
  </si>
  <si>
    <t>Health, Safety and Environment</t>
  </si>
  <si>
    <t>Highly Confidential</t>
  </si>
  <si>
    <t>ADM030</t>
  </si>
  <si>
    <t>Office Equipment Manuals</t>
  </si>
  <si>
    <t>Superseded/Obsolete</t>
  </si>
  <si>
    <t>China</t>
  </si>
  <si>
    <t>Al Khobar</t>
  </si>
  <si>
    <t>Saudi Arabia</t>
  </si>
  <si>
    <t>BS 026</t>
  </si>
  <si>
    <t>Human Resources</t>
  </si>
  <si>
    <t>ADM040</t>
  </si>
  <si>
    <t>Facility Security Videos and Camera Logs</t>
  </si>
  <si>
    <t>4W</t>
  </si>
  <si>
    <t>Colombia</t>
  </si>
  <si>
    <t xml:space="preserve">Atyrau </t>
  </si>
  <si>
    <t>Kazakhstan</t>
  </si>
  <si>
    <t>BS 029</t>
  </si>
  <si>
    <t>Information Technology</t>
  </si>
  <si>
    <t>ADM110</t>
  </si>
  <si>
    <t>Association Memberships</t>
  </si>
  <si>
    <t>England</t>
  </si>
  <si>
    <t>Baku</t>
  </si>
  <si>
    <t>BS 032</t>
  </si>
  <si>
    <t>General Correspondence and Working Papers</t>
  </si>
  <si>
    <t>France</t>
  </si>
  <si>
    <t xml:space="preserve">Bangkok </t>
  </si>
  <si>
    <t>Thailand</t>
  </si>
  <si>
    <t>suchada.nakngam@technipenergies.com</t>
  </si>
  <si>
    <t>ROOM 1</t>
  </si>
  <si>
    <t>Projects, Products and Services</t>
  </si>
  <si>
    <t>ADM130</t>
  </si>
  <si>
    <t>General Project Files</t>
  </si>
  <si>
    <t>EVT+5Y</t>
  </si>
  <si>
    <t>Project Closed</t>
  </si>
  <si>
    <t>Germany</t>
  </si>
  <si>
    <t xml:space="preserve">Barcelona </t>
  </si>
  <si>
    <t>ROOM 2</t>
  </si>
  <si>
    <t>Sales and Marketing</t>
  </si>
  <si>
    <t>ADM140</t>
  </si>
  <si>
    <t>General Reference and Research</t>
  </si>
  <si>
    <t>India</t>
  </si>
  <si>
    <t xml:space="preserve">Bogota </t>
  </si>
  <si>
    <t>JGuevara@tipiel.com.co</t>
  </si>
  <si>
    <t>ROOM 3</t>
  </si>
  <si>
    <t xml:space="preserve">ADM150  </t>
  </si>
  <si>
    <t>Operational Reports and Analysis</t>
  </si>
  <si>
    <t>Indonesia</t>
  </si>
  <si>
    <t xml:space="preserve">Boston </t>
  </si>
  <si>
    <t>USA</t>
  </si>
  <si>
    <t>judy.tully@technipenergies.com; john.sturgeon@technipenergies.com</t>
  </si>
  <si>
    <t>ROOM 4</t>
  </si>
  <si>
    <t>ADM210</t>
  </si>
  <si>
    <t>Vehicle Incident Records</t>
  </si>
  <si>
    <t>Issue Resolved</t>
  </si>
  <si>
    <t>Italy</t>
  </si>
  <si>
    <t>Caracas</t>
  </si>
  <si>
    <t>Venezuela</t>
  </si>
  <si>
    <t>luis.vasquez2@technipenergies.com</t>
  </si>
  <si>
    <t>ROOM 5</t>
  </si>
  <si>
    <t>ADM220</t>
  </si>
  <si>
    <t>Vehicle Ownership, Registration, Inspection, Use, Maintenance, and Repair Records</t>
  </si>
  <si>
    <t>Vehicle Sold</t>
  </si>
  <si>
    <t xml:space="preserve">Chennai </t>
  </si>
  <si>
    <t>vidyasagar.dopati@technipenergies.com</t>
  </si>
  <si>
    <t>ROOM 6</t>
  </si>
  <si>
    <t>ADM230</t>
  </si>
  <si>
    <t>Driver Logs and Vehicle Inspection Reports</t>
  </si>
  <si>
    <t>Malaysia</t>
  </si>
  <si>
    <t xml:space="preserve">Claremont </t>
  </si>
  <si>
    <t>lori.weaver@technipenergies.com; gary.keyser@technipenergies.com</t>
  </si>
  <si>
    <t>COMP. 1</t>
  </si>
  <si>
    <t>ADM310</t>
  </si>
  <si>
    <t>Emergency and Disaster Planning</t>
  </si>
  <si>
    <t>Mexico</t>
  </si>
  <si>
    <t>Dahej</t>
  </si>
  <si>
    <t>shalu.jain@technipenergies.com</t>
  </si>
  <si>
    <t>COMP. 2</t>
  </si>
  <si>
    <t>ADM320</t>
  </si>
  <si>
    <t>Strategic Planning</t>
  </si>
  <si>
    <t>Mozambique</t>
  </si>
  <si>
    <t>Doha</t>
  </si>
  <si>
    <t>Qatar</t>
  </si>
  <si>
    <t>arnold.delacruz@technipenergies.com</t>
  </si>
  <si>
    <t>COMP. 3</t>
  </si>
  <si>
    <t>ADM410</t>
  </si>
  <si>
    <t>Policies and Procedures</t>
  </si>
  <si>
    <t>Superseded</t>
  </si>
  <si>
    <t>Netherlands</t>
  </si>
  <si>
    <t xml:space="preserve">Frankfurt </t>
  </si>
  <si>
    <t>COMP. 4</t>
  </si>
  <si>
    <t>ADM420</t>
  </si>
  <si>
    <t>Departmental Processes</t>
  </si>
  <si>
    <t>Norway</t>
  </si>
  <si>
    <t xml:space="preserve">Ho Chi Minh City </t>
  </si>
  <si>
    <t>Vietnam</t>
  </si>
  <si>
    <t>COMP. 5</t>
  </si>
  <si>
    <t>COR010</t>
  </si>
  <si>
    <t>Closing Documents</t>
  </si>
  <si>
    <t>EVT+1Y</t>
  </si>
  <si>
    <t>Life of Company</t>
  </si>
  <si>
    <t xml:space="preserve">Houston </t>
  </si>
  <si>
    <t>COMP. 6</t>
  </si>
  <si>
    <t>COR020</t>
  </si>
  <si>
    <t>Documents from Prospects - Unconsummated</t>
  </si>
  <si>
    <t>EVT</t>
  </si>
  <si>
    <t>Decision Made</t>
  </si>
  <si>
    <t>Russia</t>
  </si>
  <si>
    <t xml:space="preserve">Jakarta </t>
  </si>
  <si>
    <t>Laila.Nurwahyunita@technipenergies.com; Julia.Hidayat@technipenergies.com; Danang.Damandjaja@technipenergies.com</t>
  </si>
  <si>
    <t>COR030</t>
  </si>
  <si>
    <t>Due Diligence Analysis - Consummated</t>
  </si>
  <si>
    <t>Deal Finalized</t>
  </si>
  <si>
    <t xml:space="preserve">Kuala Lumpur </t>
  </si>
  <si>
    <t>eimamazuinora.mohamedazin@technipenergies.com</t>
  </si>
  <si>
    <t>COR040</t>
  </si>
  <si>
    <t>Due Diligence Analysis - Unconsummated</t>
  </si>
  <si>
    <t xml:space="preserve">London </t>
  </si>
  <si>
    <t>maxine.mills@genesisenergies.com</t>
  </si>
  <si>
    <t>COR110</t>
  </si>
  <si>
    <t>Corporate Archives</t>
  </si>
  <si>
    <t>Singapore</t>
  </si>
  <si>
    <t xml:space="preserve">Lyon </t>
  </si>
  <si>
    <t>stephanie.dubois@technipenergies.com</t>
  </si>
  <si>
    <t>COR210</t>
  </si>
  <si>
    <t>Annual Reports to Shareholders</t>
  </si>
  <si>
    <t xml:space="preserve">Madrid </t>
  </si>
  <si>
    <t>COR220</t>
  </si>
  <si>
    <t>Board of Directors</t>
  </si>
  <si>
    <t xml:space="preserve">Maputo </t>
  </si>
  <si>
    <t>COR225</t>
  </si>
  <si>
    <t xml:space="preserve">Board of Directors' Evaluations </t>
  </si>
  <si>
    <t>Until Replaced</t>
  </si>
  <si>
    <t>Mexico City</t>
  </si>
  <si>
    <t>COR230</t>
  </si>
  <si>
    <t>Business Licenses and Permits</t>
  </si>
  <si>
    <t>Expiration/Superseded</t>
  </si>
  <si>
    <t>COR230B</t>
  </si>
  <si>
    <t>Business Licenses and Permits-Norway, Russia</t>
  </si>
  <si>
    <t>Milton Keynes</t>
  </si>
  <si>
    <t>sophie.hoshemi@technipenergies.com</t>
  </si>
  <si>
    <t>COR240</t>
  </si>
  <si>
    <t>Corporate Compliance</t>
  </si>
  <si>
    <t>10Y</t>
  </si>
  <si>
    <t xml:space="preserve">Mumbai </t>
  </si>
  <si>
    <t>eknath.sawant@technipenergies.com</t>
  </si>
  <si>
    <t>COR250</t>
  </si>
  <si>
    <t>Governance Records</t>
  </si>
  <si>
    <t xml:space="preserve">New Delhi </t>
  </si>
  <si>
    <t>aarti.rawat@technipenergies.com</t>
  </si>
  <si>
    <t>COR260</t>
  </si>
  <si>
    <t>Proxy Statement and Voting Records</t>
  </si>
  <si>
    <t>Annual Meeting</t>
  </si>
  <si>
    <t xml:space="preserve">Noida  </t>
  </si>
  <si>
    <t>neenu.nayal@technipenergies.com</t>
  </si>
  <si>
    <t>COR270</t>
  </si>
  <si>
    <t>Shareholder Annual Meeting</t>
  </si>
  <si>
    <t>Oslo</t>
  </si>
  <si>
    <t>COR280</t>
  </si>
  <si>
    <t>Shareholder Stock Transactions</t>
  </si>
  <si>
    <t>7Y</t>
  </si>
  <si>
    <t xml:space="preserve">Paris </t>
  </si>
  <si>
    <t>FR-Paris-Archives@technipenergies.com</t>
  </si>
  <si>
    <t>Accounts Payable, Receivables, Journal Vouchers and Cost Accounting</t>
  </si>
  <si>
    <t>Tax Year Closed</t>
  </si>
  <si>
    <t xml:space="preserve">Perth </t>
  </si>
  <si>
    <t>amanda.mcsweeney@technipenergies.com</t>
  </si>
  <si>
    <t>FIN020</t>
  </si>
  <si>
    <t>Capital Assets</t>
  </si>
  <si>
    <t>Disposal or Sale</t>
  </si>
  <si>
    <t xml:space="preserve">Rio de Janeiro </t>
  </si>
  <si>
    <t>eliane.cavalcanti@genesisenergies.com</t>
  </si>
  <si>
    <t>FIN030</t>
  </si>
  <si>
    <t>General Ledger &amp; Chart of Accounts</t>
  </si>
  <si>
    <t>massimo.gallitto@technipenergies.com</t>
  </si>
  <si>
    <t>FIN040</t>
  </si>
  <si>
    <t>Unclaimed Property</t>
  </si>
  <si>
    <t>Report Date</t>
  </si>
  <si>
    <t xml:space="preserve">Rotterdam / Hertogenbosch </t>
  </si>
  <si>
    <t>Internal, External and Vendor Audits</t>
  </si>
  <si>
    <t>Close of Audit</t>
  </si>
  <si>
    <t>Rouen</t>
  </si>
  <si>
    <t>FIN110B</t>
  </si>
  <si>
    <t>Internal, External and Vendor Audits-Russia</t>
  </si>
  <si>
    <t xml:space="preserve">Sens </t>
  </si>
  <si>
    <t>Banking Records</t>
  </si>
  <si>
    <t xml:space="preserve">Shanghai </t>
  </si>
  <si>
    <t xml:space="preserve">FIN220 </t>
  </si>
  <si>
    <t>Cash Management</t>
  </si>
  <si>
    <t xml:space="preserve">Singapore </t>
  </si>
  <si>
    <t>Republic of Singapore</t>
  </si>
  <si>
    <t>rozyta.jaffar@technipenergies.com</t>
  </si>
  <si>
    <t>FIN310</t>
  </si>
  <si>
    <t>Credit Files</t>
  </si>
  <si>
    <t>Guarantee Ceases</t>
  </si>
  <si>
    <t xml:space="preserve">St Petersburg </t>
  </si>
  <si>
    <t>Svetlana.Marulina@technipenergies.com</t>
  </si>
  <si>
    <t>FIN320</t>
  </si>
  <si>
    <t>Investments and Foreign Exchange</t>
  </si>
  <si>
    <t xml:space="preserve">Tarragona </t>
  </si>
  <si>
    <t>FIN330</t>
  </si>
  <si>
    <t>Investor Relations</t>
  </si>
  <si>
    <t xml:space="preserve">Zoetermeer </t>
  </si>
  <si>
    <t>jasper.dijkstra@technipenergies.com</t>
  </si>
  <si>
    <t>FIN410</t>
  </si>
  <si>
    <t>Consolidated Financial Statements (Year End)</t>
  </si>
  <si>
    <t>FIN420</t>
  </si>
  <si>
    <t>Corporate Budgets &amp; Financial Forecasting</t>
  </si>
  <si>
    <t>FIN420B</t>
  </si>
  <si>
    <t>Corporate Budgets &amp; Financial Forecasting-Russia</t>
  </si>
  <si>
    <t xml:space="preserve">FIN430 </t>
  </si>
  <si>
    <t>Department / Location Budgets</t>
  </si>
  <si>
    <t>FIN440</t>
  </si>
  <si>
    <t>Financial Reporting - SEC, NYSE and UK Publishing</t>
  </si>
  <si>
    <t>FIN450</t>
  </si>
  <si>
    <t>Financial Reports Required by Contracts</t>
  </si>
  <si>
    <t>E+6Y</t>
  </si>
  <si>
    <t>Termination of Contract</t>
  </si>
  <si>
    <t>FIN460</t>
  </si>
  <si>
    <t>Financial Reports to Management</t>
  </si>
  <si>
    <t>FIN460B</t>
  </si>
  <si>
    <t>Financial Reports to Management-Russia</t>
  </si>
  <si>
    <t>15Y</t>
  </si>
  <si>
    <t>FIN470</t>
  </si>
  <si>
    <t>Government Statistical Reporting</t>
  </si>
  <si>
    <t>FIN510</t>
  </si>
  <si>
    <t>Certificates of Insurance</t>
  </si>
  <si>
    <t>FIN520</t>
  </si>
  <si>
    <t>Insurance Bonds</t>
  </si>
  <si>
    <t>EVT+6Y</t>
  </si>
  <si>
    <t>Bond Expiration</t>
  </si>
  <si>
    <t>FIN530</t>
  </si>
  <si>
    <t>Insurance Policies</t>
  </si>
  <si>
    <t>Purchase Orders</t>
  </si>
  <si>
    <t>Closed</t>
  </si>
  <si>
    <t>Shipping and Receiving</t>
  </si>
  <si>
    <t>Vendor Selections and Bidding Documentation - Unsuccessful</t>
  </si>
  <si>
    <t>FIN810</t>
  </si>
  <si>
    <t>Product Inventory</t>
  </si>
  <si>
    <t>FIN820</t>
  </si>
  <si>
    <t>Product Pricing</t>
  </si>
  <si>
    <t>FIN910</t>
  </si>
  <si>
    <t>Compensation Tax Forms</t>
  </si>
  <si>
    <t>FIN920</t>
  </si>
  <si>
    <t>Tax -Payroll, Sales, and Other</t>
  </si>
  <si>
    <t xml:space="preserve">FIN930 </t>
  </si>
  <si>
    <t>Tax Audits -Foreign and Domestic</t>
  </si>
  <si>
    <t xml:space="preserve">FIN940 </t>
  </si>
  <si>
    <t>Tax Returns and Amendments</t>
  </si>
  <si>
    <t>FIN950</t>
  </si>
  <si>
    <t>Tax Strategy</t>
  </si>
  <si>
    <t>Until New Strategy Published</t>
  </si>
  <si>
    <t>HSE010</t>
  </si>
  <si>
    <t>Agency Correspondence</t>
  </si>
  <si>
    <t>HSE020</t>
  </si>
  <si>
    <t>Government Inspections - HSE</t>
  </si>
  <si>
    <t>HSE Internal Audits, Inspections, and Reports</t>
  </si>
  <si>
    <t>HSE040</t>
  </si>
  <si>
    <t>HSE Planning and Assessment</t>
  </si>
  <si>
    <t>HSE050</t>
  </si>
  <si>
    <t>Noncompliance Citations</t>
  </si>
  <si>
    <t>HSE110</t>
  </si>
  <si>
    <t>Environmental Monitoring</t>
  </si>
  <si>
    <t>HSE110B</t>
  </si>
  <si>
    <t>Environmental Monitoring-Malaysia, Russia</t>
  </si>
  <si>
    <t>IND</t>
  </si>
  <si>
    <t>HSE120</t>
  </si>
  <si>
    <t>Environmental Permits</t>
  </si>
  <si>
    <t>HSE120B</t>
  </si>
  <si>
    <t>Environmental Permits-Russia</t>
  </si>
  <si>
    <t>HSE130</t>
  </si>
  <si>
    <t>Air Emissions Testing Registers</t>
  </si>
  <si>
    <t>HSE130B</t>
  </si>
  <si>
    <t>Air Emissions Testing Registers-Egypt, Malaysia</t>
  </si>
  <si>
    <t>HSE140</t>
  </si>
  <si>
    <t>Environmental Remediation</t>
  </si>
  <si>
    <t>HSE140B</t>
  </si>
  <si>
    <t>Environmental Remediation-Americas</t>
  </si>
  <si>
    <t>50Y</t>
  </si>
  <si>
    <t>HSE150</t>
  </si>
  <si>
    <t>Incident Investigation Reports</t>
  </si>
  <si>
    <t>HSE150B</t>
  </si>
  <si>
    <t>Incident Investigation Reports-Vietnam</t>
  </si>
  <si>
    <t>Employee Termination</t>
  </si>
  <si>
    <t>HSE150C</t>
  </si>
  <si>
    <t>Incident Investigation Reports-Russia</t>
  </si>
  <si>
    <t>HSE210</t>
  </si>
  <si>
    <t>Noise and Vibration Exposure Monitoring and Testing</t>
  </si>
  <si>
    <t>HSE210B</t>
  </si>
  <si>
    <t>Noise and Vibration Exposure Monitoring and Testing-Americas, Malaysia</t>
  </si>
  <si>
    <t>EVT+30Y</t>
  </si>
  <si>
    <t>HSE210C</t>
  </si>
  <si>
    <t>Noise and Vibration Exposure Monitoring and Testing-Russia</t>
  </si>
  <si>
    <t>45Y</t>
  </si>
  <si>
    <t>HSE220</t>
  </si>
  <si>
    <t>Personnel Accident or Injury</t>
  </si>
  <si>
    <t>HSE220B</t>
  </si>
  <si>
    <t>Personnel Accident or Injury-Australia</t>
  </si>
  <si>
    <t>30Y</t>
  </si>
  <si>
    <t>HSE220C</t>
  </si>
  <si>
    <t>Personnel Accident or Injury-Russia</t>
  </si>
  <si>
    <t>75Y</t>
  </si>
  <si>
    <t>HSE220D</t>
  </si>
  <si>
    <t>Personnel Accident or Injury-Vietnam</t>
  </si>
  <si>
    <t>HSE230</t>
  </si>
  <si>
    <t>Occupational Accidents Involving Fatalities (Vietnam only)</t>
  </si>
  <si>
    <t>EVT+15Y</t>
  </si>
  <si>
    <t>Case Closed</t>
  </si>
  <si>
    <t>HSE240</t>
  </si>
  <si>
    <t>Process Safety Management</t>
  </si>
  <si>
    <t>HSE240B</t>
  </si>
  <si>
    <t>Process Safety Management-Australia, Malaysia</t>
  </si>
  <si>
    <t>HSE250</t>
  </si>
  <si>
    <t>Safety Meetings</t>
  </si>
  <si>
    <t>6Y</t>
  </si>
  <si>
    <t>HSE250B</t>
  </si>
  <si>
    <t>Safety Meetings-Malaysia, Russia</t>
  </si>
  <si>
    <t>Safety Compliance - Work Permits and Routine Safety Inspections</t>
  </si>
  <si>
    <t>HSE270</t>
  </si>
  <si>
    <t>Safety Cases – Offshore Installations, Vessels and Platforms</t>
  </si>
  <si>
    <t>EVT+7Y</t>
  </si>
  <si>
    <t>HSE280</t>
  </si>
  <si>
    <t>Safety Compliance – Confined Space Safety Tests (Trinidad only)</t>
  </si>
  <si>
    <t>HSE290</t>
  </si>
  <si>
    <t>Employee Hazardous Exposure Monitoring</t>
  </si>
  <si>
    <t>EVT+40Y</t>
  </si>
  <si>
    <t>HSE290B</t>
  </si>
  <si>
    <t>Employee Hazardous Exposure Monitoring-Norway</t>
  </si>
  <si>
    <t>EVT+60Y</t>
  </si>
  <si>
    <t>Until exposure has ceased</t>
  </si>
  <si>
    <t>HSE290C</t>
  </si>
  <si>
    <t>EVT+75Y</t>
  </si>
  <si>
    <t>Chemical Inventories and Lists</t>
  </si>
  <si>
    <t>HSE310B</t>
  </si>
  <si>
    <t>Chemical Inventories and Lists-Americas</t>
  </si>
  <si>
    <t>HSE320</t>
  </si>
  <si>
    <t>Hazardous Waste Disposal</t>
  </si>
  <si>
    <t>HSE320B</t>
  </si>
  <si>
    <t>Hazardous Waste Disposal-Russia</t>
  </si>
  <si>
    <t>HSE330</t>
  </si>
  <si>
    <t>Safety Data Sheets (SDS)</t>
  </si>
  <si>
    <t>Material Removed</t>
  </si>
  <si>
    <t>Compensation and Benefits</t>
  </si>
  <si>
    <t>Benefits End and Tax Year Closed</t>
  </si>
  <si>
    <t>HR010B</t>
  </si>
  <si>
    <t>Compensation and Benefits-Germany, Russia</t>
  </si>
  <si>
    <t>HR010C</t>
  </si>
  <si>
    <t>Compensation and Benefits-Russia (pre-2003)</t>
  </si>
  <si>
    <t>HR010D</t>
  </si>
  <si>
    <t>Compensation and Benefits-Russia (post-2002)</t>
  </si>
  <si>
    <t>HR010E</t>
  </si>
  <si>
    <t>Compensation and Benefits-Australia</t>
  </si>
  <si>
    <t>HR010F</t>
  </si>
  <si>
    <t>Compensation and Benefits-Italy, UK</t>
  </si>
  <si>
    <t>HR010G</t>
  </si>
  <si>
    <t>Compensation and Benefits-Netherlands</t>
  </si>
  <si>
    <t>HR020</t>
  </si>
  <si>
    <t>Benefits and Salary Administration</t>
  </si>
  <si>
    <t>Work Assignment and People Management</t>
  </si>
  <si>
    <t>HR120B</t>
  </si>
  <si>
    <t>Work Assignment and People Management-Brazil</t>
  </si>
  <si>
    <t>HR120C</t>
  </si>
  <si>
    <t>Work Assignment and People Management-Russia</t>
  </si>
  <si>
    <t>EVT+50Y</t>
  </si>
  <si>
    <t>HR120D</t>
  </si>
  <si>
    <t>Work Assignment and People Management-Italy, Poland</t>
  </si>
  <si>
    <t>HR120E</t>
  </si>
  <si>
    <t>Work Assignment and People Management-Germany, Norway</t>
  </si>
  <si>
    <t>HR120F</t>
  </si>
  <si>
    <t>Work Assignment and People Management-Germany (Arbeitszeugnis)</t>
  </si>
  <si>
    <t>EVT+6M</t>
  </si>
  <si>
    <t>HR130</t>
  </si>
  <si>
    <t>Unsuccessful Candidates (Employee Recruitment)</t>
  </si>
  <si>
    <t>1Y</t>
  </si>
  <si>
    <t>HR140</t>
  </si>
  <si>
    <t>Workforce Reporting</t>
  </si>
  <si>
    <t>HR210</t>
  </si>
  <si>
    <t>Drug and Alcohol Testing</t>
  </si>
  <si>
    <t>HR220</t>
  </si>
  <si>
    <t>Employee Medical File</t>
  </si>
  <si>
    <t>HR220B</t>
  </si>
  <si>
    <t>Employee Medical File-Brazil</t>
  </si>
  <si>
    <t>HR220C</t>
  </si>
  <si>
    <t>Employee Medical File-Saudi Arabia, UK</t>
  </si>
  <si>
    <t>HR310</t>
  </si>
  <si>
    <t>Employee Awards and Relations</t>
  </si>
  <si>
    <t>HR320</t>
  </si>
  <si>
    <t>Training Attendance Records</t>
  </si>
  <si>
    <t>HR330</t>
  </si>
  <si>
    <t>Training Materials</t>
  </si>
  <si>
    <t>IT010</t>
  </si>
  <si>
    <t>Electronic System Monitoring</t>
  </si>
  <si>
    <t>IT020</t>
  </si>
  <si>
    <t>Hardware Documentation</t>
  </si>
  <si>
    <t>Life of Equipment</t>
  </si>
  <si>
    <t>IT030</t>
  </si>
  <si>
    <t>Help Desk</t>
  </si>
  <si>
    <t>IT040</t>
  </si>
  <si>
    <t>Report Writers and Data Warehouses</t>
  </si>
  <si>
    <t>IT050</t>
  </si>
  <si>
    <t>System Backup Files</t>
  </si>
  <si>
    <t>MAX 1Y</t>
  </si>
  <si>
    <t>IT060</t>
  </si>
  <si>
    <t>System User Authorizations</t>
  </si>
  <si>
    <t>IT070</t>
  </si>
  <si>
    <t>IT Security and Compliance</t>
  </si>
  <si>
    <t>Activity Completed</t>
  </si>
  <si>
    <t>IT110</t>
  </si>
  <si>
    <t>Application Development and File Documentation</t>
  </si>
  <si>
    <t>Destruction of Associated Records</t>
  </si>
  <si>
    <t>IT120</t>
  </si>
  <si>
    <t>Software Programs</t>
  </si>
  <si>
    <t>IT130</t>
  </si>
  <si>
    <t>System Architecture Records</t>
  </si>
  <si>
    <t>EVT+3Y</t>
  </si>
  <si>
    <t>LGL010</t>
  </si>
  <si>
    <t>Litigation Case Files, Claims, Court Orders, Decrees, and Settlements</t>
  </si>
  <si>
    <t>LGL020</t>
  </si>
  <si>
    <t>Customer Complaint</t>
  </si>
  <si>
    <t>Resolved</t>
  </si>
  <si>
    <t>LGL030</t>
  </si>
  <si>
    <t>Internal Investigations</t>
  </si>
  <si>
    <t>LGL040</t>
  </si>
  <si>
    <t>Whistleblowing Records</t>
  </si>
  <si>
    <t>LGL040B</t>
  </si>
  <si>
    <t>Whistleblowing Records-Unsubstantiated-France, Germany, Italy, Netherlands, Norway, Poland, Spain, UK</t>
  </si>
  <si>
    <t>2M</t>
  </si>
  <si>
    <t>Resolution</t>
  </si>
  <si>
    <t>Contracts / Agreements - Customers, Vendors or Subcontractors</t>
  </si>
  <si>
    <t>Termination of Contract and Warranty</t>
  </si>
  <si>
    <t>LGL110B</t>
  </si>
  <si>
    <t>Contracts / Agreements - Customers, Vendors or Subcontractors-France</t>
  </si>
  <si>
    <t>Contracts / Agreements - General</t>
  </si>
  <si>
    <t>LGL130</t>
  </si>
  <si>
    <t>Legal and Regulatory Opinions</t>
  </si>
  <si>
    <t>Real Property</t>
  </si>
  <si>
    <t>Property Obligation Ceases</t>
  </si>
  <si>
    <t>LGL140B</t>
  </si>
  <si>
    <t>Real Property-Russia</t>
  </si>
  <si>
    <t>LGL210</t>
  </si>
  <si>
    <t>Legislative and Regulatory Activities</t>
  </si>
  <si>
    <t>LGL220</t>
  </si>
  <si>
    <t>Political Action Committees</t>
  </si>
  <si>
    <t>LGL230</t>
  </si>
  <si>
    <t>Regulatory Correspondence</t>
  </si>
  <si>
    <t>LGL310</t>
  </si>
  <si>
    <t>Intellectual Property - Patents, Copyrights and Trademarks</t>
  </si>
  <si>
    <t>LGL310B</t>
  </si>
  <si>
    <t>Intellectual Property - Patents, Copyrights and Trademarks-Russia</t>
  </si>
  <si>
    <t>LGL410</t>
  </si>
  <si>
    <t>Disposition and Destruction Documentation</t>
  </si>
  <si>
    <t>LGL420</t>
  </si>
  <si>
    <t>Records Indices</t>
  </si>
  <si>
    <t>Engineering Administration</t>
  </si>
  <si>
    <t>Engineering Design Records</t>
  </si>
  <si>
    <t>Project and Warranty Closed</t>
  </si>
  <si>
    <t>PRJ030</t>
  </si>
  <si>
    <t>Equipment and Instrument Maintenance and Testing</t>
  </si>
  <si>
    <t>Manufacturing Records</t>
  </si>
  <si>
    <t>PRJ050</t>
  </si>
  <si>
    <t>Manufacturing Quality Control Reports and Reviews</t>
  </si>
  <si>
    <t>PRJ060</t>
  </si>
  <si>
    <t>Manufacturing Vendor / Subcontractor Documentation</t>
  </si>
  <si>
    <t>PRJ070</t>
  </si>
  <si>
    <t>Manufacturing Research and Development</t>
  </si>
  <si>
    <t>PRJ080</t>
  </si>
  <si>
    <t>Aftermarket, Support, and Service Project Documentation</t>
  </si>
  <si>
    <t>Construction and Commissioning Records</t>
  </si>
  <si>
    <t>PRJ090B</t>
  </si>
  <si>
    <t>Construction and Commissioning Records-Russia</t>
  </si>
  <si>
    <t>EVT+20Y</t>
  </si>
  <si>
    <t>SMK010</t>
  </si>
  <si>
    <t>Advertising</t>
  </si>
  <si>
    <t>SMK020</t>
  </si>
  <si>
    <t>Company Publications</t>
  </si>
  <si>
    <t>Publication Date</t>
  </si>
  <si>
    <t>SMK030</t>
  </si>
  <si>
    <t>Public and Media Relations</t>
  </si>
  <si>
    <t>SMK040</t>
  </si>
  <si>
    <t>Charitable Giving</t>
  </si>
  <si>
    <t>SMK110</t>
  </si>
  <si>
    <t>Marketing Research and Planning</t>
  </si>
  <si>
    <t>SMK120</t>
  </si>
  <si>
    <t>Promotional Assets</t>
  </si>
  <si>
    <t>SMK210</t>
  </si>
  <si>
    <t>Project Proposals - Rejected</t>
  </si>
  <si>
    <t>Project Rejected</t>
  </si>
  <si>
    <t>SMK220</t>
  </si>
  <si>
    <t>Sales and Training Presentations</t>
  </si>
  <si>
    <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</si>
</sst>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9]dd\-mmm\-yy;@"/>
    <numFmt numFmtId="165" formatCode="[$-410]dd\-mmm\-yy;@"/>
  </numFmts>
  <fonts count="29" x14ac:knownFonts="1">
    <font>
      <sz val="11"/>
      <color theme="1"/>
      <name val="Calibri"/>
      <family val="2"/>
      <scheme val="minor"/>
    </font>
    <font>
      <b/>
      <sz val="9"/>
      <name val="Arial"/>
      <family val="2"/>
    </font>
    <font>
      <i/>
      <sz val="9"/>
      <name val="Arial"/>
      <family val="2"/>
    </font>
    <font>
      <b/>
      <sz val="9"/>
      <color theme="1"/>
      <name val="Arial"/>
      <family val="2"/>
    </font>
    <font>
      <sz val="8"/>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i/>
      <sz val="9"/>
      <color theme="1"/>
      <name val="Arial"/>
      <family val="2"/>
    </font>
    <font>
      <b/>
      <sz val="12"/>
      <color theme="0"/>
      <name val="Calibri"/>
      <family val="2"/>
      <scheme val="minor"/>
    </font>
    <font>
      <sz val="9"/>
      <name val="Arial"/>
      <family val="2"/>
    </font>
    <font>
      <b/>
      <sz val="8"/>
      <name val="Arial"/>
      <family val="2"/>
    </font>
    <font>
      <i/>
      <sz val="8"/>
      <name val="Arial"/>
      <family val="2"/>
    </font>
    <font>
      <sz val="9"/>
      <color theme="1"/>
      <name val="Arial"/>
      <family val="2"/>
    </font>
    <font>
      <b/>
      <sz val="16"/>
      <color theme="1"/>
      <name val="Calibri"/>
      <family val="2"/>
      <scheme val="minor"/>
    </font>
    <font>
      <sz val="16"/>
      <color theme="1"/>
      <name val="Calibri"/>
      <family val="2"/>
      <scheme val="minor"/>
    </font>
    <font>
      <sz val="11"/>
      <color rgb="FF000000"/>
      <name val="Calibri"/>
      <family val="2"/>
      <scheme val="minor"/>
    </font>
    <font>
      <b/>
      <i/>
      <sz val="9"/>
      <name val="Arial"/>
      <family val="2"/>
    </font>
    <font>
      <sz val="11"/>
      <color theme="1"/>
      <name val="Arial"/>
      <family val="2"/>
    </font>
    <font>
      <u/>
      <sz val="11"/>
      <color theme="10"/>
      <name val="Calibri"/>
      <family val="2"/>
      <scheme val="minor"/>
    </font>
    <font>
      <b/>
      <sz val="8"/>
      <color rgb="FF000000"/>
      <name val="Arial"/>
      <family val="2"/>
    </font>
    <font>
      <sz val="8"/>
      <color rgb="FF000000"/>
      <name val="Arial"/>
      <family val="2"/>
    </font>
    <font>
      <sz val="8"/>
      <name val="Arial"/>
      <family val="2"/>
    </font>
    <font>
      <b/>
      <sz val="10"/>
      <color rgb="FF000000"/>
      <name val="Arial"/>
      <family val="2"/>
    </font>
    <font>
      <b/>
      <sz val="10"/>
      <name val="Arial"/>
      <family val="2"/>
    </font>
    <font>
      <sz val="10"/>
      <color rgb="FF000000"/>
      <name val="Arial"/>
      <family val="2"/>
    </font>
    <font>
      <sz val="10"/>
      <name val="Arial"/>
      <family val="2"/>
    </font>
    <font>
      <u/>
      <sz val="10"/>
      <color rgb="FF0000FF"/>
      <name val="Arial"/>
      <family val="2"/>
    </font>
    <font>
      <sz val="10"/>
      <color rgb="FF484644"/>
      <name val="Arial"/>
      <family val="2"/>
    </font>
  </fonts>
  <fills count="1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00B0F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rgb="FFD9D9D9"/>
        <bgColor rgb="FF000000"/>
      </patternFill>
    </fill>
    <fill>
      <patternFill patternType="solid">
        <fgColor theme="0" tint="-4.9989318521683403E-2"/>
        <bgColor indexed="64"/>
      </patternFill>
    </fill>
  </fills>
  <borders count="2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thick">
        <color indexed="64"/>
      </right>
      <top style="thick">
        <color indexed="64"/>
      </top>
      <bottom style="thick">
        <color indexed="64"/>
      </bottom>
      <diagonal/>
    </border>
    <border>
      <left/>
      <right style="hair">
        <color indexed="64"/>
      </right>
      <top style="medium">
        <color indexed="64"/>
      </top>
      <bottom/>
      <diagonal/>
    </border>
  </borders>
  <cellStyleXfs count="3">
    <xf numFmtId="0" fontId="0" fillId="0" borderId="0"/>
    <xf numFmtId="43" fontId="5" fillId="0" borderId="0" applyFont="0" applyFill="0" applyBorder="0" applyAlignment="0" applyProtection="0"/>
    <xf numFmtId="0" fontId="19" fillId="0" borderId="0" applyNumberFormat="0" applyFill="0" applyBorder="0" applyAlignment="0" applyProtection="0"/>
  </cellStyleXfs>
  <cellXfs count="116">
    <xf numFmtId="0" fontId="0" fillId="0" borderId="0" xfId="0"/>
    <xf numFmtId="0" fontId="0" fillId="0" borderId="0" xfId="0" applyAlignment="1">
      <alignment horizontal="left" vertical="top"/>
    </xf>
    <xf numFmtId="0" fontId="2" fillId="0" borderId="1" xfId="0" applyFont="1" applyBorder="1" applyAlignment="1" applyProtection="1">
      <alignment horizontal="center" vertical="center" wrapText="1"/>
      <protection locked="0"/>
    </xf>
    <xf numFmtId="0" fontId="2" fillId="0" borderId="1" xfId="0" applyFont="1" applyBorder="1" applyAlignment="1">
      <alignment horizontal="center" vertical="center" wrapText="1"/>
    </xf>
    <xf numFmtId="164" fontId="2" fillId="0" borderId="1" xfId="0" applyNumberFormat="1" applyFont="1" applyBorder="1" applyAlignment="1" applyProtection="1">
      <alignment horizontal="center" vertical="center" wrapText="1"/>
      <protection locked="0"/>
    </xf>
    <xf numFmtId="1"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0" fontId="6" fillId="0" borderId="0" xfId="0" applyFont="1" applyAlignment="1">
      <alignment vertical="center"/>
    </xf>
    <xf numFmtId="0" fontId="0" fillId="0" borderId="0" xfId="0" applyAlignment="1">
      <alignment vertical="center"/>
    </xf>
    <xf numFmtId="0" fontId="2" fillId="6" borderId="1" xfId="0" applyFont="1" applyFill="1" applyBorder="1" applyAlignment="1" applyProtection="1">
      <alignment horizontal="center" vertical="center" wrapText="1"/>
      <protection locked="0"/>
    </xf>
    <xf numFmtId="0" fontId="8" fillId="2" borderId="2" xfId="0" applyFont="1" applyFill="1" applyBorder="1" applyAlignment="1">
      <alignment horizontal="center" vertical="center"/>
    </xf>
    <xf numFmtId="0" fontId="2" fillId="0" borderId="4" xfId="0" applyFont="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10" fillId="0" borderId="2" xfId="0" applyFont="1" applyBorder="1" applyAlignment="1">
      <alignment vertical="center" wrapText="1"/>
    </xf>
    <xf numFmtId="0" fontId="8" fillId="2" borderId="1" xfId="0" applyFont="1" applyFill="1" applyBorder="1" applyAlignment="1">
      <alignment horizontal="center" vertical="center"/>
    </xf>
    <xf numFmtId="0" fontId="2" fillId="0" borderId="2" xfId="0" applyFont="1" applyBorder="1" applyAlignment="1" applyProtection="1">
      <alignment horizontal="center" vertical="center" wrapText="1"/>
      <protection locked="0"/>
    </xf>
    <xf numFmtId="0" fontId="2" fillId="0" borderId="2" xfId="0" applyFont="1" applyBorder="1" applyAlignment="1">
      <alignment horizontal="center" vertical="center" wrapText="1"/>
    </xf>
    <xf numFmtId="164" fontId="2" fillId="0" borderId="2" xfId="0" applyNumberFormat="1" applyFont="1" applyBorder="1" applyAlignment="1" applyProtection="1">
      <alignment horizontal="center" vertical="center" wrapText="1"/>
      <protection locked="0"/>
    </xf>
    <xf numFmtId="0" fontId="10" fillId="0" borderId="1" xfId="0" applyFont="1" applyBorder="1" applyAlignment="1">
      <alignment horizontal="center" vertical="center" wrapText="1"/>
    </xf>
    <xf numFmtId="0" fontId="0" fillId="0" borderId="0" xfId="0" applyAlignment="1">
      <alignment horizontal="center" vertical="center"/>
    </xf>
    <xf numFmtId="0" fontId="12" fillId="0" borderId="1" xfId="0" applyFont="1" applyBorder="1" applyAlignment="1" applyProtection="1">
      <alignment horizontal="center" vertical="center" wrapText="1"/>
      <protection locked="0"/>
    </xf>
    <xf numFmtId="0" fontId="12" fillId="0" borderId="2" xfId="0" applyFont="1" applyBorder="1" applyAlignment="1" applyProtection="1">
      <alignment horizontal="center" vertical="center" wrapText="1"/>
      <protection locked="0"/>
    </xf>
    <xf numFmtId="0" fontId="12" fillId="0" borderId="1" xfId="0" applyFont="1" applyBorder="1" applyAlignment="1">
      <alignment horizontal="center" vertical="center" wrapText="1"/>
    </xf>
    <xf numFmtId="0" fontId="4" fillId="0" borderId="0" xfId="0" applyFont="1" applyAlignment="1">
      <alignment vertical="center"/>
    </xf>
    <xf numFmtId="0" fontId="1" fillId="3" borderId="6"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 fillId="3" borderId="8" xfId="0" applyFont="1" applyFill="1" applyBorder="1" applyAlignment="1" applyProtection="1">
      <alignment horizontal="center" vertical="center" wrapText="1"/>
      <protection locked="0"/>
    </xf>
    <xf numFmtId="0" fontId="1" fillId="4" borderId="6" xfId="0" applyFont="1" applyFill="1" applyBorder="1" applyAlignment="1" applyProtection="1">
      <alignment horizontal="center" vertical="center" wrapText="1"/>
      <protection locked="0"/>
    </xf>
    <xf numFmtId="0" fontId="1" fillId="4" borderId="7" xfId="0" applyFont="1" applyFill="1" applyBorder="1" applyAlignment="1" applyProtection="1">
      <alignment horizontal="center" vertical="center" wrapText="1"/>
      <protection locked="0"/>
    </xf>
    <xf numFmtId="0" fontId="11" fillId="4" borderId="8" xfId="0" applyFont="1" applyFill="1" applyBorder="1" applyAlignment="1" applyProtection="1">
      <alignment horizontal="center" vertical="center" wrapText="1"/>
      <protection locked="0"/>
    </xf>
    <xf numFmtId="0" fontId="1" fillId="5" borderId="6" xfId="0" applyFont="1" applyFill="1" applyBorder="1" applyAlignment="1" applyProtection="1">
      <alignment horizontal="center" vertical="center" wrapText="1"/>
      <protection locked="0"/>
    </xf>
    <xf numFmtId="0" fontId="1" fillId="5" borderId="7" xfId="0" applyFont="1" applyFill="1" applyBorder="1" applyAlignment="1" applyProtection="1">
      <alignment horizontal="center" vertical="center" wrapText="1"/>
      <protection locked="0"/>
    </xf>
    <xf numFmtId="0" fontId="3" fillId="5" borderId="8" xfId="0" applyFont="1" applyFill="1" applyBorder="1" applyAlignment="1" applyProtection="1">
      <alignment horizontal="center" vertical="center" wrapText="1"/>
      <protection locked="0"/>
    </xf>
    <xf numFmtId="0" fontId="2" fillId="10" borderId="2" xfId="0" applyFont="1" applyFill="1" applyBorder="1" applyAlignment="1" applyProtection="1">
      <alignment horizontal="center" vertical="center" wrapText="1"/>
      <protection locked="0"/>
    </xf>
    <xf numFmtId="0" fontId="2" fillId="0" borderId="2" xfId="1" applyNumberFormat="1" applyFont="1" applyBorder="1" applyAlignment="1" applyProtection="1">
      <alignment horizontal="center" vertical="center" wrapText="1"/>
      <protection locked="0"/>
    </xf>
    <xf numFmtId="0" fontId="0" fillId="0" borderId="2" xfId="0" applyBorder="1" applyAlignment="1">
      <alignment vertical="center"/>
    </xf>
    <xf numFmtId="0" fontId="0" fillId="10" borderId="2" xfId="0" applyFill="1" applyBorder="1" applyAlignment="1">
      <alignment vertical="center"/>
    </xf>
    <xf numFmtId="14" fontId="0" fillId="10" borderId="2" xfId="0" applyNumberFormat="1" applyFill="1" applyBorder="1" applyAlignment="1">
      <alignment vertical="center"/>
    </xf>
    <xf numFmtId="0" fontId="1" fillId="11" borderId="10" xfId="0" applyFont="1" applyFill="1" applyBorder="1" applyAlignment="1" applyProtection="1">
      <alignment horizontal="center" vertical="center" wrapText="1"/>
      <protection locked="0"/>
    </xf>
    <xf numFmtId="0" fontId="1" fillId="11" borderId="11" xfId="0" applyFont="1" applyFill="1" applyBorder="1" applyAlignment="1" applyProtection="1">
      <alignment horizontal="center" vertical="center" wrapText="1"/>
      <protection locked="0"/>
    </xf>
    <xf numFmtId="0" fontId="10" fillId="6" borderId="1"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center" vertical="center" wrapText="1"/>
      <protection locked="0"/>
    </xf>
    <xf numFmtId="0" fontId="13" fillId="6" borderId="2" xfId="0" applyFont="1" applyFill="1" applyBorder="1" applyAlignment="1" applyProtection="1">
      <alignment horizontal="center" vertical="center"/>
      <protection locked="0"/>
    </xf>
    <xf numFmtId="14" fontId="2" fillId="0" borderId="2" xfId="0" applyNumberFormat="1" applyFont="1" applyBorder="1" applyAlignment="1" applyProtection="1">
      <alignment horizontal="center" vertical="center" wrapText="1"/>
      <protection locked="0"/>
    </xf>
    <xf numFmtId="14" fontId="2" fillId="0" borderId="2"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3" fontId="15" fillId="13" borderId="18" xfId="0" applyNumberFormat="1" applyFont="1" applyFill="1" applyBorder="1" applyAlignment="1">
      <alignment horizontal="center" vertical="center"/>
    </xf>
    <xf numFmtId="3" fontId="15" fillId="13" borderId="19" xfId="0" applyNumberFormat="1" applyFont="1" applyFill="1" applyBorder="1" applyAlignment="1">
      <alignment horizontal="center" vertical="center"/>
    </xf>
    <xf numFmtId="3" fontId="15" fillId="14" borderId="20" xfId="0" applyNumberFormat="1" applyFont="1" applyFill="1" applyBorder="1" applyAlignment="1">
      <alignment horizontal="center" vertical="center"/>
    </xf>
    <xf numFmtId="3" fontId="15" fillId="14" borderId="21" xfId="0" applyNumberFormat="1" applyFont="1" applyFill="1" applyBorder="1" applyAlignment="1">
      <alignment horizontal="center" vertical="center"/>
    </xf>
    <xf numFmtId="3" fontId="15" fillId="14" borderId="23" xfId="0" applyNumberFormat="1" applyFont="1" applyFill="1" applyBorder="1" applyAlignment="1">
      <alignment horizontal="center" vertical="center"/>
    </xf>
    <xf numFmtId="3" fontId="15" fillId="14" borderId="24" xfId="0" applyNumberFormat="1" applyFont="1" applyFill="1" applyBorder="1" applyAlignment="1">
      <alignment horizontal="center" vertical="center"/>
    </xf>
    <xf numFmtId="3" fontId="15" fillId="13" borderId="23" xfId="0" applyNumberFormat="1" applyFont="1" applyFill="1" applyBorder="1" applyAlignment="1">
      <alignment horizontal="center" vertical="center"/>
    </xf>
    <xf numFmtId="3" fontId="15" fillId="13" borderId="24" xfId="0" applyNumberFormat="1" applyFont="1" applyFill="1" applyBorder="1" applyAlignment="1">
      <alignment horizontal="center" vertical="center"/>
    </xf>
    <xf numFmtId="14" fontId="10" fillId="0" borderId="1" xfId="0" applyNumberFormat="1" applyFont="1" applyBorder="1" applyAlignment="1">
      <alignment horizontal="center" vertical="center" wrapText="1"/>
    </xf>
    <xf numFmtId="0" fontId="2" fillId="15" borderId="2" xfId="0" applyFont="1" applyFill="1" applyBorder="1" applyAlignment="1" applyProtection="1">
      <alignment horizontal="center" vertical="center" wrapText="1"/>
      <protection locked="0"/>
    </xf>
    <xf numFmtId="165" fontId="2" fillId="15" borderId="2" xfId="0" applyNumberFormat="1" applyFont="1" applyFill="1" applyBorder="1" applyAlignment="1" applyProtection="1">
      <alignment horizontal="center" vertical="center" wrapText="1"/>
      <protection locked="0"/>
    </xf>
    <xf numFmtId="164" fontId="2" fillId="15" borderId="2" xfId="0" applyNumberFormat="1" applyFont="1" applyFill="1" applyBorder="1" applyAlignment="1" applyProtection="1">
      <alignment horizontal="center" vertical="center" wrapText="1"/>
      <protection locked="0"/>
    </xf>
    <xf numFmtId="0" fontId="8" fillId="0" borderId="2" xfId="0" applyFont="1" applyBorder="1" applyAlignment="1" applyProtection="1">
      <alignment horizontal="center" vertical="center"/>
      <protection locked="0"/>
    </xf>
    <xf numFmtId="3" fontId="0" fillId="0" borderId="0" xfId="0" applyNumberFormat="1"/>
    <xf numFmtId="164" fontId="2" fillId="0" borderId="1" xfId="0" applyNumberFormat="1" applyFont="1" applyBorder="1" applyAlignment="1" applyProtection="1">
      <alignment horizontal="center" wrapText="1"/>
      <protection locked="0"/>
    </xf>
    <xf numFmtId="0" fontId="9" fillId="8" borderId="3" xfId="0" applyFont="1" applyFill="1" applyBorder="1" applyAlignment="1">
      <alignment vertical="center"/>
    </xf>
    <xf numFmtId="0" fontId="9" fillId="8" borderId="9" xfId="0" applyFont="1" applyFill="1" applyBorder="1" applyAlignment="1">
      <alignment vertical="center"/>
    </xf>
    <xf numFmtId="0" fontId="3" fillId="16" borderId="25" xfId="0" applyFont="1" applyFill="1" applyBorder="1" applyAlignment="1" applyProtection="1">
      <alignment horizontal="center" vertical="center" wrapText="1"/>
      <protection locked="0"/>
    </xf>
    <xf numFmtId="0" fontId="18" fillId="0" borderId="0" xfId="0" applyFont="1"/>
    <xf numFmtId="0" fontId="16" fillId="0" borderId="2" xfId="0" applyFont="1" applyBorder="1" applyAlignment="1">
      <alignment vertical="center"/>
    </xf>
    <xf numFmtId="0" fontId="20" fillId="17" borderId="0" xfId="0" applyFont="1" applyFill="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17" borderId="0" xfId="0" applyFont="1" applyFill="1"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center" vertical="center"/>
    </xf>
    <xf numFmtId="0" fontId="24" fillId="0" borderId="0" xfId="0" applyFont="1" applyAlignment="1">
      <alignment horizontal="left" vertical="center"/>
    </xf>
    <xf numFmtId="0" fontId="23" fillId="0" borderId="0" xfId="0" applyFont="1" applyAlignment="1">
      <alignment vertical="center"/>
    </xf>
    <xf numFmtId="0" fontId="25" fillId="0" borderId="0" xfId="0" applyFont="1" applyAlignment="1">
      <alignment horizontal="left" vertical="center"/>
    </xf>
    <xf numFmtId="0" fontId="25" fillId="0" borderId="0" xfId="0" applyFont="1" applyAlignment="1">
      <alignment vertical="center"/>
    </xf>
    <xf numFmtId="1" fontId="25" fillId="0" borderId="0" xfId="0" applyNumberFormat="1" applyFont="1" applyAlignment="1">
      <alignment vertical="center"/>
    </xf>
    <xf numFmtId="0" fontId="26" fillId="0" borderId="0" xfId="0" applyFont="1" applyAlignment="1">
      <alignment horizontal="left" vertical="center"/>
    </xf>
    <xf numFmtId="0" fontId="27" fillId="0" borderId="0" xfId="2" applyFont="1" applyFill="1" applyBorder="1" applyAlignment="1">
      <alignment vertical="center"/>
    </xf>
    <xf numFmtId="0" fontId="26" fillId="0" borderId="0" xfId="0" applyFont="1" applyAlignment="1">
      <alignment vertical="center"/>
    </xf>
    <xf numFmtId="0" fontId="26" fillId="0" borderId="0" xfId="2" applyFont="1" applyFill="1" applyBorder="1" applyAlignment="1">
      <alignment vertical="center"/>
    </xf>
    <xf numFmtId="0" fontId="28" fillId="0" borderId="0" xfId="0" applyFont="1" applyAlignment="1">
      <alignment vertical="center"/>
    </xf>
    <xf numFmtId="0" fontId="1" fillId="3" borderId="26" xfId="0" applyFont="1" applyFill="1" applyBorder="1" applyAlignment="1" applyProtection="1">
      <alignment horizontal="center" vertical="center" wrapText="1"/>
      <protection locked="0"/>
    </xf>
    <xf numFmtId="0" fontId="2" fillId="0" borderId="1" xfId="0" applyFont="1" applyBorder="1" applyAlignment="1" applyProtection="1">
      <alignment horizontal="center" wrapText="1"/>
      <protection locked="0"/>
    </xf>
    <xf numFmtId="0" fontId="2" fillId="0" borderId="1" xfId="0" applyFont="1" applyBorder="1" applyAlignment="1">
      <alignment horizontal="center" wrapText="1"/>
    </xf>
    <xf numFmtId="164" fontId="2" fillId="0" borderId="1" xfId="0" quotePrefix="1" applyNumberFormat="1" applyFont="1" applyBorder="1" applyAlignment="1" applyProtection="1">
      <alignment horizontal="center" wrapText="1"/>
      <protection locked="0"/>
    </xf>
    <xf numFmtId="1" fontId="2" fillId="0" borderId="1" xfId="0" applyNumberFormat="1" applyFont="1" applyBorder="1" applyAlignment="1">
      <alignment horizontal="center" wrapText="1"/>
    </xf>
    <xf numFmtId="164" fontId="2" fillId="0" borderId="1" xfId="0" applyNumberFormat="1" applyFont="1" applyBorder="1" applyAlignment="1">
      <alignment horizontal="center" wrapText="1"/>
    </xf>
    <xf numFmtId="0" fontId="10" fillId="18" borderId="1" xfId="0" applyFont="1" applyFill="1" applyBorder="1" applyAlignment="1" applyProtection="1">
      <alignment horizontal="center" vertical="center" wrapText="1"/>
      <protection locked="0"/>
    </xf>
    <xf numFmtId="0" fontId="2" fillId="0" borderId="2" xfId="0" applyFont="1" applyBorder="1" applyAlignment="1" applyProtection="1">
      <alignment horizontal="center" wrapText="1"/>
      <protection locked="0"/>
    </xf>
    <xf numFmtId="164" fontId="13" fillId="0" borderId="2" xfId="0" applyNumberFormat="1" applyFont="1" applyBorder="1" applyAlignment="1" applyProtection="1">
      <alignment horizontal="center"/>
      <protection locked="0"/>
    </xf>
    <xf numFmtId="0" fontId="18" fillId="18" borderId="2" xfId="0" applyFont="1" applyFill="1" applyBorder="1" applyProtection="1">
      <protection locked="0"/>
    </xf>
    <xf numFmtId="164" fontId="18" fillId="0" borderId="2" xfId="0" applyNumberFormat="1" applyFont="1" applyBorder="1" applyProtection="1">
      <protection locked="0"/>
    </xf>
    <xf numFmtId="0" fontId="13" fillId="0" borderId="0" xfId="0" applyFont="1"/>
    <xf numFmtId="14" fontId="2" fillId="0" borderId="1" xfId="0" applyNumberFormat="1" applyFont="1" applyBorder="1" applyAlignment="1" applyProtection="1">
      <alignment horizontal="center" vertical="center" wrapText="1"/>
      <protection locked="0"/>
    </xf>
    <xf numFmtId="49" fontId="2" fillId="0" borderId="1" xfId="0" applyNumberFormat="1" applyFont="1" applyBorder="1" applyAlignment="1" applyProtection="1">
      <alignment horizontal="center" vertical="center" wrapText="1"/>
      <protection locked="0"/>
    </xf>
    <xf numFmtId="0" fontId="6" fillId="12" borderId="12" xfId="0" applyFont="1" applyFill="1" applyBorder="1" applyAlignment="1">
      <alignment horizontal="center" vertical="center"/>
    </xf>
    <xf numFmtId="0" fontId="6" fillId="12" borderId="15" xfId="0" applyFont="1" applyFill="1" applyBorder="1" applyAlignment="1">
      <alignment horizontal="center" vertical="center"/>
    </xf>
    <xf numFmtId="0" fontId="6" fillId="12" borderId="14" xfId="0" applyFont="1" applyFill="1" applyBorder="1" applyAlignment="1">
      <alignment horizontal="center" vertical="center"/>
    </xf>
    <xf numFmtId="0" fontId="6" fillId="12" borderId="17" xfId="0" applyFont="1" applyFill="1" applyBorder="1" applyAlignment="1">
      <alignment horizontal="center" vertical="center"/>
    </xf>
    <xf numFmtId="0" fontId="14" fillId="13" borderId="12" xfId="0" applyFont="1" applyFill="1" applyBorder="1" applyAlignment="1">
      <alignment horizontal="center" vertical="center"/>
    </xf>
    <xf numFmtId="0" fontId="14" fillId="13" borderId="15" xfId="0" applyFont="1" applyFill="1" applyBorder="1" applyAlignment="1">
      <alignment horizontal="center" vertical="center"/>
    </xf>
    <xf numFmtId="0" fontId="14" fillId="14" borderId="12" xfId="0" applyFont="1" applyFill="1" applyBorder="1" applyAlignment="1">
      <alignment horizontal="center" vertical="center"/>
    </xf>
    <xf numFmtId="0" fontId="14" fillId="14" borderId="22" xfId="0" applyFont="1" applyFill="1" applyBorder="1" applyAlignment="1">
      <alignment horizontal="center" vertical="center"/>
    </xf>
    <xf numFmtId="0" fontId="14" fillId="14" borderId="15" xfId="0" applyFont="1" applyFill="1" applyBorder="1" applyAlignment="1">
      <alignment horizontal="center" vertical="center"/>
    </xf>
    <xf numFmtId="0" fontId="14" fillId="13" borderId="22" xfId="0" applyFont="1" applyFill="1" applyBorder="1" applyAlignment="1">
      <alignment horizontal="center" vertical="center"/>
    </xf>
    <xf numFmtId="0" fontId="6" fillId="12" borderId="13" xfId="0" applyFont="1" applyFill="1" applyBorder="1" applyAlignment="1">
      <alignment horizontal="center" vertical="center"/>
    </xf>
    <xf numFmtId="0" fontId="6" fillId="12" borderId="16" xfId="0" applyFont="1" applyFill="1" applyBorder="1" applyAlignment="1">
      <alignment horizontal="center" vertical="center"/>
    </xf>
    <xf numFmtId="0" fontId="9" fillId="10" borderId="5" xfId="0" applyFont="1" applyFill="1" applyBorder="1" applyAlignment="1">
      <alignment horizontal="center" vertical="center"/>
    </xf>
    <xf numFmtId="0" fontId="9" fillId="10" borderId="9"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9" xfId="0" applyFont="1" applyFill="1" applyBorder="1" applyAlignment="1">
      <alignment horizontal="center" vertical="center"/>
    </xf>
    <xf numFmtId="0" fontId="9" fillId="9" borderId="12" xfId="0" applyFont="1" applyFill="1" applyBorder="1" applyAlignment="1">
      <alignment horizontal="center" vertical="center"/>
    </xf>
    <xf numFmtId="0" fontId="9" fillId="9" borderId="13" xfId="0" applyFont="1" applyFill="1" applyBorder="1" applyAlignment="1">
      <alignment horizontal="center" vertical="center"/>
    </xf>
    <xf numFmtId="0" fontId="9" fillId="9" borderId="14" xfId="0" applyFont="1" applyFill="1" applyBorder="1" applyAlignment="1">
      <alignment horizontal="center" vertical="center"/>
    </xf>
  </cellXfs>
  <cellStyles count="3">
    <cellStyle name="Collegamento ipertestuale" xfId="2" builtinId="8"/>
    <cellStyle name="Migliaia" xfId="1" builtinId="3"/>
    <cellStyle name="Normale" xfId="0" builtinId="0"/>
  </cellStyles>
  <dxfs count="28">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ont>
        <condense val="0"/>
        <extend val="0"/>
        <color rgb="FF9C0006"/>
      </font>
      <fill>
        <patternFill>
          <bgColor rgb="FFFFC7CE"/>
        </patternFill>
      </fill>
    </dxf>
    <dxf>
      <fill>
        <patternFill>
          <bgColor theme="5" tint="0.59996337778862885"/>
        </patternFill>
      </fill>
    </dxf>
    <dxf>
      <font>
        <condense val="0"/>
        <extend val="0"/>
        <color rgb="FF006100"/>
      </font>
      <fill>
        <patternFill>
          <bgColor rgb="FFC6EFCE"/>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beciani/Desktop/GTF-GPS-COR-24034-01%20Archival%20Records%20Storage%20Form.milano.xlsm" TargetMode="External"/><Relationship Id="rId1" Type="http://schemas.openxmlformats.org/officeDocument/2006/relationships/externalLinkPath" Target="file:///C:/Users/abeciani/Desktop/GTF-GPS-COR-24034-01%20Archival%20Records%20Storage%20Form.milano.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beciani/AppData/Local/Microsoft/Windows/INetCache/Content.Outlook/BJ3LON97/Form%20Archivio%20Legal_Feb.%202023.xlsm" TargetMode="External"/><Relationship Id="rId1" Type="http://schemas.openxmlformats.org/officeDocument/2006/relationships/externalLinkPath" Target="file:///C:/Users/abeciani/AppData/Local/Microsoft/Windows/INetCache/Content.Outlook/BJ3LON97/Form%20Archivio%20Legal_Feb.%202023.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abeciani/Desktop/GTF-GPS-COR-24034-01%20Archival%20Records%20Storage%20Form_RACCOGLITORI-FINE-IMPIANTI-VARI-PROGETTI_ARCHIVO_HO.xlsm" TargetMode="External"/><Relationship Id="rId1" Type="http://schemas.openxmlformats.org/officeDocument/2006/relationships/externalLinkPath" Target="file:///C:/Users/abeciani/Desktop/GTF-GPS-COR-24034-01%20Archival%20Records%20Storage%20Form_RACCOGLITORI-FINE-IMPIANTI-VARI-PROGETTI_ARCHIVO_HO.xlsm"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beciani/Desktop/GTF-GPS-COR-24034-01%20Archival%20Records%20Storage%20Form_076971C_MOH_HOMEOFFICE_ARCHIVIO.xlsm" TargetMode="External"/><Relationship Id="rId1" Type="http://schemas.openxmlformats.org/officeDocument/2006/relationships/externalLinkPath" Target="file:///C:/Users/abeciani/Desktop/GTF-GPS-COR-24034-01%20Archival%20Records%20Storage%20Form_076971C_MOH_HOMEOFFICE_ARCHIVIO.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technip.sharepoint.com/Users/bsuchma/TECHNIPFMC/TP%20Energies%20RIM%20-%20SpinCo%20-%20General/13-Policies%20and%20Procedures%20-%20ADM410/Retention%20Schedule%20Work%20Files/MappingRSCodes-Security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ulo"/>
      <sheetName val="SLDataSheet"/>
      <sheetName val="Riferimento"/>
    </sheetNames>
    <sheetDataSet>
      <sheetData sheetId="0">
        <row r="3">
          <cell r="B3" t="str">
            <v xml:space="preserve">Milan </v>
          </cell>
        </row>
      </sheetData>
      <sheetData sheetId="1"/>
      <sheetData sheetId="2">
        <row r="2">
          <cell r="M2" t="str">
            <v>(select)</v>
          </cell>
          <cell r="N2"/>
          <cell r="O2" t="str">
            <v>Records.Information@technipenergies.com</v>
          </cell>
        </row>
        <row r="3">
          <cell r="E3" t="str">
            <v>ADM010</v>
          </cell>
          <cell r="F3" t="str">
            <v>Faciliites, Office Services, Building Access and Security</v>
          </cell>
          <cell r="G3" t="str">
            <v>6M</v>
          </cell>
          <cell r="H3" t="str">
            <v>Creation Date</v>
          </cell>
          <cell r="I3">
            <v>183</v>
          </cell>
          <cell r="J3" t="str">
            <v>Confidential</v>
          </cell>
          <cell r="M3" t="str">
            <v xml:space="preserve">A Coruña </v>
          </cell>
          <cell r="N3" t="str">
            <v>Spain</v>
          </cell>
          <cell r="O3" t="str">
            <v>Records.Information@technipenergies.com</v>
          </cell>
        </row>
        <row r="4">
          <cell r="E4" t="str">
            <v>ADM010B</v>
          </cell>
          <cell r="F4" t="str">
            <v>Faciliites, Office Services, Building Access and Security-Russia, USA</v>
          </cell>
          <cell r="G4" t="str">
            <v>5Y</v>
          </cell>
          <cell r="H4" t="str">
            <v>Creation Date</v>
          </cell>
          <cell r="I4">
            <v>1825</v>
          </cell>
          <cell r="J4" t="str">
            <v>Confidential</v>
          </cell>
          <cell r="M4" t="str">
            <v xml:space="preserve">Aberdeen </v>
          </cell>
          <cell r="N4" t="str">
            <v>Scotland</v>
          </cell>
          <cell r="O4" t="str">
            <v>charlotte.harris@genesisenergies.com</v>
          </cell>
        </row>
        <row r="5">
          <cell r="E5" t="str">
            <v>ADM020</v>
          </cell>
          <cell r="F5" t="str">
            <v>Facilities Management Maintenance</v>
          </cell>
          <cell r="G5" t="str">
            <v>EVT+10Y</v>
          </cell>
          <cell r="H5" t="str">
            <v>Life of Facility</v>
          </cell>
          <cell r="I5">
            <v>3650</v>
          </cell>
          <cell r="J5" t="str">
            <v>General</v>
          </cell>
          <cell r="M5" t="str">
            <v>Abu Dhabi</v>
          </cell>
          <cell r="N5" t="str">
            <v>UAE</v>
          </cell>
          <cell r="O5" t="str">
            <v>diana.albukhari@technipenergies.com</v>
          </cell>
        </row>
        <row r="6">
          <cell r="E6" t="str">
            <v>ADM030</v>
          </cell>
          <cell r="F6" t="str">
            <v>Office Equipment Manuals</v>
          </cell>
          <cell r="G6" t="str">
            <v>5Y</v>
          </cell>
          <cell r="H6" t="str">
            <v>Superseded/Obsolete</v>
          </cell>
          <cell r="I6">
            <v>1825</v>
          </cell>
          <cell r="J6" t="str">
            <v>General</v>
          </cell>
          <cell r="M6" t="str">
            <v>Al Khobar</v>
          </cell>
          <cell r="N6" t="str">
            <v>Saudi Arabia</v>
          </cell>
          <cell r="O6" t="str">
            <v>Records.Information@technipenergies.com</v>
          </cell>
        </row>
        <row r="7">
          <cell r="E7" t="str">
            <v>ADM040</v>
          </cell>
          <cell r="F7" t="str">
            <v>Facility Security Videos and Camera Logs</v>
          </cell>
          <cell r="G7" t="str">
            <v>4W</v>
          </cell>
          <cell r="H7" t="str">
            <v>Creation Date</v>
          </cell>
          <cell r="I7">
            <v>28</v>
          </cell>
          <cell r="J7" t="str">
            <v>Confidential</v>
          </cell>
          <cell r="M7" t="str">
            <v xml:space="preserve">Atyrau </v>
          </cell>
          <cell r="N7" t="str">
            <v>Kazakhstan</v>
          </cell>
          <cell r="O7" t="str">
            <v>Records.Information@technipenergies.com</v>
          </cell>
        </row>
        <row r="8">
          <cell r="E8" t="str">
            <v>ADM110</v>
          </cell>
          <cell r="F8" t="str">
            <v>Association Memberships</v>
          </cell>
          <cell r="G8" t="str">
            <v>5Y</v>
          </cell>
          <cell r="H8" t="str">
            <v>Creation Date</v>
          </cell>
          <cell r="I8">
            <v>1825</v>
          </cell>
          <cell r="J8" t="str">
            <v>Confidential</v>
          </cell>
          <cell r="M8" t="str">
            <v>Baku</v>
          </cell>
          <cell r="N8" t="str">
            <v>Azerbaijan</v>
          </cell>
          <cell r="O8" t="str">
            <v>Records.Information@technipenergies.com</v>
          </cell>
        </row>
        <row r="9">
          <cell r="E9" t="str">
            <v>ADM120</v>
          </cell>
          <cell r="F9" t="str">
            <v>General Correspondence and Working Papers</v>
          </cell>
          <cell r="G9" t="str">
            <v>5Y</v>
          </cell>
          <cell r="H9" t="str">
            <v>Creation Date</v>
          </cell>
          <cell r="I9">
            <v>1825</v>
          </cell>
          <cell r="J9" t="str">
            <v>General</v>
          </cell>
          <cell r="M9" t="str">
            <v xml:space="preserve">Bangkok </v>
          </cell>
          <cell r="N9" t="str">
            <v>Thailand</v>
          </cell>
          <cell r="O9" t="str">
            <v>suchada.nakngam@technipenergies.com</v>
          </cell>
        </row>
        <row r="10">
          <cell r="E10" t="str">
            <v>ADM130</v>
          </cell>
          <cell r="F10" t="str">
            <v>General Project Files</v>
          </cell>
          <cell r="G10" t="str">
            <v>EVT+5Y</v>
          </cell>
          <cell r="H10" t="str">
            <v>Project Closed</v>
          </cell>
          <cell r="I10">
            <v>1825</v>
          </cell>
          <cell r="J10" t="str">
            <v>Confidential</v>
          </cell>
          <cell r="M10" t="str">
            <v xml:space="preserve">Barcelona </v>
          </cell>
          <cell r="N10" t="str">
            <v>Spain</v>
          </cell>
          <cell r="O10" t="str">
            <v>Records.Information@technipenergies.com</v>
          </cell>
        </row>
        <row r="11">
          <cell r="E11" t="str">
            <v>ADM140</v>
          </cell>
          <cell r="F11" t="str">
            <v>General Reference and Research</v>
          </cell>
          <cell r="G11" t="str">
            <v>EVT+5Y</v>
          </cell>
          <cell r="H11" t="str">
            <v>Superseded/Obsolete</v>
          </cell>
          <cell r="I11">
            <v>1825</v>
          </cell>
          <cell r="J11" t="str">
            <v>General</v>
          </cell>
          <cell r="M11" t="str">
            <v xml:space="preserve">Bogota </v>
          </cell>
          <cell r="N11" t="str">
            <v>Colombia</v>
          </cell>
          <cell r="O11" t="str">
            <v>JGuevara@tipiel.com.co</v>
          </cell>
        </row>
        <row r="12">
          <cell r="E12" t="str">
            <v xml:space="preserve">ADM150  </v>
          </cell>
          <cell r="F12" t="str">
            <v>Operational Reports and Analysis</v>
          </cell>
          <cell r="G12" t="str">
            <v>5Y</v>
          </cell>
          <cell r="H12" t="str">
            <v>Creation Date</v>
          </cell>
          <cell r="I12">
            <v>1825</v>
          </cell>
          <cell r="J12" t="str">
            <v>Confidential</v>
          </cell>
          <cell r="M12" t="str">
            <v xml:space="preserve">Boston </v>
          </cell>
          <cell r="N12" t="str">
            <v>USA</v>
          </cell>
          <cell r="O12" t="str">
            <v>judy.tully@technipenergies.com; john.sturgeon@technipenergies.com</v>
          </cell>
        </row>
        <row r="13">
          <cell r="E13" t="str">
            <v>ADM210</v>
          </cell>
          <cell r="F13" t="str">
            <v>Vehicle Incident Records</v>
          </cell>
          <cell r="G13" t="str">
            <v>EVT+5Y</v>
          </cell>
          <cell r="H13" t="str">
            <v>Issue Resolved</v>
          </cell>
          <cell r="I13">
            <v>1825</v>
          </cell>
          <cell r="J13" t="str">
            <v>Highly Confidential</v>
          </cell>
          <cell r="M13" t="str">
            <v>Caracas</v>
          </cell>
          <cell r="N13" t="str">
            <v>Venezuela</v>
          </cell>
          <cell r="O13" t="str">
            <v>luis.vasquez2@technipenergies.com</v>
          </cell>
        </row>
        <row r="14">
          <cell r="E14" t="str">
            <v>ADM220</v>
          </cell>
          <cell r="F14" t="str">
            <v>Vehicle Ownership, Registration, Inspection, Use, Maintenance, and Repair Records</v>
          </cell>
          <cell r="G14" t="str">
            <v>EVT+5Y</v>
          </cell>
          <cell r="H14" t="str">
            <v>Vehicle Sold</v>
          </cell>
          <cell r="I14">
            <v>1825</v>
          </cell>
          <cell r="J14" t="str">
            <v>General</v>
          </cell>
          <cell r="M14" t="str">
            <v xml:space="preserve">Chennai </v>
          </cell>
          <cell r="N14" t="str">
            <v>India</v>
          </cell>
          <cell r="O14" t="str">
            <v>vidyasagar.dopati@technipenergies.com</v>
          </cell>
        </row>
        <row r="15">
          <cell r="E15" t="str">
            <v>ADM230</v>
          </cell>
          <cell r="F15" t="str">
            <v>Driver Logs and Vehicle Inspection Reports</v>
          </cell>
          <cell r="G15" t="str">
            <v>6M</v>
          </cell>
          <cell r="H15" t="str">
            <v>Creation Date</v>
          </cell>
          <cell r="I15">
            <v>183</v>
          </cell>
          <cell r="J15" t="str">
            <v>Confidential</v>
          </cell>
          <cell r="M15" t="str">
            <v xml:space="preserve">Claremont </v>
          </cell>
          <cell r="N15" t="str">
            <v>USA</v>
          </cell>
          <cell r="O15" t="str">
            <v>lori.weaver@technipenergies.com; gary.keyser@technipenergies.com</v>
          </cell>
        </row>
        <row r="16">
          <cell r="E16" t="str">
            <v>ADM310</v>
          </cell>
          <cell r="F16" t="str">
            <v>Emergency and Disaster Planning</v>
          </cell>
          <cell r="G16" t="str">
            <v>EVT+10Y</v>
          </cell>
          <cell r="H16" t="str">
            <v>Superseded/Obsolete</v>
          </cell>
          <cell r="I16">
            <v>3650</v>
          </cell>
          <cell r="J16" t="str">
            <v>Confidential</v>
          </cell>
          <cell r="M16" t="str">
            <v>Dahej</v>
          </cell>
          <cell r="N16" t="str">
            <v>India</v>
          </cell>
          <cell r="O16" t="str">
            <v>shalu.jain@technipenergies.com</v>
          </cell>
        </row>
        <row r="17">
          <cell r="E17" t="str">
            <v>ADM320</v>
          </cell>
          <cell r="F17" t="str">
            <v>Strategic Planning</v>
          </cell>
          <cell r="G17" t="str">
            <v>5Y</v>
          </cell>
          <cell r="H17" t="str">
            <v>Creation Date</v>
          </cell>
          <cell r="I17">
            <v>1825</v>
          </cell>
          <cell r="J17" t="str">
            <v>Confidential</v>
          </cell>
          <cell r="M17" t="str">
            <v>Doha</v>
          </cell>
          <cell r="N17" t="str">
            <v>Qatar</v>
          </cell>
          <cell r="O17" t="str">
            <v>arnold.delacruz@technipenergies.com</v>
          </cell>
        </row>
        <row r="18">
          <cell r="E18" t="str">
            <v>ADM410</v>
          </cell>
          <cell r="F18" t="str">
            <v>Policies and Procedures</v>
          </cell>
          <cell r="G18" t="str">
            <v>EVT+10Y</v>
          </cell>
          <cell r="H18" t="str">
            <v>Superseded</v>
          </cell>
          <cell r="I18">
            <v>3650</v>
          </cell>
          <cell r="J18" t="str">
            <v>General</v>
          </cell>
          <cell r="M18" t="str">
            <v xml:space="preserve">Frankfurt </v>
          </cell>
          <cell r="N18" t="str">
            <v>Germany</v>
          </cell>
          <cell r="O18" t="str">
            <v>Records.Information@technipenergies.com</v>
          </cell>
        </row>
        <row r="19">
          <cell r="E19" t="str">
            <v>ADM420</v>
          </cell>
          <cell r="F19" t="str">
            <v>Departmental Processes</v>
          </cell>
          <cell r="G19" t="str">
            <v>EVT+5Y</v>
          </cell>
          <cell r="H19" t="str">
            <v>Superseded/Obsolete</v>
          </cell>
          <cell r="I19">
            <v>1825</v>
          </cell>
          <cell r="J19" t="str">
            <v>General</v>
          </cell>
          <cell r="M19" t="str">
            <v xml:space="preserve">Ho Chi Minh City </v>
          </cell>
          <cell r="N19" t="str">
            <v>Vietnam</v>
          </cell>
          <cell r="O19" t="str">
            <v>Records.Information@technipenergies.com</v>
          </cell>
        </row>
        <row r="20">
          <cell r="E20" t="str">
            <v>COR010</v>
          </cell>
          <cell r="F20" t="str">
            <v>Closing Documents</v>
          </cell>
          <cell r="G20" t="str">
            <v>EVT+1Y</v>
          </cell>
          <cell r="H20" t="str">
            <v>Life of Company</v>
          </cell>
          <cell r="I20">
            <v>365</v>
          </cell>
          <cell r="J20" t="str">
            <v>Highly Confidential</v>
          </cell>
          <cell r="M20" t="str">
            <v xml:space="preserve">Houston </v>
          </cell>
          <cell r="N20" t="str">
            <v>USA</v>
          </cell>
          <cell r="O20" t="str">
            <v>Records.Information@technipenergies.com</v>
          </cell>
        </row>
        <row r="21">
          <cell r="E21" t="str">
            <v>COR020</v>
          </cell>
          <cell r="F21" t="str">
            <v>Documents from Prospects - Unconsummated</v>
          </cell>
          <cell r="G21" t="str">
            <v>EVT</v>
          </cell>
          <cell r="H21" t="str">
            <v>Decision Made</v>
          </cell>
          <cell r="I21">
            <v>1</v>
          </cell>
          <cell r="J21" t="str">
            <v>Highly Confidential</v>
          </cell>
          <cell r="M21" t="str">
            <v xml:space="preserve">Jakarta </v>
          </cell>
          <cell r="N21" t="str">
            <v>Indonesia</v>
          </cell>
          <cell r="O21" t="str">
            <v>Laila.Nurwahyunita@technipenergies.com; Julia.Hidayat@technipenergies.com; Danang.Damandjaja@technipenergies.com</v>
          </cell>
        </row>
        <row r="22">
          <cell r="E22" t="str">
            <v>COR030</v>
          </cell>
          <cell r="F22" t="str">
            <v>Due Diligence Analysis - Consummated</v>
          </cell>
          <cell r="G22" t="str">
            <v>EVT+10Y</v>
          </cell>
          <cell r="H22" t="str">
            <v>Deal Finalized</v>
          </cell>
          <cell r="I22">
            <v>3650</v>
          </cell>
          <cell r="J22" t="str">
            <v>Highly Confidential</v>
          </cell>
          <cell r="M22" t="str">
            <v xml:space="preserve">Kuala Lumpur </v>
          </cell>
          <cell r="N22" t="str">
            <v>Malaysia</v>
          </cell>
          <cell r="O22" t="str">
            <v>eimamazuinora.mohamedazin@technipenergies.com</v>
          </cell>
        </row>
        <row r="23">
          <cell r="E23" t="str">
            <v>COR040</v>
          </cell>
          <cell r="F23" t="str">
            <v>Due Diligence Analysis - Unconsummated</v>
          </cell>
          <cell r="G23" t="str">
            <v>EVT+5Y</v>
          </cell>
          <cell r="H23" t="str">
            <v>Decision Made</v>
          </cell>
          <cell r="I23">
            <v>1825</v>
          </cell>
          <cell r="J23" t="str">
            <v>Highly Confidential</v>
          </cell>
          <cell r="M23" t="str">
            <v xml:space="preserve">London </v>
          </cell>
          <cell r="N23" t="str">
            <v>England</v>
          </cell>
          <cell r="O23" t="str">
            <v>maxine.mills@genesisenergies.com</v>
          </cell>
        </row>
        <row r="24">
          <cell r="E24" t="str">
            <v>COR110</v>
          </cell>
          <cell r="F24" t="str">
            <v>Corporate Archives</v>
          </cell>
          <cell r="G24" t="str">
            <v>EVT+1Y</v>
          </cell>
          <cell r="H24" t="str">
            <v>Life of Company</v>
          </cell>
          <cell r="I24">
            <v>365</v>
          </cell>
          <cell r="J24" t="str">
            <v>Confidential</v>
          </cell>
          <cell r="M24" t="str">
            <v xml:space="preserve">Lyon </v>
          </cell>
          <cell r="N24" t="str">
            <v>France</v>
          </cell>
          <cell r="O24" t="str">
            <v>stephanie.dubois@technipenergies.com</v>
          </cell>
        </row>
        <row r="25">
          <cell r="E25" t="str">
            <v>COR210</v>
          </cell>
          <cell r="F25" t="str">
            <v>Annual Reports to Shareholders</v>
          </cell>
          <cell r="G25" t="str">
            <v>EVT+1Y</v>
          </cell>
          <cell r="H25" t="str">
            <v>Life of Company</v>
          </cell>
          <cell r="I25">
            <v>365</v>
          </cell>
          <cell r="J25" t="str">
            <v>General</v>
          </cell>
          <cell r="M25" t="str">
            <v xml:space="preserve">Madrid </v>
          </cell>
          <cell r="N25" t="str">
            <v>Spain</v>
          </cell>
          <cell r="O25" t="str">
            <v>Records.Information@technipenergies.com</v>
          </cell>
        </row>
        <row r="26">
          <cell r="E26" t="str">
            <v>COR220</v>
          </cell>
          <cell r="F26" t="str">
            <v>Board of Directors</v>
          </cell>
          <cell r="G26" t="str">
            <v>EVT+1Y</v>
          </cell>
          <cell r="H26" t="str">
            <v>Life of Company</v>
          </cell>
          <cell r="I26">
            <v>365</v>
          </cell>
          <cell r="J26" t="str">
            <v>Highly Confidential</v>
          </cell>
          <cell r="M26" t="str">
            <v xml:space="preserve">Maputo </v>
          </cell>
          <cell r="N26" t="str">
            <v>Mozambique</v>
          </cell>
          <cell r="O26" t="str">
            <v>Records.Information@technipenergies.com</v>
          </cell>
        </row>
        <row r="27">
          <cell r="E27" t="str">
            <v>COR225</v>
          </cell>
          <cell r="F27" t="str">
            <v xml:space="preserve">Board of Directors' Evaluations </v>
          </cell>
          <cell r="G27" t="str">
            <v>EVT+5Y</v>
          </cell>
          <cell r="H27" t="str">
            <v>Until Replaced</v>
          </cell>
          <cell r="I27">
            <v>1825</v>
          </cell>
          <cell r="J27" t="str">
            <v>Highly Confidential</v>
          </cell>
          <cell r="M27" t="str">
            <v>Mexico City</v>
          </cell>
          <cell r="N27" t="str">
            <v>Mexico</v>
          </cell>
          <cell r="O27" t="str">
            <v>Records.Information@technipenergies.com</v>
          </cell>
        </row>
        <row r="28">
          <cell r="E28" t="str">
            <v>COR230</v>
          </cell>
          <cell r="F28" t="str">
            <v>Business Licenses and Permits</v>
          </cell>
          <cell r="G28" t="str">
            <v>EVT+5Y</v>
          </cell>
          <cell r="H28" t="str">
            <v>Expiration/Superseded</v>
          </cell>
          <cell r="I28">
            <v>1825</v>
          </cell>
          <cell r="J28" t="str">
            <v>General</v>
          </cell>
          <cell r="M28" t="str">
            <v xml:space="preserve">Milan </v>
          </cell>
          <cell r="N28" t="str">
            <v>Italy</v>
          </cell>
          <cell r="O28" t="str">
            <v>Records.Information@technipenergies.com</v>
          </cell>
        </row>
        <row r="29">
          <cell r="E29" t="str">
            <v>COR230B</v>
          </cell>
          <cell r="F29" t="str">
            <v>Business Licenses and Permits-Norway, Russia</v>
          </cell>
          <cell r="G29" t="str">
            <v>EVT+10Y</v>
          </cell>
          <cell r="H29" t="str">
            <v>Expiration/Superseded</v>
          </cell>
          <cell r="I29">
            <v>3650</v>
          </cell>
          <cell r="J29" t="str">
            <v>General</v>
          </cell>
          <cell r="M29" t="str">
            <v>Milton Keynes</v>
          </cell>
          <cell r="N29" t="str">
            <v>England</v>
          </cell>
          <cell r="O29" t="str">
            <v>sophie.hoshemi@technipenergies.com</v>
          </cell>
        </row>
        <row r="30">
          <cell r="E30" t="str">
            <v>COR240</v>
          </cell>
          <cell r="F30" t="str">
            <v>Corporate Compliance</v>
          </cell>
          <cell r="G30" t="str">
            <v>10Y</v>
          </cell>
          <cell r="H30" t="str">
            <v>Creation Date</v>
          </cell>
          <cell r="I30">
            <v>3650</v>
          </cell>
          <cell r="J30" t="str">
            <v>Highly Confidential</v>
          </cell>
          <cell r="M30" t="str">
            <v xml:space="preserve">Mumbai </v>
          </cell>
          <cell r="N30" t="str">
            <v>India</v>
          </cell>
          <cell r="O30" t="str">
            <v>eknath.sawant@technipenergies.com</v>
          </cell>
        </row>
        <row r="31">
          <cell r="E31" t="str">
            <v>COR250</v>
          </cell>
          <cell r="F31" t="str">
            <v>Governance Records</v>
          </cell>
          <cell r="G31" t="str">
            <v>EVT+1Y</v>
          </cell>
          <cell r="H31" t="str">
            <v>Life of Company</v>
          </cell>
          <cell r="I31">
            <v>365</v>
          </cell>
          <cell r="J31" t="str">
            <v>Confidential</v>
          </cell>
          <cell r="M31" t="str">
            <v xml:space="preserve">New Delhi </v>
          </cell>
          <cell r="N31" t="str">
            <v>India</v>
          </cell>
          <cell r="O31" t="str">
            <v>aarti.rawat@technipenergies.com</v>
          </cell>
        </row>
        <row r="32">
          <cell r="E32" t="str">
            <v>COR260</v>
          </cell>
          <cell r="F32" t="str">
            <v>Proxy Statement and Voting Records</v>
          </cell>
          <cell r="G32" t="str">
            <v>EVT+10Y</v>
          </cell>
          <cell r="H32" t="str">
            <v>Annual Meeting</v>
          </cell>
          <cell r="I32">
            <v>3650</v>
          </cell>
          <cell r="J32" t="str">
            <v>Confidential</v>
          </cell>
          <cell r="M32" t="str">
            <v xml:space="preserve">Noida  </v>
          </cell>
          <cell r="N32" t="str">
            <v>India</v>
          </cell>
          <cell r="O32" t="str">
            <v>neenu.nayal@technipenergies.com</v>
          </cell>
        </row>
        <row r="33">
          <cell r="E33" t="str">
            <v>COR270</v>
          </cell>
          <cell r="F33" t="str">
            <v>Shareholder Annual Meeting</v>
          </cell>
          <cell r="G33" t="str">
            <v>EVT+1Y</v>
          </cell>
          <cell r="H33" t="str">
            <v>Life of Company</v>
          </cell>
          <cell r="I33">
            <v>365</v>
          </cell>
          <cell r="J33" t="str">
            <v>General</v>
          </cell>
          <cell r="M33" t="str">
            <v>Oslo</v>
          </cell>
          <cell r="N33" t="str">
            <v>Norway</v>
          </cell>
          <cell r="O33" t="str">
            <v>Records.Information@technipenergies.com</v>
          </cell>
        </row>
        <row r="34">
          <cell r="E34" t="str">
            <v>COR280</v>
          </cell>
          <cell r="F34" t="str">
            <v>Shareholder Stock Transactions</v>
          </cell>
          <cell r="G34" t="str">
            <v>7Y</v>
          </cell>
          <cell r="H34" t="str">
            <v>Creation Date</v>
          </cell>
          <cell r="I34">
            <v>2555</v>
          </cell>
          <cell r="J34" t="str">
            <v>Confidential</v>
          </cell>
          <cell r="M34" t="str">
            <v xml:space="preserve">Paris </v>
          </cell>
          <cell r="N34" t="str">
            <v>France</v>
          </cell>
          <cell r="O34" t="str">
            <v>FR-Paris-Archives@technipenergies.com</v>
          </cell>
        </row>
        <row r="35">
          <cell r="E35" t="str">
            <v xml:space="preserve">FIN010 </v>
          </cell>
          <cell r="F35" t="str">
            <v>Accounts Payable, Receivables, Journal Vouchers and Cost Accounting</v>
          </cell>
          <cell r="G35" t="str">
            <v>EVT+10Y</v>
          </cell>
          <cell r="H35" t="str">
            <v>Tax Year Closed</v>
          </cell>
          <cell r="I35">
            <v>3650</v>
          </cell>
          <cell r="J35" t="str">
            <v>Confidential</v>
          </cell>
          <cell r="M35" t="str">
            <v xml:space="preserve">Perth </v>
          </cell>
          <cell r="N35" t="str">
            <v>Australia</v>
          </cell>
          <cell r="O35" t="str">
            <v>amanda.mcsweeney@technipenergies.com</v>
          </cell>
        </row>
        <row r="36">
          <cell r="E36" t="str">
            <v>FIN020</v>
          </cell>
          <cell r="F36" t="str">
            <v>Capital Assets</v>
          </cell>
          <cell r="G36" t="str">
            <v>EVT+10Y</v>
          </cell>
          <cell r="H36" t="str">
            <v>Disposal or Sale</v>
          </cell>
          <cell r="I36">
            <v>3650</v>
          </cell>
          <cell r="J36" t="str">
            <v>Confidential</v>
          </cell>
          <cell r="M36" t="str">
            <v xml:space="preserve">Rio de Janeiro </v>
          </cell>
          <cell r="N36" t="str">
            <v>Brazil</v>
          </cell>
          <cell r="O36" t="str">
            <v>eliane.cavalcanti@genesisenergies.com</v>
          </cell>
        </row>
        <row r="37">
          <cell r="E37" t="str">
            <v>FIN030</v>
          </cell>
          <cell r="F37" t="str">
            <v>General Ledger &amp; Chart of Accounts</v>
          </cell>
          <cell r="G37" t="str">
            <v>EVT+1Y</v>
          </cell>
          <cell r="H37" t="str">
            <v>Life of Company</v>
          </cell>
          <cell r="I37">
            <v>365</v>
          </cell>
          <cell r="J37" t="str">
            <v>Confidential</v>
          </cell>
          <cell r="M37" t="str">
            <v xml:space="preserve">Rome </v>
          </cell>
          <cell r="N37" t="str">
            <v>Italy</v>
          </cell>
          <cell r="O37" t="str">
            <v>massimo.gallitto@technipenergies.com</v>
          </cell>
        </row>
        <row r="38">
          <cell r="E38" t="str">
            <v>FIN040</v>
          </cell>
          <cell r="F38" t="str">
            <v>Unclaimed Property</v>
          </cell>
          <cell r="G38" t="str">
            <v>10Y</v>
          </cell>
          <cell r="H38" t="str">
            <v>Report Date</v>
          </cell>
          <cell r="I38">
            <v>3650</v>
          </cell>
          <cell r="J38" t="str">
            <v>Confidential</v>
          </cell>
          <cell r="M38" t="str">
            <v xml:space="preserve">Rotterdam / Hertogenbosch </v>
          </cell>
          <cell r="N38" t="str">
            <v>Netherlands</v>
          </cell>
          <cell r="O38" t="str">
            <v>Records.Information@technipenergies.com</v>
          </cell>
        </row>
        <row r="39">
          <cell r="E39" t="str">
            <v>FIN110</v>
          </cell>
          <cell r="F39" t="str">
            <v>Internal, External and Vendor Audits</v>
          </cell>
          <cell r="G39" t="str">
            <v>EVT+10Y</v>
          </cell>
          <cell r="H39" t="str">
            <v>Close of Audit</v>
          </cell>
          <cell r="I39">
            <v>3650</v>
          </cell>
          <cell r="J39" t="str">
            <v>Confidential</v>
          </cell>
          <cell r="M39" t="str">
            <v>Rouen</v>
          </cell>
          <cell r="N39" t="str">
            <v>France</v>
          </cell>
          <cell r="O39" t="str">
            <v>Records.Information@technipenergies.com</v>
          </cell>
        </row>
        <row r="40">
          <cell r="E40" t="str">
            <v>FIN110B</v>
          </cell>
          <cell r="F40" t="str">
            <v>Internal, External and Vendor Audits-Russia</v>
          </cell>
          <cell r="G40" t="str">
            <v>EVT+1Y</v>
          </cell>
          <cell r="H40" t="str">
            <v>Life of Company</v>
          </cell>
          <cell r="I40">
            <v>365</v>
          </cell>
          <cell r="J40" t="str">
            <v>Confidential</v>
          </cell>
          <cell r="M40" t="str">
            <v xml:space="preserve">Sens </v>
          </cell>
          <cell r="N40" t="str">
            <v>France</v>
          </cell>
          <cell r="O40" t="str">
            <v>Records.Information@technipenergies.com</v>
          </cell>
        </row>
        <row r="41">
          <cell r="E41" t="str">
            <v>FIN210</v>
          </cell>
          <cell r="F41" t="str">
            <v>Banking Records</v>
          </cell>
          <cell r="G41" t="str">
            <v>10Y</v>
          </cell>
          <cell r="H41" t="str">
            <v>Creation Date</v>
          </cell>
          <cell r="I41">
            <v>3650</v>
          </cell>
          <cell r="J41" t="str">
            <v>Highly Confidential</v>
          </cell>
          <cell r="M41" t="str">
            <v xml:space="preserve">Shanghai </v>
          </cell>
          <cell r="N41" t="str">
            <v>China</v>
          </cell>
          <cell r="O41" t="str">
            <v>Records.Information@technipenergies.com</v>
          </cell>
        </row>
        <row r="42">
          <cell r="E42" t="str">
            <v xml:space="preserve">FIN220 </v>
          </cell>
          <cell r="F42" t="str">
            <v>Cash Management</v>
          </cell>
          <cell r="G42" t="str">
            <v>EVT+10Y</v>
          </cell>
          <cell r="H42" t="str">
            <v>Tax Year Closed</v>
          </cell>
          <cell r="I42">
            <v>3650</v>
          </cell>
          <cell r="J42" t="str">
            <v>Confidential</v>
          </cell>
          <cell r="M42" t="str">
            <v xml:space="preserve">Singapore </v>
          </cell>
          <cell r="N42" t="str">
            <v>Republic of Singapore</v>
          </cell>
          <cell r="O42" t="str">
            <v>rozyta.jaffar@technipenergies.com</v>
          </cell>
        </row>
        <row r="43">
          <cell r="E43" t="str">
            <v>FIN310</v>
          </cell>
          <cell r="F43" t="str">
            <v>Credit Files</v>
          </cell>
          <cell r="G43" t="str">
            <v>EVT+10Y</v>
          </cell>
          <cell r="H43" t="str">
            <v>Guarantee Ceases</v>
          </cell>
          <cell r="I43">
            <v>3650</v>
          </cell>
          <cell r="J43" t="str">
            <v>Confidential</v>
          </cell>
          <cell r="M43" t="str">
            <v xml:space="preserve">St Petersburg </v>
          </cell>
          <cell r="N43" t="str">
            <v>Russia</v>
          </cell>
          <cell r="O43" t="str">
            <v>Svetlana.Marulina@technipenergies.com</v>
          </cell>
        </row>
        <row r="44">
          <cell r="E44" t="str">
            <v>FIN320</v>
          </cell>
          <cell r="F44" t="str">
            <v>Investments and Foreign Exchange</v>
          </cell>
          <cell r="G44" t="str">
            <v>EVT+10Y</v>
          </cell>
          <cell r="H44" t="str">
            <v>Tax Year Closed</v>
          </cell>
          <cell r="I44">
            <v>3650</v>
          </cell>
          <cell r="J44" t="str">
            <v>Confidential</v>
          </cell>
          <cell r="M44" t="str">
            <v xml:space="preserve">Tarragona </v>
          </cell>
          <cell r="N44" t="str">
            <v>Spain</v>
          </cell>
          <cell r="O44" t="str">
            <v>Records.Information@technipenergies.com</v>
          </cell>
        </row>
        <row r="45">
          <cell r="E45" t="str">
            <v>FIN330</v>
          </cell>
          <cell r="F45" t="str">
            <v>Investor Relations</v>
          </cell>
          <cell r="G45" t="str">
            <v>7Y</v>
          </cell>
          <cell r="H45" t="str">
            <v>Creation Date</v>
          </cell>
          <cell r="I45">
            <v>2555</v>
          </cell>
          <cell r="J45" t="str">
            <v>Confidential</v>
          </cell>
          <cell r="M45" t="str">
            <v xml:space="preserve">Zoetermeer </v>
          </cell>
          <cell r="N45" t="str">
            <v>Netherlands</v>
          </cell>
          <cell r="O45" t="str">
            <v>jasper.dijkstra@technipenergies.com</v>
          </cell>
        </row>
        <row r="46">
          <cell r="E46" t="str">
            <v>FIN410</v>
          </cell>
          <cell r="F46" t="str">
            <v>Consolidated Financial Statements (Year End)</v>
          </cell>
          <cell r="G46" t="str">
            <v>EVT+1Y</v>
          </cell>
          <cell r="H46" t="str">
            <v>Life of Company</v>
          </cell>
          <cell r="I46">
            <v>365</v>
          </cell>
          <cell r="J46" t="str">
            <v>Confidential</v>
          </cell>
          <cell r="O46"/>
        </row>
        <row r="47">
          <cell r="E47" t="str">
            <v>FIN420</v>
          </cell>
          <cell r="F47" t="str">
            <v>Corporate Budgets &amp; Financial Forecasting</v>
          </cell>
          <cell r="G47" t="str">
            <v>7Y</v>
          </cell>
          <cell r="H47" t="str">
            <v>Creation Date</v>
          </cell>
          <cell r="I47">
            <v>2555</v>
          </cell>
          <cell r="J47" t="str">
            <v>Confidential</v>
          </cell>
          <cell r="O47"/>
        </row>
        <row r="48">
          <cell r="E48" t="str">
            <v>FIN420B</v>
          </cell>
          <cell r="F48" t="str">
            <v>Corporate Budgets &amp; Financial Forecasting-Russia</v>
          </cell>
          <cell r="G48" t="str">
            <v>10Y</v>
          </cell>
          <cell r="H48" t="str">
            <v>Creation Date</v>
          </cell>
          <cell r="I48">
            <v>3650</v>
          </cell>
          <cell r="J48" t="str">
            <v>Confidential</v>
          </cell>
          <cell r="O48"/>
        </row>
        <row r="49">
          <cell r="E49" t="str">
            <v xml:space="preserve">FIN430 </v>
          </cell>
          <cell r="F49" t="str">
            <v>Department / Location Budgets</v>
          </cell>
          <cell r="G49" t="str">
            <v>5Y</v>
          </cell>
          <cell r="H49" t="str">
            <v>Creation Date</v>
          </cell>
          <cell r="I49">
            <v>1825</v>
          </cell>
          <cell r="J49" t="str">
            <v>Confidential</v>
          </cell>
          <cell r="O49"/>
        </row>
        <row r="50">
          <cell r="E50" t="str">
            <v>FIN440</v>
          </cell>
          <cell r="F50" t="str">
            <v>Financial Reporting - SEC, NYSE and UK Publishing</v>
          </cell>
          <cell r="G50" t="str">
            <v>EVT+1Y</v>
          </cell>
          <cell r="H50" t="str">
            <v>Life of Company</v>
          </cell>
          <cell r="I50">
            <v>365</v>
          </cell>
          <cell r="J50" t="str">
            <v>Confidential</v>
          </cell>
          <cell r="O50"/>
        </row>
        <row r="51">
          <cell r="E51" t="str">
            <v>FIN450</v>
          </cell>
          <cell r="F51" t="str">
            <v>Financial Reports Required by Contracts</v>
          </cell>
          <cell r="G51" t="str">
            <v>E+6Y</v>
          </cell>
          <cell r="H51" t="str">
            <v>Termination of Contract</v>
          </cell>
          <cell r="I51">
            <v>2190</v>
          </cell>
          <cell r="J51" t="str">
            <v>Confidential</v>
          </cell>
          <cell r="O51"/>
        </row>
        <row r="52">
          <cell r="E52" t="str">
            <v>FIN460</v>
          </cell>
          <cell r="F52" t="str">
            <v>Financial Reports to Management</v>
          </cell>
          <cell r="G52" t="str">
            <v>5Y</v>
          </cell>
          <cell r="H52" t="str">
            <v>Creation Date</v>
          </cell>
          <cell r="I52">
            <v>1825</v>
          </cell>
          <cell r="J52" t="str">
            <v>Confidential</v>
          </cell>
          <cell r="O52"/>
        </row>
        <row r="53">
          <cell r="E53" t="str">
            <v>FIN460B</v>
          </cell>
          <cell r="F53" t="str">
            <v>Financial Reports to Management-Russia</v>
          </cell>
          <cell r="G53" t="str">
            <v>15Y</v>
          </cell>
          <cell r="H53" t="str">
            <v>Creation Date</v>
          </cell>
          <cell r="I53">
            <v>5475</v>
          </cell>
          <cell r="J53" t="str">
            <v>Confidential</v>
          </cell>
          <cell r="O53"/>
        </row>
        <row r="54">
          <cell r="E54" t="str">
            <v>FIN470</v>
          </cell>
          <cell r="F54" t="str">
            <v>Government Statistical Reporting</v>
          </cell>
          <cell r="G54" t="str">
            <v>5Y</v>
          </cell>
          <cell r="H54" t="str">
            <v>Creation Date</v>
          </cell>
          <cell r="I54">
            <v>1825</v>
          </cell>
          <cell r="J54" t="str">
            <v>General</v>
          </cell>
          <cell r="O54"/>
        </row>
        <row r="55">
          <cell r="E55" t="str">
            <v>FIN510</v>
          </cell>
          <cell r="F55" t="str">
            <v>Certificates of Insurance</v>
          </cell>
          <cell r="G55" t="str">
            <v>7Y</v>
          </cell>
          <cell r="H55" t="str">
            <v>Creation Date</v>
          </cell>
          <cell r="I55">
            <v>2555</v>
          </cell>
          <cell r="J55" t="str">
            <v>General</v>
          </cell>
          <cell r="O55"/>
        </row>
        <row r="56">
          <cell r="E56" t="str">
            <v>FIN520</v>
          </cell>
          <cell r="F56" t="str">
            <v>Insurance Bonds</v>
          </cell>
          <cell r="G56" t="str">
            <v>EVT+6Y</v>
          </cell>
          <cell r="H56" t="str">
            <v>Bond Expiration</v>
          </cell>
          <cell r="I56">
            <v>2190</v>
          </cell>
          <cell r="J56" t="str">
            <v>Confidential</v>
          </cell>
          <cell r="O56"/>
        </row>
        <row r="57">
          <cell r="E57" t="str">
            <v>FIN530</v>
          </cell>
          <cell r="F57" t="str">
            <v>Insurance Policies</v>
          </cell>
          <cell r="G57" t="str">
            <v>EVT+1Y</v>
          </cell>
          <cell r="H57" t="str">
            <v>Life of Company</v>
          </cell>
          <cell r="I57">
            <v>365</v>
          </cell>
          <cell r="J57" t="str">
            <v>Confidential</v>
          </cell>
          <cell r="O57"/>
        </row>
        <row r="58">
          <cell r="E58" t="str">
            <v>FIN710</v>
          </cell>
          <cell r="F58" t="str">
            <v>Purchase Orders</v>
          </cell>
          <cell r="G58" t="str">
            <v>EVT+10Y</v>
          </cell>
          <cell r="H58" t="str">
            <v>Closed</v>
          </cell>
          <cell r="I58">
            <v>3650</v>
          </cell>
          <cell r="J58" t="str">
            <v>Confidential</v>
          </cell>
          <cell r="O58"/>
        </row>
        <row r="59">
          <cell r="E59" t="str">
            <v>FIN720</v>
          </cell>
          <cell r="F59" t="str">
            <v>Shipping and Receiving</v>
          </cell>
          <cell r="G59" t="str">
            <v>10Y</v>
          </cell>
          <cell r="H59" t="str">
            <v>Creation Date</v>
          </cell>
          <cell r="I59">
            <v>3650</v>
          </cell>
          <cell r="J59" t="str">
            <v>General</v>
          </cell>
          <cell r="O59"/>
        </row>
        <row r="60">
          <cell r="E60" t="str">
            <v>FIN730</v>
          </cell>
          <cell r="F60" t="str">
            <v>Vendor Selections and Bidding Documentation - Unsuccessful</v>
          </cell>
          <cell r="G60" t="str">
            <v>5Y</v>
          </cell>
          <cell r="H60" t="str">
            <v>Creation Date</v>
          </cell>
          <cell r="I60">
            <v>1825</v>
          </cell>
          <cell r="J60" t="str">
            <v>Confidential</v>
          </cell>
          <cell r="O60"/>
        </row>
        <row r="61">
          <cell r="E61" t="str">
            <v>FIN810</v>
          </cell>
          <cell r="F61" t="str">
            <v>Product Inventory</v>
          </cell>
          <cell r="G61" t="str">
            <v>EVT+5Y</v>
          </cell>
          <cell r="H61" t="str">
            <v>Superseded/Obsolete</v>
          </cell>
          <cell r="I61">
            <v>1825</v>
          </cell>
          <cell r="J61" t="str">
            <v>Confidential</v>
          </cell>
          <cell r="O61"/>
        </row>
        <row r="62">
          <cell r="E62" t="str">
            <v>FIN820</v>
          </cell>
          <cell r="F62" t="str">
            <v>Product Pricing</v>
          </cell>
          <cell r="G62" t="str">
            <v>EVT+6Y</v>
          </cell>
          <cell r="H62" t="str">
            <v>Superseded/Obsolete</v>
          </cell>
          <cell r="I62">
            <v>2190</v>
          </cell>
          <cell r="J62" t="str">
            <v>Confidential</v>
          </cell>
          <cell r="O62"/>
        </row>
        <row r="63">
          <cell r="E63" t="str">
            <v>FIN910</v>
          </cell>
          <cell r="F63" t="str">
            <v>Compensation Tax Forms</v>
          </cell>
          <cell r="G63" t="str">
            <v>5Y</v>
          </cell>
          <cell r="H63" t="str">
            <v>Creation Date</v>
          </cell>
          <cell r="I63">
            <v>1825</v>
          </cell>
          <cell r="J63" t="str">
            <v>Highly Confidential</v>
          </cell>
          <cell r="O63"/>
        </row>
        <row r="64">
          <cell r="E64" t="str">
            <v>FIN920</v>
          </cell>
          <cell r="F64" t="str">
            <v>Tax -Payroll, Sales, and Other</v>
          </cell>
          <cell r="G64" t="str">
            <v>EVT+10Y</v>
          </cell>
          <cell r="H64" t="str">
            <v>Tax Year Closed</v>
          </cell>
          <cell r="I64">
            <v>3650</v>
          </cell>
          <cell r="J64" t="str">
            <v>Confidential</v>
          </cell>
          <cell r="O64"/>
        </row>
        <row r="65">
          <cell r="E65" t="str">
            <v xml:space="preserve">FIN930 </v>
          </cell>
          <cell r="F65" t="str">
            <v>Tax Audits -Foreign and Domestic</v>
          </cell>
          <cell r="G65" t="str">
            <v>10Y</v>
          </cell>
          <cell r="H65" t="str">
            <v>Creation Date</v>
          </cell>
          <cell r="I65">
            <v>3650</v>
          </cell>
          <cell r="J65" t="str">
            <v>Confidential</v>
          </cell>
          <cell r="O65"/>
        </row>
        <row r="66">
          <cell r="E66" t="str">
            <v xml:space="preserve">FIN940 </v>
          </cell>
          <cell r="F66" t="str">
            <v>Tax Returns and Amendments</v>
          </cell>
          <cell r="G66" t="str">
            <v>EVT+1Y</v>
          </cell>
          <cell r="H66" t="str">
            <v>Life of Company</v>
          </cell>
          <cell r="I66">
            <v>365</v>
          </cell>
          <cell r="J66" t="str">
            <v>Confidential</v>
          </cell>
          <cell r="O66"/>
        </row>
        <row r="67">
          <cell r="E67" t="str">
            <v>FIN950</v>
          </cell>
          <cell r="F67" t="str">
            <v>Tax Strategy</v>
          </cell>
          <cell r="G67" t="str">
            <v>EVT+1Y</v>
          </cell>
          <cell r="H67" t="str">
            <v>Until New Strategy Published</v>
          </cell>
          <cell r="I67">
            <v>365</v>
          </cell>
          <cell r="J67" t="str">
            <v>Confidential</v>
          </cell>
          <cell r="O67"/>
        </row>
        <row r="68">
          <cell r="E68" t="str">
            <v>HSE010</v>
          </cell>
          <cell r="F68" t="str">
            <v>Agency Correspondence</v>
          </cell>
          <cell r="G68" t="str">
            <v>7Y</v>
          </cell>
          <cell r="H68" t="str">
            <v>Creation Date</v>
          </cell>
          <cell r="I68">
            <v>2555</v>
          </cell>
          <cell r="J68" t="str">
            <v>Confidential</v>
          </cell>
          <cell r="O68"/>
        </row>
        <row r="69">
          <cell r="E69" t="str">
            <v>HSE020</v>
          </cell>
          <cell r="F69" t="str">
            <v>Government Inspections - HSE</v>
          </cell>
          <cell r="G69" t="str">
            <v>EVT+5Y</v>
          </cell>
          <cell r="H69" t="str">
            <v>Closed</v>
          </cell>
          <cell r="I69">
            <v>1825</v>
          </cell>
          <cell r="J69" t="str">
            <v>Confidential</v>
          </cell>
          <cell r="O69"/>
        </row>
        <row r="70">
          <cell r="E70" t="str">
            <v>HSE030</v>
          </cell>
          <cell r="F70" t="str">
            <v>HSE Internal Audits, Inspections, and Reports</v>
          </cell>
          <cell r="G70" t="str">
            <v>10Y</v>
          </cell>
          <cell r="H70" t="str">
            <v>Creation Date</v>
          </cell>
          <cell r="I70">
            <v>3650</v>
          </cell>
          <cell r="J70" t="str">
            <v>Confidential</v>
          </cell>
          <cell r="O70"/>
        </row>
        <row r="71">
          <cell r="E71" t="str">
            <v>HSE040</v>
          </cell>
          <cell r="F71" t="str">
            <v>HSE Planning and Assessment</v>
          </cell>
          <cell r="G71" t="str">
            <v>EVT+10Y</v>
          </cell>
          <cell r="H71" t="str">
            <v>Superseded/Obsolete</v>
          </cell>
          <cell r="I71">
            <v>3650</v>
          </cell>
          <cell r="J71" t="str">
            <v>Confidential</v>
          </cell>
          <cell r="O71"/>
        </row>
        <row r="72">
          <cell r="E72" t="str">
            <v>HSE050</v>
          </cell>
          <cell r="F72" t="str">
            <v>Noncompliance Citations</v>
          </cell>
          <cell r="G72" t="str">
            <v>10Y</v>
          </cell>
          <cell r="H72" t="str">
            <v>Creation Date</v>
          </cell>
          <cell r="I72">
            <v>3650</v>
          </cell>
          <cell r="J72" t="str">
            <v>Confidential</v>
          </cell>
          <cell r="O72"/>
        </row>
        <row r="73">
          <cell r="E73" t="str">
            <v>HSE110</v>
          </cell>
          <cell r="F73" t="str">
            <v>Environmental Monitoring</v>
          </cell>
          <cell r="G73" t="str">
            <v>10Y</v>
          </cell>
          <cell r="H73" t="str">
            <v>Creation Date</v>
          </cell>
          <cell r="I73">
            <v>3650</v>
          </cell>
          <cell r="J73" t="str">
            <v>General</v>
          </cell>
          <cell r="O73"/>
        </row>
        <row r="74">
          <cell r="E74" t="str">
            <v>HSE110B</v>
          </cell>
          <cell r="F74" t="str">
            <v>Environmental Monitoring-Malaysia, Russia</v>
          </cell>
          <cell r="G74" t="str">
            <v>IND</v>
          </cell>
          <cell r="H74" t="str">
            <v>Creation Date</v>
          </cell>
          <cell r="I74">
            <v>2555</v>
          </cell>
          <cell r="J74" t="str">
            <v>General</v>
          </cell>
          <cell r="O74"/>
        </row>
        <row r="75">
          <cell r="E75" t="str">
            <v>HSE120</v>
          </cell>
          <cell r="F75" t="str">
            <v>Environmental Permits</v>
          </cell>
          <cell r="G75" t="str">
            <v>EVT+10Y</v>
          </cell>
          <cell r="H75" t="str">
            <v>Expiration/Superseded</v>
          </cell>
          <cell r="I75">
            <v>3650</v>
          </cell>
          <cell r="J75" t="str">
            <v>General</v>
          </cell>
          <cell r="O75"/>
        </row>
        <row r="76">
          <cell r="E76" t="str">
            <v>HSE120B</v>
          </cell>
          <cell r="F76" t="str">
            <v>Environmental Permits-Russia</v>
          </cell>
          <cell r="G76" t="str">
            <v>EVT+1Y</v>
          </cell>
          <cell r="H76" t="str">
            <v>Life of Company</v>
          </cell>
          <cell r="I76">
            <v>365</v>
          </cell>
          <cell r="J76" t="str">
            <v>General</v>
          </cell>
          <cell r="O76"/>
        </row>
        <row r="77">
          <cell r="E77" t="str">
            <v>HSE130</v>
          </cell>
          <cell r="F77" t="str">
            <v>Air Emissions Testing Registers</v>
          </cell>
          <cell r="G77" t="str">
            <v>10Y</v>
          </cell>
          <cell r="H77" t="str">
            <v>Creation Date</v>
          </cell>
          <cell r="I77">
            <v>3650</v>
          </cell>
          <cell r="J77" t="str">
            <v>Confidential</v>
          </cell>
          <cell r="O77"/>
        </row>
        <row r="78">
          <cell r="E78" t="str">
            <v>HSE130B</v>
          </cell>
          <cell r="F78" t="str">
            <v>Air Emissions Testing Registers-Egypt, Malaysia</v>
          </cell>
          <cell r="G78" t="str">
            <v>EVT+1Y</v>
          </cell>
          <cell r="H78" t="str">
            <v>Life of Company</v>
          </cell>
          <cell r="I78">
            <v>365</v>
          </cell>
          <cell r="J78" t="str">
            <v>Confidential</v>
          </cell>
          <cell r="O78"/>
        </row>
        <row r="79">
          <cell r="E79" t="str">
            <v>HSE140</v>
          </cell>
          <cell r="F79" t="str">
            <v>Environmental Remediation</v>
          </cell>
          <cell r="G79" t="str">
            <v>EVT+1Y</v>
          </cell>
          <cell r="H79" t="str">
            <v>Life of Company</v>
          </cell>
          <cell r="I79">
            <v>365</v>
          </cell>
          <cell r="J79" t="str">
            <v>Confidential</v>
          </cell>
          <cell r="O79"/>
        </row>
        <row r="80">
          <cell r="E80" t="str">
            <v>HSE140B</v>
          </cell>
          <cell r="F80" t="str">
            <v>Environmental Remediation-Americas</v>
          </cell>
          <cell r="G80" t="str">
            <v>50Y</v>
          </cell>
          <cell r="H80" t="str">
            <v>Creation Date</v>
          </cell>
          <cell r="I80">
            <v>18250</v>
          </cell>
          <cell r="J80" t="str">
            <v>Confidential</v>
          </cell>
          <cell r="O80"/>
        </row>
        <row r="81">
          <cell r="E81" t="str">
            <v>HSE150</v>
          </cell>
          <cell r="F81" t="str">
            <v>Incident Investigation Reports</v>
          </cell>
          <cell r="G81" t="str">
            <v>10Y</v>
          </cell>
          <cell r="H81" t="str">
            <v>Creation Date</v>
          </cell>
          <cell r="I81">
            <v>3650</v>
          </cell>
          <cell r="J81" t="str">
            <v>Confidential</v>
          </cell>
          <cell r="O81"/>
        </row>
        <row r="82">
          <cell r="E82" t="str">
            <v>HSE150B</v>
          </cell>
          <cell r="F82" t="str">
            <v>Incident Investigation Reports-Vietnam</v>
          </cell>
          <cell r="G82" t="str">
            <v>EVT+5Y</v>
          </cell>
          <cell r="H82" t="str">
            <v>Employee Termination</v>
          </cell>
          <cell r="I82">
            <v>1825</v>
          </cell>
          <cell r="J82" t="str">
            <v>Confidential</v>
          </cell>
          <cell r="O82"/>
        </row>
        <row r="83">
          <cell r="E83" t="str">
            <v>HSE150C</v>
          </cell>
          <cell r="F83" t="str">
            <v>Incident Investigation Reports-Russia</v>
          </cell>
          <cell r="G83" t="str">
            <v>EVT+1Y</v>
          </cell>
          <cell r="H83" t="str">
            <v>Life of Company</v>
          </cell>
          <cell r="I83">
            <v>365</v>
          </cell>
          <cell r="J83" t="str">
            <v>Confidential</v>
          </cell>
          <cell r="O83"/>
        </row>
        <row r="84">
          <cell r="E84" t="str">
            <v>HSE210</v>
          </cell>
          <cell r="F84" t="str">
            <v>Noise and Vibration Exposure Monitoring and Testing</v>
          </cell>
          <cell r="G84" t="str">
            <v>EVT+6Y</v>
          </cell>
          <cell r="H84" t="str">
            <v>Employee Termination</v>
          </cell>
          <cell r="I84">
            <v>2190</v>
          </cell>
          <cell r="J84" t="str">
            <v>Highly Confidential</v>
          </cell>
          <cell r="O84"/>
        </row>
        <row r="85">
          <cell r="E85" t="str">
            <v>HSE210B</v>
          </cell>
          <cell r="F85" t="str">
            <v>Noise and Vibration Exposure Monitoring and Testing-Americas, Malaysia</v>
          </cell>
          <cell r="G85" t="str">
            <v>EVT+30Y</v>
          </cell>
          <cell r="H85" t="str">
            <v>Employee Termination</v>
          </cell>
          <cell r="I85">
            <v>10950</v>
          </cell>
          <cell r="J85" t="str">
            <v>Highly Confidential</v>
          </cell>
          <cell r="O85"/>
        </row>
        <row r="86">
          <cell r="E86" t="str">
            <v>HSE210C</v>
          </cell>
          <cell r="F86" t="str">
            <v>Noise and Vibration Exposure Monitoring and Testing-Russia</v>
          </cell>
          <cell r="G86" t="str">
            <v>45Y</v>
          </cell>
          <cell r="H86" t="str">
            <v>Creation Date</v>
          </cell>
          <cell r="I86">
            <v>16425</v>
          </cell>
          <cell r="J86" t="str">
            <v>Highly Confidential</v>
          </cell>
          <cell r="O86"/>
        </row>
        <row r="87">
          <cell r="E87" t="str">
            <v>HSE220</v>
          </cell>
          <cell r="F87" t="str">
            <v>Personnel Accident or Injury</v>
          </cell>
          <cell r="G87" t="str">
            <v>10Y</v>
          </cell>
          <cell r="H87" t="str">
            <v>Creation Date</v>
          </cell>
          <cell r="I87">
            <v>3650</v>
          </cell>
          <cell r="J87" t="str">
            <v>Highly Confidential</v>
          </cell>
          <cell r="O87"/>
        </row>
        <row r="88">
          <cell r="E88" t="str">
            <v>HSE220B</v>
          </cell>
          <cell r="F88" t="str">
            <v>Personnel Accident or Injury-Australia</v>
          </cell>
          <cell r="G88" t="str">
            <v>30Y</v>
          </cell>
          <cell r="H88" t="str">
            <v>Creation Date</v>
          </cell>
          <cell r="I88">
            <v>10950</v>
          </cell>
          <cell r="J88" t="str">
            <v>Highly Confidential</v>
          </cell>
          <cell r="O88"/>
        </row>
        <row r="89">
          <cell r="E89" t="str">
            <v>HSE220C</v>
          </cell>
          <cell r="F89" t="str">
            <v>Personnel Accident or Injury-Russia</v>
          </cell>
          <cell r="G89" t="str">
            <v>75Y</v>
          </cell>
          <cell r="H89" t="str">
            <v>Creation Date</v>
          </cell>
          <cell r="I89">
            <v>27375</v>
          </cell>
          <cell r="J89" t="str">
            <v>Highly Confidential</v>
          </cell>
          <cell r="O89"/>
        </row>
        <row r="90">
          <cell r="E90" t="str">
            <v>HSE220D</v>
          </cell>
          <cell r="F90" t="str">
            <v>Personnel Accident or Injury-Vietnam</v>
          </cell>
          <cell r="G90" t="str">
            <v>EVT+5Y</v>
          </cell>
          <cell r="H90" t="str">
            <v>Employee Termination</v>
          </cell>
          <cell r="I90">
            <v>1825</v>
          </cell>
          <cell r="J90" t="str">
            <v>Highly Confidential</v>
          </cell>
          <cell r="O90"/>
        </row>
        <row r="91">
          <cell r="E91" t="str">
            <v>HSE230</v>
          </cell>
          <cell r="F91" t="str">
            <v>Occupational Accidents Involving Fatalities (Vietnam only)</v>
          </cell>
          <cell r="G91" t="str">
            <v>EVT+15Y</v>
          </cell>
          <cell r="H91" t="str">
            <v>Case Closed</v>
          </cell>
          <cell r="I91">
            <v>5475</v>
          </cell>
          <cell r="J91" t="str">
            <v>Highly Confidential</v>
          </cell>
          <cell r="O91"/>
        </row>
        <row r="92">
          <cell r="E92" t="str">
            <v>HSE240</v>
          </cell>
          <cell r="F92" t="str">
            <v>Process Safety Management</v>
          </cell>
          <cell r="G92" t="str">
            <v>EVT+10Y</v>
          </cell>
          <cell r="H92" t="str">
            <v>Superseded/Obsolete</v>
          </cell>
          <cell r="I92">
            <v>3650</v>
          </cell>
          <cell r="J92" t="str">
            <v>Confidential</v>
          </cell>
          <cell r="O92"/>
        </row>
        <row r="93">
          <cell r="E93" t="str">
            <v>HSE240B</v>
          </cell>
          <cell r="F93" t="str">
            <v>Process Safety Management-Australia, Malaysia</v>
          </cell>
          <cell r="G93" t="str">
            <v>EVT+30Y</v>
          </cell>
          <cell r="H93" t="str">
            <v>Superseded/Obsolete</v>
          </cell>
          <cell r="I93">
            <v>10950</v>
          </cell>
          <cell r="J93" t="str">
            <v>Confidential</v>
          </cell>
          <cell r="O93"/>
        </row>
        <row r="94">
          <cell r="E94" t="str">
            <v>HSE250</v>
          </cell>
          <cell r="F94" t="str">
            <v>Safety Meetings</v>
          </cell>
          <cell r="G94" t="str">
            <v>6Y</v>
          </cell>
          <cell r="H94" t="str">
            <v>Creation Date</v>
          </cell>
          <cell r="I94">
            <v>2190</v>
          </cell>
          <cell r="J94" t="str">
            <v>General</v>
          </cell>
          <cell r="O94"/>
        </row>
        <row r="95">
          <cell r="E95" t="str">
            <v>HSE250B</v>
          </cell>
          <cell r="F95" t="str">
            <v>Safety Meetings-Malaysia, Russia</v>
          </cell>
          <cell r="G95" t="str">
            <v>10Y</v>
          </cell>
          <cell r="H95" t="str">
            <v>Creation Date</v>
          </cell>
          <cell r="I95">
            <v>3650</v>
          </cell>
          <cell r="J95" t="str">
            <v>General</v>
          </cell>
          <cell r="O95"/>
        </row>
        <row r="96">
          <cell r="E96" t="str">
            <v>HSE260</v>
          </cell>
          <cell r="F96" t="str">
            <v>Safety Compliance - Work Permits and Routine Safety Inspections</v>
          </cell>
          <cell r="G96" t="str">
            <v>6Y</v>
          </cell>
          <cell r="H96" t="str">
            <v>Creation Date</v>
          </cell>
          <cell r="I96">
            <v>2190</v>
          </cell>
          <cell r="J96" t="str">
            <v>General</v>
          </cell>
          <cell r="O96"/>
        </row>
        <row r="97">
          <cell r="E97" t="str">
            <v>HSE270</v>
          </cell>
          <cell r="F97" t="str">
            <v>Safety Cases – Offshore Installations, Vessels and Platforms</v>
          </cell>
          <cell r="G97" t="str">
            <v>EVT+7Y</v>
          </cell>
          <cell r="H97" t="str">
            <v>Superseded/Obsolete</v>
          </cell>
          <cell r="I97">
            <v>2555</v>
          </cell>
          <cell r="J97" t="e">
            <v>#N/A</v>
          </cell>
          <cell r="O97"/>
        </row>
        <row r="98">
          <cell r="E98" t="str">
            <v>HSE280</v>
          </cell>
          <cell r="F98" t="str">
            <v>Safety Compliance – Confined Space Safety Tests (Trinidad only)</v>
          </cell>
          <cell r="G98" t="str">
            <v>IND</v>
          </cell>
          <cell r="H98" t="str">
            <v>Creation Date</v>
          </cell>
          <cell r="I98">
            <v>2555</v>
          </cell>
          <cell r="J98" t="e">
            <v>#N/A</v>
          </cell>
          <cell r="O98"/>
        </row>
        <row r="99">
          <cell r="E99" t="str">
            <v>HSE290</v>
          </cell>
          <cell r="F99" t="str">
            <v>Employee Hazardous Exposure Monitoring</v>
          </cell>
          <cell r="G99" t="str">
            <v>EVT+40Y</v>
          </cell>
          <cell r="H99" t="str">
            <v>Employee Termination</v>
          </cell>
          <cell r="I99">
            <v>14600</v>
          </cell>
          <cell r="J99" t="e">
            <v>#N/A</v>
          </cell>
          <cell r="O99"/>
        </row>
        <row r="100">
          <cell r="E100" t="str">
            <v>HSE290B</v>
          </cell>
          <cell r="F100" t="str">
            <v>Employee Hazardous Exposure Monitoring-Norway</v>
          </cell>
          <cell r="G100" t="str">
            <v>EVT+60Y</v>
          </cell>
          <cell r="H100" t="str">
            <v>Until exposure has ceased</v>
          </cell>
          <cell r="I100">
            <v>21900</v>
          </cell>
          <cell r="J100" t="str">
            <v>Highly Confidential</v>
          </cell>
          <cell r="O100"/>
        </row>
        <row r="101">
          <cell r="E101" t="str">
            <v>HSE290C</v>
          </cell>
          <cell r="F101" t="str">
            <v>Employee Hazardous Exposure Monitoring</v>
          </cell>
          <cell r="G101" t="str">
            <v>EVT+75Y</v>
          </cell>
          <cell r="H101" t="str">
            <v>Employee Termination</v>
          </cell>
          <cell r="I101">
            <v>27375</v>
          </cell>
          <cell r="J101" t="str">
            <v>Highly Confidential</v>
          </cell>
          <cell r="O101"/>
        </row>
        <row r="102">
          <cell r="E102" t="str">
            <v>HSE310</v>
          </cell>
          <cell r="F102" t="str">
            <v>Chemical Inventories and Lists</v>
          </cell>
          <cell r="G102" t="str">
            <v>5Y</v>
          </cell>
          <cell r="H102" t="str">
            <v>Creation Date</v>
          </cell>
          <cell r="I102">
            <v>1825</v>
          </cell>
          <cell r="J102" t="str">
            <v>General</v>
          </cell>
          <cell r="O102"/>
        </row>
        <row r="103">
          <cell r="E103" t="str">
            <v>HSE310B</v>
          </cell>
          <cell r="F103" t="str">
            <v>Chemical Inventories and Lists-Americas</v>
          </cell>
          <cell r="G103" t="str">
            <v>30Y</v>
          </cell>
          <cell r="H103" t="str">
            <v>Creation Date</v>
          </cell>
          <cell r="I103">
            <v>10950</v>
          </cell>
          <cell r="J103" t="str">
            <v>General</v>
          </cell>
          <cell r="O103"/>
        </row>
        <row r="104">
          <cell r="E104" t="str">
            <v>HSE320</v>
          </cell>
          <cell r="F104" t="str">
            <v>Hazardous Waste Disposal</v>
          </cell>
          <cell r="G104" t="str">
            <v>30Y</v>
          </cell>
          <cell r="H104" t="str">
            <v>Creation Date</v>
          </cell>
          <cell r="I104">
            <v>10950</v>
          </cell>
          <cell r="J104" t="str">
            <v>General</v>
          </cell>
          <cell r="O104"/>
        </row>
        <row r="105">
          <cell r="E105" t="str">
            <v>HSE320B</v>
          </cell>
          <cell r="F105" t="str">
            <v>Hazardous Waste Disposal-Russia</v>
          </cell>
          <cell r="G105" t="str">
            <v>EVT+1Y</v>
          </cell>
          <cell r="H105" t="str">
            <v>Life of Company</v>
          </cell>
          <cell r="I105">
            <v>365</v>
          </cell>
          <cell r="J105" t="str">
            <v>General</v>
          </cell>
          <cell r="O105"/>
        </row>
        <row r="106">
          <cell r="E106" t="str">
            <v>HSE330</v>
          </cell>
          <cell r="F106" t="str">
            <v>Safety Data Sheets (SDS)</v>
          </cell>
          <cell r="G106" t="str">
            <v>EVT+30Y</v>
          </cell>
          <cell r="H106" t="str">
            <v>Material Removed</v>
          </cell>
          <cell r="I106">
            <v>10950</v>
          </cell>
          <cell r="J106" t="str">
            <v>Confidential</v>
          </cell>
          <cell r="O106"/>
        </row>
        <row r="107">
          <cell r="E107" t="str">
            <v>HR010</v>
          </cell>
          <cell r="F107" t="str">
            <v>Compensation and Benefits</v>
          </cell>
          <cell r="G107" t="str">
            <v>EVT+10Y</v>
          </cell>
          <cell r="H107" t="str">
            <v>Benefits End and Tax Year Closed</v>
          </cell>
          <cell r="I107">
            <v>3650</v>
          </cell>
          <cell r="J107" t="str">
            <v>Highly Confidential</v>
          </cell>
        </row>
        <row r="108">
          <cell r="E108" t="str">
            <v>HR010B</v>
          </cell>
          <cell r="F108" t="str">
            <v>Compensation and Benefits-Germany, Russia</v>
          </cell>
          <cell r="G108" t="str">
            <v>EVT+1Y</v>
          </cell>
          <cell r="H108" t="str">
            <v>Life of Company</v>
          </cell>
          <cell r="I108">
            <v>365</v>
          </cell>
          <cell r="J108" t="str">
            <v>Highly Confidential</v>
          </cell>
          <cell r="O108"/>
        </row>
        <row r="109">
          <cell r="E109" t="str">
            <v>HR010C</v>
          </cell>
          <cell r="F109" t="str">
            <v>Compensation and Benefits-Russia (pre-2003)</v>
          </cell>
          <cell r="G109" t="str">
            <v>75Y</v>
          </cell>
          <cell r="H109" t="str">
            <v>Creation Date</v>
          </cell>
          <cell r="I109">
            <v>27375</v>
          </cell>
          <cell r="J109" t="str">
            <v>Highly Confidential</v>
          </cell>
          <cell r="O109"/>
        </row>
        <row r="110">
          <cell r="E110" t="str">
            <v>HR010D</v>
          </cell>
          <cell r="F110" t="str">
            <v>Compensation and Benefits-Russia (post-2002)</v>
          </cell>
          <cell r="G110" t="str">
            <v>50Y</v>
          </cell>
          <cell r="H110" t="str">
            <v>Creation Date</v>
          </cell>
          <cell r="I110">
            <v>18250</v>
          </cell>
          <cell r="J110" t="str">
            <v>Highly Confidential</v>
          </cell>
          <cell r="O110"/>
        </row>
        <row r="111">
          <cell r="E111" t="str">
            <v>HR010E</v>
          </cell>
          <cell r="F111" t="str">
            <v>Compensation and Benefits-Australia</v>
          </cell>
          <cell r="G111" t="str">
            <v>EVT+30Y</v>
          </cell>
          <cell r="H111" t="str">
            <v>Case Closed</v>
          </cell>
          <cell r="I111">
            <v>10950</v>
          </cell>
          <cell r="J111" t="str">
            <v>Highly Confidential</v>
          </cell>
          <cell r="O111"/>
        </row>
        <row r="112">
          <cell r="E112" t="str">
            <v>HR010F</v>
          </cell>
          <cell r="F112" t="str">
            <v>Compensation and Benefits-Italy, UK</v>
          </cell>
          <cell r="G112" t="str">
            <v>EVT+6Y</v>
          </cell>
          <cell r="H112" t="str">
            <v>Tax Year Closed</v>
          </cell>
          <cell r="I112">
            <v>2190</v>
          </cell>
          <cell r="J112" t="str">
            <v>Highly Confidential</v>
          </cell>
          <cell r="O112"/>
        </row>
        <row r="113">
          <cell r="E113" t="str">
            <v>HR010G</v>
          </cell>
          <cell r="F113" t="str">
            <v>Compensation and Benefits-Netherlands</v>
          </cell>
          <cell r="G113" t="str">
            <v>EVT+7Y</v>
          </cell>
          <cell r="H113" t="str">
            <v>Employee Termination</v>
          </cell>
          <cell r="I113">
            <v>2555</v>
          </cell>
          <cell r="J113" t="str">
            <v>Highly Confidential</v>
          </cell>
          <cell r="O113"/>
        </row>
        <row r="114">
          <cell r="E114" t="str">
            <v>HR020</v>
          </cell>
          <cell r="F114" t="str">
            <v>Benefits and Salary Administration</v>
          </cell>
          <cell r="G114" t="str">
            <v>10Y</v>
          </cell>
          <cell r="H114" t="str">
            <v>Creation Date</v>
          </cell>
          <cell r="I114">
            <v>3650</v>
          </cell>
          <cell r="J114" t="str">
            <v>Highly Confidential</v>
          </cell>
          <cell r="O114"/>
        </row>
        <row r="115">
          <cell r="E115" t="str">
            <v>HR120</v>
          </cell>
          <cell r="F115" t="str">
            <v>Work Assignment and People Management</v>
          </cell>
          <cell r="G115" t="str">
            <v>EVT+6Y</v>
          </cell>
          <cell r="H115" t="str">
            <v>Employee Termination</v>
          </cell>
          <cell r="I115">
            <v>2190</v>
          </cell>
          <cell r="J115" t="str">
            <v>Highly Confidential</v>
          </cell>
          <cell r="O115"/>
        </row>
        <row r="116">
          <cell r="E116" t="str">
            <v>HR120B</v>
          </cell>
          <cell r="F116" t="str">
            <v>Work Assignment and People Management-Brazil</v>
          </cell>
          <cell r="G116" t="str">
            <v>EVT+1Y</v>
          </cell>
          <cell r="H116" t="str">
            <v>Life of Company</v>
          </cell>
          <cell r="I116">
            <v>365</v>
          </cell>
          <cell r="J116" t="str">
            <v>Highly Confidential</v>
          </cell>
          <cell r="O116"/>
        </row>
        <row r="117">
          <cell r="E117" t="str">
            <v>HR120C</v>
          </cell>
          <cell r="F117" t="str">
            <v>Work Assignment and People Management-Russia</v>
          </cell>
          <cell r="G117" t="str">
            <v>EVT+50Y</v>
          </cell>
          <cell r="H117" t="str">
            <v>Employee Termination</v>
          </cell>
          <cell r="I117">
            <v>18250</v>
          </cell>
          <cell r="J117" t="str">
            <v>Highly Confidential</v>
          </cell>
          <cell r="O117"/>
        </row>
        <row r="118">
          <cell r="E118" t="str">
            <v>HR120D</v>
          </cell>
          <cell r="F118" t="str">
            <v>Work Assignment and People Management-Italy, Poland</v>
          </cell>
          <cell r="G118" t="str">
            <v>EVT+10Y</v>
          </cell>
          <cell r="H118" t="str">
            <v>Employee Termination</v>
          </cell>
          <cell r="I118">
            <v>3650</v>
          </cell>
          <cell r="J118" t="str">
            <v>Highly Confidential</v>
          </cell>
          <cell r="O118"/>
        </row>
        <row r="119">
          <cell r="E119" t="str">
            <v>HR120E</v>
          </cell>
          <cell r="F119" t="str">
            <v>Work Assignment and People Management-Germany, Norway</v>
          </cell>
          <cell r="G119" t="str">
            <v>EVT</v>
          </cell>
          <cell r="H119" t="str">
            <v>Employee Termination</v>
          </cell>
          <cell r="I119">
            <v>1</v>
          </cell>
          <cell r="J119" t="str">
            <v>Highly Confidential</v>
          </cell>
          <cell r="O119"/>
        </row>
        <row r="120">
          <cell r="E120" t="str">
            <v>HR120F</v>
          </cell>
          <cell r="F120" t="str">
            <v>Work Assignment and People Management-Germany (Arbeitszeugnis)</v>
          </cell>
          <cell r="G120" t="str">
            <v>EVT+6M</v>
          </cell>
          <cell r="H120" t="str">
            <v>Employee Termination</v>
          </cell>
          <cell r="I120">
            <v>180</v>
          </cell>
          <cell r="J120" t="str">
            <v>Highly Confidential</v>
          </cell>
          <cell r="O120"/>
        </row>
        <row r="121">
          <cell r="E121" t="str">
            <v>HR130</v>
          </cell>
          <cell r="F121" t="str">
            <v>Unsuccessful Candidates (Employee Recruitment)</v>
          </cell>
          <cell r="G121" t="str">
            <v>1Y</v>
          </cell>
          <cell r="H121" t="str">
            <v>Creation Date</v>
          </cell>
          <cell r="I121">
            <v>365</v>
          </cell>
          <cell r="J121" t="str">
            <v>Highly Confidential</v>
          </cell>
        </row>
        <row r="122">
          <cell r="E122" t="str">
            <v>HR140</v>
          </cell>
          <cell r="F122" t="str">
            <v>Workforce Reporting</v>
          </cell>
          <cell r="G122" t="str">
            <v>7Y</v>
          </cell>
          <cell r="H122" t="str">
            <v>Creation Date</v>
          </cell>
          <cell r="I122">
            <v>2555</v>
          </cell>
          <cell r="J122" t="str">
            <v>Highly Confidential</v>
          </cell>
        </row>
        <row r="123">
          <cell r="E123" t="str">
            <v>HR210</v>
          </cell>
          <cell r="F123" t="str">
            <v>Drug and Alcohol Testing</v>
          </cell>
          <cell r="G123" t="str">
            <v>5Y</v>
          </cell>
          <cell r="H123" t="str">
            <v>Creation Date</v>
          </cell>
          <cell r="I123">
            <v>1825</v>
          </cell>
          <cell r="J123" t="str">
            <v>Highly Confidential</v>
          </cell>
        </row>
        <row r="124">
          <cell r="E124" t="str">
            <v>HR220</v>
          </cell>
          <cell r="F124" t="str">
            <v>Employee Medical File</v>
          </cell>
          <cell r="G124" t="str">
            <v>EVT+30Y</v>
          </cell>
          <cell r="H124" t="str">
            <v>Employee Termination</v>
          </cell>
          <cell r="I124">
            <v>10950</v>
          </cell>
          <cell r="J124" t="str">
            <v>Highly Confidential</v>
          </cell>
        </row>
        <row r="125">
          <cell r="E125" t="str">
            <v>HR220B</v>
          </cell>
          <cell r="F125" t="str">
            <v>Employee Medical File-Brazil</v>
          </cell>
          <cell r="G125" t="str">
            <v>EVT+1Y</v>
          </cell>
          <cell r="H125" t="str">
            <v>Life of Company</v>
          </cell>
          <cell r="I125">
            <v>365</v>
          </cell>
          <cell r="J125" t="str">
            <v>Highly Confidential</v>
          </cell>
        </row>
        <row r="126">
          <cell r="E126" t="str">
            <v>HR220C</v>
          </cell>
          <cell r="F126" t="str">
            <v>Employee Medical File-Saudi Arabia, UK</v>
          </cell>
          <cell r="G126" t="str">
            <v>EVT+40Y</v>
          </cell>
          <cell r="H126" t="str">
            <v>Employee Termination</v>
          </cell>
          <cell r="I126">
            <v>14600</v>
          </cell>
          <cell r="J126" t="str">
            <v>Highly Confidential</v>
          </cell>
        </row>
        <row r="127">
          <cell r="E127" t="str">
            <v>HR310</v>
          </cell>
          <cell r="F127" t="str">
            <v>Employee Awards and Relations</v>
          </cell>
          <cell r="G127" t="str">
            <v>5Y</v>
          </cell>
          <cell r="H127" t="str">
            <v>Creation Date</v>
          </cell>
          <cell r="I127">
            <v>1825</v>
          </cell>
          <cell r="J127" t="str">
            <v>Confidential</v>
          </cell>
        </row>
        <row r="128">
          <cell r="E128" t="str">
            <v>HR320</v>
          </cell>
          <cell r="F128" t="str">
            <v>Training Attendance Records</v>
          </cell>
          <cell r="G128" t="str">
            <v>EVT+10Y</v>
          </cell>
          <cell r="H128" t="str">
            <v>Employee Termination</v>
          </cell>
          <cell r="I128">
            <v>3650</v>
          </cell>
          <cell r="J128" t="str">
            <v>Confidential</v>
          </cell>
        </row>
        <row r="129">
          <cell r="E129" t="str">
            <v>HR330</v>
          </cell>
          <cell r="F129" t="str">
            <v>Training Materials</v>
          </cell>
          <cell r="G129" t="str">
            <v>EVT+10Y</v>
          </cell>
          <cell r="H129" t="str">
            <v>Superseded/Obsolete</v>
          </cell>
          <cell r="I129">
            <v>3650</v>
          </cell>
          <cell r="J129" t="str">
            <v>Confidential</v>
          </cell>
        </row>
        <row r="130">
          <cell r="E130" t="str">
            <v>IT010</v>
          </cell>
          <cell r="F130" t="str">
            <v>Electronic System Monitoring</v>
          </cell>
          <cell r="G130" t="str">
            <v>EVT+5Y</v>
          </cell>
          <cell r="H130" t="str">
            <v>Superseded/Obsolete</v>
          </cell>
          <cell r="I130">
            <v>1825</v>
          </cell>
          <cell r="J130" t="str">
            <v>Confidential</v>
          </cell>
        </row>
        <row r="131">
          <cell r="E131" t="str">
            <v>IT020</v>
          </cell>
          <cell r="F131" t="str">
            <v>Hardware Documentation</v>
          </cell>
          <cell r="G131" t="str">
            <v>EVT+7Y</v>
          </cell>
          <cell r="H131" t="str">
            <v>Life of Equipment</v>
          </cell>
          <cell r="I131">
            <v>2555</v>
          </cell>
          <cell r="J131" t="str">
            <v>Confidential</v>
          </cell>
        </row>
        <row r="132">
          <cell r="E132" t="str">
            <v>IT030</v>
          </cell>
          <cell r="F132" t="str">
            <v>Help Desk</v>
          </cell>
          <cell r="G132" t="str">
            <v>5Y</v>
          </cell>
          <cell r="H132" t="str">
            <v>Creation Date</v>
          </cell>
          <cell r="I132">
            <v>1825</v>
          </cell>
          <cell r="J132" t="str">
            <v>Confidential</v>
          </cell>
        </row>
        <row r="133">
          <cell r="E133" t="str">
            <v>IT040</v>
          </cell>
          <cell r="F133" t="str">
            <v>Report Writers and Data Warehouses</v>
          </cell>
          <cell r="G133" t="str">
            <v>EVT+5Y</v>
          </cell>
          <cell r="H133" t="str">
            <v>Superseded/Obsolete</v>
          </cell>
          <cell r="I133">
            <v>1825</v>
          </cell>
          <cell r="J133" t="str">
            <v>Confidential</v>
          </cell>
        </row>
        <row r="134">
          <cell r="E134" t="str">
            <v>IT050</v>
          </cell>
          <cell r="F134" t="str">
            <v>System Backup Files</v>
          </cell>
          <cell r="G134" t="str">
            <v>MAX 1Y</v>
          </cell>
          <cell r="H134" t="str">
            <v>Creation Date</v>
          </cell>
          <cell r="I134">
            <v>365</v>
          </cell>
          <cell r="J134" t="str">
            <v>Confidential</v>
          </cell>
        </row>
        <row r="135">
          <cell r="E135" t="str">
            <v>IT060</v>
          </cell>
          <cell r="F135" t="str">
            <v>System User Authorizations</v>
          </cell>
          <cell r="G135" t="str">
            <v>5Y</v>
          </cell>
          <cell r="H135" t="str">
            <v>Creation Date</v>
          </cell>
          <cell r="I135">
            <v>1825</v>
          </cell>
          <cell r="J135" t="str">
            <v>Highly Confidential</v>
          </cell>
        </row>
        <row r="136">
          <cell r="E136" t="str">
            <v>IT070</v>
          </cell>
          <cell r="F136" t="str">
            <v>IT Security and Compliance</v>
          </cell>
          <cell r="G136" t="str">
            <v>EVT+6Y</v>
          </cell>
          <cell r="H136" t="str">
            <v>Activity Completed</v>
          </cell>
          <cell r="I136">
            <v>2190</v>
          </cell>
          <cell r="J136" t="str">
            <v>Confidential</v>
          </cell>
        </row>
        <row r="137">
          <cell r="E137" t="str">
            <v>IT110</v>
          </cell>
          <cell r="F137" t="str">
            <v>Application Development and File Documentation</v>
          </cell>
          <cell r="G137" t="str">
            <v>EVT+5Y</v>
          </cell>
          <cell r="H137" t="str">
            <v>Destruction of Associated Records</v>
          </cell>
          <cell r="I137">
            <v>1825</v>
          </cell>
          <cell r="J137" t="str">
            <v>Confidential</v>
          </cell>
        </row>
        <row r="138">
          <cell r="E138" t="str">
            <v>IT120</v>
          </cell>
          <cell r="F138" t="str">
            <v>Software Programs</v>
          </cell>
          <cell r="G138" t="str">
            <v>EVT+7Y</v>
          </cell>
          <cell r="H138" t="str">
            <v>Superseded/Obsolete</v>
          </cell>
          <cell r="I138">
            <v>2555</v>
          </cell>
          <cell r="J138" t="str">
            <v>Confidential</v>
          </cell>
        </row>
        <row r="139">
          <cell r="E139" t="str">
            <v>IT130</v>
          </cell>
          <cell r="F139" t="str">
            <v>System Architecture Records</v>
          </cell>
          <cell r="G139" t="str">
            <v>EVT+3Y</v>
          </cell>
          <cell r="H139" t="str">
            <v>Superseded/Obsolete</v>
          </cell>
          <cell r="I139">
            <v>1095</v>
          </cell>
          <cell r="J139" t="str">
            <v>Confidential</v>
          </cell>
        </row>
        <row r="140">
          <cell r="E140" t="str">
            <v>LGL010</v>
          </cell>
          <cell r="F140" t="str">
            <v>Litigation Case Files, Claims, Court Orders, Decrees, and Settlements</v>
          </cell>
          <cell r="G140" t="str">
            <v>EVT+10Y</v>
          </cell>
          <cell r="H140" t="str">
            <v>Closed</v>
          </cell>
          <cell r="I140">
            <v>3650</v>
          </cell>
          <cell r="J140" t="str">
            <v>Confidential</v>
          </cell>
        </row>
        <row r="141">
          <cell r="E141" t="str">
            <v>LGL020</v>
          </cell>
          <cell r="F141" t="str">
            <v>Customer Complaint</v>
          </cell>
          <cell r="G141" t="str">
            <v>EVT+10Y</v>
          </cell>
          <cell r="H141" t="str">
            <v>Resolved</v>
          </cell>
          <cell r="I141">
            <v>3650</v>
          </cell>
          <cell r="J141" t="str">
            <v>Confidential</v>
          </cell>
        </row>
        <row r="142">
          <cell r="E142" t="str">
            <v>LGL030</v>
          </cell>
          <cell r="F142" t="str">
            <v>Internal Investigations</v>
          </cell>
          <cell r="G142" t="str">
            <v>EVT+10Y</v>
          </cell>
          <cell r="H142" t="str">
            <v>Closed</v>
          </cell>
          <cell r="I142">
            <v>3650</v>
          </cell>
          <cell r="J142" t="str">
            <v>Highly Confidential</v>
          </cell>
        </row>
        <row r="143">
          <cell r="E143" t="str">
            <v>LGL040</v>
          </cell>
          <cell r="F143" t="str">
            <v>Whistleblowing Records</v>
          </cell>
          <cell r="G143" t="str">
            <v>6M</v>
          </cell>
          <cell r="H143" t="str">
            <v>Closed</v>
          </cell>
          <cell r="I143">
            <v>180</v>
          </cell>
          <cell r="J143" t="str">
            <v>Highly Confidential</v>
          </cell>
        </row>
        <row r="144">
          <cell r="E144" t="str">
            <v>LGL040B</v>
          </cell>
          <cell r="F144" t="str">
            <v>Whistleblowing Records-Unsubstantiated-France, Germany, Italy, Netherlands, Norway, Poland, Spain, UK</v>
          </cell>
          <cell r="G144" t="str">
            <v>2M</v>
          </cell>
          <cell r="H144" t="str">
            <v>Resolution</v>
          </cell>
          <cell r="I144">
            <v>60</v>
          </cell>
          <cell r="J144" t="str">
            <v>Highly Confidential</v>
          </cell>
        </row>
        <row r="145">
          <cell r="E145" t="str">
            <v>LGL110</v>
          </cell>
          <cell r="F145" t="str">
            <v>Contracts / Agreements - Customers, Vendors or Subcontractors</v>
          </cell>
          <cell r="G145" t="str">
            <v>EVT+15Y</v>
          </cell>
          <cell r="H145" t="str">
            <v>Termination of Contract and Warranty</v>
          </cell>
          <cell r="I145">
            <v>5475</v>
          </cell>
          <cell r="J145" t="str">
            <v>Confidential</v>
          </cell>
        </row>
        <row r="146">
          <cell r="E146" t="str">
            <v>LGL110B</v>
          </cell>
          <cell r="F146" t="str">
            <v>Contracts / Agreements - Customers, Vendors or Subcontractors-France</v>
          </cell>
          <cell r="G146" t="str">
            <v>IND</v>
          </cell>
          <cell r="H146" t="str">
            <v>Creation Date</v>
          </cell>
          <cell r="I146">
            <v>2555</v>
          </cell>
          <cell r="J146" t="str">
            <v>Confidential</v>
          </cell>
        </row>
        <row r="147">
          <cell r="E147" t="str">
            <v>LGL120</v>
          </cell>
          <cell r="F147" t="str">
            <v>Contracts / Agreements - General</v>
          </cell>
          <cell r="G147" t="str">
            <v>EVT+10Y</v>
          </cell>
          <cell r="H147" t="str">
            <v>Termination of Contract</v>
          </cell>
          <cell r="I147">
            <v>3650</v>
          </cell>
          <cell r="J147" t="str">
            <v>Confidential</v>
          </cell>
        </row>
        <row r="148">
          <cell r="E148" t="str">
            <v>LGL130</v>
          </cell>
          <cell r="F148" t="str">
            <v>Legal and Regulatory Opinions</v>
          </cell>
          <cell r="G148" t="str">
            <v>10Y</v>
          </cell>
          <cell r="H148" t="str">
            <v>Creation Date</v>
          </cell>
          <cell r="I148">
            <v>3650</v>
          </cell>
          <cell r="J148" t="str">
            <v>Confidential</v>
          </cell>
        </row>
        <row r="149">
          <cell r="E149" t="str">
            <v>LGL140</v>
          </cell>
          <cell r="F149" t="str">
            <v>Real Property</v>
          </cell>
          <cell r="G149" t="str">
            <v>EVT+15Y</v>
          </cell>
          <cell r="H149" t="str">
            <v>Property Obligation Ceases</v>
          </cell>
          <cell r="I149">
            <v>5475</v>
          </cell>
          <cell r="J149" t="str">
            <v>Confidential</v>
          </cell>
        </row>
        <row r="150">
          <cell r="E150" t="str">
            <v>LGL140B</v>
          </cell>
          <cell r="F150" t="str">
            <v>Real Property-Russia</v>
          </cell>
          <cell r="G150" t="str">
            <v>EVT+1Y</v>
          </cell>
          <cell r="H150" t="str">
            <v>Life of Company</v>
          </cell>
          <cell r="I150">
            <v>365</v>
          </cell>
          <cell r="J150" t="str">
            <v>Confidential</v>
          </cell>
        </row>
        <row r="151">
          <cell r="E151" t="str">
            <v>LGL210</v>
          </cell>
          <cell r="F151" t="str">
            <v>Legislative and Regulatory Activities</v>
          </cell>
          <cell r="G151" t="str">
            <v>EVT+5Y</v>
          </cell>
          <cell r="H151" t="str">
            <v>Superseded/Obsolete</v>
          </cell>
          <cell r="I151">
            <v>1825</v>
          </cell>
          <cell r="J151" t="str">
            <v>Confidential</v>
          </cell>
        </row>
        <row r="152">
          <cell r="E152" t="str">
            <v>LGL220</v>
          </cell>
          <cell r="F152" t="str">
            <v>Political Action Committees</v>
          </cell>
          <cell r="G152" t="str">
            <v>5Y</v>
          </cell>
          <cell r="H152" t="str">
            <v>Creation Date</v>
          </cell>
          <cell r="I152">
            <v>1825</v>
          </cell>
          <cell r="J152" t="str">
            <v>Confidential</v>
          </cell>
        </row>
        <row r="153">
          <cell r="E153" t="str">
            <v>LGL230</v>
          </cell>
          <cell r="F153" t="str">
            <v>Regulatory Correspondence</v>
          </cell>
          <cell r="G153" t="str">
            <v>7Y</v>
          </cell>
          <cell r="H153" t="str">
            <v>Creation Date</v>
          </cell>
          <cell r="I153">
            <v>2555</v>
          </cell>
          <cell r="J153" t="str">
            <v>Confidential</v>
          </cell>
        </row>
        <row r="154">
          <cell r="E154" t="str">
            <v>LGL310</v>
          </cell>
          <cell r="F154" t="str">
            <v>Intellectual Property - Patents, Copyrights and Trademarks</v>
          </cell>
          <cell r="G154" t="str">
            <v>EVT+10Y</v>
          </cell>
          <cell r="H154" t="str">
            <v>Superseded/Obsolete</v>
          </cell>
          <cell r="I154">
            <v>3650</v>
          </cell>
          <cell r="J154" t="str">
            <v>Highly Confidential</v>
          </cell>
        </row>
        <row r="155">
          <cell r="E155" t="str">
            <v>LGL310B</v>
          </cell>
          <cell r="F155" t="str">
            <v>Intellectual Property - Patents, Copyrights and Trademarks-Russia</v>
          </cell>
          <cell r="G155" t="str">
            <v>EVT+1Y</v>
          </cell>
          <cell r="H155" t="str">
            <v>Life of Company</v>
          </cell>
          <cell r="I155">
            <v>365</v>
          </cell>
          <cell r="J155" t="str">
            <v>Highly Confidential</v>
          </cell>
        </row>
        <row r="156">
          <cell r="E156" t="str">
            <v>LGL410</v>
          </cell>
          <cell r="F156" t="str">
            <v>Disposition and Destruction Documentation</v>
          </cell>
          <cell r="G156" t="str">
            <v>10Y</v>
          </cell>
          <cell r="H156" t="str">
            <v>Creation Date</v>
          </cell>
          <cell r="I156">
            <v>3650</v>
          </cell>
          <cell r="J156" t="str">
            <v>Confidential</v>
          </cell>
        </row>
        <row r="157">
          <cell r="E157" t="str">
            <v>LGL420</v>
          </cell>
          <cell r="F157" t="str">
            <v>Records Indices</v>
          </cell>
          <cell r="G157" t="str">
            <v>EVT+5Y</v>
          </cell>
          <cell r="H157" t="str">
            <v>Superseded/Obsolete</v>
          </cell>
          <cell r="I157">
            <v>1825</v>
          </cell>
          <cell r="J157" t="str">
            <v>Confidential</v>
          </cell>
        </row>
        <row r="158">
          <cell r="E158" t="str">
            <v>PRJ010</v>
          </cell>
          <cell r="F158" t="str">
            <v>Engineering Administration</v>
          </cell>
          <cell r="G158" t="str">
            <v>EVT+10Y</v>
          </cell>
          <cell r="H158" t="str">
            <v>Project Closed</v>
          </cell>
          <cell r="I158">
            <v>3650</v>
          </cell>
          <cell r="J158" t="str">
            <v>Confidential</v>
          </cell>
        </row>
        <row r="159">
          <cell r="E159" t="str">
            <v>PRJ020</v>
          </cell>
          <cell r="F159" t="str">
            <v>Engineering Design Records</v>
          </cell>
          <cell r="G159" t="str">
            <v>EVT+30Y</v>
          </cell>
          <cell r="H159" t="str">
            <v>Project and Warranty Closed</v>
          </cell>
          <cell r="I159">
            <v>10950</v>
          </cell>
          <cell r="J159" t="str">
            <v>Confidential</v>
          </cell>
        </row>
        <row r="160">
          <cell r="E160" t="str">
            <v>PRJ030</v>
          </cell>
          <cell r="F160" t="str">
            <v>Equipment and Instrument Maintenance and Testing</v>
          </cell>
          <cell r="G160" t="str">
            <v>EVT+15Y</v>
          </cell>
          <cell r="H160" t="str">
            <v>Life of Equipment</v>
          </cell>
          <cell r="I160">
            <v>5475</v>
          </cell>
          <cell r="J160" t="str">
            <v>Confidential</v>
          </cell>
        </row>
        <row r="161">
          <cell r="E161" t="str">
            <v>PRJ040</v>
          </cell>
          <cell r="F161" t="str">
            <v>Manufacturing Records</v>
          </cell>
          <cell r="G161" t="str">
            <v>EVT+30Y</v>
          </cell>
          <cell r="H161" t="str">
            <v>Project Closed</v>
          </cell>
          <cell r="I161">
            <v>10950</v>
          </cell>
          <cell r="J161" t="str">
            <v>Confidential</v>
          </cell>
        </row>
        <row r="162">
          <cell r="E162" t="str">
            <v>PRJ050</v>
          </cell>
          <cell r="F162" t="str">
            <v>Manufacturing Quality Control Reports and Reviews</v>
          </cell>
          <cell r="G162" t="str">
            <v>EVT+30Y</v>
          </cell>
          <cell r="H162" t="str">
            <v>Project Closed</v>
          </cell>
          <cell r="I162">
            <v>10950</v>
          </cell>
          <cell r="J162" t="str">
            <v>Confidential</v>
          </cell>
        </row>
        <row r="163">
          <cell r="E163" t="str">
            <v>PRJ060</v>
          </cell>
          <cell r="F163" t="str">
            <v>Manufacturing Vendor / Subcontractor Documentation</v>
          </cell>
          <cell r="G163" t="str">
            <v>EVT+30Y</v>
          </cell>
          <cell r="H163" t="str">
            <v>Project Closed</v>
          </cell>
          <cell r="I163">
            <v>10950</v>
          </cell>
          <cell r="J163" t="str">
            <v>Confidential</v>
          </cell>
        </row>
        <row r="164">
          <cell r="E164" t="str">
            <v>PRJ070</v>
          </cell>
          <cell r="F164" t="str">
            <v>Manufacturing Research and Development</v>
          </cell>
          <cell r="G164" t="str">
            <v>EVT+1Y</v>
          </cell>
          <cell r="H164" t="str">
            <v>Life of Company</v>
          </cell>
          <cell r="I164">
            <v>365</v>
          </cell>
          <cell r="J164" t="str">
            <v>Highly Confidential</v>
          </cell>
        </row>
        <row r="165">
          <cell r="E165" t="str">
            <v>PRJ080</v>
          </cell>
          <cell r="F165" t="str">
            <v>Aftermarket, Support, and Service Project Documentation</v>
          </cell>
          <cell r="G165" t="str">
            <v>EVT+15Y</v>
          </cell>
          <cell r="H165" t="str">
            <v>Termination of Contract and Warranty</v>
          </cell>
          <cell r="I165">
            <v>5475</v>
          </cell>
          <cell r="J165" t="str">
            <v>Confidential</v>
          </cell>
        </row>
        <row r="166">
          <cell r="E166" t="str">
            <v>PRJ090</v>
          </cell>
          <cell r="F166" t="str">
            <v>Construction and Commissioning Records</v>
          </cell>
          <cell r="G166" t="str">
            <v>EVT+10Y</v>
          </cell>
          <cell r="H166" t="str">
            <v>Project Closed</v>
          </cell>
          <cell r="I166">
            <v>3650</v>
          </cell>
          <cell r="J166" t="str">
            <v>Confidential</v>
          </cell>
        </row>
        <row r="167">
          <cell r="E167" t="str">
            <v>PRJ090B</v>
          </cell>
          <cell r="F167" t="str">
            <v>Construction and Commissioning Records-Russia</v>
          </cell>
          <cell r="G167" t="str">
            <v>EVT+20Y</v>
          </cell>
          <cell r="H167" t="str">
            <v>Project Closed</v>
          </cell>
          <cell r="I167">
            <v>7300</v>
          </cell>
          <cell r="J167" t="str">
            <v>Confidential</v>
          </cell>
        </row>
        <row r="168">
          <cell r="E168" t="str">
            <v>SMK010</v>
          </cell>
          <cell r="F168" t="str">
            <v>Advertising</v>
          </cell>
          <cell r="G168" t="str">
            <v>EVT+6Y</v>
          </cell>
          <cell r="H168" t="str">
            <v>Superseded/Obsolete</v>
          </cell>
          <cell r="I168">
            <v>2190</v>
          </cell>
          <cell r="J168" t="str">
            <v>Public</v>
          </cell>
        </row>
        <row r="169">
          <cell r="E169" t="str">
            <v>SMK020</v>
          </cell>
          <cell r="F169" t="str">
            <v>Company Publications</v>
          </cell>
          <cell r="G169" t="str">
            <v>5Y</v>
          </cell>
          <cell r="H169" t="str">
            <v>Publication Date</v>
          </cell>
          <cell r="I169">
            <v>1825</v>
          </cell>
          <cell r="J169" t="str">
            <v>Public</v>
          </cell>
        </row>
        <row r="170">
          <cell r="E170" t="str">
            <v>SMK030</v>
          </cell>
          <cell r="F170" t="str">
            <v>Public and Media Relations</v>
          </cell>
          <cell r="G170" t="str">
            <v>EVT+1Y</v>
          </cell>
          <cell r="H170" t="str">
            <v>Life of Company</v>
          </cell>
          <cell r="I170">
            <v>365</v>
          </cell>
          <cell r="J170" t="str">
            <v>Public</v>
          </cell>
        </row>
        <row r="171">
          <cell r="E171" t="str">
            <v>SMK040</v>
          </cell>
          <cell r="F171" t="str">
            <v>Charitable Giving</v>
          </cell>
          <cell r="G171" t="str">
            <v>5Y</v>
          </cell>
          <cell r="H171" t="str">
            <v>Creation Date</v>
          </cell>
          <cell r="I171">
            <v>1825</v>
          </cell>
          <cell r="J171" t="str">
            <v>General</v>
          </cell>
        </row>
        <row r="172">
          <cell r="E172" t="str">
            <v>SMK110</v>
          </cell>
          <cell r="F172" t="str">
            <v>Marketing Research and Planning</v>
          </cell>
          <cell r="G172" t="str">
            <v>7Y</v>
          </cell>
          <cell r="H172" t="str">
            <v>Creation Date</v>
          </cell>
          <cell r="I172">
            <v>2555</v>
          </cell>
          <cell r="J172" t="str">
            <v>Highly Confidential</v>
          </cell>
        </row>
        <row r="173">
          <cell r="E173" t="str">
            <v>SMK120</v>
          </cell>
          <cell r="F173" t="str">
            <v>Promotional Assets</v>
          </cell>
          <cell r="G173" t="str">
            <v>IND</v>
          </cell>
          <cell r="H173" t="str">
            <v>Creation Date</v>
          </cell>
          <cell r="I173">
            <v>2555</v>
          </cell>
          <cell r="J173" t="str">
            <v>Public</v>
          </cell>
        </row>
        <row r="174">
          <cell r="E174" t="str">
            <v>SMK210</v>
          </cell>
          <cell r="F174" t="str">
            <v>Project Proposals - Rejected</v>
          </cell>
          <cell r="G174" t="str">
            <v>EVT+5Y</v>
          </cell>
          <cell r="H174" t="str">
            <v>Project Rejected</v>
          </cell>
          <cell r="I174">
            <v>1825</v>
          </cell>
          <cell r="J174" t="str">
            <v>Confidential</v>
          </cell>
        </row>
        <row r="175">
          <cell r="E175" t="str">
            <v>SMK220</v>
          </cell>
          <cell r="F175" t="str">
            <v>Sales and Training Presentations</v>
          </cell>
          <cell r="G175" t="str">
            <v>EVT+15Y</v>
          </cell>
          <cell r="H175" t="str">
            <v>Superseded/Obsolete</v>
          </cell>
          <cell r="I175">
            <v>5475</v>
          </cell>
          <cell r="J175" t="str">
            <v>Confidential</v>
          </cell>
        </row>
        <row r="176">
          <cell r="G176"/>
          <cell r="I176"/>
          <cell r="J176"/>
        </row>
        <row r="177">
          <cell r="G177"/>
          <cell r="I177"/>
          <cell r="J177"/>
        </row>
        <row r="178">
          <cell r="G178"/>
          <cell r="I178"/>
          <cell r="J178"/>
        </row>
        <row r="179">
          <cell r="G179"/>
          <cell r="I179"/>
          <cell r="J179"/>
        </row>
        <row r="180">
          <cell r="G180"/>
          <cell r="I180"/>
          <cell r="J180"/>
        </row>
        <row r="181">
          <cell r="G181"/>
          <cell r="I181"/>
          <cell r="J181"/>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ulo"/>
      <sheetName val="SLDataSheet"/>
      <sheetName val="Riferimento"/>
    </sheetNames>
    <sheetDataSet>
      <sheetData sheetId="0"/>
      <sheetData sheetId="1"/>
      <sheetData sheetId="2">
        <row r="3">
          <cell r="E3" t="str">
            <v>ADM010</v>
          </cell>
          <cell r="F3" t="str">
            <v>Faciliites, Office Services, Building Access and Security</v>
          </cell>
          <cell r="G3" t="str">
            <v>6M</v>
          </cell>
          <cell r="H3" t="str">
            <v>Creation Date</v>
          </cell>
          <cell r="M3" t="str">
            <v xml:space="preserve">A Coruña </v>
          </cell>
          <cell r="N3" t="str">
            <v>Spain</v>
          </cell>
        </row>
        <row r="4">
          <cell r="E4" t="str">
            <v>ADM010B</v>
          </cell>
          <cell r="F4" t="str">
            <v>Faciliites, Office Services, Building Access and Security-Russia, USA</v>
          </cell>
          <cell r="G4" t="str">
            <v>5Y</v>
          </cell>
          <cell r="H4" t="str">
            <v>Creation Date</v>
          </cell>
          <cell r="M4" t="str">
            <v xml:space="preserve">Aberdeen </v>
          </cell>
          <cell r="N4" t="str">
            <v>Scotland</v>
          </cell>
        </row>
        <row r="5">
          <cell r="E5" t="str">
            <v>ADM020</v>
          </cell>
          <cell r="F5" t="str">
            <v>Facilities Management Maintenance</v>
          </cell>
          <cell r="G5" t="str">
            <v>EVT+10Y</v>
          </cell>
          <cell r="H5" t="str">
            <v>Life of Facility</v>
          </cell>
          <cell r="M5" t="str">
            <v>Abu Dhabi</v>
          </cell>
          <cell r="N5" t="str">
            <v>UAE</v>
          </cell>
        </row>
        <row r="6">
          <cell r="E6" t="str">
            <v>ADM030</v>
          </cell>
          <cell r="F6" t="str">
            <v>Office Equipment Manuals</v>
          </cell>
          <cell r="G6" t="str">
            <v>5Y</v>
          </cell>
          <cell r="H6" t="str">
            <v>Superseded/Obsolete</v>
          </cell>
          <cell r="M6" t="str">
            <v>Al Khobar</v>
          </cell>
          <cell r="N6" t="str">
            <v>Saudi Arabia</v>
          </cell>
        </row>
        <row r="7">
          <cell r="E7" t="str">
            <v>ADM040</v>
          </cell>
          <cell r="F7" t="str">
            <v>Facility Security Videos and Camera Logs</v>
          </cell>
          <cell r="G7" t="str">
            <v>4W</v>
          </cell>
          <cell r="H7" t="str">
            <v>Creation Date</v>
          </cell>
          <cell r="M7" t="str">
            <v xml:space="preserve">Atyrau </v>
          </cell>
          <cell r="N7" t="str">
            <v>Kazakhstan</v>
          </cell>
        </row>
        <row r="8">
          <cell r="E8" t="str">
            <v>ADM110</v>
          </cell>
          <cell r="F8" t="str">
            <v>Association Memberships</v>
          </cell>
          <cell r="G8" t="str">
            <v>5Y</v>
          </cell>
          <cell r="H8" t="str">
            <v>Creation Date</v>
          </cell>
          <cell r="M8" t="str">
            <v>Baku</v>
          </cell>
          <cell r="N8" t="str">
            <v>Azerbaijan</v>
          </cell>
        </row>
        <row r="9">
          <cell r="E9" t="str">
            <v>ADM120</v>
          </cell>
          <cell r="F9" t="str">
            <v>General Correspondence and Working Papers</v>
          </cell>
          <cell r="G9" t="str">
            <v>5Y</v>
          </cell>
          <cell r="H9" t="str">
            <v>Creation Date</v>
          </cell>
          <cell r="M9" t="str">
            <v xml:space="preserve">Bangkok </v>
          </cell>
          <cell r="N9" t="str">
            <v>Thailand</v>
          </cell>
        </row>
        <row r="10">
          <cell r="E10" t="str">
            <v>ADM130</v>
          </cell>
          <cell r="F10" t="str">
            <v>General Project Files</v>
          </cell>
          <cell r="G10" t="str">
            <v>EVT+5Y</v>
          </cell>
          <cell r="H10" t="str">
            <v>Project Closed</v>
          </cell>
          <cell r="M10" t="str">
            <v xml:space="preserve">Barcelona </v>
          </cell>
          <cell r="N10" t="str">
            <v>Spain</v>
          </cell>
        </row>
        <row r="11">
          <cell r="E11" t="str">
            <v>ADM140</v>
          </cell>
          <cell r="F11" t="str">
            <v>General Reference and Research</v>
          </cell>
          <cell r="G11" t="str">
            <v>EVT+5Y</v>
          </cell>
          <cell r="H11" t="str">
            <v>Superseded/Obsolete</v>
          </cell>
          <cell r="M11" t="str">
            <v xml:space="preserve">Bogota </v>
          </cell>
          <cell r="N11" t="str">
            <v>Colombia</v>
          </cell>
        </row>
        <row r="12">
          <cell r="E12" t="str">
            <v xml:space="preserve">ADM150  </v>
          </cell>
          <cell r="F12" t="str">
            <v>Operational Reports and Analysis</v>
          </cell>
          <cell r="G12" t="str">
            <v>5Y</v>
          </cell>
          <cell r="H12" t="str">
            <v>Creation Date</v>
          </cell>
          <cell r="M12" t="str">
            <v xml:space="preserve">Boston </v>
          </cell>
          <cell r="N12" t="str">
            <v>USA</v>
          </cell>
        </row>
        <row r="13">
          <cell r="E13" t="str">
            <v>ADM210</v>
          </cell>
          <cell r="F13" t="str">
            <v>Vehicle Incident Records</v>
          </cell>
          <cell r="G13" t="str">
            <v>EVT+5Y</v>
          </cell>
          <cell r="H13" t="str">
            <v>Issue Resolved</v>
          </cell>
          <cell r="M13" t="str">
            <v>Caracas</v>
          </cell>
          <cell r="N13" t="str">
            <v>Venezuela</v>
          </cell>
        </row>
        <row r="14">
          <cell r="E14" t="str">
            <v>ADM220</v>
          </cell>
          <cell r="F14" t="str">
            <v>Vehicle Ownership, Registration, Inspection, Use, Maintenance, and Repair Records</v>
          </cell>
          <cell r="G14" t="str">
            <v>EVT+5Y</v>
          </cell>
          <cell r="H14" t="str">
            <v>Vehicle Sold</v>
          </cell>
          <cell r="M14" t="str">
            <v xml:space="preserve">Chennai </v>
          </cell>
          <cell r="N14" t="str">
            <v>India</v>
          </cell>
        </row>
        <row r="15">
          <cell r="E15" t="str">
            <v>ADM230</v>
          </cell>
          <cell r="F15" t="str">
            <v>Driver Logs and Vehicle Inspection Reports</v>
          </cell>
          <cell r="G15" t="str">
            <v>6M</v>
          </cell>
          <cell r="H15" t="str">
            <v>Creation Date</v>
          </cell>
          <cell r="M15" t="str">
            <v xml:space="preserve">Claremont </v>
          </cell>
          <cell r="N15" t="str">
            <v>USA</v>
          </cell>
        </row>
        <row r="16">
          <cell r="E16" t="str">
            <v>ADM310</v>
          </cell>
          <cell r="F16" t="str">
            <v>Emergency and Disaster Planning</v>
          </cell>
          <cell r="G16" t="str">
            <v>EVT+10Y</v>
          </cell>
          <cell r="H16" t="str">
            <v>Superseded/Obsolete</v>
          </cell>
          <cell r="M16" t="str">
            <v>Dahej</v>
          </cell>
          <cell r="N16" t="str">
            <v>India</v>
          </cell>
        </row>
        <row r="17">
          <cell r="E17" t="str">
            <v>ADM320</v>
          </cell>
          <cell r="F17" t="str">
            <v>Strategic Planning</v>
          </cell>
          <cell r="G17" t="str">
            <v>5Y</v>
          </cell>
          <cell r="H17" t="str">
            <v>Creation Date</v>
          </cell>
          <cell r="M17" t="str">
            <v>Doha</v>
          </cell>
          <cell r="N17" t="str">
            <v>Qatar</v>
          </cell>
        </row>
        <row r="18">
          <cell r="E18" t="str">
            <v>ADM410</v>
          </cell>
          <cell r="F18" t="str">
            <v>Policies and Procedures</v>
          </cell>
          <cell r="G18" t="str">
            <v>EVT+10Y</v>
          </cell>
          <cell r="H18" t="str">
            <v>Superseded</v>
          </cell>
          <cell r="M18" t="str">
            <v xml:space="preserve">Frankfurt </v>
          </cell>
          <cell r="N18" t="str">
            <v>Germany</v>
          </cell>
        </row>
        <row r="19">
          <cell r="E19" t="str">
            <v>ADM420</v>
          </cell>
          <cell r="F19" t="str">
            <v>Departmental Processes</v>
          </cell>
          <cell r="G19" t="str">
            <v>EVT+5Y</v>
          </cell>
          <cell r="H19" t="str">
            <v>Superseded/Obsolete</v>
          </cell>
          <cell r="M19" t="str">
            <v xml:space="preserve">Ho Chi Minh City </v>
          </cell>
          <cell r="N19" t="str">
            <v>Vietnam</v>
          </cell>
        </row>
        <row r="20">
          <cell r="E20" t="str">
            <v>COR010</v>
          </cell>
          <cell r="F20" t="str">
            <v>Closing Documents</v>
          </cell>
          <cell r="G20" t="str">
            <v>EVT+1Y</v>
          </cell>
          <cell r="H20" t="str">
            <v>Life of Company</v>
          </cell>
          <cell r="M20" t="str">
            <v xml:space="preserve">Houston </v>
          </cell>
          <cell r="N20" t="str">
            <v>USA</v>
          </cell>
        </row>
        <row r="21">
          <cell r="E21" t="str">
            <v>COR020</v>
          </cell>
          <cell r="F21" t="str">
            <v>Documents from Prospects - Unconsummated</v>
          </cell>
          <cell r="G21" t="str">
            <v>EVT</v>
          </cell>
          <cell r="H21" t="str">
            <v>Decision Made</v>
          </cell>
          <cell r="M21" t="str">
            <v xml:space="preserve">Jakarta </v>
          </cell>
          <cell r="N21" t="str">
            <v>Indonesia</v>
          </cell>
        </row>
        <row r="22">
          <cell r="E22" t="str">
            <v>COR030</v>
          </cell>
          <cell r="F22" t="str">
            <v>Due Diligence Analysis - Consummated</v>
          </cell>
          <cell r="G22" t="str">
            <v>EVT+10Y</v>
          </cell>
          <cell r="H22" t="str">
            <v>Deal Finalized</v>
          </cell>
          <cell r="M22" t="str">
            <v xml:space="preserve">Kuala Lumpur </v>
          </cell>
          <cell r="N22" t="str">
            <v>Malaysia</v>
          </cell>
        </row>
        <row r="23">
          <cell r="E23" t="str">
            <v>COR040</v>
          </cell>
          <cell r="F23" t="str">
            <v>Due Diligence Analysis - Unconsummated</v>
          </cell>
          <cell r="G23" t="str">
            <v>EVT+5Y</v>
          </cell>
          <cell r="H23" t="str">
            <v>Decision Made</v>
          </cell>
          <cell r="M23" t="str">
            <v xml:space="preserve">London </v>
          </cell>
          <cell r="N23" t="str">
            <v>England</v>
          </cell>
        </row>
        <row r="24">
          <cell r="E24" t="str">
            <v>COR110</v>
          </cell>
          <cell r="F24" t="str">
            <v>Corporate Archives</v>
          </cell>
          <cell r="G24" t="str">
            <v>EVT+1Y</v>
          </cell>
          <cell r="H24" t="str">
            <v>Life of Company</v>
          </cell>
          <cell r="M24" t="str">
            <v xml:space="preserve">Lyon </v>
          </cell>
          <cell r="N24" t="str">
            <v>France</v>
          </cell>
        </row>
        <row r="25">
          <cell r="E25" t="str">
            <v>COR210</v>
          </cell>
          <cell r="F25" t="str">
            <v>Annual Reports to Shareholders</v>
          </cell>
          <cell r="G25" t="str">
            <v>EVT+1Y</v>
          </cell>
          <cell r="H25" t="str">
            <v>Life of Company</v>
          </cell>
          <cell r="M25" t="str">
            <v xml:space="preserve">Madrid </v>
          </cell>
          <cell r="N25" t="str">
            <v>Spain</v>
          </cell>
        </row>
        <row r="26">
          <cell r="E26" t="str">
            <v>COR220</v>
          </cell>
          <cell r="F26" t="str">
            <v>Board of Directors</v>
          </cell>
          <cell r="G26" t="str">
            <v>EVT+1Y</v>
          </cell>
          <cell r="H26" t="str">
            <v>Life of Company</v>
          </cell>
          <cell r="M26" t="str">
            <v xml:space="preserve">Maputo </v>
          </cell>
          <cell r="N26" t="str">
            <v>Mozambique</v>
          </cell>
        </row>
        <row r="27">
          <cell r="E27" t="str">
            <v>COR225</v>
          </cell>
          <cell r="F27" t="str">
            <v xml:space="preserve">Board of Directors' Evaluations </v>
          </cell>
          <cell r="G27" t="str">
            <v>EVT+5Y</v>
          </cell>
          <cell r="H27" t="str">
            <v>Until Replaced</v>
          </cell>
          <cell r="M27" t="str">
            <v>Mexico City</v>
          </cell>
          <cell r="N27" t="str">
            <v>Mexico</v>
          </cell>
        </row>
        <row r="28">
          <cell r="E28" t="str">
            <v>COR230</v>
          </cell>
          <cell r="F28" t="str">
            <v>Business Licenses and Permits</v>
          </cell>
          <cell r="G28" t="str">
            <v>EVT+5Y</v>
          </cell>
          <cell r="H28" t="str">
            <v>Expiration/Superseded</v>
          </cell>
          <cell r="M28" t="str">
            <v xml:space="preserve">Milan </v>
          </cell>
          <cell r="N28" t="str">
            <v>Italy</v>
          </cell>
        </row>
        <row r="29">
          <cell r="E29" t="str">
            <v>COR230B</v>
          </cell>
          <cell r="F29" t="str">
            <v>Business Licenses and Permits-Norway, Russia</v>
          </cell>
          <cell r="G29" t="str">
            <v>EVT+10Y</v>
          </cell>
          <cell r="H29" t="str">
            <v>Expiration/Superseded</v>
          </cell>
          <cell r="M29" t="str">
            <v>Milton Keynes</v>
          </cell>
          <cell r="N29" t="str">
            <v>England</v>
          </cell>
        </row>
        <row r="30">
          <cell r="E30" t="str">
            <v>COR240</v>
          </cell>
          <cell r="F30" t="str">
            <v>Corporate Compliance</v>
          </cell>
          <cell r="G30" t="str">
            <v>10Y</v>
          </cell>
          <cell r="H30" t="str">
            <v>Creation Date</v>
          </cell>
          <cell r="M30" t="str">
            <v xml:space="preserve">Mumbai </v>
          </cell>
          <cell r="N30" t="str">
            <v>India</v>
          </cell>
        </row>
        <row r="31">
          <cell r="E31" t="str">
            <v>COR250</v>
          </cell>
          <cell r="F31" t="str">
            <v>Governance Records</v>
          </cell>
          <cell r="G31" t="str">
            <v>EVT+1Y</v>
          </cell>
          <cell r="H31" t="str">
            <v>Life of Company</v>
          </cell>
          <cell r="M31" t="str">
            <v xml:space="preserve">New Delhi </v>
          </cell>
          <cell r="N31" t="str">
            <v>India</v>
          </cell>
        </row>
        <row r="32">
          <cell r="E32" t="str">
            <v>COR260</v>
          </cell>
          <cell r="F32" t="str">
            <v>Proxy Statement and Voting Records</v>
          </cell>
          <cell r="G32" t="str">
            <v>EVT+10Y</v>
          </cell>
          <cell r="H32" t="str">
            <v>Annual Meeting</v>
          </cell>
          <cell r="M32" t="str">
            <v xml:space="preserve">Noida  </v>
          </cell>
          <cell r="N32" t="str">
            <v>India</v>
          </cell>
        </row>
        <row r="33">
          <cell r="E33" t="str">
            <v>COR270</v>
          </cell>
          <cell r="F33" t="str">
            <v>Shareholder Annual Meeting</v>
          </cell>
          <cell r="G33" t="str">
            <v>EVT+1Y</v>
          </cell>
          <cell r="H33" t="str">
            <v>Life of Company</v>
          </cell>
          <cell r="M33" t="str">
            <v>Oslo</v>
          </cell>
          <cell r="N33" t="str">
            <v>Norway</v>
          </cell>
        </row>
        <row r="34">
          <cell r="E34" t="str">
            <v>COR280</v>
          </cell>
          <cell r="F34" t="str">
            <v>Shareholder Stock Transactions</v>
          </cell>
          <cell r="G34" t="str">
            <v>7Y</v>
          </cell>
          <cell r="H34" t="str">
            <v>Creation Date</v>
          </cell>
          <cell r="M34" t="str">
            <v xml:space="preserve">Paris </v>
          </cell>
          <cell r="N34" t="str">
            <v>France</v>
          </cell>
        </row>
        <row r="35">
          <cell r="E35" t="str">
            <v xml:space="preserve">FIN010 </v>
          </cell>
          <cell r="F35" t="str">
            <v>Accounts Payable, Receivables, Journal Vouchers and Cost Accounting</v>
          </cell>
          <cell r="G35" t="str">
            <v>EVT+10Y</v>
          </cell>
          <cell r="H35" t="str">
            <v>Tax Year Closed</v>
          </cell>
          <cell r="M35" t="str">
            <v xml:space="preserve">Perth </v>
          </cell>
          <cell r="N35" t="str">
            <v>Australia</v>
          </cell>
        </row>
        <row r="36">
          <cell r="E36" t="str">
            <v>FIN020</v>
          </cell>
          <cell r="F36" t="str">
            <v>Capital Assets</v>
          </cell>
          <cell r="G36" t="str">
            <v>EVT+10Y</v>
          </cell>
          <cell r="H36" t="str">
            <v>Disposal or Sale</v>
          </cell>
          <cell r="M36" t="str">
            <v xml:space="preserve">Rio de Janeiro </v>
          </cell>
          <cell r="N36" t="str">
            <v>Brazil</v>
          </cell>
        </row>
        <row r="37">
          <cell r="E37" t="str">
            <v>FIN030</v>
          </cell>
          <cell r="F37" t="str">
            <v>General Ledger &amp; Chart of Accounts</v>
          </cell>
          <cell r="G37" t="str">
            <v>EVT+1Y</v>
          </cell>
          <cell r="H37" t="str">
            <v>Life of Company</v>
          </cell>
          <cell r="M37" t="str">
            <v xml:space="preserve">Rome </v>
          </cell>
          <cell r="N37" t="str">
            <v>Italy</v>
          </cell>
        </row>
        <row r="38">
          <cell r="E38" t="str">
            <v>FIN040</v>
          </cell>
          <cell r="F38" t="str">
            <v>Unclaimed Property</v>
          </cell>
          <cell r="G38" t="str">
            <v>10Y</v>
          </cell>
          <cell r="H38" t="str">
            <v>Report Date</v>
          </cell>
          <cell r="M38" t="str">
            <v xml:space="preserve">Rotterdam / Hertogenbosch </v>
          </cell>
          <cell r="N38" t="str">
            <v>Netherlands</v>
          </cell>
        </row>
        <row r="39">
          <cell r="E39" t="str">
            <v>FIN110</v>
          </cell>
          <cell r="F39" t="str">
            <v>Internal, External and Vendor Audits</v>
          </cell>
          <cell r="G39" t="str">
            <v>EVT+10Y</v>
          </cell>
          <cell r="H39" t="str">
            <v>Close of Audit</v>
          </cell>
          <cell r="M39" t="str">
            <v>Rouen</v>
          </cell>
          <cell r="N39" t="str">
            <v>France</v>
          </cell>
        </row>
        <row r="40">
          <cell r="E40" t="str">
            <v>FIN110B</v>
          </cell>
          <cell r="F40" t="str">
            <v>Internal, External and Vendor Audits-Russia</v>
          </cell>
          <cell r="G40" t="str">
            <v>EVT+1Y</v>
          </cell>
          <cell r="H40" t="str">
            <v>Life of Company</v>
          </cell>
          <cell r="M40" t="str">
            <v xml:space="preserve">Sens </v>
          </cell>
          <cell r="N40" t="str">
            <v>France</v>
          </cell>
        </row>
        <row r="41">
          <cell r="E41" t="str">
            <v>FIN210</v>
          </cell>
          <cell r="F41" t="str">
            <v>Banking Records</v>
          </cell>
          <cell r="G41" t="str">
            <v>10Y</v>
          </cell>
          <cell r="H41" t="str">
            <v>Creation Date</v>
          </cell>
          <cell r="M41" t="str">
            <v xml:space="preserve">Shanghai </v>
          </cell>
          <cell r="N41" t="str">
            <v>China</v>
          </cell>
        </row>
        <row r="42">
          <cell r="E42" t="str">
            <v xml:space="preserve">FIN220 </v>
          </cell>
          <cell r="F42" t="str">
            <v>Cash Management</v>
          </cell>
          <cell r="G42" t="str">
            <v>EVT+10Y</v>
          </cell>
          <cell r="H42" t="str">
            <v>Tax Year Closed</v>
          </cell>
          <cell r="M42" t="str">
            <v xml:space="preserve">Singapore </v>
          </cell>
          <cell r="N42" t="str">
            <v>Republic of Singapore</v>
          </cell>
        </row>
        <row r="43">
          <cell r="E43" t="str">
            <v>FIN310</v>
          </cell>
          <cell r="F43" t="str">
            <v>Credit Files</v>
          </cell>
          <cell r="G43" t="str">
            <v>EVT+10Y</v>
          </cell>
          <cell r="H43" t="str">
            <v>Guarantee Ceases</v>
          </cell>
          <cell r="M43" t="str">
            <v xml:space="preserve">St Petersburg </v>
          </cell>
          <cell r="N43" t="str">
            <v>Russia</v>
          </cell>
        </row>
        <row r="44">
          <cell r="E44" t="str">
            <v>FIN320</v>
          </cell>
          <cell r="F44" t="str">
            <v>Investments and Foreign Exchange</v>
          </cell>
          <cell r="G44" t="str">
            <v>EVT+10Y</v>
          </cell>
          <cell r="H44" t="str">
            <v>Tax Year Closed</v>
          </cell>
          <cell r="M44" t="str">
            <v xml:space="preserve">Tarragona </v>
          </cell>
          <cell r="N44" t="str">
            <v>Spain</v>
          </cell>
        </row>
        <row r="45">
          <cell r="E45" t="str">
            <v>FIN330</v>
          </cell>
          <cell r="F45" t="str">
            <v>Investor Relations</v>
          </cell>
          <cell r="G45" t="str">
            <v>7Y</v>
          </cell>
          <cell r="H45" t="str">
            <v>Creation Date</v>
          </cell>
          <cell r="M45" t="str">
            <v xml:space="preserve">Zoetermeer </v>
          </cell>
          <cell r="N45" t="str">
            <v>Netherlands</v>
          </cell>
        </row>
        <row r="46">
          <cell r="E46" t="str">
            <v>FIN410</v>
          </cell>
          <cell r="F46" t="str">
            <v>Consolidated Financial Statements (Year End)</v>
          </cell>
          <cell r="G46" t="str">
            <v>EVT+1Y</v>
          </cell>
          <cell r="H46" t="str">
            <v>Life of Company</v>
          </cell>
        </row>
        <row r="47">
          <cell r="E47" t="str">
            <v>FIN420</v>
          </cell>
          <cell r="F47" t="str">
            <v>Corporate Budgets &amp; Financial Forecasting</v>
          </cell>
          <cell r="G47" t="str">
            <v>7Y</v>
          </cell>
          <cell r="H47" t="str">
            <v>Creation Date</v>
          </cell>
        </row>
        <row r="48">
          <cell r="E48" t="str">
            <v>FIN420B</v>
          </cell>
          <cell r="F48" t="str">
            <v>Corporate Budgets &amp; Financial Forecasting-Russia</v>
          </cell>
          <cell r="G48" t="str">
            <v>10Y</v>
          </cell>
          <cell r="H48" t="str">
            <v>Creation Date</v>
          </cell>
        </row>
        <row r="49">
          <cell r="E49" t="str">
            <v xml:space="preserve">FIN430 </v>
          </cell>
          <cell r="F49" t="str">
            <v>Department / Location Budgets</v>
          </cell>
          <cell r="G49" t="str">
            <v>5Y</v>
          </cell>
          <cell r="H49" t="str">
            <v>Creation Date</v>
          </cell>
        </row>
        <row r="50">
          <cell r="E50" t="str">
            <v>FIN440</v>
          </cell>
          <cell r="F50" t="str">
            <v>Financial Reporting - SEC, NYSE and UK Publishing</v>
          </cell>
          <cell r="G50" t="str">
            <v>EVT+1Y</v>
          </cell>
          <cell r="H50" t="str">
            <v>Life of Company</v>
          </cell>
        </row>
        <row r="51">
          <cell r="E51" t="str">
            <v>FIN450</v>
          </cell>
          <cell r="F51" t="str">
            <v>Financial Reports Required by Contracts</v>
          </cell>
          <cell r="G51" t="str">
            <v>E+6Y</v>
          </cell>
          <cell r="H51" t="str">
            <v>Termination of Contract</v>
          </cell>
        </row>
        <row r="52">
          <cell r="E52" t="str">
            <v>FIN460</v>
          </cell>
          <cell r="F52" t="str">
            <v>Financial Reports to Management</v>
          </cell>
          <cell r="G52" t="str">
            <v>5Y</v>
          </cell>
          <cell r="H52" t="str">
            <v>Creation Date</v>
          </cell>
        </row>
        <row r="53">
          <cell r="E53" t="str">
            <v>FIN460B</v>
          </cell>
          <cell r="F53" t="str">
            <v>Financial Reports to Management-Russia</v>
          </cell>
          <cell r="G53" t="str">
            <v>15Y</v>
          </cell>
          <cell r="H53" t="str">
            <v>Creation Date</v>
          </cell>
        </row>
        <row r="54">
          <cell r="E54" t="str">
            <v>FIN470</v>
          </cell>
          <cell r="F54" t="str">
            <v>Government Statistical Reporting</v>
          </cell>
          <cell r="G54" t="str">
            <v>5Y</v>
          </cell>
          <cell r="H54" t="str">
            <v>Creation Date</v>
          </cell>
        </row>
        <row r="55">
          <cell r="E55" t="str">
            <v>FIN510</v>
          </cell>
          <cell r="F55" t="str">
            <v>Certificates of Insurance</v>
          </cell>
          <cell r="G55" t="str">
            <v>7Y</v>
          </cell>
          <cell r="H55" t="str">
            <v>Creation Date</v>
          </cell>
        </row>
        <row r="56">
          <cell r="E56" t="str">
            <v>FIN520</v>
          </cell>
          <cell r="F56" t="str">
            <v>Insurance Bonds</v>
          </cell>
          <cell r="G56" t="str">
            <v>EVT+6Y</v>
          </cell>
          <cell r="H56" t="str">
            <v>Bond Expiration</v>
          </cell>
        </row>
        <row r="57">
          <cell r="E57" t="str">
            <v>FIN530</v>
          </cell>
          <cell r="F57" t="str">
            <v>Insurance Policies</v>
          </cell>
          <cell r="G57" t="str">
            <v>EVT+1Y</v>
          </cell>
          <cell r="H57" t="str">
            <v>Life of Company</v>
          </cell>
        </row>
        <row r="58">
          <cell r="E58" t="str">
            <v>FIN710</v>
          </cell>
          <cell r="F58" t="str">
            <v>Purchase Orders</v>
          </cell>
          <cell r="G58" t="str">
            <v>EVT+10Y</v>
          </cell>
          <cell r="H58" t="str">
            <v>Closed</v>
          </cell>
        </row>
        <row r="59">
          <cell r="E59" t="str">
            <v>FIN720</v>
          </cell>
          <cell r="F59" t="str">
            <v>Shipping and Receiving</v>
          </cell>
          <cell r="G59" t="str">
            <v>10Y</v>
          </cell>
          <cell r="H59" t="str">
            <v>Creation Date</v>
          </cell>
        </row>
        <row r="60">
          <cell r="E60" t="str">
            <v>FIN730</v>
          </cell>
          <cell r="F60" t="str">
            <v>Vendor Selections and Bidding Documentation - Unsuccessful</v>
          </cell>
          <cell r="G60" t="str">
            <v>5Y</v>
          </cell>
          <cell r="H60" t="str">
            <v>Creation Date</v>
          </cell>
        </row>
        <row r="61">
          <cell r="E61" t="str">
            <v>FIN810</v>
          </cell>
          <cell r="F61" t="str">
            <v>Product Inventory</v>
          </cell>
          <cell r="G61" t="str">
            <v>EVT+5Y</v>
          </cell>
          <cell r="H61" t="str">
            <v>Superseded/Obsolete</v>
          </cell>
        </row>
        <row r="62">
          <cell r="E62" t="str">
            <v>FIN820</v>
          </cell>
          <cell r="F62" t="str">
            <v>Product Pricing</v>
          </cell>
          <cell r="G62" t="str">
            <v>EVT+6Y</v>
          </cell>
          <cell r="H62" t="str">
            <v>Superseded/Obsolete</v>
          </cell>
        </row>
        <row r="63">
          <cell r="E63" t="str">
            <v>FIN910</v>
          </cell>
          <cell r="F63" t="str">
            <v>Compensation Tax Forms</v>
          </cell>
          <cell r="G63" t="str">
            <v>5Y</v>
          </cell>
          <cell r="H63" t="str">
            <v>Creation Date</v>
          </cell>
        </row>
        <row r="64">
          <cell r="E64" t="str">
            <v>FIN920</v>
          </cell>
          <cell r="F64" t="str">
            <v>Tax -Payroll, Sales, and Other</v>
          </cell>
          <cell r="G64" t="str">
            <v>EVT+10Y</v>
          </cell>
          <cell r="H64" t="str">
            <v>Tax Year Closed</v>
          </cell>
        </row>
        <row r="65">
          <cell r="E65" t="str">
            <v xml:space="preserve">FIN930 </v>
          </cell>
          <cell r="F65" t="str">
            <v>Tax Audits -Foreign and Domestic</v>
          </cell>
          <cell r="G65" t="str">
            <v>10Y</v>
          </cell>
          <cell r="H65" t="str">
            <v>Creation Date</v>
          </cell>
        </row>
        <row r="66">
          <cell r="E66" t="str">
            <v xml:space="preserve">FIN940 </v>
          </cell>
          <cell r="F66" t="str">
            <v>Tax Returns and Amendments</v>
          </cell>
          <cell r="G66" t="str">
            <v>EVT+1Y</v>
          </cell>
          <cell r="H66" t="str">
            <v>Life of Company</v>
          </cell>
        </row>
        <row r="67">
          <cell r="E67" t="str">
            <v>FIN950</v>
          </cell>
          <cell r="F67" t="str">
            <v>Tax Strategy</v>
          </cell>
          <cell r="G67" t="str">
            <v>EVT+1Y</v>
          </cell>
          <cell r="H67" t="str">
            <v>Until New Strategy Published</v>
          </cell>
        </row>
        <row r="68">
          <cell r="E68" t="str">
            <v>HSE010</v>
          </cell>
          <cell r="F68" t="str">
            <v>Agency Correspondence</v>
          </cell>
          <cell r="G68" t="str">
            <v>7Y</v>
          </cell>
          <cell r="H68" t="str">
            <v>Creation Date</v>
          </cell>
        </row>
        <row r="69">
          <cell r="E69" t="str">
            <v>HSE020</v>
          </cell>
          <cell r="F69" t="str">
            <v>Government Inspections - HSE</v>
          </cell>
          <cell r="G69" t="str">
            <v>EVT+5Y</v>
          </cell>
          <cell r="H69" t="str">
            <v>Closed</v>
          </cell>
        </row>
        <row r="70">
          <cell r="E70" t="str">
            <v>HSE030</v>
          </cell>
          <cell r="F70" t="str">
            <v>HSE Internal Audits, Inspections, and Reports</v>
          </cell>
          <cell r="G70" t="str">
            <v>10Y</v>
          </cell>
          <cell r="H70" t="str">
            <v>Creation Date</v>
          </cell>
        </row>
        <row r="71">
          <cell r="E71" t="str">
            <v>HSE040</v>
          </cell>
          <cell r="F71" t="str">
            <v>HSE Planning and Assessment</v>
          </cell>
          <cell r="G71" t="str">
            <v>EVT+10Y</v>
          </cell>
          <cell r="H71" t="str">
            <v>Superseded/Obsolete</v>
          </cell>
        </row>
        <row r="72">
          <cell r="E72" t="str">
            <v>HSE050</v>
          </cell>
          <cell r="F72" t="str">
            <v>Noncompliance Citations</v>
          </cell>
          <cell r="G72" t="str">
            <v>10Y</v>
          </cell>
          <cell r="H72" t="str">
            <v>Creation Date</v>
          </cell>
        </row>
        <row r="73">
          <cell r="E73" t="str">
            <v>HSE110</v>
          </cell>
          <cell r="F73" t="str">
            <v>Environmental Monitoring</v>
          </cell>
          <cell r="G73" t="str">
            <v>10Y</v>
          </cell>
          <cell r="H73" t="str">
            <v>Creation Date</v>
          </cell>
        </row>
        <row r="74">
          <cell r="E74" t="str">
            <v>HSE110B</v>
          </cell>
          <cell r="F74" t="str">
            <v>Environmental Monitoring-Malaysia, Russia</v>
          </cell>
          <cell r="G74" t="str">
            <v>IND</v>
          </cell>
          <cell r="H74" t="str">
            <v>Creation Date</v>
          </cell>
        </row>
        <row r="75">
          <cell r="E75" t="str">
            <v>HSE120</v>
          </cell>
          <cell r="F75" t="str">
            <v>Environmental Permits</v>
          </cell>
          <cell r="G75" t="str">
            <v>EVT+10Y</v>
          </cell>
          <cell r="H75" t="str">
            <v>Expiration/Superseded</v>
          </cell>
        </row>
        <row r="76">
          <cell r="E76" t="str">
            <v>HSE120B</v>
          </cell>
          <cell r="F76" t="str">
            <v>Environmental Permits-Russia</v>
          </cell>
          <cell r="G76" t="str">
            <v>EVT+1Y</v>
          </cell>
          <cell r="H76" t="str">
            <v>Life of Company</v>
          </cell>
        </row>
        <row r="77">
          <cell r="E77" t="str">
            <v>HSE130</v>
          </cell>
          <cell r="F77" t="str">
            <v>Air Emissions Testing Registers</v>
          </cell>
          <cell r="G77" t="str">
            <v>10Y</v>
          </cell>
          <cell r="H77" t="str">
            <v>Creation Date</v>
          </cell>
        </row>
        <row r="78">
          <cell r="E78" t="str">
            <v>HSE130B</v>
          </cell>
          <cell r="F78" t="str">
            <v>Air Emissions Testing Registers-Egypt, Malaysia</v>
          </cell>
          <cell r="G78" t="str">
            <v>EVT+1Y</v>
          </cell>
          <cell r="H78" t="str">
            <v>Life of Company</v>
          </cell>
        </row>
        <row r="79">
          <cell r="E79" t="str">
            <v>HSE140</v>
          </cell>
          <cell r="F79" t="str">
            <v>Environmental Remediation</v>
          </cell>
          <cell r="G79" t="str">
            <v>EVT+1Y</v>
          </cell>
          <cell r="H79" t="str">
            <v>Life of Company</v>
          </cell>
        </row>
        <row r="80">
          <cell r="E80" t="str">
            <v>HSE140B</v>
          </cell>
          <cell r="F80" t="str">
            <v>Environmental Remediation-Americas</v>
          </cell>
          <cell r="G80" t="str">
            <v>50Y</v>
          </cell>
          <cell r="H80" t="str">
            <v>Creation Date</v>
          </cell>
        </row>
        <row r="81">
          <cell r="E81" t="str">
            <v>HSE150</v>
          </cell>
          <cell r="F81" t="str">
            <v>Incident Investigation Reports</v>
          </cell>
          <cell r="G81" t="str">
            <v>10Y</v>
          </cell>
          <cell r="H81" t="str">
            <v>Creation Date</v>
          </cell>
        </row>
        <row r="82">
          <cell r="E82" t="str">
            <v>HSE150B</v>
          </cell>
          <cell r="F82" t="str">
            <v>Incident Investigation Reports-Vietnam</v>
          </cell>
          <cell r="G82" t="str">
            <v>EVT+5Y</v>
          </cell>
          <cell r="H82" t="str">
            <v>Employee Termination</v>
          </cell>
        </row>
        <row r="83">
          <cell r="E83" t="str">
            <v>HSE150C</v>
          </cell>
          <cell r="F83" t="str">
            <v>Incident Investigation Reports-Russia</v>
          </cell>
          <cell r="G83" t="str">
            <v>EVT+1Y</v>
          </cell>
          <cell r="H83" t="str">
            <v>Life of Company</v>
          </cell>
        </row>
        <row r="84">
          <cell r="E84" t="str">
            <v>HSE210</v>
          </cell>
          <cell r="F84" t="str">
            <v>Noise and Vibration Exposure Monitoring and Testing</v>
          </cell>
          <cell r="G84" t="str">
            <v>EVT+6Y</v>
          </cell>
          <cell r="H84" t="str">
            <v>Employee Termination</v>
          </cell>
        </row>
        <row r="85">
          <cell r="E85" t="str">
            <v>HSE210B</v>
          </cell>
          <cell r="F85" t="str">
            <v>Noise and Vibration Exposure Monitoring and Testing-Americas, Malaysia</v>
          </cell>
          <cell r="G85" t="str">
            <v>EVT+30Y</v>
          </cell>
          <cell r="H85" t="str">
            <v>Employee Termination</v>
          </cell>
        </row>
        <row r="86">
          <cell r="E86" t="str">
            <v>HSE210C</v>
          </cell>
          <cell r="F86" t="str">
            <v>Noise and Vibration Exposure Monitoring and Testing-Russia</v>
          </cell>
          <cell r="G86" t="str">
            <v>45Y</v>
          </cell>
          <cell r="H86" t="str">
            <v>Creation Date</v>
          </cell>
        </row>
        <row r="87">
          <cell r="E87" t="str">
            <v>HSE220</v>
          </cell>
          <cell r="F87" t="str">
            <v>Personnel Accident or Injury</v>
          </cell>
          <cell r="G87" t="str">
            <v>10Y</v>
          </cell>
          <cell r="H87" t="str">
            <v>Creation Date</v>
          </cell>
        </row>
        <row r="88">
          <cell r="E88" t="str">
            <v>HSE220B</v>
          </cell>
          <cell r="F88" t="str">
            <v>Personnel Accident or Injury-Australia</v>
          </cell>
          <cell r="G88" t="str">
            <v>30Y</v>
          </cell>
          <cell r="H88" t="str">
            <v>Creation Date</v>
          </cell>
        </row>
        <row r="89">
          <cell r="E89" t="str">
            <v>HSE220C</v>
          </cell>
          <cell r="F89" t="str">
            <v>Personnel Accident or Injury-Russia</v>
          </cell>
          <cell r="G89" t="str">
            <v>75Y</v>
          </cell>
          <cell r="H89" t="str">
            <v>Creation Date</v>
          </cell>
        </row>
        <row r="90">
          <cell r="E90" t="str">
            <v>HSE220D</v>
          </cell>
          <cell r="F90" t="str">
            <v>Personnel Accident or Injury-Vietnam</v>
          </cell>
          <cell r="G90" t="str">
            <v>EVT+5Y</v>
          </cell>
          <cell r="H90" t="str">
            <v>Employee Termination</v>
          </cell>
        </row>
        <row r="91">
          <cell r="E91" t="str">
            <v>HSE230</v>
          </cell>
          <cell r="F91" t="str">
            <v>Occupational Accidents Involving Fatalities (Vietnam only)</v>
          </cell>
          <cell r="G91" t="str">
            <v>EVT+15Y</v>
          </cell>
          <cell r="H91" t="str">
            <v>Case Closed</v>
          </cell>
        </row>
        <row r="92">
          <cell r="E92" t="str">
            <v>HSE240</v>
          </cell>
          <cell r="F92" t="str">
            <v>Process Safety Management</v>
          </cell>
          <cell r="G92" t="str">
            <v>EVT+10Y</v>
          </cell>
          <cell r="H92" t="str">
            <v>Superseded/Obsolete</v>
          </cell>
        </row>
        <row r="93">
          <cell r="E93" t="str">
            <v>HSE240B</v>
          </cell>
          <cell r="F93" t="str">
            <v>Process Safety Management-Australia, Malaysia</v>
          </cell>
          <cell r="G93" t="str">
            <v>EVT+30Y</v>
          </cell>
          <cell r="H93" t="str">
            <v>Superseded/Obsolete</v>
          </cell>
        </row>
        <row r="94">
          <cell r="E94" t="str">
            <v>HSE250</v>
          </cell>
          <cell r="F94" t="str">
            <v>Safety Meetings</v>
          </cell>
          <cell r="G94" t="str">
            <v>6Y</v>
          </cell>
          <cell r="H94" t="str">
            <v>Creation Date</v>
          </cell>
        </row>
        <row r="95">
          <cell r="E95" t="str">
            <v>HSE250B</v>
          </cell>
          <cell r="F95" t="str">
            <v>Safety Meetings-Malaysia, Russia</v>
          </cell>
          <cell r="G95" t="str">
            <v>10Y</v>
          </cell>
          <cell r="H95" t="str">
            <v>Creation Date</v>
          </cell>
        </row>
        <row r="96">
          <cell r="E96" t="str">
            <v>HSE260</v>
          </cell>
          <cell r="F96" t="str">
            <v>Safety Compliance - Work Permits and Routine Safety Inspections</v>
          </cell>
          <cell r="G96" t="str">
            <v>6Y</v>
          </cell>
          <cell r="H96" t="str">
            <v>Creation Date</v>
          </cell>
        </row>
        <row r="97">
          <cell r="E97" t="str">
            <v>HSE270</v>
          </cell>
          <cell r="F97" t="str">
            <v>Safety Cases – Offshore Installations, Vessels and Platforms</v>
          </cell>
          <cell r="G97" t="str">
            <v>EVT+7Y</v>
          </cell>
          <cell r="H97" t="str">
            <v>Superseded/Obsolete</v>
          </cell>
        </row>
        <row r="98">
          <cell r="E98" t="str">
            <v>HSE280</v>
          </cell>
          <cell r="F98" t="str">
            <v>Safety Compliance – Confined Space Safety Tests (Trinidad only)</v>
          </cell>
          <cell r="G98" t="str">
            <v>IND</v>
          </cell>
          <cell r="H98" t="str">
            <v>Creation Date</v>
          </cell>
        </row>
        <row r="99">
          <cell r="E99" t="str">
            <v>HSE290</v>
          </cell>
          <cell r="F99" t="str">
            <v>Employee Hazardous Exposure Monitoring</v>
          </cell>
          <cell r="G99" t="str">
            <v>EVT+40Y</v>
          </cell>
          <cell r="H99" t="str">
            <v>Employee Termination</v>
          </cell>
        </row>
        <row r="100">
          <cell r="E100" t="str">
            <v>HSE290B</v>
          </cell>
          <cell r="F100" t="str">
            <v>Employee Hazardous Exposure Monitoring-Norway</v>
          </cell>
          <cell r="G100" t="str">
            <v>EVT+60Y</v>
          </cell>
          <cell r="H100" t="str">
            <v>Until exposure has ceased</v>
          </cell>
        </row>
        <row r="101">
          <cell r="E101" t="str">
            <v>HSE290C</v>
          </cell>
          <cell r="F101" t="str">
            <v>Employee Hazardous Exposure Monitoring</v>
          </cell>
          <cell r="G101" t="str">
            <v>EVT+75Y</v>
          </cell>
          <cell r="H101" t="str">
            <v>Employee Termination</v>
          </cell>
        </row>
        <row r="102">
          <cell r="E102" t="str">
            <v>HSE310</v>
          </cell>
          <cell r="F102" t="str">
            <v>Chemical Inventories and Lists</v>
          </cell>
          <cell r="G102" t="str">
            <v>5Y</v>
          </cell>
          <cell r="H102" t="str">
            <v>Creation Date</v>
          </cell>
        </row>
        <row r="103">
          <cell r="E103" t="str">
            <v>HSE310B</v>
          </cell>
          <cell r="F103" t="str">
            <v>Chemical Inventories and Lists-Americas</v>
          </cell>
          <cell r="G103" t="str">
            <v>30Y</v>
          </cell>
          <cell r="H103" t="str">
            <v>Creation Date</v>
          </cell>
        </row>
        <row r="104">
          <cell r="E104" t="str">
            <v>HSE320</v>
          </cell>
          <cell r="F104" t="str">
            <v>Hazardous Waste Disposal</v>
          </cell>
          <cell r="G104" t="str">
            <v>30Y</v>
          </cell>
          <cell r="H104" t="str">
            <v>Creation Date</v>
          </cell>
        </row>
        <row r="105">
          <cell r="E105" t="str">
            <v>HSE320B</v>
          </cell>
          <cell r="F105" t="str">
            <v>Hazardous Waste Disposal-Russia</v>
          </cell>
          <cell r="G105" t="str">
            <v>EVT+1Y</v>
          </cell>
          <cell r="H105" t="str">
            <v>Life of Company</v>
          </cell>
        </row>
        <row r="106">
          <cell r="E106" t="str">
            <v>HSE330</v>
          </cell>
          <cell r="F106" t="str">
            <v>Safety Data Sheets (SDS)</v>
          </cell>
          <cell r="G106" t="str">
            <v>EVT+30Y</v>
          </cell>
          <cell r="H106" t="str">
            <v>Material Removed</v>
          </cell>
        </row>
        <row r="107">
          <cell r="E107" t="str">
            <v>HR010</v>
          </cell>
          <cell r="F107" t="str">
            <v>Compensation and Benefits</v>
          </cell>
          <cell r="G107" t="str">
            <v>EVT+10Y</v>
          </cell>
          <cell r="H107" t="str">
            <v>Benefits End and Tax Year Closed</v>
          </cell>
        </row>
        <row r="108">
          <cell r="E108" t="str">
            <v>HR010B</v>
          </cell>
          <cell r="F108" t="str">
            <v>Compensation and Benefits-Germany, Russia</v>
          </cell>
          <cell r="G108" t="str">
            <v>EVT+1Y</v>
          </cell>
          <cell r="H108" t="str">
            <v>Life of Company</v>
          </cell>
        </row>
        <row r="109">
          <cell r="E109" t="str">
            <v>HR010C</v>
          </cell>
          <cell r="F109" t="str">
            <v>Compensation and Benefits-Russia (pre-2003)</v>
          </cell>
          <cell r="G109" t="str">
            <v>75Y</v>
          </cell>
          <cell r="H109" t="str">
            <v>Creation Date</v>
          </cell>
        </row>
        <row r="110">
          <cell r="E110" t="str">
            <v>HR010D</v>
          </cell>
          <cell r="F110" t="str">
            <v>Compensation and Benefits-Russia (post-2002)</v>
          </cell>
          <cell r="G110" t="str">
            <v>50Y</v>
          </cell>
          <cell r="H110" t="str">
            <v>Creation Date</v>
          </cell>
        </row>
        <row r="111">
          <cell r="E111" t="str">
            <v>HR010E</v>
          </cell>
          <cell r="F111" t="str">
            <v>Compensation and Benefits-Australia</v>
          </cell>
          <cell r="G111" t="str">
            <v>EVT+30Y</v>
          </cell>
          <cell r="H111" t="str">
            <v>Case Closed</v>
          </cell>
        </row>
        <row r="112">
          <cell r="E112" t="str">
            <v>HR010F</v>
          </cell>
          <cell r="F112" t="str">
            <v>Compensation and Benefits-Italy, UK</v>
          </cell>
          <cell r="G112" t="str">
            <v>EVT+6Y</v>
          </cell>
          <cell r="H112" t="str">
            <v>Tax Year Closed</v>
          </cell>
        </row>
        <row r="113">
          <cell r="E113" t="str">
            <v>HR010G</v>
          </cell>
          <cell r="F113" t="str">
            <v>Compensation and Benefits-Netherlands</v>
          </cell>
          <cell r="G113" t="str">
            <v>EVT+7Y</v>
          </cell>
          <cell r="H113" t="str">
            <v>Employee Termination</v>
          </cell>
        </row>
        <row r="114">
          <cell r="E114" t="str">
            <v>HR020</v>
          </cell>
          <cell r="F114" t="str">
            <v>Benefits and Salary Administration</v>
          </cell>
          <cell r="G114" t="str">
            <v>10Y</v>
          </cell>
          <cell r="H114" t="str">
            <v>Creation Date</v>
          </cell>
        </row>
        <row r="115">
          <cell r="E115" t="str">
            <v>HR120</v>
          </cell>
          <cell r="F115" t="str">
            <v>Work Assignment and People Management</v>
          </cell>
          <cell r="G115" t="str">
            <v>EVT+6Y</v>
          </cell>
          <cell r="H115" t="str">
            <v>Employee Termination</v>
          </cell>
        </row>
        <row r="116">
          <cell r="E116" t="str">
            <v>HR120B</v>
          </cell>
          <cell r="F116" t="str">
            <v>Work Assignment and People Management-Brazil</v>
          </cell>
          <cell r="G116" t="str">
            <v>EVT+1Y</v>
          </cell>
          <cell r="H116" t="str">
            <v>Life of Company</v>
          </cell>
        </row>
        <row r="117">
          <cell r="E117" t="str">
            <v>HR120C</v>
          </cell>
          <cell r="F117" t="str">
            <v>Work Assignment and People Management-Russia</v>
          </cell>
          <cell r="G117" t="str">
            <v>EVT+50Y</v>
          </cell>
          <cell r="H117" t="str">
            <v>Employee Termination</v>
          </cell>
        </row>
        <row r="118">
          <cell r="E118" t="str">
            <v>HR120D</v>
          </cell>
          <cell r="F118" t="str">
            <v>Work Assignment and People Management-Italy, Poland</v>
          </cell>
          <cell r="G118" t="str">
            <v>EVT+10Y</v>
          </cell>
          <cell r="H118" t="str">
            <v>Employee Termination</v>
          </cell>
        </row>
        <row r="119">
          <cell r="E119" t="str">
            <v>HR120E</v>
          </cell>
          <cell r="F119" t="str">
            <v>Work Assignment and People Management-Germany, Norway</v>
          </cell>
          <cell r="G119" t="str">
            <v>EVT</v>
          </cell>
          <cell r="H119" t="str">
            <v>Employee Termination</v>
          </cell>
        </row>
        <row r="120">
          <cell r="E120" t="str">
            <v>HR120F</v>
          </cell>
          <cell r="F120" t="str">
            <v>Work Assignment and People Management-Germany (Arbeitszeugnis)</v>
          </cell>
          <cell r="G120" t="str">
            <v>EVT+6M</v>
          </cell>
          <cell r="H120" t="str">
            <v>Employee Termination</v>
          </cell>
        </row>
        <row r="121">
          <cell r="E121" t="str">
            <v>HR130</v>
          </cell>
          <cell r="F121" t="str">
            <v>Unsuccessful Candidates (Employee Recruitment)</v>
          </cell>
          <cell r="G121" t="str">
            <v>1Y</v>
          </cell>
          <cell r="H121" t="str">
            <v>Creation Date</v>
          </cell>
        </row>
        <row r="122">
          <cell r="E122" t="str">
            <v>HR140</v>
          </cell>
          <cell r="F122" t="str">
            <v>Workforce Reporting</v>
          </cell>
          <cell r="G122" t="str">
            <v>7Y</v>
          </cell>
          <cell r="H122" t="str">
            <v>Creation Date</v>
          </cell>
        </row>
        <row r="123">
          <cell r="E123" t="str">
            <v>HR210</v>
          </cell>
          <cell r="F123" t="str">
            <v>Drug and Alcohol Testing</v>
          </cell>
          <cell r="G123" t="str">
            <v>5Y</v>
          </cell>
          <cell r="H123" t="str">
            <v>Creation Date</v>
          </cell>
        </row>
        <row r="124">
          <cell r="E124" t="str">
            <v>HR220</v>
          </cell>
          <cell r="F124" t="str">
            <v>Employee Medical File</v>
          </cell>
          <cell r="G124" t="str">
            <v>EVT+30Y</v>
          </cell>
          <cell r="H124" t="str">
            <v>Employee Termination</v>
          </cell>
        </row>
        <row r="125">
          <cell r="E125" t="str">
            <v>HR220B</v>
          </cell>
          <cell r="F125" t="str">
            <v>Employee Medical File-Brazil</v>
          </cell>
          <cell r="G125" t="str">
            <v>EVT+1Y</v>
          </cell>
          <cell r="H125" t="str">
            <v>Life of Company</v>
          </cell>
        </row>
        <row r="126">
          <cell r="E126" t="str">
            <v>HR220C</v>
          </cell>
          <cell r="F126" t="str">
            <v>Employee Medical File-Saudi Arabia, UK</v>
          </cell>
          <cell r="G126" t="str">
            <v>EVT+40Y</v>
          </cell>
          <cell r="H126" t="str">
            <v>Employee Termination</v>
          </cell>
        </row>
        <row r="127">
          <cell r="E127" t="str">
            <v>HR310</v>
          </cell>
          <cell r="F127" t="str">
            <v>Employee Awards and Relations</v>
          </cell>
          <cell r="G127" t="str">
            <v>5Y</v>
          </cell>
          <cell r="H127" t="str">
            <v>Creation Date</v>
          </cell>
        </row>
        <row r="128">
          <cell r="E128" t="str">
            <v>HR320</v>
          </cell>
          <cell r="F128" t="str">
            <v>Training Attendance Records</v>
          </cell>
          <cell r="G128" t="str">
            <v>EVT+10Y</v>
          </cell>
          <cell r="H128" t="str">
            <v>Employee Termination</v>
          </cell>
        </row>
        <row r="129">
          <cell r="E129" t="str">
            <v>HR330</v>
          </cell>
          <cell r="F129" t="str">
            <v>Training Materials</v>
          </cell>
          <cell r="G129" t="str">
            <v>EVT+10Y</v>
          </cell>
          <cell r="H129" t="str">
            <v>Superseded/Obsolete</v>
          </cell>
        </row>
        <row r="130">
          <cell r="E130" t="str">
            <v>IT010</v>
          </cell>
          <cell r="F130" t="str">
            <v>Electronic System Monitoring</v>
          </cell>
          <cell r="G130" t="str">
            <v>EVT+5Y</v>
          </cell>
          <cell r="H130" t="str">
            <v>Superseded/Obsolete</v>
          </cell>
        </row>
        <row r="131">
          <cell r="E131" t="str">
            <v>IT020</v>
          </cell>
          <cell r="F131" t="str">
            <v>Hardware Documentation</v>
          </cell>
          <cell r="G131" t="str">
            <v>EVT+7Y</v>
          </cell>
          <cell r="H131" t="str">
            <v>Life of Equipment</v>
          </cell>
        </row>
        <row r="132">
          <cell r="E132" t="str">
            <v>IT030</v>
          </cell>
          <cell r="F132" t="str">
            <v>Help Desk</v>
          </cell>
          <cell r="G132" t="str">
            <v>5Y</v>
          </cell>
          <cell r="H132" t="str">
            <v>Creation Date</v>
          </cell>
        </row>
        <row r="133">
          <cell r="E133" t="str">
            <v>IT040</v>
          </cell>
          <cell r="F133" t="str">
            <v>Report Writers and Data Warehouses</v>
          </cell>
          <cell r="G133" t="str">
            <v>EVT+5Y</v>
          </cell>
          <cell r="H133" t="str">
            <v>Superseded/Obsolete</v>
          </cell>
        </row>
        <row r="134">
          <cell r="E134" t="str">
            <v>IT050</v>
          </cell>
          <cell r="F134" t="str">
            <v>System Backup Files</v>
          </cell>
          <cell r="G134" t="str">
            <v>MAX 1Y</v>
          </cell>
          <cell r="H134" t="str">
            <v>Creation Date</v>
          </cell>
        </row>
        <row r="135">
          <cell r="E135" t="str">
            <v>IT060</v>
          </cell>
          <cell r="F135" t="str">
            <v>System User Authorizations</v>
          </cell>
          <cell r="G135" t="str">
            <v>5Y</v>
          </cell>
          <cell r="H135" t="str">
            <v>Creation Date</v>
          </cell>
        </row>
        <row r="136">
          <cell r="E136" t="str">
            <v>IT070</v>
          </cell>
          <cell r="F136" t="str">
            <v>IT Security and Compliance</v>
          </cell>
          <cell r="G136" t="str">
            <v>EVT+6Y</v>
          </cell>
          <cell r="H136" t="str">
            <v>Activity Completed</v>
          </cell>
        </row>
        <row r="137">
          <cell r="E137" t="str">
            <v>IT110</v>
          </cell>
          <cell r="F137" t="str">
            <v>Application Development and File Documentation</v>
          </cell>
          <cell r="G137" t="str">
            <v>EVT+5Y</v>
          </cell>
          <cell r="H137" t="str">
            <v>Destruction of Associated Records</v>
          </cell>
        </row>
        <row r="138">
          <cell r="E138" t="str">
            <v>IT120</v>
          </cell>
          <cell r="F138" t="str">
            <v>Software Programs</v>
          </cell>
          <cell r="G138" t="str">
            <v>EVT+7Y</v>
          </cell>
          <cell r="H138" t="str">
            <v>Superseded/Obsolete</v>
          </cell>
        </row>
        <row r="139">
          <cell r="E139" t="str">
            <v>IT130</v>
          </cell>
          <cell r="F139" t="str">
            <v>System Architecture Records</v>
          </cell>
          <cell r="G139" t="str">
            <v>EVT+3Y</v>
          </cell>
          <cell r="H139" t="str">
            <v>Superseded/Obsolete</v>
          </cell>
        </row>
        <row r="140">
          <cell r="E140" t="str">
            <v>LGL010</v>
          </cell>
          <cell r="F140" t="str">
            <v>Litigation Case Files, Claims, Court Orders, Decrees, and Settlements</v>
          </cell>
          <cell r="G140" t="str">
            <v>EVT+10Y</v>
          </cell>
          <cell r="H140" t="str">
            <v>Closed</v>
          </cell>
        </row>
        <row r="141">
          <cell r="E141" t="str">
            <v>LGL020</v>
          </cell>
          <cell r="F141" t="str">
            <v>Customer Complaint</v>
          </cell>
          <cell r="G141" t="str">
            <v>EVT+10Y</v>
          </cell>
          <cell r="H141" t="str">
            <v>Resolved</v>
          </cell>
        </row>
        <row r="142">
          <cell r="E142" t="str">
            <v>LGL030</v>
          </cell>
          <cell r="F142" t="str">
            <v>Internal Investigations</v>
          </cell>
          <cell r="G142" t="str">
            <v>EVT+10Y</v>
          </cell>
          <cell r="H142" t="str">
            <v>Closed</v>
          </cell>
        </row>
        <row r="143">
          <cell r="E143" t="str">
            <v>LGL040</v>
          </cell>
          <cell r="F143" t="str">
            <v>Whistleblowing Records</v>
          </cell>
          <cell r="G143" t="str">
            <v>6M</v>
          </cell>
          <cell r="H143" t="str">
            <v>Closed</v>
          </cell>
        </row>
        <row r="144">
          <cell r="E144" t="str">
            <v>LGL040B</v>
          </cell>
          <cell r="F144" t="str">
            <v>Whistleblowing Records-Unsubstantiated-France, Germany, Italy, Netherlands, Norway, Poland, Spain, UK</v>
          </cell>
          <cell r="G144" t="str">
            <v>2M</v>
          </cell>
          <cell r="H144" t="str">
            <v>Resolution</v>
          </cell>
        </row>
        <row r="145">
          <cell r="E145" t="str">
            <v>LGL110</v>
          </cell>
          <cell r="F145" t="str">
            <v>Contracts / Agreements - Customers, Vendors or Subcontractors</v>
          </cell>
          <cell r="G145" t="str">
            <v>EVT+15Y</v>
          </cell>
          <cell r="H145" t="str">
            <v>Termination of Contract and Warranty</v>
          </cell>
        </row>
        <row r="146">
          <cell r="E146" t="str">
            <v>LGL110B</v>
          </cell>
          <cell r="F146" t="str">
            <v>Contracts / Agreements - Customers, Vendors or Subcontractors-France</v>
          </cell>
          <cell r="G146" t="str">
            <v>IND</v>
          </cell>
          <cell r="H146" t="str">
            <v>Creation Date</v>
          </cell>
        </row>
        <row r="147">
          <cell r="E147" t="str">
            <v>LGL120</v>
          </cell>
          <cell r="F147" t="str">
            <v>Contracts / Agreements - General</v>
          </cell>
          <cell r="G147" t="str">
            <v>EVT+10Y</v>
          </cell>
          <cell r="H147" t="str">
            <v>Termination of Contract</v>
          </cell>
        </row>
        <row r="148">
          <cell r="E148" t="str">
            <v>LGL130</v>
          </cell>
          <cell r="F148" t="str">
            <v>Legal and Regulatory Opinions</v>
          </cell>
          <cell r="G148" t="str">
            <v>10Y</v>
          </cell>
          <cell r="H148" t="str">
            <v>Creation Date</v>
          </cell>
        </row>
        <row r="149">
          <cell r="E149" t="str">
            <v>LGL140</v>
          </cell>
          <cell r="F149" t="str">
            <v>Real Property</v>
          </cell>
          <cell r="G149" t="str">
            <v>EVT+15Y</v>
          </cell>
          <cell r="H149" t="str">
            <v>Property Obligation Ceases</v>
          </cell>
        </row>
        <row r="150">
          <cell r="E150" t="str">
            <v>LGL140B</v>
          </cell>
          <cell r="F150" t="str">
            <v>Real Property-Russia</v>
          </cell>
          <cell r="G150" t="str">
            <v>EVT+1Y</v>
          </cell>
          <cell r="H150" t="str">
            <v>Life of Company</v>
          </cell>
        </row>
        <row r="151">
          <cell r="E151" t="str">
            <v>LGL210</v>
          </cell>
          <cell r="F151" t="str">
            <v>Legislative and Regulatory Activities</v>
          </cell>
          <cell r="G151" t="str">
            <v>EVT+5Y</v>
          </cell>
          <cell r="H151" t="str">
            <v>Superseded/Obsolete</v>
          </cell>
        </row>
        <row r="152">
          <cell r="E152" t="str">
            <v>LGL220</v>
          </cell>
          <cell r="F152" t="str">
            <v>Political Action Committees</v>
          </cell>
          <cell r="G152" t="str">
            <v>5Y</v>
          </cell>
          <cell r="H152" t="str">
            <v>Creation Date</v>
          </cell>
        </row>
        <row r="153">
          <cell r="E153" t="str">
            <v>LGL230</v>
          </cell>
          <cell r="F153" t="str">
            <v>Regulatory Correspondence</v>
          </cell>
          <cell r="G153" t="str">
            <v>7Y</v>
          </cell>
          <cell r="H153" t="str">
            <v>Creation Date</v>
          </cell>
        </row>
        <row r="154">
          <cell r="E154" t="str">
            <v>LGL310</v>
          </cell>
          <cell r="F154" t="str">
            <v>Intellectual Property - Patents, Copyrights and Trademarks</v>
          </cell>
          <cell r="G154" t="str">
            <v>EVT+10Y</v>
          </cell>
          <cell r="H154" t="str">
            <v>Superseded/Obsolete</v>
          </cell>
        </row>
        <row r="155">
          <cell r="E155" t="str">
            <v>LGL310B</v>
          </cell>
          <cell r="F155" t="str">
            <v>Intellectual Property - Patents, Copyrights and Trademarks-Russia</v>
          </cell>
          <cell r="G155" t="str">
            <v>EVT+1Y</v>
          </cell>
          <cell r="H155" t="str">
            <v>Life of Company</v>
          </cell>
        </row>
        <row r="156">
          <cell r="E156" t="str">
            <v>LGL410</v>
          </cell>
          <cell r="F156" t="str">
            <v>Disposition and Destruction Documentation</v>
          </cell>
          <cell r="G156" t="str">
            <v>10Y</v>
          </cell>
          <cell r="H156" t="str">
            <v>Creation Date</v>
          </cell>
        </row>
        <row r="157">
          <cell r="E157" t="str">
            <v>LGL420</v>
          </cell>
          <cell r="F157" t="str">
            <v>Records Indices</v>
          </cell>
          <cell r="G157" t="str">
            <v>EVT+5Y</v>
          </cell>
          <cell r="H157" t="str">
            <v>Superseded/Obsolete</v>
          </cell>
        </row>
        <row r="158">
          <cell r="E158" t="str">
            <v>PRJ010</v>
          </cell>
          <cell r="F158" t="str">
            <v>Engineering Administration</v>
          </cell>
          <cell r="G158" t="str">
            <v>EVT+10Y</v>
          </cell>
          <cell r="H158" t="str">
            <v>Project Closed</v>
          </cell>
        </row>
        <row r="159">
          <cell r="E159" t="str">
            <v>PRJ020</v>
          </cell>
          <cell r="F159" t="str">
            <v>Engineering Design Records</v>
          </cell>
          <cell r="G159" t="str">
            <v>EVT+30Y</v>
          </cell>
          <cell r="H159" t="str">
            <v>Project and Warranty Closed</v>
          </cell>
        </row>
        <row r="160">
          <cell r="E160" t="str">
            <v>PRJ030</v>
          </cell>
          <cell r="F160" t="str">
            <v>Equipment and Instrument Maintenance and Testing</v>
          </cell>
          <cell r="G160" t="str">
            <v>EVT+15Y</v>
          </cell>
          <cell r="H160" t="str">
            <v>Life of Equipment</v>
          </cell>
        </row>
        <row r="161">
          <cell r="E161" t="str">
            <v>PRJ040</v>
          </cell>
          <cell r="F161" t="str">
            <v>Manufacturing Records</v>
          </cell>
          <cell r="G161" t="str">
            <v>EVT+30Y</v>
          </cell>
          <cell r="H161" t="str">
            <v>Project Closed</v>
          </cell>
        </row>
        <row r="162">
          <cell r="E162" t="str">
            <v>PRJ050</v>
          </cell>
          <cell r="F162" t="str">
            <v>Manufacturing Quality Control Reports and Reviews</v>
          </cell>
          <cell r="G162" t="str">
            <v>EVT+30Y</v>
          </cell>
          <cell r="H162" t="str">
            <v>Project Closed</v>
          </cell>
        </row>
        <row r="163">
          <cell r="E163" t="str">
            <v>PRJ060</v>
          </cell>
          <cell r="F163" t="str">
            <v>Manufacturing Vendor / Subcontractor Documentation</v>
          </cell>
          <cell r="G163" t="str">
            <v>EVT+30Y</v>
          </cell>
          <cell r="H163" t="str">
            <v>Project Closed</v>
          </cell>
        </row>
        <row r="164">
          <cell r="E164" t="str">
            <v>PRJ070</v>
          </cell>
          <cell r="F164" t="str">
            <v>Manufacturing Research and Development</v>
          </cell>
          <cell r="G164" t="str">
            <v>EVT+1Y</v>
          </cell>
          <cell r="H164" t="str">
            <v>Life of Company</v>
          </cell>
        </row>
        <row r="165">
          <cell r="E165" t="str">
            <v>PRJ080</v>
          </cell>
          <cell r="F165" t="str">
            <v>Aftermarket, Support, and Service Project Documentation</v>
          </cell>
          <cell r="G165" t="str">
            <v>EVT+15Y</v>
          </cell>
          <cell r="H165" t="str">
            <v>Termination of Contract and Warranty</v>
          </cell>
        </row>
        <row r="166">
          <cell r="E166" t="str">
            <v>PRJ090</v>
          </cell>
          <cell r="F166" t="str">
            <v>Construction and Commissioning Records</v>
          </cell>
          <cell r="G166" t="str">
            <v>EVT+10Y</v>
          </cell>
          <cell r="H166" t="str">
            <v>Project Closed</v>
          </cell>
        </row>
        <row r="167">
          <cell r="E167" t="str">
            <v>PRJ090B</v>
          </cell>
          <cell r="F167" t="str">
            <v>Construction and Commissioning Records-Russia</v>
          </cell>
          <cell r="G167" t="str">
            <v>EVT+20Y</v>
          </cell>
          <cell r="H167" t="str">
            <v>Project Closed</v>
          </cell>
        </row>
        <row r="168">
          <cell r="E168" t="str">
            <v>SMK010</v>
          </cell>
          <cell r="F168" t="str">
            <v>Advertising</v>
          </cell>
          <cell r="G168" t="str">
            <v>EVT+6Y</v>
          </cell>
          <cell r="H168" t="str">
            <v>Superseded/Obsolete</v>
          </cell>
        </row>
        <row r="169">
          <cell r="E169" t="str">
            <v>SMK020</v>
          </cell>
          <cell r="F169" t="str">
            <v>Company Publications</v>
          </cell>
          <cell r="G169" t="str">
            <v>5Y</v>
          </cell>
          <cell r="H169" t="str">
            <v>Publication Date</v>
          </cell>
        </row>
        <row r="170">
          <cell r="E170" t="str">
            <v>SMK030</v>
          </cell>
          <cell r="F170" t="str">
            <v>Public and Media Relations</v>
          </cell>
          <cell r="G170" t="str">
            <v>EVT+1Y</v>
          </cell>
          <cell r="H170" t="str">
            <v>Life of Company</v>
          </cell>
        </row>
        <row r="171">
          <cell r="E171" t="str">
            <v>SMK040</v>
          </cell>
          <cell r="F171" t="str">
            <v>Charitable Giving</v>
          </cell>
          <cell r="G171" t="str">
            <v>5Y</v>
          </cell>
          <cell r="H171" t="str">
            <v>Creation Date</v>
          </cell>
        </row>
        <row r="172">
          <cell r="E172" t="str">
            <v>SMK110</v>
          </cell>
          <cell r="F172" t="str">
            <v>Marketing Research and Planning</v>
          </cell>
          <cell r="G172" t="str">
            <v>7Y</v>
          </cell>
          <cell r="H172" t="str">
            <v>Creation Date</v>
          </cell>
        </row>
        <row r="173">
          <cell r="E173" t="str">
            <v>SMK120</v>
          </cell>
          <cell r="F173" t="str">
            <v>Promotional Assets</v>
          </cell>
          <cell r="G173" t="str">
            <v>IND</v>
          </cell>
          <cell r="H173" t="str">
            <v>Creation Date</v>
          </cell>
        </row>
        <row r="174">
          <cell r="E174" t="str">
            <v>SMK210</v>
          </cell>
          <cell r="F174" t="str">
            <v>Project Proposals - Rejected</v>
          </cell>
          <cell r="G174" t="str">
            <v>EVT+5Y</v>
          </cell>
          <cell r="H174" t="str">
            <v>Project Rejected</v>
          </cell>
        </row>
        <row r="175">
          <cell r="E175" t="str">
            <v>SMK220</v>
          </cell>
          <cell r="F175" t="str">
            <v>Sales and Training Presentations</v>
          </cell>
          <cell r="G175" t="str">
            <v>EVT+15Y</v>
          </cell>
          <cell r="H175" t="str">
            <v>Superseded/Obsolete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ulo"/>
      <sheetName val="SLDataSheet"/>
      <sheetName val="Riferimento"/>
    </sheetNames>
    <sheetDataSet>
      <sheetData sheetId="0"/>
      <sheetData sheetId="1"/>
      <sheetData sheetId="2">
        <row r="3">
          <cell r="E3" t="str">
            <v>ADM010</v>
          </cell>
          <cell r="F3" t="str">
            <v>Faciliites, Office Services, Building Access and Security</v>
          </cell>
          <cell r="G3" t="str">
            <v>6M</v>
          </cell>
          <cell r="H3" t="str">
            <v>Creation Date</v>
          </cell>
          <cell r="I3">
            <v>183</v>
          </cell>
          <cell r="J3" t="str">
            <v>Confidential</v>
          </cell>
          <cell r="M3" t="str">
            <v xml:space="preserve">A Coruña </v>
          </cell>
          <cell r="N3" t="str">
            <v>Spain</v>
          </cell>
        </row>
        <row r="4">
          <cell r="E4" t="str">
            <v>ADM010B</v>
          </cell>
          <cell r="F4" t="str">
            <v>Faciliites, Office Services, Building Access and Security-Russia, USA</v>
          </cell>
          <cell r="G4" t="str">
            <v>5Y</v>
          </cell>
          <cell r="H4" t="str">
            <v>Creation Date</v>
          </cell>
          <cell r="I4">
            <v>1825</v>
          </cell>
          <cell r="J4" t="str">
            <v>Confidential</v>
          </cell>
          <cell r="M4" t="str">
            <v xml:space="preserve">Aberdeen </v>
          </cell>
          <cell r="N4" t="str">
            <v>Scotland</v>
          </cell>
        </row>
        <row r="5">
          <cell r="E5" t="str">
            <v>ADM020</v>
          </cell>
          <cell r="F5" t="str">
            <v>Facilities Management Maintenance</v>
          </cell>
          <cell r="G5" t="str">
            <v>EVT+10Y</v>
          </cell>
          <cell r="H5" t="str">
            <v>Life of Facility</v>
          </cell>
          <cell r="I5">
            <v>3650</v>
          </cell>
          <cell r="J5" t="str">
            <v>General</v>
          </cell>
          <cell r="M5" t="str">
            <v>Abu Dhabi</v>
          </cell>
          <cell r="N5" t="str">
            <v>UAE</v>
          </cell>
        </row>
        <row r="6">
          <cell r="E6" t="str">
            <v>ADM030</v>
          </cell>
          <cell r="F6" t="str">
            <v>Office Equipment Manuals</v>
          </cell>
          <cell r="G6" t="str">
            <v>5Y</v>
          </cell>
          <cell r="H6" t="str">
            <v>Superseded/Obsolete</v>
          </cell>
          <cell r="I6">
            <v>1825</v>
          </cell>
          <cell r="J6" t="str">
            <v>General</v>
          </cell>
          <cell r="M6" t="str">
            <v>Al Khobar</v>
          </cell>
          <cell r="N6" t="str">
            <v>Saudi Arabia</v>
          </cell>
        </row>
        <row r="7">
          <cell r="E7" t="str">
            <v>ADM040</v>
          </cell>
          <cell r="F7" t="str">
            <v>Facility Security Videos and Camera Logs</v>
          </cell>
          <cell r="G7" t="str">
            <v>4W</v>
          </cell>
          <cell r="H7" t="str">
            <v>Creation Date</v>
          </cell>
          <cell r="I7">
            <v>28</v>
          </cell>
          <cell r="J7" t="str">
            <v>Confidential</v>
          </cell>
          <cell r="M7" t="str">
            <v xml:space="preserve">Atyrau </v>
          </cell>
          <cell r="N7" t="str">
            <v>Kazakhstan</v>
          </cell>
        </row>
        <row r="8">
          <cell r="E8" t="str">
            <v>ADM110</v>
          </cell>
          <cell r="F8" t="str">
            <v>Association Memberships</v>
          </cell>
          <cell r="G8" t="str">
            <v>5Y</v>
          </cell>
          <cell r="H8" t="str">
            <v>Creation Date</v>
          </cell>
          <cell r="I8">
            <v>1825</v>
          </cell>
          <cell r="J8" t="str">
            <v>Confidential</v>
          </cell>
          <cell r="M8" t="str">
            <v>Baku</v>
          </cell>
          <cell r="N8" t="str">
            <v>Azerbaijan</v>
          </cell>
        </row>
        <row r="9">
          <cell r="E9" t="str">
            <v>ADM120</v>
          </cell>
          <cell r="F9" t="str">
            <v>General Correspondence and Working Papers</v>
          </cell>
          <cell r="G9" t="str">
            <v>5Y</v>
          </cell>
          <cell r="H9" t="str">
            <v>Creation Date</v>
          </cell>
          <cell r="I9">
            <v>1825</v>
          </cell>
          <cell r="J9" t="str">
            <v>General</v>
          </cell>
          <cell r="M9" t="str">
            <v xml:space="preserve">Bangkok </v>
          </cell>
          <cell r="N9" t="str">
            <v>Thailand</v>
          </cell>
        </row>
        <row r="10">
          <cell r="E10" t="str">
            <v>ADM130</v>
          </cell>
          <cell r="F10" t="str">
            <v>General Project Files</v>
          </cell>
          <cell r="G10" t="str">
            <v>EVT+5Y</v>
          </cell>
          <cell r="H10" t="str">
            <v>Project Closed</v>
          </cell>
          <cell r="I10">
            <v>1825</v>
          </cell>
          <cell r="J10" t="str">
            <v>Confidential</v>
          </cell>
          <cell r="M10" t="str">
            <v xml:space="preserve">Barcelona </v>
          </cell>
          <cell r="N10" t="str">
            <v>Spain</v>
          </cell>
        </row>
        <row r="11">
          <cell r="E11" t="str">
            <v>ADM140</v>
          </cell>
          <cell r="F11" t="str">
            <v>General Reference and Research</v>
          </cell>
          <cell r="G11" t="str">
            <v>EVT+5Y</v>
          </cell>
          <cell r="H11" t="str">
            <v>Superseded/Obsolete</v>
          </cell>
          <cell r="I11">
            <v>1825</v>
          </cell>
          <cell r="J11" t="str">
            <v>General</v>
          </cell>
          <cell r="M11" t="str">
            <v xml:space="preserve">Bogota </v>
          </cell>
          <cell r="N11" t="str">
            <v>Colombia</v>
          </cell>
        </row>
        <row r="12">
          <cell r="E12" t="str">
            <v xml:space="preserve">ADM150  </v>
          </cell>
          <cell r="F12" t="str">
            <v>Operational Reports and Analysis</v>
          </cell>
          <cell r="G12" t="str">
            <v>5Y</v>
          </cell>
          <cell r="H12" t="str">
            <v>Creation Date</v>
          </cell>
          <cell r="I12">
            <v>1825</v>
          </cell>
          <cell r="J12" t="str">
            <v>Confidential</v>
          </cell>
          <cell r="M12" t="str">
            <v xml:space="preserve">Boston </v>
          </cell>
          <cell r="N12" t="str">
            <v>USA</v>
          </cell>
        </row>
        <row r="13">
          <cell r="E13" t="str">
            <v>ADM210</v>
          </cell>
          <cell r="F13" t="str">
            <v>Vehicle Incident Records</v>
          </cell>
          <cell r="G13" t="str">
            <v>EVT+5Y</v>
          </cell>
          <cell r="H13" t="str">
            <v>Issue Resolved</v>
          </cell>
          <cell r="I13">
            <v>1825</v>
          </cell>
          <cell r="J13" t="str">
            <v>Highly Confidential</v>
          </cell>
          <cell r="M13" t="str">
            <v>Caracas</v>
          </cell>
          <cell r="N13" t="str">
            <v>Venezuela</v>
          </cell>
        </row>
        <row r="14">
          <cell r="E14" t="str">
            <v>ADM220</v>
          </cell>
          <cell r="F14" t="str">
            <v>Vehicle Ownership, Registration, Inspection, Use, Maintenance, and Repair Records</v>
          </cell>
          <cell r="G14" t="str">
            <v>EVT+5Y</v>
          </cell>
          <cell r="H14" t="str">
            <v>Vehicle Sold</v>
          </cell>
          <cell r="I14">
            <v>1825</v>
          </cell>
          <cell r="J14" t="str">
            <v>General</v>
          </cell>
          <cell r="M14" t="str">
            <v xml:space="preserve">Chennai </v>
          </cell>
          <cell r="N14" t="str">
            <v>India</v>
          </cell>
        </row>
        <row r="15">
          <cell r="E15" t="str">
            <v>ADM230</v>
          </cell>
          <cell r="F15" t="str">
            <v>Driver Logs and Vehicle Inspection Reports</v>
          </cell>
          <cell r="G15" t="str">
            <v>6M</v>
          </cell>
          <cell r="H15" t="str">
            <v>Creation Date</v>
          </cell>
          <cell r="I15">
            <v>183</v>
          </cell>
          <cell r="J15" t="str">
            <v>Confidential</v>
          </cell>
          <cell r="M15" t="str">
            <v xml:space="preserve">Claremont </v>
          </cell>
          <cell r="N15" t="str">
            <v>USA</v>
          </cell>
        </row>
        <row r="16">
          <cell r="E16" t="str">
            <v>ADM310</v>
          </cell>
          <cell r="F16" t="str">
            <v>Emergency and Disaster Planning</v>
          </cell>
          <cell r="G16" t="str">
            <v>EVT+10Y</v>
          </cell>
          <cell r="H16" t="str">
            <v>Superseded/Obsolete</v>
          </cell>
          <cell r="I16">
            <v>3650</v>
          </cell>
          <cell r="J16" t="str">
            <v>Confidential</v>
          </cell>
          <cell r="M16" t="str">
            <v>Dahej</v>
          </cell>
          <cell r="N16" t="str">
            <v>India</v>
          </cell>
        </row>
        <row r="17">
          <cell r="E17" t="str">
            <v>ADM320</v>
          </cell>
          <cell r="F17" t="str">
            <v>Strategic Planning</v>
          </cell>
          <cell r="G17" t="str">
            <v>5Y</v>
          </cell>
          <cell r="H17" t="str">
            <v>Creation Date</v>
          </cell>
          <cell r="I17">
            <v>1825</v>
          </cell>
          <cell r="J17" t="str">
            <v>Confidential</v>
          </cell>
          <cell r="M17" t="str">
            <v>Doha</v>
          </cell>
          <cell r="N17" t="str">
            <v>Qatar</v>
          </cell>
        </row>
        <row r="18">
          <cell r="E18" t="str">
            <v>ADM410</v>
          </cell>
          <cell r="F18" t="str">
            <v>Policies and Procedures</v>
          </cell>
          <cell r="G18" t="str">
            <v>EVT+10Y</v>
          </cell>
          <cell r="H18" t="str">
            <v>Superseded</v>
          </cell>
          <cell r="I18">
            <v>3650</v>
          </cell>
          <cell r="J18" t="str">
            <v>General</v>
          </cell>
          <cell r="M18" t="str">
            <v xml:space="preserve">Frankfurt </v>
          </cell>
          <cell r="N18" t="str">
            <v>Germany</v>
          </cell>
        </row>
        <row r="19">
          <cell r="E19" t="str">
            <v>ADM420</v>
          </cell>
          <cell r="F19" t="str">
            <v>Departmental Processes</v>
          </cell>
          <cell r="G19" t="str">
            <v>EVT+5Y</v>
          </cell>
          <cell r="H19" t="str">
            <v>Superseded/Obsolete</v>
          </cell>
          <cell r="I19">
            <v>1825</v>
          </cell>
          <cell r="J19" t="str">
            <v>General</v>
          </cell>
          <cell r="M19" t="str">
            <v xml:space="preserve">Ho Chi Minh City </v>
          </cell>
          <cell r="N19" t="str">
            <v>Vietnam</v>
          </cell>
        </row>
        <row r="20">
          <cell r="E20" t="str">
            <v>COR010</v>
          </cell>
          <cell r="F20" t="str">
            <v>Closing Documents</v>
          </cell>
          <cell r="G20" t="str">
            <v>EVT+1Y</v>
          </cell>
          <cell r="H20" t="str">
            <v>Life of Company</v>
          </cell>
          <cell r="I20">
            <v>365</v>
          </cell>
          <cell r="J20" t="str">
            <v>Highly Confidential</v>
          </cell>
          <cell r="M20" t="str">
            <v xml:space="preserve">Houston </v>
          </cell>
          <cell r="N20" t="str">
            <v>USA</v>
          </cell>
        </row>
        <row r="21">
          <cell r="E21" t="str">
            <v>COR020</v>
          </cell>
          <cell r="F21" t="str">
            <v>Documents from Prospects - Unconsummated</v>
          </cell>
          <cell r="G21" t="str">
            <v>EVT</v>
          </cell>
          <cell r="H21" t="str">
            <v>Decision Made</v>
          </cell>
          <cell r="I21">
            <v>1</v>
          </cell>
          <cell r="J21" t="str">
            <v>Highly Confidential</v>
          </cell>
          <cell r="M21" t="str">
            <v xml:space="preserve">Jakarta </v>
          </cell>
          <cell r="N21" t="str">
            <v>Indonesia</v>
          </cell>
        </row>
        <row r="22">
          <cell r="E22" t="str">
            <v>COR030</v>
          </cell>
          <cell r="F22" t="str">
            <v>Due Diligence Analysis - Consummated</v>
          </cell>
          <cell r="G22" t="str">
            <v>EVT+10Y</v>
          </cell>
          <cell r="H22" t="str">
            <v>Deal Finalized</v>
          </cell>
          <cell r="I22">
            <v>3650</v>
          </cell>
          <cell r="J22" t="str">
            <v>Highly Confidential</v>
          </cell>
          <cell r="M22" t="str">
            <v xml:space="preserve">Kuala Lumpur </v>
          </cell>
          <cell r="N22" t="str">
            <v>Malaysia</v>
          </cell>
        </row>
        <row r="23">
          <cell r="E23" t="str">
            <v>COR040</v>
          </cell>
          <cell r="F23" t="str">
            <v>Due Diligence Analysis - Unconsummated</v>
          </cell>
          <cell r="G23" t="str">
            <v>EVT+5Y</v>
          </cell>
          <cell r="H23" t="str">
            <v>Decision Made</v>
          </cell>
          <cell r="I23">
            <v>1825</v>
          </cell>
          <cell r="J23" t="str">
            <v>Highly Confidential</v>
          </cell>
          <cell r="M23" t="str">
            <v xml:space="preserve">London </v>
          </cell>
          <cell r="N23" t="str">
            <v>England</v>
          </cell>
        </row>
        <row r="24">
          <cell r="E24" t="str">
            <v>COR110</v>
          </cell>
          <cell r="F24" t="str">
            <v>Corporate Archives</v>
          </cell>
          <cell r="G24" t="str">
            <v>EVT+1Y</v>
          </cell>
          <cell r="H24" t="str">
            <v>Life of Company</v>
          </cell>
          <cell r="I24">
            <v>365</v>
          </cell>
          <cell r="J24" t="str">
            <v>Confidential</v>
          </cell>
          <cell r="M24" t="str">
            <v xml:space="preserve">Lyon </v>
          </cell>
          <cell r="N24" t="str">
            <v>France</v>
          </cell>
        </row>
        <row r="25">
          <cell r="E25" t="str">
            <v>COR210</v>
          </cell>
          <cell r="F25" t="str">
            <v>Annual Reports to Shareholders</v>
          </cell>
          <cell r="G25" t="str">
            <v>EVT+1Y</v>
          </cell>
          <cell r="H25" t="str">
            <v>Life of Company</v>
          </cell>
          <cell r="I25">
            <v>365</v>
          </cell>
          <cell r="J25" t="str">
            <v>General</v>
          </cell>
          <cell r="M25" t="str">
            <v xml:space="preserve">Madrid </v>
          </cell>
          <cell r="N25" t="str">
            <v>Spain</v>
          </cell>
        </row>
        <row r="26">
          <cell r="E26" t="str">
            <v>COR220</v>
          </cell>
          <cell r="F26" t="str">
            <v>Board of Directors</v>
          </cell>
          <cell r="G26" t="str">
            <v>EVT+1Y</v>
          </cell>
          <cell r="H26" t="str">
            <v>Life of Company</v>
          </cell>
          <cell r="I26">
            <v>365</v>
          </cell>
          <cell r="J26" t="str">
            <v>Highly Confidential</v>
          </cell>
          <cell r="M26" t="str">
            <v xml:space="preserve">Maputo </v>
          </cell>
          <cell r="N26" t="str">
            <v>Mozambique</v>
          </cell>
        </row>
        <row r="27">
          <cell r="E27" t="str">
            <v>COR225</v>
          </cell>
          <cell r="F27" t="str">
            <v xml:space="preserve">Board of Directors' Evaluations </v>
          </cell>
          <cell r="G27" t="str">
            <v>EVT+5Y</v>
          </cell>
          <cell r="H27" t="str">
            <v>Until Replaced</v>
          </cell>
          <cell r="I27">
            <v>1825</v>
          </cell>
          <cell r="J27" t="str">
            <v>Highly Confidential</v>
          </cell>
          <cell r="M27" t="str">
            <v>Mexico City</v>
          </cell>
          <cell r="N27" t="str">
            <v>Mexico</v>
          </cell>
        </row>
        <row r="28">
          <cell r="E28" t="str">
            <v>COR230</v>
          </cell>
          <cell r="F28" t="str">
            <v>Business Licenses and Permits</v>
          </cell>
          <cell r="G28" t="str">
            <v>EVT+5Y</v>
          </cell>
          <cell r="H28" t="str">
            <v>Expiration/Superseded</v>
          </cell>
          <cell r="I28">
            <v>1825</v>
          </cell>
          <cell r="J28" t="str">
            <v>General</v>
          </cell>
          <cell r="M28" t="str">
            <v xml:space="preserve">Milan </v>
          </cell>
          <cell r="N28" t="str">
            <v>Italy</v>
          </cell>
        </row>
        <row r="29">
          <cell r="E29" t="str">
            <v>COR230B</v>
          </cell>
          <cell r="F29" t="str">
            <v>Business Licenses and Permits-Norway, Russia</v>
          </cell>
          <cell r="G29" t="str">
            <v>EVT+10Y</v>
          </cell>
          <cell r="H29" t="str">
            <v>Expiration/Superseded</v>
          </cell>
          <cell r="I29">
            <v>3650</v>
          </cell>
          <cell r="J29" t="str">
            <v>General</v>
          </cell>
          <cell r="M29" t="str">
            <v>Milton Keynes</v>
          </cell>
          <cell r="N29" t="str">
            <v>England</v>
          </cell>
        </row>
        <row r="30">
          <cell r="E30" t="str">
            <v>COR240</v>
          </cell>
          <cell r="F30" t="str">
            <v>Corporate Compliance</v>
          </cell>
          <cell r="G30" t="str">
            <v>10Y</v>
          </cell>
          <cell r="H30" t="str">
            <v>Creation Date</v>
          </cell>
          <cell r="I30">
            <v>3650</v>
          </cell>
          <cell r="J30" t="str">
            <v>Highly Confidential</v>
          </cell>
          <cell r="M30" t="str">
            <v xml:space="preserve">Mumbai </v>
          </cell>
          <cell r="N30" t="str">
            <v>India</v>
          </cell>
        </row>
        <row r="31">
          <cell r="E31" t="str">
            <v>COR250</v>
          </cell>
          <cell r="F31" t="str">
            <v>Governance Records</v>
          </cell>
          <cell r="G31" t="str">
            <v>EVT+1Y</v>
          </cell>
          <cell r="H31" t="str">
            <v>Life of Company</v>
          </cell>
          <cell r="I31">
            <v>365</v>
          </cell>
          <cell r="J31" t="str">
            <v>Confidential</v>
          </cell>
          <cell r="M31" t="str">
            <v xml:space="preserve">New Delhi </v>
          </cell>
          <cell r="N31" t="str">
            <v>India</v>
          </cell>
        </row>
        <row r="32">
          <cell r="E32" t="str">
            <v>COR260</v>
          </cell>
          <cell r="F32" t="str">
            <v>Proxy Statement and Voting Records</v>
          </cell>
          <cell r="G32" t="str">
            <v>EVT+10Y</v>
          </cell>
          <cell r="H32" t="str">
            <v>Annual Meeting</v>
          </cell>
          <cell r="I32">
            <v>3650</v>
          </cell>
          <cell r="J32" t="str">
            <v>Confidential</v>
          </cell>
          <cell r="M32" t="str">
            <v xml:space="preserve">Noida  </v>
          </cell>
          <cell r="N32" t="str">
            <v>India</v>
          </cell>
        </row>
        <row r="33">
          <cell r="E33" t="str">
            <v>COR270</v>
          </cell>
          <cell r="F33" t="str">
            <v>Shareholder Annual Meeting</v>
          </cell>
          <cell r="G33" t="str">
            <v>EVT+1Y</v>
          </cell>
          <cell r="H33" t="str">
            <v>Life of Company</v>
          </cell>
          <cell r="I33">
            <v>365</v>
          </cell>
          <cell r="J33" t="str">
            <v>General</v>
          </cell>
          <cell r="M33" t="str">
            <v>Oslo</v>
          </cell>
          <cell r="N33" t="str">
            <v>Norway</v>
          </cell>
        </row>
        <row r="34">
          <cell r="E34" t="str">
            <v>COR280</v>
          </cell>
          <cell r="F34" t="str">
            <v>Shareholder Stock Transactions</v>
          </cell>
          <cell r="G34" t="str">
            <v>7Y</v>
          </cell>
          <cell r="H34" t="str">
            <v>Creation Date</v>
          </cell>
          <cell r="I34">
            <v>2555</v>
          </cell>
          <cell r="J34" t="str">
            <v>Confidential</v>
          </cell>
          <cell r="M34" t="str">
            <v xml:space="preserve">Paris </v>
          </cell>
          <cell r="N34" t="str">
            <v>France</v>
          </cell>
        </row>
        <row r="35">
          <cell r="E35" t="str">
            <v xml:space="preserve">FIN010 </v>
          </cell>
          <cell r="F35" t="str">
            <v>Accounts Payable, Receivables, Journal Vouchers and Cost Accounting</v>
          </cell>
          <cell r="G35" t="str">
            <v>EVT+10Y</v>
          </cell>
          <cell r="H35" t="str">
            <v>Tax Year Closed</v>
          </cell>
          <cell r="I35">
            <v>3650</v>
          </cell>
          <cell r="J35" t="str">
            <v>Confidential</v>
          </cell>
          <cell r="M35" t="str">
            <v xml:space="preserve">Perth </v>
          </cell>
          <cell r="N35" t="str">
            <v>Australia</v>
          </cell>
        </row>
        <row r="36">
          <cell r="E36" t="str">
            <v>FIN020</v>
          </cell>
          <cell r="F36" t="str">
            <v>Capital Assets</v>
          </cell>
          <cell r="G36" t="str">
            <v>EVT+10Y</v>
          </cell>
          <cell r="H36" t="str">
            <v>Disposal or Sale</v>
          </cell>
          <cell r="I36">
            <v>3650</v>
          </cell>
          <cell r="J36" t="str">
            <v>Confidential</v>
          </cell>
          <cell r="M36" t="str">
            <v xml:space="preserve">Rio de Janeiro </v>
          </cell>
          <cell r="N36" t="str">
            <v>Brazil</v>
          </cell>
        </row>
        <row r="37">
          <cell r="E37" t="str">
            <v>FIN030</v>
          </cell>
          <cell r="F37" t="str">
            <v>General Ledger &amp; Chart of Accounts</v>
          </cell>
          <cell r="G37" t="str">
            <v>EVT+1Y</v>
          </cell>
          <cell r="H37" t="str">
            <v>Life of Company</v>
          </cell>
          <cell r="I37">
            <v>365</v>
          </cell>
          <cell r="J37" t="str">
            <v>Confidential</v>
          </cell>
          <cell r="M37" t="str">
            <v xml:space="preserve">Rome </v>
          </cell>
          <cell r="N37" t="str">
            <v>Italy</v>
          </cell>
        </row>
        <row r="38">
          <cell r="E38" t="str">
            <v>FIN040</v>
          </cell>
          <cell r="F38" t="str">
            <v>Unclaimed Property</v>
          </cell>
          <cell r="G38" t="str">
            <v>10Y</v>
          </cell>
          <cell r="H38" t="str">
            <v>Report Date</v>
          </cell>
          <cell r="I38">
            <v>3650</v>
          </cell>
          <cell r="J38" t="str">
            <v>Confidential</v>
          </cell>
          <cell r="M38" t="str">
            <v xml:space="preserve">Rotterdam / Hertogenbosch </v>
          </cell>
          <cell r="N38" t="str">
            <v>Netherlands</v>
          </cell>
        </row>
        <row r="39">
          <cell r="E39" t="str">
            <v>FIN110</v>
          </cell>
          <cell r="F39" t="str">
            <v>Internal, External and Vendor Audits</v>
          </cell>
          <cell r="G39" t="str">
            <v>EVT+10Y</v>
          </cell>
          <cell r="H39" t="str">
            <v>Close of Audit</v>
          </cell>
          <cell r="I39">
            <v>3650</v>
          </cell>
          <cell r="J39" t="str">
            <v>Confidential</v>
          </cell>
          <cell r="M39" t="str">
            <v>Rouen</v>
          </cell>
          <cell r="N39" t="str">
            <v>France</v>
          </cell>
        </row>
        <row r="40">
          <cell r="E40" t="str">
            <v>FIN110B</v>
          </cell>
          <cell r="F40" t="str">
            <v>Internal, External and Vendor Audits-Russia</v>
          </cell>
          <cell r="G40" t="str">
            <v>EVT+1Y</v>
          </cell>
          <cell r="H40" t="str">
            <v>Life of Company</v>
          </cell>
          <cell r="I40">
            <v>365</v>
          </cell>
          <cell r="J40" t="str">
            <v>Confidential</v>
          </cell>
          <cell r="M40" t="str">
            <v xml:space="preserve">Sens </v>
          </cell>
          <cell r="N40" t="str">
            <v>France</v>
          </cell>
        </row>
        <row r="41">
          <cell r="E41" t="str">
            <v>FIN210</v>
          </cell>
          <cell r="F41" t="str">
            <v>Banking Records</v>
          </cell>
          <cell r="G41" t="str">
            <v>10Y</v>
          </cell>
          <cell r="H41" t="str">
            <v>Creation Date</v>
          </cell>
          <cell r="I41">
            <v>3650</v>
          </cell>
          <cell r="J41" t="str">
            <v>Highly Confidential</v>
          </cell>
          <cell r="M41" t="str">
            <v xml:space="preserve">Shanghai </v>
          </cell>
          <cell r="N41" t="str">
            <v>China</v>
          </cell>
        </row>
        <row r="42">
          <cell r="E42" t="str">
            <v xml:space="preserve">FIN220 </v>
          </cell>
          <cell r="F42" t="str">
            <v>Cash Management</v>
          </cell>
          <cell r="G42" t="str">
            <v>EVT+10Y</v>
          </cell>
          <cell r="H42" t="str">
            <v>Tax Year Closed</v>
          </cell>
          <cell r="I42">
            <v>3650</v>
          </cell>
          <cell r="J42" t="str">
            <v>Confidential</v>
          </cell>
          <cell r="M42" t="str">
            <v xml:space="preserve">Singapore </v>
          </cell>
          <cell r="N42" t="str">
            <v>Republic of Singapore</v>
          </cell>
        </row>
        <row r="43">
          <cell r="E43" t="str">
            <v>FIN310</v>
          </cell>
          <cell r="F43" t="str">
            <v>Credit Files</v>
          </cell>
          <cell r="G43" t="str">
            <v>EVT+10Y</v>
          </cell>
          <cell r="H43" t="str">
            <v>Guarantee Ceases</v>
          </cell>
          <cell r="I43">
            <v>3650</v>
          </cell>
          <cell r="J43" t="str">
            <v>Confidential</v>
          </cell>
          <cell r="M43" t="str">
            <v xml:space="preserve">St Petersburg </v>
          </cell>
          <cell r="N43" t="str">
            <v>Russia</v>
          </cell>
        </row>
        <row r="44">
          <cell r="E44" t="str">
            <v>FIN320</v>
          </cell>
          <cell r="F44" t="str">
            <v>Investments and Foreign Exchange</v>
          </cell>
          <cell r="G44" t="str">
            <v>EVT+10Y</v>
          </cell>
          <cell r="H44" t="str">
            <v>Tax Year Closed</v>
          </cell>
          <cell r="I44">
            <v>3650</v>
          </cell>
          <cell r="J44" t="str">
            <v>Confidential</v>
          </cell>
          <cell r="M44" t="str">
            <v xml:space="preserve">Tarragona </v>
          </cell>
          <cell r="N44" t="str">
            <v>Spain</v>
          </cell>
        </row>
        <row r="45">
          <cell r="E45" t="str">
            <v>FIN330</v>
          </cell>
          <cell r="F45" t="str">
            <v>Investor Relations</v>
          </cell>
          <cell r="G45" t="str">
            <v>7Y</v>
          </cell>
          <cell r="H45" t="str">
            <v>Creation Date</v>
          </cell>
          <cell r="I45">
            <v>2555</v>
          </cell>
          <cell r="J45" t="str">
            <v>Confidential</v>
          </cell>
          <cell r="M45" t="str">
            <v xml:space="preserve">Zoetermeer </v>
          </cell>
          <cell r="N45" t="str">
            <v>Netherlands</v>
          </cell>
        </row>
        <row r="46">
          <cell r="E46" t="str">
            <v>FIN410</v>
          </cell>
          <cell r="F46" t="str">
            <v>Consolidated Financial Statements (Year End)</v>
          </cell>
          <cell r="G46" t="str">
            <v>EVT+1Y</v>
          </cell>
          <cell r="H46" t="str">
            <v>Life of Company</v>
          </cell>
          <cell r="I46">
            <v>365</v>
          </cell>
          <cell r="J46" t="str">
            <v>Confidential</v>
          </cell>
        </row>
        <row r="47">
          <cell r="E47" t="str">
            <v>FIN420</v>
          </cell>
          <cell r="F47" t="str">
            <v>Corporate Budgets &amp; Financial Forecasting</v>
          </cell>
          <cell r="G47" t="str">
            <v>7Y</v>
          </cell>
          <cell r="H47" t="str">
            <v>Creation Date</v>
          </cell>
          <cell r="I47">
            <v>2555</v>
          </cell>
          <cell r="J47" t="str">
            <v>Confidential</v>
          </cell>
        </row>
        <row r="48">
          <cell r="E48" t="str">
            <v>FIN420B</v>
          </cell>
          <cell r="F48" t="str">
            <v>Corporate Budgets &amp; Financial Forecasting-Russia</v>
          </cell>
          <cell r="G48" t="str">
            <v>10Y</v>
          </cell>
          <cell r="H48" t="str">
            <v>Creation Date</v>
          </cell>
          <cell r="I48">
            <v>3650</v>
          </cell>
          <cell r="J48" t="str">
            <v>Confidential</v>
          </cell>
        </row>
        <row r="49">
          <cell r="E49" t="str">
            <v xml:space="preserve">FIN430 </v>
          </cell>
          <cell r="F49" t="str">
            <v>Department / Location Budgets</v>
          </cell>
          <cell r="G49" t="str">
            <v>5Y</v>
          </cell>
          <cell r="H49" t="str">
            <v>Creation Date</v>
          </cell>
          <cell r="I49">
            <v>1825</v>
          </cell>
          <cell r="J49" t="str">
            <v>Confidential</v>
          </cell>
        </row>
        <row r="50">
          <cell r="E50" t="str">
            <v>FIN440</v>
          </cell>
          <cell r="F50" t="str">
            <v>Financial Reporting - SEC, NYSE and UK Publishing</v>
          </cell>
          <cell r="G50" t="str">
            <v>EVT+1Y</v>
          </cell>
          <cell r="H50" t="str">
            <v>Life of Company</v>
          </cell>
          <cell r="I50">
            <v>365</v>
          </cell>
          <cell r="J50" t="str">
            <v>Confidential</v>
          </cell>
        </row>
        <row r="51">
          <cell r="E51" t="str">
            <v>FIN450</v>
          </cell>
          <cell r="F51" t="str">
            <v>Financial Reports Required by Contracts</v>
          </cell>
          <cell r="G51" t="str">
            <v>E+6Y</v>
          </cell>
          <cell r="H51" t="str">
            <v>Termination of Contract</v>
          </cell>
          <cell r="I51">
            <v>2190</v>
          </cell>
          <cell r="J51" t="str">
            <v>Confidential</v>
          </cell>
        </row>
        <row r="52">
          <cell r="E52" t="str">
            <v>FIN460</v>
          </cell>
          <cell r="F52" t="str">
            <v>Financial Reports to Management</v>
          </cell>
          <cell r="G52" t="str">
            <v>5Y</v>
          </cell>
          <cell r="H52" t="str">
            <v>Creation Date</v>
          </cell>
          <cell r="I52">
            <v>1825</v>
          </cell>
          <cell r="J52" t="str">
            <v>Confidential</v>
          </cell>
        </row>
        <row r="53">
          <cell r="E53" t="str">
            <v>FIN460B</v>
          </cell>
          <cell r="F53" t="str">
            <v>Financial Reports to Management-Russia</v>
          </cell>
          <cell r="G53" t="str">
            <v>15Y</v>
          </cell>
          <cell r="H53" t="str">
            <v>Creation Date</v>
          </cell>
          <cell r="I53">
            <v>5475</v>
          </cell>
          <cell r="J53" t="str">
            <v>Confidential</v>
          </cell>
        </row>
        <row r="54">
          <cell r="E54" t="str">
            <v>FIN470</v>
          </cell>
          <cell r="F54" t="str">
            <v>Government Statistical Reporting</v>
          </cell>
          <cell r="G54" t="str">
            <v>5Y</v>
          </cell>
          <cell r="H54" t="str">
            <v>Creation Date</v>
          </cell>
          <cell r="I54">
            <v>1825</v>
          </cell>
          <cell r="J54" t="str">
            <v>General</v>
          </cell>
        </row>
        <row r="55">
          <cell r="E55" t="str">
            <v>FIN510</v>
          </cell>
          <cell r="F55" t="str">
            <v>Certificates of Insurance</v>
          </cell>
          <cell r="G55" t="str">
            <v>7Y</v>
          </cell>
          <cell r="H55" t="str">
            <v>Creation Date</v>
          </cell>
          <cell r="I55">
            <v>2555</v>
          </cell>
          <cell r="J55" t="str">
            <v>General</v>
          </cell>
        </row>
        <row r="56">
          <cell r="E56" t="str">
            <v>FIN520</v>
          </cell>
          <cell r="F56" t="str">
            <v>Insurance Bonds</v>
          </cell>
          <cell r="G56" t="str">
            <v>EVT+6Y</v>
          </cell>
          <cell r="H56" t="str">
            <v>Bond Expiration</v>
          </cell>
          <cell r="I56">
            <v>2190</v>
          </cell>
          <cell r="J56" t="str">
            <v>Confidential</v>
          </cell>
        </row>
        <row r="57">
          <cell r="E57" t="str">
            <v>FIN530</v>
          </cell>
          <cell r="F57" t="str">
            <v>Insurance Policies</v>
          </cell>
          <cell r="G57" t="str">
            <v>EVT+1Y</v>
          </cell>
          <cell r="H57" t="str">
            <v>Life of Company</v>
          </cell>
          <cell r="I57">
            <v>365</v>
          </cell>
          <cell r="J57" t="str">
            <v>Confidential</v>
          </cell>
        </row>
        <row r="58">
          <cell r="E58" t="str">
            <v>FIN710</v>
          </cell>
          <cell r="F58" t="str">
            <v>Purchase Orders</v>
          </cell>
          <cell r="G58" t="str">
            <v>EVT+10Y</v>
          </cell>
          <cell r="H58" t="str">
            <v>Closed</v>
          </cell>
          <cell r="I58">
            <v>3650</v>
          </cell>
          <cell r="J58" t="str">
            <v>Confidential</v>
          </cell>
        </row>
        <row r="59">
          <cell r="E59" t="str">
            <v>FIN720</v>
          </cell>
          <cell r="F59" t="str">
            <v>Shipping and Receiving</v>
          </cell>
          <cell r="G59" t="str">
            <v>10Y</v>
          </cell>
          <cell r="H59" t="str">
            <v>Creation Date</v>
          </cell>
          <cell r="I59">
            <v>3650</v>
          </cell>
          <cell r="J59" t="str">
            <v>General</v>
          </cell>
        </row>
        <row r="60">
          <cell r="E60" t="str">
            <v>FIN730</v>
          </cell>
          <cell r="F60" t="str">
            <v>Vendor Selections and Bidding Documentation - Unsuccessful</v>
          </cell>
          <cell r="G60" t="str">
            <v>5Y</v>
          </cell>
          <cell r="H60" t="str">
            <v>Creation Date</v>
          </cell>
          <cell r="I60">
            <v>1825</v>
          </cell>
          <cell r="J60" t="str">
            <v>Confidential</v>
          </cell>
        </row>
        <row r="61">
          <cell r="E61" t="str">
            <v>FIN810</v>
          </cell>
          <cell r="F61" t="str">
            <v>Product Inventory</v>
          </cell>
          <cell r="G61" t="str">
            <v>EVT+5Y</v>
          </cell>
          <cell r="H61" t="str">
            <v>Superseded/Obsolete</v>
          </cell>
          <cell r="I61">
            <v>1825</v>
          </cell>
          <cell r="J61" t="str">
            <v>Confidential</v>
          </cell>
        </row>
        <row r="62">
          <cell r="E62" t="str">
            <v>FIN820</v>
          </cell>
          <cell r="F62" t="str">
            <v>Product Pricing</v>
          </cell>
          <cell r="G62" t="str">
            <v>EVT+6Y</v>
          </cell>
          <cell r="H62" t="str">
            <v>Superseded/Obsolete</v>
          </cell>
          <cell r="I62">
            <v>2190</v>
          </cell>
          <cell r="J62" t="str">
            <v>Confidential</v>
          </cell>
        </row>
        <row r="63">
          <cell r="E63" t="str">
            <v>FIN910</v>
          </cell>
          <cell r="F63" t="str">
            <v>Compensation Tax Forms</v>
          </cell>
          <cell r="G63" t="str">
            <v>5Y</v>
          </cell>
          <cell r="H63" t="str">
            <v>Creation Date</v>
          </cell>
          <cell r="I63">
            <v>1825</v>
          </cell>
          <cell r="J63" t="str">
            <v>Highly Confidential</v>
          </cell>
        </row>
        <row r="64">
          <cell r="E64" t="str">
            <v>FIN920</v>
          </cell>
          <cell r="F64" t="str">
            <v>Tax -Payroll, Sales, and Other</v>
          </cell>
          <cell r="G64" t="str">
            <v>EVT+10Y</v>
          </cell>
          <cell r="H64" t="str">
            <v>Tax Year Closed</v>
          </cell>
          <cell r="I64">
            <v>3650</v>
          </cell>
          <cell r="J64" t="str">
            <v>Confidential</v>
          </cell>
        </row>
        <row r="65">
          <cell r="E65" t="str">
            <v xml:space="preserve">FIN930 </v>
          </cell>
          <cell r="F65" t="str">
            <v>Tax Audits -Foreign and Domestic</v>
          </cell>
          <cell r="G65" t="str">
            <v>10Y</v>
          </cell>
          <cell r="H65" t="str">
            <v>Creation Date</v>
          </cell>
          <cell r="I65">
            <v>3650</v>
          </cell>
          <cell r="J65" t="str">
            <v>Confidential</v>
          </cell>
        </row>
        <row r="66">
          <cell r="E66" t="str">
            <v xml:space="preserve">FIN940 </v>
          </cell>
          <cell r="F66" t="str">
            <v>Tax Returns and Amendments</v>
          </cell>
          <cell r="G66" t="str">
            <v>EVT+1Y</v>
          </cell>
          <cell r="H66" t="str">
            <v>Life of Company</v>
          </cell>
          <cell r="I66">
            <v>365</v>
          </cell>
          <cell r="J66" t="str">
            <v>Confidential</v>
          </cell>
        </row>
        <row r="67">
          <cell r="E67" t="str">
            <v>FIN950</v>
          </cell>
          <cell r="F67" t="str">
            <v>Tax Strategy</v>
          </cell>
          <cell r="G67" t="str">
            <v>EVT+1Y</v>
          </cell>
          <cell r="H67" t="str">
            <v>Until New Strategy Published</v>
          </cell>
          <cell r="I67">
            <v>365</v>
          </cell>
          <cell r="J67" t="str">
            <v>Confidential</v>
          </cell>
        </row>
        <row r="68">
          <cell r="E68" t="str">
            <v>HSE010</v>
          </cell>
          <cell r="F68" t="str">
            <v>Agency Correspondence</v>
          </cell>
          <cell r="G68" t="str">
            <v>7Y</v>
          </cell>
          <cell r="H68" t="str">
            <v>Creation Date</v>
          </cell>
          <cell r="I68">
            <v>2555</v>
          </cell>
          <cell r="J68" t="str">
            <v>Confidential</v>
          </cell>
        </row>
        <row r="69">
          <cell r="E69" t="str">
            <v>HSE020</v>
          </cell>
          <cell r="F69" t="str">
            <v>Government Inspections - HSE</v>
          </cell>
          <cell r="G69" t="str">
            <v>EVT+5Y</v>
          </cell>
          <cell r="H69" t="str">
            <v>Closed</v>
          </cell>
          <cell r="I69">
            <v>1825</v>
          </cell>
          <cell r="J69" t="str">
            <v>Confidential</v>
          </cell>
        </row>
        <row r="70">
          <cell r="E70" t="str">
            <v>HSE030</v>
          </cell>
          <cell r="F70" t="str">
            <v>HSE Internal Audits, Inspections, and Reports</v>
          </cell>
          <cell r="G70" t="str">
            <v>10Y</v>
          </cell>
          <cell r="H70" t="str">
            <v>Creation Date</v>
          </cell>
          <cell r="I70">
            <v>3650</v>
          </cell>
          <cell r="J70" t="str">
            <v>Confidential</v>
          </cell>
        </row>
        <row r="71">
          <cell r="E71" t="str">
            <v>HSE040</v>
          </cell>
          <cell r="F71" t="str">
            <v>HSE Planning and Assessment</v>
          </cell>
          <cell r="G71" t="str">
            <v>EVT+10Y</v>
          </cell>
          <cell r="H71" t="str">
            <v>Superseded/Obsolete</v>
          </cell>
          <cell r="I71">
            <v>3650</v>
          </cell>
          <cell r="J71" t="str">
            <v>Confidential</v>
          </cell>
        </row>
        <row r="72">
          <cell r="E72" t="str">
            <v>HSE050</v>
          </cell>
          <cell r="F72" t="str">
            <v>Noncompliance Citations</v>
          </cell>
          <cell r="G72" t="str">
            <v>10Y</v>
          </cell>
          <cell r="H72" t="str">
            <v>Creation Date</v>
          </cell>
          <cell r="I72">
            <v>3650</v>
          </cell>
          <cell r="J72" t="str">
            <v>Confidential</v>
          </cell>
        </row>
        <row r="73">
          <cell r="E73" t="str">
            <v>HSE110</v>
          </cell>
          <cell r="F73" t="str">
            <v>Environmental Monitoring</v>
          </cell>
          <cell r="G73" t="str">
            <v>10Y</v>
          </cell>
          <cell r="H73" t="str">
            <v>Creation Date</v>
          </cell>
          <cell r="I73">
            <v>3650</v>
          </cell>
          <cell r="J73" t="str">
            <v>General</v>
          </cell>
        </row>
        <row r="74">
          <cell r="E74" t="str">
            <v>HSE110B</v>
          </cell>
          <cell r="F74" t="str">
            <v>Environmental Monitoring-Malaysia, Russia</v>
          </cell>
          <cell r="G74" t="str">
            <v>IND</v>
          </cell>
          <cell r="H74" t="str">
            <v>Creation Date</v>
          </cell>
          <cell r="I74">
            <v>2555</v>
          </cell>
          <cell r="J74" t="str">
            <v>General</v>
          </cell>
        </row>
        <row r="75">
          <cell r="E75" t="str">
            <v>HSE120</v>
          </cell>
          <cell r="F75" t="str">
            <v>Environmental Permits</v>
          </cell>
          <cell r="G75" t="str">
            <v>EVT+10Y</v>
          </cell>
          <cell r="H75" t="str">
            <v>Expiration/Superseded</v>
          </cell>
          <cell r="I75">
            <v>3650</v>
          </cell>
          <cell r="J75" t="str">
            <v>General</v>
          </cell>
        </row>
        <row r="76">
          <cell r="E76" t="str">
            <v>HSE120B</v>
          </cell>
          <cell r="F76" t="str">
            <v>Environmental Permits-Russia</v>
          </cell>
          <cell r="G76" t="str">
            <v>EVT+1Y</v>
          </cell>
          <cell r="H76" t="str">
            <v>Life of Company</v>
          </cell>
          <cell r="I76">
            <v>365</v>
          </cell>
          <cell r="J76" t="str">
            <v>General</v>
          </cell>
        </row>
        <row r="77">
          <cell r="E77" t="str">
            <v>HSE130</v>
          </cell>
          <cell r="F77" t="str">
            <v>Air Emissions Testing Registers</v>
          </cell>
          <cell r="G77" t="str">
            <v>10Y</v>
          </cell>
          <cell r="H77" t="str">
            <v>Creation Date</v>
          </cell>
          <cell r="I77">
            <v>3650</v>
          </cell>
          <cell r="J77" t="str">
            <v>Confidential</v>
          </cell>
        </row>
        <row r="78">
          <cell r="E78" t="str">
            <v>HSE130B</v>
          </cell>
          <cell r="F78" t="str">
            <v>Air Emissions Testing Registers-Egypt, Malaysia</v>
          </cell>
          <cell r="G78" t="str">
            <v>EVT+1Y</v>
          </cell>
          <cell r="H78" t="str">
            <v>Life of Company</v>
          </cell>
          <cell r="I78">
            <v>365</v>
          </cell>
          <cell r="J78" t="str">
            <v>Confidential</v>
          </cell>
        </row>
        <row r="79">
          <cell r="E79" t="str">
            <v>HSE140</v>
          </cell>
          <cell r="F79" t="str">
            <v>Environmental Remediation</v>
          </cell>
          <cell r="G79" t="str">
            <v>EVT+1Y</v>
          </cell>
          <cell r="H79" t="str">
            <v>Life of Company</v>
          </cell>
          <cell r="I79">
            <v>365</v>
          </cell>
          <cell r="J79" t="str">
            <v>Confidential</v>
          </cell>
        </row>
        <row r="80">
          <cell r="E80" t="str">
            <v>HSE140B</v>
          </cell>
          <cell r="F80" t="str">
            <v>Environmental Remediation-Americas</v>
          </cell>
          <cell r="G80" t="str">
            <v>50Y</v>
          </cell>
          <cell r="H80" t="str">
            <v>Creation Date</v>
          </cell>
          <cell r="I80">
            <v>18250</v>
          </cell>
          <cell r="J80" t="str">
            <v>Confidential</v>
          </cell>
        </row>
        <row r="81">
          <cell r="E81" t="str">
            <v>HSE150</v>
          </cell>
          <cell r="F81" t="str">
            <v>Incident Investigation Reports</v>
          </cell>
          <cell r="G81" t="str">
            <v>10Y</v>
          </cell>
          <cell r="H81" t="str">
            <v>Creation Date</v>
          </cell>
          <cell r="I81">
            <v>3650</v>
          </cell>
          <cell r="J81" t="str">
            <v>Confidential</v>
          </cell>
        </row>
        <row r="82">
          <cell r="E82" t="str">
            <v>HSE150B</v>
          </cell>
          <cell r="F82" t="str">
            <v>Incident Investigation Reports-Vietnam</v>
          </cell>
          <cell r="G82" t="str">
            <v>EVT+5Y</v>
          </cell>
          <cell r="H82" t="str">
            <v>Employee Termination</v>
          </cell>
          <cell r="I82">
            <v>1825</v>
          </cell>
          <cell r="J82" t="str">
            <v>Confidential</v>
          </cell>
        </row>
        <row r="83">
          <cell r="E83" t="str">
            <v>HSE150C</v>
          </cell>
          <cell r="F83" t="str">
            <v>Incident Investigation Reports-Russia</v>
          </cell>
          <cell r="G83" t="str">
            <v>EVT+1Y</v>
          </cell>
          <cell r="H83" t="str">
            <v>Life of Company</v>
          </cell>
          <cell r="I83">
            <v>365</v>
          </cell>
          <cell r="J83" t="str">
            <v>Confidential</v>
          </cell>
        </row>
        <row r="84">
          <cell r="E84" t="str">
            <v>HSE210</v>
          </cell>
          <cell r="F84" t="str">
            <v>Noise and Vibration Exposure Monitoring and Testing</v>
          </cell>
          <cell r="G84" t="str">
            <v>EVT+6Y</v>
          </cell>
          <cell r="H84" t="str">
            <v>Employee Termination</v>
          </cell>
          <cell r="I84">
            <v>2190</v>
          </cell>
          <cell r="J84" t="str">
            <v>Highly Confidential</v>
          </cell>
        </row>
        <row r="85">
          <cell r="E85" t="str">
            <v>HSE210B</v>
          </cell>
          <cell r="F85" t="str">
            <v>Noise and Vibration Exposure Monitoring and Testing-Americas, Malaysia</v>
          </cell>
          <cell r="G85" t="str">
            <v>EVT+30Y</v>
          </cell>
          <cell r="H85" t="str">
            <v>Employee Termination</v>
          </cell>
          <cell r="I85">
            <v>10950</v>
          </cell>
          <cell r="J85" t="str">
            <v>Highly Confidential</v>
          </cell>
        </row>
        <row r="86">
          <cell r="E86" t="str">
            <v>HSE210C</v>
          </cell>
          <cell r="F86" t="str">
            <v>Noise and Vibration Exposure Monitoring and Testing-Russia</v>
          </cell>
          <cell r="G86" t="str">
            <v>45Y</v>
          </cell>
          <cell r="H86" t="str">
            <v>Creation Date</v>
          </cell>
          <cell r="I86">
            <v>16425</v>
          </cell>
          <cell r="J86" t="str">
            <v>Highly Confidential</v>
          </cell>
        </row>
        <row r="87">
          <cell r="E87" t="str">
            <v>HSE220</v>
          </cell>
          <cell r="F87" t="str">
            <v>Personnel Accident or Injury</v>
          </cell>
          <cell r="G87" t="str">
            <v>10Y</v>
          </cell>
          <cell r="H87" t="str">
            <v>Creation Date</v>
          </cell>
          <cell r="I87">
            <v>3650</v>
          </cell>
          <cell r="J87" t="str">
            <v>Highly Confidential</v>
          </cell>
        </row>
        <row r="88">
          <cell r="E88" t="str">
            <v>HSE220B</v>
          </cell>
          <cell r="F88" t="str">
            <v>Personnel Accident or Injury-Australia</v>
          </cell>
          <cell r="G88" t="str">
            <v>30Y</v>
          </cell>
          <cell r="H88" t="str">
            <v>Creation Date</v>
          </cell>
          <cell r="I88">
            <v>10950</v>
          </cell>
          <cell r="J88" t="str">
            <v>Highly Confidential</v>
          </cell>
        </row>
        <row r="89">
          <cell r="E89" t="str">
            <v>HSE220C</v>
          </cell>
          <cell r="F89" t="str">
            <v>Personnel Accident or Injury-Russia</v>
          </cell>
          <cell r="G89" t="str">
            <v>75Y</v>
          </cell>
          <cell r="H89" t="str">
            <v>Creation Date</v>
          </cell>
          <cell r="I89">
            <v>27375</v>
          </cell>
          <cell r="J89" t="str">
            <v>Highly Confidential</v>
          </cell>
        </row>
        <row r="90">
          <cell r="E90" t="str">
            <v>HSE220D</v>
          </cell>
          <cell r="F90" t="str">
            <v>Personnel Accident or Injury-Vietnam</v>
          </cell>
          <cell r="G90" t="str">
            <v>EVT+5Y</v>
          </cell>
          <cell r="H90" t="str">
            <v>Employee Termination</v>
          </cell>
          <cell r="I90">
            <v>1825</v>
          </cell>
          <cell r="J90" t="str">
            <v>Highly Confidential</v>
          </cell>
        </row>
        <row r="91">
          <cell r="E91" t="str">
            <v>HSE230</v>
          </cell>
          <cell r="F91" t="str">
            <v>Occupational Accidents Involving Fatalities (Vietnam only)</v>
          </cell>
          <cell r="G91" t="str">
            <v>EVT+15Y</v>
          </cell>
          <cell r="H91" t="str">
            <v>Case Closed</v>
          </cell>
          <cell r="I91">
            <v>5475</v>
          </cell>
          <cell r="J91" t="str">
            <v>Highly Confidential</v>
          </cell>
        </row>
        <row r="92">
          <cell r="E92" t="str">
            <v>HSE240</v>
          </cell>
          <cell r="F92" t="str">
            <v>Process Safety Management</v>
          </cell>
          <cell r="G92" t="str">
            <v>EVT+10Y</v>
          </cell>
          <cell r="H92" t="str">
            <v>Superseded/Obsolete</v>
          </cell>
          <cell r="I92">
            <v>3650</v>
          </cell>
          <cell r="J92" t="str">
            <v>Confidential</v>
          </cell>
        </row>
        <row r="93">
          <cell r="E93" t="str">
            <v>HSE240B</v>
          </cell>
          <cell r="F93" t="str">
            <v>Process Safety Management-Australia, Malaysia</v>
          </cell>
          <cell r="G93" t="str">
            <v>EVT+30Y</v>
          </cell>
          <cell r="H93" t="str">
            <v>Superseded/Obsolete</v>
          </cell>
          <cell r="I93">
            <v>10950</v>
          </cell>
          <cell r="J93" t="str">
            <v>Confidential</v>
          </cell>
        </row>
        <row r="94">
          <cell r="E94" t="str">
            <v>HSE250</v>
          </cell>
          <cell r="F94" t="str">
            <v>Safety Meetings</v>
          </cell>
          <cell r="G94" t="str">
            <v>6Y</v>
          </cell>
          <cell r="H94" t="str">
            <v>Creation Date</v>
          </cell>
          <cell r="I94">
            <v>2190</v>
          </cell>
          <cell r="J94" t="str">
            <v>General</v>
          </cell>
        </row>
        <row r="95">
          <cell r="E95" t="str">
            <v>HSE250B</v>
          </cell>
          <cell r="F95" t="str">
            <v>Safety Meetings-Malaysia, Russia</v>
          </cell>
          <cell r="G95" t="str">
            <v>10Y</v>
          </cell>
          <cell r="H95" t="str">
            <v>Creation Date</v>
          </cell>
          <cell r="I95">
            <v>3650</v>
          </cell>
          <cell r="J95" t="str">
            <v>General</v>
          </cell>
        </row>
        <row r="96">
          <cell r="E96" t="str">
            <v>HSE260</v>
          </cell>
          <cell r="F96" t="str">
            <v>Safety Compliance - Work Permits and Routine Safety Inspections</v>
          </cell>
          <cell r="G96" t="str">
            <v>6Y</v>
          </cell>
          <cell r="H96" t="str">
            <v>Creation Date</v>
          </cell>
          <cell r="I96">
            <v>2190</v>
          </cell>
          <cell r="J96" t="str">
            <v>General</v>
          </cell>
        </row>
        <row r="97">
          <cell r="E97" t="str">
            <v>HSE270</v>
          </cell>
          <cell r="F97" t="str">
            <v>Safety Cases – Offshore Installations, Vessels and Platforms</v>
          </cell>
          <cell r="G97" t="str">
            <v>EVT+7Y</v>
          </cell>
          <cell r="H97" t="str">
            <v>Superseded/Obsolete</v>
          </cell>
          <cell r="I97">
            <v>2555</v>
          </cell>
          <cell r="J97" t="e">
            <v>#N/A</v>
          </cell>
        </row>
        <row r="98">
          <cell r="E98" t="str">
            <v>HSE280</v>
          </cell>
          <cell r="F98" t="str">
            <v>Safety Compliance – Confined Space Safety Tests (Trinidad only)</v>
          </cell>
          <cell r="G98" t="str">
            <v>IND</v>
          </cell>
          <cell r="H98" t="str">
            <v>Creation Date</v>
          </cell>
          <cell r="I98">
            <v>2555</v>
          </cell>
          <cell r="J98" t="e">
            <v>#N/A</v>
          </cell>
        </row>
        <row r="99">
          <cell r="E99" t="str">
            <v>HSE290</v>
          </cell>
          <cell r="F99" t="str">
            <v>Employee Hazardous Exposure Monitoring</v>
          </cell>
          <cell r="G99" t="str">
            <v>EVT+40Y</v>
          </cell>
          <cell r="H99" t="str">
            <v>Employee Termination</v>
          </cell>
          <cell r="I99">
            <v>14600</v>
          </cell>
          <cell r="J99" t="e">
            <v>#N/A</v>
          </cell>
        </row>
        <row r="100">
          <cell r="E100" t="str">
            <v>HSE290B</v>
          </cell>
          <cell r="F100" t="str">
            <v>Employee Hazardous Exposure Monitoring-Norway</v>
          </cell>
          <cell r="G100" t="str">
            <v>EVT+60Y</v>
          </cell>
          <cell r="H100" t="str">
            <v>Until exposure has ceased</v>
          </cell>
          <cell r="I100">
            <v>21900</v>
          </cell>
          <cell r="J100" t="str">
            <v>Highly Confidential</v>
          </cell>
        </row>
        <row r="101">
          <cell r="E101" t="str">
            <v>HSE290C</v>
          </cell>
          <cell r="F101" t="str">
            <v>Employee Hazardous Exposure Monitoring</v>
          </cell>
          <cell r="G101" t="str">
            <v>EVT+75Y</v>
          </cell>
          <cell r="H101" t="str">
            <v>Employee Termination</v>
          </cell>
          <cell r="I101">
            <v>27375</v>
          </cell>
          <cell r="J101" t="str">
            <v>Highly Confidential</v>
          </cell>
        </row>
        <row r="102">
          <cell r="E102" t="str">
            <v>HSE310</v>
          </cell>
          <cell r="F102" t="str">
            <v>Chemical Inventories and Lists</v>
          </cell>
          <cell r="G102" t="str">
            <v>5Y</v>
          </cell>
          <cell r="H102" t="str">
            <v>Creation Date</v>
          </cell>
          <cell r="I102">
            <v>1825</v>
          </cell>
          <cell r="J102" t="str">
            <v>General</v>
          </cell>
        </row>
        <row r="103">
          <cell r="E103" t="str">
            <v>HSE310B</v>
          </cell>
          <cell r="F103" t="str">
            <v>Chemical Inventories and Lists-Americas</v>
          </cell>
          <cell r="G103" t="str">
            <v>30Y</v>
          </cell>
          <cell r="H103" t="str">
            <v>Creation Date</v>
          </cell>
          <cell r="I103">
            <v>10950</v>
          </cell>
          <cell r="J103" t="str">
            <v>General</v>
          </cell>
        </row>
        <row r="104">
          <cell r="E104" t="str">
            <v>HSE320</v>
          </cell>
          <cell r="F104" t="str">
            <v>Hazardous Waste Disposal</v>
          </cell>
          <cell r="G104" t="str">
            <v>30Y</v>
          </cell>
          <cell r="H104" t="str">
            <v>Creation Date</v>
          </cell>
          <cell r="I104">
            <v>10950</v>
          </cell>
          <cell r="J104" t="str">
            <v>General</v>
          </cell>
        </row>
        <row r="105">
          <cell r="E105" t="str">
            <v>HSE320B</v>
          </cell>
          <cell r="F105" t="str">
            <v>Hazardous Waste Disposal-Russia</v>
          </cell>
          <cell r="G105" t="str">
            <v>EVT+1Y</v>
          </cell>
          <cell r="H105" t="str">
            <v>Life of Company</v>
          </cell>
          <cell r="I105">
            <v>365</v>
          </cell>
          <cell r="J105" t="str">
            <v>General</v>
          </cell>
        </row>
        <row r="106">
          <cell r="E106" t="str">
            <v>HSE330</v>
          </cell>
          <cell r="F106" t="str">
            <v>Safety Data Sheets (SDS)</v>
          </cell>
          <cell r="G106" t="str">
            <v>EVT+30Y</v>
          </cell>
          <cell r="H106" t="str">
            <v>Material Removed</v>
          </cell>
          <cell r="I106">
            <v>10950</v>
          </cell>
          <cell r="J106" t="str">
            <v>Confidential</v>
          </cell>
        </row>
        <row r="107">
          <cell r="E107" t="str">
            <v>HR010</v>
          </cell>
          <cell r="F107" t="str">
            <v>Compensation and Benefits</v>
          </cell>
          <cell r="G107" t="str">
            <v>EVT+10Y</v>
          </cell>
          <cell r="H107" t="str">
            <v>Benefits End and Tax Year Closed</v>
          </cell>
          <cell r="I107">
            <v>3650</v>
          </cell>
          <cell r="J107" t="str">
            <v>Highly Confidential</v>
          </cell>
        </row>
        <row r="108">
          <cell r="E108" t="str">
            <v>HR010B</v>
          </cell>
          <cell r="F108" t="str">
            <v>Compensation and Benefits-Germany, Russia</v>
          </cell>
          <cell r="G108" t="str">
            <v>EVT+1Y</v>
          </cell>
          <cell r="H108" t="str">
            <v>Life of Company</v>
          </cell>
          <cell r="I108">
            <v>365</v>
          </cell>
          <cell r="J108" t="str">
            <v>Highly Confidential</v>
          </cell>
        </row>
        <row r="109">
          <cell r="E109" t="str">
            <v>HR010C</v>
          </cell>
          <cell r="F109" t="str">
            <v>Compensation and Benefits-Russia (pre-2003)</v>
          </cell>
          <cell r="G109" t="str">
            <v>75Y</v>
          </cell>
          <cell r="H109" t="str">
            <v>Creation Date</v>
          </cell>
          <cell r="I109">
            <v>27375</v>
          </cell>
          <cell r="J109" t="str">
            <v>Highly Confidential</v>
          </cell>
        </row>
        <row r="110">
          <cell r="E110" t="str">
            <v>HR010D</v>
          </cell>
          <cell r="F110" t="str">
            <v>Compensation and Benefits-Russia (post-2002)</v>
          </cell>
          <cell r="G110" t="str">
            <v>50Y</v>
          </cell>
          <cell r="H110" t="str">
            <v>Creation Date</v>
          </cell>
          <cell r="I110">
            <v>18250</v>
          </cell>
          <cell r="J110" t="str">
            <v>Highly Confidential</v>
          </cell>
        </row>
        <row r="111">
          <cell r="E111" t="str">
            <v>HR010E</v>
          </cell>
          <cell r="F111" t="str">
            <v>Compensation and Benefits-Australia</v>
          </cell>
          <cell r="G111" t="str">
            <v>EVT+30Y</v>
          </cell>
          <cell r="H111" t="str">
            <v>Case Closed</v>
          </cell>
          <cell r="I111">
            <v>10950</v>
          </cell>
          <cell r="J111" t="str">
            <v>Highly Confidential</v>
          </cell>
        </row>
        <row r="112">
          <cell r="E112" t="str">
            <v>HR010F</v>
          </cell>
          <cell r="F112" t="str">
            <v>Compensation and Benefits-Italy, UK</v>
          </cell>
          <cell r="G112" t="str">
            <v>EVT+6Y</v>
          </cell>
          <cell r="H112" t="str">
            <v>Tax Year Closed</v>
          </cell>
          <cell r="I112">
            <v>2190</v>
          </cell>
          <cell r="J112" t="str">
            <v>Highly Confidential</v>
          </cell>
        </row>
        <row r="113">
          <cell r="E113" t="str">
            <v>HR010G</v>
          </cell>
          <cell r="F113" t="str">
            <v>Compensation and Benefits-Netherlands</v>
          </cell>
          <cell r="G113" t="str">
            <v>EVT+7Y</v>
          </cell>
          <cell r="H113" t="str">
            <v>Employee Termination</v>
          </cell>
          <cell r="I113">
            <v>2555</v>
          </cell>
          <cell r="J113" t="str">
            <v>Highly Confidential</v>
          </cell>
        </row>
        <row r="114">
          <cell r="E114" t="str">
            <v>HR020</v>
          </cell>
          <cell r="F114" t="str">
            <v>Benefits and Salary Administration</v>
          </cell>
          <cell r="G114" t="str">
            <v>10Y</v>
          </cell>
          <cell r="H114" t="str">
            <v>Creation Date</v>
          </cell>
          <cell r="I114">
            <v>3650</v>
          </cell>
          <cell r="J114" t="str">
            <v>Highly Confidential</v>
          </cell>
        </row>
        <row r="115">
          <cell r="E115" t="str">
            <v>HR120</v>
          </cell>
          <cell r="F115" t="str">
            <v>Work Assignment and People Management</v>
          </cell>
          <cell r="G115" t="str">
            <v>EVT+6Y</v>
          </cell>
          <cell r="H115" t="str">
            <v>Employee Termination</v>
          </cell>
          <cell r="I115">
            <v>2190</v>
          </cell>
          <cell r="J115" t="str">
            <v>Highly Confidential</v>
          </cell>
        </row>
        <row r="116">
          <cell r="E116" t="str">
            <v>HR120B</v>
          </cell>
          <cell r="F116" t="str">
            <v>Work Assignment and People Management-Brazil</v>
          </cell>
          <cell r="G116" t="str">
            <v>EVT+1Y</v>
          </cell>
          <cell r="H116" t="str">
            <v>Life of Company</v>
          </cell>
          <cell r="I116">
            <v>365</v>
          </cell>
          <cell r="J116" t="str">
            <v>Highly Confidential</v>
          </cell>
        </row>
        <row r="117">
          <cell r="E117" t="str">
            <v>HR120C</v>
          </cell>
          <cell r="F117" t="str">
            <v>Work Assignment and People Management-Russia</v>
          </cell>
          <cell r="G117" t="str">
            <v>EVT+50Y</v>
          </cell>
          <cell r="H117" t="str">
            <v>Employee Termination</v>
          </cell>
          <cell r="I117">
            <v>18250</v>
          </cell>
          <cell r="J117" t="str">
            <v>Highly Confidential</v>
          </cell>
        </row>
        <row r="118">
          <cell r="E118" t="str">
            <v>HR120D</v>
          </cell>
          <cell r="F118" t="str">
            <v>Work Assignment and People Management-Italy, Poland</v>
          </cell>
          <cell r="G118" t="str">
            <v>EVT+10Y</v>
          </cell>
          <cell r="H118" t="str">
            <v>Employee Termination</v>
          </cell>
          <cell r="I118">
            <v>3650</v>
          </cell>
          <cell r="J118" t="str">
            <v>Highly Confidential</v>
          </cell>
        </row>
        <row r="119">
          <cell r="E119" t="str">
            <v>HR120E</v>
          </cell>
          <cell r="F119" t="str">
            <v>Work Assignment and People Management-Germany, Norway</v>
          </cell>
          <cell r="G119" t="str">
            <v>EVT</v>
          </cell>
          <cell r="H119" t="str">
            <v>Employee Termination</v>
          </cell>
          <cell r="I119">
            <v>1</v>
          </cell>
          <cell r="J119" t="str">
            <v>Highly Confidential</v>
          </cell>
        </row>
        <row r="120">
          <cell r="E120" t="str">
            <v>HR120F</v>
          </cell>
          <cell r="F120" t="str">
            <v>Work Assignment and People Management-Germany (Arbeitszeugnis)</v>
          </cell>
          <cell r="G120" t="str">
            <v>EVT+6M</v>
          </cell>
          <cell r="H120" t="str">
            <v>Employee Termination</v>
          </cell>
          <cell r="I120">
            <v>180</v>
          </cell>
          <cell r="J120" t="str">
            <v>Highly Confidential</v>
          </cell>
        </row>
        <row r="121">
          <cell r="E121" t="str">
            <v>HR130</v>
          </cell>
          <cell r="F121" t="str">
            <v>Unsuccessful Candidates (Employee Recruitment)</v>
          </cell>
          <cell r="G121" t="str">
            <v>1Y</v>
          </cell>
          <cell r="H121" t="str">
            <v>Creation Date</v>
          </cell>
          <cell r="I121">
            <v>365</v>
          </cell>
          <cell r="J121" t="str">
            <v>Highly Confidential</v>
          </cell>
        </row>
        <row r="122">
          <cell r="E122" t="str">
            <v>HR140</v>
          </cell>
          <cell r="F122" t="str">
            <v>Workforce Reporting</v>
          </cell>
          <cell r="G122" t="str">
            <v>7Y</v>
          </cell>
          <cell r="H122" t="str">
            <v>Creation Date</v>
          </cell>
          <cell r="I122">
            <v>2555</v>
          </cell>
          <cell r="J122" t="str">
            <v>Highly Confidential</v>
          </cell>
        </row>
        <row r="123">
          <cell r="E123" t="str">
            <v>HR210</v>
          </cell>
          <cell r="F123" t="str">
            <v>Drug and Alcohol Testing</v>
          </cell>
          <cell r="G123" t="str">
            <v>5Y</v>
          </cell>
          <cell r="H123" t="str">
            <v>Creation Date</v>
          </cell>
          <cell r="I123">
            <v>1825</v>
          </cell>
          <cell r="J123" t="str">
            <v>Highly Confidential</v>
          </cell>
        </row>
        <row r="124">
          <cell r="E124" t="str">
            <v>HR220</v>
          </cell>
          <cell r="F124" t="str">
            <v>Employee Medical File</v>
          </cell>
          <cell r="G124" t="str">
            <v>EVT+30Y</v>
          </cell>
          <cell r="H124" t="str">
            <v>Employee Termination</v>
          </cell>
          <cell r="I124">
            <v>10950</v>
          </cell>
          <cell r="J124" t="str">
            <v>Highly Confidential</v>
          </cell>
        </row>
        <row r="125">
          <cell r="E125" t="str">
            <v>HR220B</v>
          </cell>
          <cell r="F125" t="str">
            <v>Employee Medical File-Brazil</v>
          </cell>
          <cell r="G125" t="str">
            <v>EVT+1Y</v>
          </cell>
          <cell r="H125" t="str">
            <v>Life of Company</v>
          </cell>
          <cell r="I125">
            <v>365</v>
          </cell>
          <cell r="J125" t="str">
            <v>Highly Confidential</v>
          </cell>
        </row>
        <row r="126">
          <cell r="E126" t="str">
            <v>HR220C</v>
          </cell>
          <cell r="F126" t="str">
            <v>Employee Medical File-Saudi Arabia, UK</v>
          </cell>
          <cell r="G126" t="str">
            <v>EVT+40Y</v>
          </cell>
          <cell r="H126" t="str">
            <v>Employee Termination</v>
          </cell>
          <cell r="I126">
            <v>14600</v>
          </cell>
          <cell r="J126" t="str">
            <v>Highly Confidential</v>
          </cell>
        </row>
        <row r="127">
          <cell r="E127" t="str">
            <v>HR310</v>
          </cell>
          <cell r="F127" t="str">
            <v>Employee Awards and Relations</v>
          </cell>
          <cell r="G127" t="str">
            <v>5Y</v>
          </cell>
          <cell r="H127" t="str">
            <v>Creation Date</v>
          </cell>
          <cell r="I127">
            <v>1825</v>
          </cell>
          <cell r="J127" t="str">
            <v>Confidential</v>
          </cell>
        </row>
        <row r="128">
          <cell r="E128" t="str">
            <v>HR320</v>
          </cell>
          <cell r="F128" t="str">
            <v>Training Attendance Records</v>
          </cell>
          <cell r="G128" t="str">
            <v>EVT+10Y</v>
          </cell>
          <cell r="H128" t="str">
            <v>Employee Termination</v>
          </cell>
          <cell r="I128">
            <v>3650</v>
          </cell>
          <cell r="J128" t="str">
            <v>Confidential</v>
          </cell>
        </row>
        <row r="129">
          <cell r="E129" t="str">
            <v>HR330</v>
          </cell>
          <cell r="F129" t="str">
            <v>Training Materials</v>
          </cell>
          <cell r="G129" t="str">
            <v>EVT+10Y</v>
          </cell>
          <cell r="H129" t="str">
            <v>Superseded/Obsolete</v>
          </cell>
          <cell r="I129">
            <v>3650</v>
          </cell>
          <cell r="J129" t="str">
            <v>Confidential</v>
          </cell>
        </row>
        <row r="130">
          <cell r="E130" t="str">
            <v>IT010</v>
          </cell>
          <cell r="F130" t="str">
            <v>Electronic System Monitoring</v>
          </cell>
          <cell r="G130" t="str">
            <v>EVT+5Y</v>
          </cell>
          <cell r="H130" t="str">
            <v>Superseded/Obsolete</v>
          </cell>
          <cell r="I130">
            <v>1825</v>
          </cell>
          <cell r="J130" t="str">
            <v>Confidential</v>
          </cell>
        </row>
        <row r="131">
          <cell r="E131" t="str">
            <v>IT020</v>
          </cell>
          <cell r="F131" t="str">
            <v>Hardware Documentation</v>
          </cell>
          <cell r="G131" t="str">
            <v>EVT+7Y</v>
          </cell>
          <cell r="H131" t="str">
            <v>Life of Equipment</v>
          </cell>
          <cell r="I131">
            <v>2555</v>
          </cell>
          <cell r="J131" t="str">
            <v>Confidential</v>
          </cell>
        </row>
        <row r="132">
          <cell r="E132" t="str">
            <v>IT030</v>
          </cell>
          <cell r="F132" t="str">
            <v>Help Desk</v>
          </cell>
          <cell r="G132" t="str">
            <v>5Y</v>
          </cell>
          <cell r="H132" t="str">
            <v>Creation Date</v>
          </cell>
          <cell r="I132">
            <v>1825</v>
          </cell>
          <cell r="J132" t="str">
            <v>Confidential</v>
          </cell>
        </row>
        <row r="133">
          <cell r="E133" t="str">
            <v>IT040</v>
          </cell>
          <cell r="F133" t="str">
            <v>Report Writers and Data Warehouses</v>
          </cell>
          <cell r="G133" t="str">
            <v>EVT+5Y</v>
          </cell>
          <cell r="H133" t="str">
            <v>Superseded/Obsolete</v>
          </cell>
          <cell r="I133">
            <v>1825</v>
          </cell>
          <cell r="J133" t="str">
            <v>Confidential</v>
          </cell>
        </row>
        <row r="134">
          <cell r="E134" t="str">
            <v>IT050</v>
          </cell>
          <cell r="F134" t="str">
            <v>System Backup Files</v>
          </cell>
          <cell r="G134" t="str">
            <v>MAX 1Y</v>
          </cell>
          <cell r="H134" t="str">
            <v>Creation Date</v>
          </cell>
          <cell r="I134">
            <v>365</v>
          </cell>
          <cell r="J134" t="str">
            <v>Confidential</v>
          </cell>
        </row>
        <row r="135">
          <cell r="E135" t="str">
            <v>IT060</v>
          </cell>
          <cell r="F135" t="str">
            <v>System User Authorizations</v>
          </cell>
          <cell r="G135" t="str">
            <v>5Y</v>
          </cell>
          <cell r="H135" t="str">
            <v>Creation Date</v>
          </cell>
          <cell r="I135">
            <v>1825</v>
          </cell>
          <cell r="J135" t="str">
            <v>Highly Confidential</v>
          </cell>
        </row>
        <row r="136">
          <cell r="E136" t="str">
            <v>IT070</v>
          </cell>
          <cell r="F136" t="str">
            <v>IT Security and Compliance</v>
          </cell>
          <cell r="G136" t="str">
            <v>EVT+6Y</v>
          </cell>
          <cell r="H136" t="str">
            <v>Activity Completed</v>
          </cell>
          <cell r="I136">
            <v>2190</v>
          </cell>
          <cell r="J136" t="str">
            <v>Confidential</v>
          </cell>
        </row>
        <row r="137">
          <cell r="E137" t="str">
            <v>IT110</v>
          </cell>
          <cell r="F137" t="str">
            <v>Application Development and File Documentation</v>
          </cell>
          <cell r="G137" t="str">
            <v>EVT+5Y</v>
          </cell>
          <cell r="H137" t="str">
            <v>Destruction of Associated Records</v>
          </cell>
          <cell r="I137">
            <v>1825</v>
          </cell>
          <cell r="J137" t="str">
            <v>Confidential</v>
          </cell>
        </row>
        <row r="138">
          <cell r="E138" t="str">
            <v>IT120</v>
          </cell>
          <cell r="F138" t="str">
            <v>Software Programs</v>
          </cell>
          <cell r="G138" t="str">
            <v>EVT+7Y</v>
          </cell>
          <cell r="H138" t="str">
            <v>Superseded/Obsolete</v>
          </cell>
          <cell r="I138">
            <v>2555</v>
          </cell>
          <cell r="J138" t="str">
            <v>Confidential</v>
          </cell>
        </row>
        <row r="139">
          <cell r="E139" t="str">
            <v>IT130</v>
          </cell>
          <cell r="F139" t="str">
            <v>System Architecture Records</v>
          </cell>
          <cell r="G139" t="str">
            <v>EVT+3Y</v>
          </cell>
          <cell r="H139" t="str">
            <v>Superseded/Obsolete</v>
          </cell>
          <cell r="I139">
            <v>1095</v>
          </cell>
          <cell r="J139" t="str">
            <v>Confidential</v>
          </cell>
        </row>
        <row r="140">
          <cell r="E140" t="str">
            <v>LGL010</v>
          </cell>
          <cell r="F140" t="str">
            <v>Litigation Case Files, Claims, Court Orders, Decrees, and Settlements</v>
          </cell>
          <cell r="G140" t="str">
            <v>EVT+10Y</v>
          </cell>
          <cell r="H140" t="str">
            <v>Closed</v>
          </cell>
          <cell r="I140">
            <v>3650</v>
          </cell>
          <cell r="J140" t="str">
            <v>Confidential</v>
          </cell>
        </row>
        <row r="141">
          <cell r="E141" t="str">
            <v>LGL020</v>
          </cell>
          <cell r="F141" t="str">
            <v>Customer Complaint</v>
          </cell>
          <cell r="G141" t="str">
            <v>EVT+10Y</v>
          </cell>
          <cell r="H141" t="str">
            <v>Resolved</v>
          </cell>
          <cell r="I141">
            <v>3650</v>
          </cell>
          <cell r="J141" t="str">
            <v>Confidential</v>
          </cell>
        </row>
        <row r="142">
          <cell r="E142" t="str">
            <v>LGL030</v>
          </cell>
          <cell r="F142" t="str">
            <v>Internal Investigations</v>
          </cell>
          <cell r="G142" t="str">
            <v>EVT+10Y</v>
          </cell>
          <cell r="H142" t="str">
            <v>Closed</v>
          </cell>
          <cell r="I142">
            <v>3650</v>
          </cell>
          <cell r="J142" t="str">
            <v>Highly Confidential</v>
          </cell>
        </row>
        <row r="143">
          <cell r="E143" t="str">
            <v>LGL040</v>
          </cell>
          <cell r="F143" t="str">
            <v>Whistleblowing Records</v>
          </cell>
          <cell r="G143" t="str">
            <v>6M</v>
          </cell>
          <cell r="H143" t="str">
            <v>Closed</v>
          </cell>
          <cell r="I143">
            <v>180</v>
          </cell>
          <cell r="J143" t="str">
            <v>Highly Confidential</v>
          </cell>
        </row>
        <row r="144">
          <cell r="E144" t="str">
            <v>LGL040B</v>
          </cell>
          <cell r="F144" t="str">
            <v>Whistleblowing Records-Unsubstantiated-France, Germany, Italy, Netherlands, Norway, Poland, Spain, UK</v>
          </cell>
          <cell r="G144" t="str">
            <v>2M</v>
          </cell>
          <cell r="H144" t="str">
            <v>Resolution</v>
          </cell>
          <cell r="I144">
            <v>60</v>
          </cell>
          <cell r="J144" t="str">
            <v>Highly Confidential</v>
          </cell>
        </row>
        <row r="145">
          <cell r="E145" t="str">
            <v>LGL110</v>
          </cell>
          <cell r="F145" t="str">
            <v>Contracts / Agreements - Customers, Vendors or Subcontractors</v>
          </cell>
          <cell r="G145" t="str">
            <v>EVT+15Y</v>
          </cell>
          <cell r="H145" t="str">
            <v>Termination of Contract and Warranty</v>
          </cell>
          <cell r="I145">
            <v>5475</v>
          </cell>
          <cell r="J145" t="str">
            <v>Confidential</v>
          </cell>
        </row>
        <row r="146">
          <cell r="E146" t="str">
            <v>LGL110B</v>
          </cell>
          <cell r="F146" t="str">
            <v>Contracts / Agreements - Customers, Vendors or Subcontractors-France</v>
          </cell>
          <cell r="G146" t="str">
            <v>IND</v>
          </cell>
          <cell r="H146" t="str">
            <v>Creation Date</v>
          </cell>
          <cell r="I146">
            <v>2555</v>
          </cell>
          <cell r="J146" t="str">
            <v>Confidential</v>
          </cell>
        </row>
        <row r="147">
          <cell r="E147" t="str">
            <v>LGL120</v>
          </cell>
          <cell r="F147" t="str">
            <v>Contracts / Agreements - General</v>
          </cell>
          <cell r="G147" t="str">
            <v>EVT+10Y</v>
          </cell>
          <cell r="H147" t="str">
            <v>Termination of Contract</v>
          </cell>
          <cell r="I147">
            <v>3650</v>
          </cell>
          <cell r="J147" t="str">
            <v>Confidential</v>
          </cell>
        </row>
        <row r="148">
          <cell r="E148" t="str">
            <v>LGL130</v>
          </cell>
          <cell r="F148" t="str">
            <v>Legal and Regulatory Opinions</v>
          </cell>
          <cell r="G148" t="str">
            <v>10Y</v>
          </cell>
          <cell r="H148" t="str">
            <v>Creation Date</v>
          </cell>
          <cell r="I148">
            <v>3650</v>
          </cell>
          <cell r="J148" t="str">
            <v>Confidential</v>
          </cell>
        </row>
        <row r="149">
          <cell r="E149" t="str">
            <v>LGL140</v>
          </cell>
          <cell r="F149" t="str">
            <v>Real Property</v>
          </cell>
          <cell r="G149" t="str">
            <v>EVT+15Y</v>
          </cell>
          <cell r="H149" t="str">
            <v>Property Obligation Ceases</v>
          </cell>
          <cell r="I149">
            <v>5475</v>
          </cell>
          <cell r="J149" t="str">
            <v>Confidential</v>
          </cell>
        </row>
        <row r="150">
          <cell r="E150" t="str">
            <v>LGL140B</v>
          </cell>
          <cell r="F150" t="str">
            <v>Real Property-Russia</v>
          </cell>
          <cell r="G150" t="str">
            <v>EVT+1Y</v>
          </cell>
          <cell r="H150" t="str">
            <v>Life of Company</v>
          </cell>
          <cell r="I150">
            <v>365</v>
          </cell>
          <cell r="J150" t="str">
            <v>Confidential</v>
          </cell>
        </row>
        <row r="151">
          <cell r="E151" t="str">
            <v>LGL210</v>
          </cell>
          <cell r="F151" t="str">
            <v>Legislative and Regulatory Activities</v>
          </cell>
          <cell r="G151" t="str">
            <v>EVT+5Y</v>
          </cell>
          <cell r="H151" t="str">
            <v>Superseded/Obsolete</v>
          </cell>
          <cell r="I151">
            <v>1825</v>
          </cell>
          <cell r="J151" t="str">
            <v>Confidential</v>
          </cell>
        </row>
        <row r="152">
          <cell r="E152" t="str">
            <v>LGL220</v>
          </cell>
          <cell r="F152" t="str">
            <v>Political Action Committees</v>
          </cell>
          <cell r="G152" t="str">
            <v>5Y</v>
          </cell>
          <cell r="H152" t="str">
            <v>Creation Date</v>
          </cell>
          <cell r="I152">
            <v>1825</v>
          </cell>
          <cell r="J152" t="str">
            <v>Confidential</v>
          </cell>
        </row>
        <row r="153">
          <cell r="E153" t="str">
            <v>LGL230</v>
          </cell>
          <cell r="F153" t="str">
            <v>Regulatory Correspondence</v>
          </cell>
          <cell r="G153" t="str">
            <v>7Y</v>
          </cell>
          <cell r="H153" t="str">
            <v>Creation Date</v>
          </cell>
          <cell r="I153">
            <v>2555</v>
          </cell>
          <cell r="J153" t="str">
            <v>Confidential</v>
          </cell>
        </row>
        <row r="154">
          <cell r="E154" t="str">
            <v>LGL310</v>
          </cell>
          <cell r="F154" t="str">
            <v>Intellectual Property - Patents, Copyrights and Trademarks</v>
          </cell>
          <cell r="G154" t="str">
            <v>EVT+10Y</v>
          </cell>
          <cell r="H154" t="str">
            <v>Superseded/Obsolete</v>
          </cell>
          <cell r="I154">
            <v>3650</v>
          </cell>
          <cell r="J154" t="str">
            <v>Highly Confidential</v>
          </cell>
        </row>
        <row r="155">
          <cell r="E155" t="str">
            <v>LGL310B</v>
          </cell>
          <cell r="F155" t="str">
            <v>Intellectual Property - Patents, Copyrights and Trademarks-Russia</v>
          </cell>
          <cell r="G155" t="str">
            <v>EVT+1Y</v>
          </cell>
          <cell r="H155" t="str">
            <v>Life of Company</v>
          </cell>
          <cell r="I155">
            <v>365</v>
          </cell>
          <cell r="J155" t="str">
            <v>Highly Confidential</v>
          </cell>
        </row>
        <row r="156">
          <cell r="E156" t="str">
            <v>LGL410</v>
          </cell>
          <cell r="F156" t="str">
            <v>Disposition and Destruction Documentation</v>
          </cell>
          <cell r="G156" t="str">
            <v>10Y</v>
          </cell>
          <cell r="H156" t="str">
            <v>Creation Date</v>
          </cell>
          <cell r="I156">
            <v>3650</v>
          </cell>
          <cell r="J156" t="str">
            <v>Confidential</v>
          </cell>
        </row>
        <row r="157">
          <cell r="E157" t="str">
            <v>LGL420</v>
          </cell>
          <cell r="F157" t="str">
            <v>Records Indices</v>
          </cell>
          <cell r="G157" t="str">
            <v>EVT+5Y</v>
          </cell>
          <cell r="H157" t="str">
            <v>Superseded/Obsolete</v>
          </cell>
          <cell r="I157">
            <v>1825</v>
          </cell>
          <cell r="J157" t="str">
            <v>Confidential</v>
          </cell>
        </row>
        <row r="158">
          <cell r="E158" t="str">
            <v>PRJ010</v>
          </cell>
          <cell r="F158" t="str">
            <v>Engineering Administration</v>
          </cell>
          <cell r="G158" t="str">
            <v>EVT+10Y</v>
          </cell>
          <cell r="H158" t="str">
            <v>Project Closed</v>
          </cell>
          <cell r="I158">
            <v>3650</v>
          </cell>
          <cell r="J158" t="str">
            <v>Confidential</v>
          </cell>
        </row>
        <row r="159">
          <cell r="E159" t="str">
            <v>PRJ020</v>
          </cell>
          <cell r="F159" t="str">
            <v>Engineering Design Records</v>
          </cell>
          <cell r="G159" t="str">
            <v>EVT+30Y</v>
          </cell>
          <cell r="H159" t="str">
            <v>Project and Warranty Closed</v>
          </cell>
          <cell r="I159">
            <v>10950</v>
          </cell>
          <cell r="J159" t="str">
            <v>Confidential</v>
          </cell>
        </row>
        <row r="160">
          <cell r="E160" t="str">
            <v>PRJ030</v>
          </cell>
          <cell r="F160" t="str">
            <v>Equipment and Instrument Maintenance and Testing</v>
          </cell>
          <cell r="G160" t="str">
            <v>EVT+15Y</v>
          </cell>
          <cell r="H160" t="str">
            <v>Life of Equipment</v>
          </cell>
          <cell r="I160">
            <v>5475</v>
          </cell>
          <cell r="J160" t="str">
            <v>Confidential</v>
          </cell>
        </row>
        <row r="161">
          <cell r="E161" t="str">
            <v>PRJ040</v>
          </cell>
          <cell r="F161" t="str">
            <v>Manufacturing Records</v>
          </cell>
          <cell r="G161" t="str">
            <v>EVT+30Y</v>
          </cell>
          <cell r="H161" t="str">
            <v>Project Closed</v>
          </cell>
          <cell r="I161">
            <v>10950</v>
          </cell>
          <cell r="J161" t="str">
            <v>Confidential</v>
          </cell>
        </row>
        <row r="162">
          <cell r="E162" t="str">
            <v>PRJ050</v>
          </cell>
          <cell r="F162" t="str">
            <v>Manufacturing Quality Control Reports and Reviews</v>
          </cell>
          <cell r="G162" t="str">
            <v>EVT+30Y</v>
          </cell>
          <cell r="H162" t="str">
            <v>Project Closed</v>
          </cell>
          <cell r="I162">
            <v>10950</v>
          </cell>
          <cell r="J162" t="str">
            <v>Confidential</v>
          </cell>
        </row>
        <row r="163">
          <cell r="E163" t="str">
            <v>PRJ060</v>
          </cell>
          <cell r="F163" t="str">
            <v>Manufacturing Vendor / Subcontractor Documentation</v>
          </cell>
          <cell r="G163" t="str">
            <v>EVT+30Y</v>
          </cell>
          <cell r="H163" t="str">
            <v>Project Closed</v>
          </cell>
          <cell r="I163">
            <v>10950</v>
          </cell>
          <cell r="J163" t="str">
            <v>Confidential</v>
          </cell>
        </row>
        <row r="164">
          <cell r="E164" t="str">
            <v>PRJ070</v>
          </cell>
          <cell r="F164" t="str">
            <v>Manufacturing Research and Development</v>
          </cell>
          <cell r="G164" t="str">
            <v>EVT+1Y</v>
          </cell>
          <cell r="H164" t="str">
            <v>Life of Company</v>
          </cell>
          <cell r="I164">
            <v>365</v>
          </cell>
          <cell r="J164" t="str">
            <v>Highly Confidential</v>
          </cell>
        </row>
        <row r="165">
          <cell r="E165" t="str">
            <v>PRJ080</v>
          </cell>
          <cell r="F165" t="str">
            <v>Aftermarket, Support, and Service Project Documentation</v>
          </cell>
          <cell r="G165" t="str">
            <v>EVT+15Y</v>
          </cell>
          <cell r="H165" t="str">
            <v>Termination of Contract and Warranty</v>
          </cell>
          <cell r="I165">
            <v>5475</v>
          </cell>
          <cell r="J165" t="str">
            <v>Confidential</v>
          </cell>
        </row>
        <row r="166">
          <cell r="E166" t="str">
            <v>PRJ090</v>
          </cell>
          <cell r="F166" t="str">
            <v>Construction and Commissioning Records</v>
          </cell>
          <cell r="G166" t="str">
            <v>EVT+10Y</v>
          </cell>
          <cell r="H166" t="str">
            <v>Project Closed</v>
          </cell>
          <cell r="I166">
            <v>3650</v>
          </cell>
          <cell r="J166" t="str">
            <v>Confidential</v>
          </cell>
        </row>
        <row r="167">
          <cell r="E167" t="str">
            <v>PRJ090B</v>
          </cell>
          <cell r="F167" t="str">
            <v>Construction and Commissioning Records-Russia</v>
          </cell>
          <cell r="G167" t="str">
            <v>EVT+20Y</v>
          </cell>
          <cell r="H167" t="str">
            <v>Project Closed</v>
          </cell>
          <cell r="I167">
            <v>7300</v>
          </cell>
          <cell r="J167" t="str">
            <v>Confidential</v>
          </cell>
        </row>
        <row r="168">
          <cell r="E168" t="str">
            <v>SMK010</v>
          </cell>
          <cell r="F168" t="str">
            <v>Advertising</v>
          </cell>
          <cell r="G168" t="str">
            <v>EVT+6Y</v>
          </cell>
          <cell r="H168" t="str">
            <v>Superseded/Obsolete</v>
          </cell>
          <cell r="I168">
            <v>2190</v>
          </cell>
          <cell r="J168" t="str">
            <v>Public</v>
          </cell>
        </row>
        <row r="169">
          <cell r="E169" t="str">
            <v>SMK020</v>
          </cell>
          <cell r="F169" t="str">
            <v>Company Publications</v>
          </cell>
          <cell r="G169" t="str">
            <v>5Y</v>
          </cell>
          <cell r="H169" t="str">
            <v>Publication Date</v>
          </cell>
          <cell r="I169">
            <v>1825</v>
          </cell>
          <cell r="J169" t="str">
            <v>Public</v>
          </cell>
        </row>
        <row r="170">
          <cell r="E170" t="str">
            <v>SMK030</v>
          </cell>
          <cell r="F170" t="str">
            <v>Public and Media Relations</v>
          </cell>
          <cell r="G170" t="str">
            <v>EVT+1Y</v>
          </cell>
          <cell r="H170" t="str">
            <v>Life of Company</v>
          </cell>
          <cell r="I170">
            <v>365</v>
          </cell>
          <cell r="J170" t="str">
            <v>Public</v>
          </cell>
        </row>
        <row r="171">
          <cell r="E171" t="str">
            <v>SMK040</v>
          </cell>
          <cell r="F171" t="str">
            <v>Charitable Giving</v>
          </cell>
          <cell r="G171" t="str">
            <v>5Y</v>
          </cell>
          <cell r="H171" t="str">
            <v>Creation Date</v>
          </cell>
          <cell r="I171">
            <v>1825</v>
          </cell>
          <cell r="J171" t="str">
            <v>General</v>
          </cell>
        </row>
        <row r="172">
          <cell r="E172" t="str">
            <v>SMK110</v>
          </cell>
          <cell r="F172" t="str">
            <v>Marketing Research and Planning</v>
          </cell>
          <cell r="G172" t="str">
            <v>7Y</v>
          </cell>
          <cell r="H172" t="str">
            <v>Creation Date</v>
          </cell>
          <cell r="I172">
            <v>2555</v>
          </cell>
          <cell r="J172" t="str">
            <v>Highly Confidential</v>
          </cell>
        </row>
        <row r="173">
          <cell r="E173" t="str">
            <v>SMK120</v>
          </cell>
          <cell r="F173" t="str">
            <v>Promotional Assets</v>
          </cell>
          <cell r="G173" t="str">
            <v>IND</v>
          </cell>
          <cell r="H173" t="str">
            <v>Creation Date</v>
          </cell>
          <cell r="I173">
            <v>2555</v>
          </cell>
          <cell r="J173" t="str">
            <v>Public</v>
          </cell>
        </row>
        <row r="174">
          <cell r="E174" t="str">
            <v>SMK210</v>
          </cell>
          <cell r="F174" t="str">
            <v>Project Proposals - Rejected</v>
          </cell>
          <cell r="G174" t="str">
            <v>EVT+5Y</v>
          </cell>
          <cell r="H174" t="str">
            <v>Project Rejected</v>
          </cell>
          <cell r="I174">
            <v>1825</v>
          </cell>
          <cell r="J174" t="str">
            <v>Confidential</v>
          </cell>
        </row>
        <row r="175">
          <cell r="E175" t="str">
            <v>SMK220</v>
          </cell>
          <cell r="F175" t="str">
            <v>Sales and Training Presentations</v>
          </cell>
          <cell r="G175" t="str">
            <v>EVT+15Y</v>
          </cell>
          <cell r="H175" t="str">
            <v>Superseded/Obsolete</v>
          </cell>
          <cell r="I175">
            <v>5475</v>
          </cell>
          <cell r="J175" t="str">
            <v>Confidential</v>
          </cell>
        </row>
        <row r="176">
          <cell r="E176"/>
          <cell r="F176"/>
          <cell r="G176"/>
          <cell r="H176"/>
          <cell r="I176"/>
          <cell r="J176"/>
        </row>
        <row r="177">
          <cell r="E177"/>
          <cell r="F177"/>
          <cell r="G177"/>
          <cell r="H177"/>
          <cell r="I177"/>
          <cell r="J177"/>
        </row>
        <row r="178">
          <cell r="E178"/>
          <cell r="F178"/>
          <cell r="G178"/>
          <cell r="H178"/>
          <cell r="I178"/>
          <cell r="J178"/>
        </row>
        <row r="179">
          <cell r="E179"/>
          <cell r="F179"/>
          <cell r="G179"/>
          <cell r="H179"/>
          <cell r="I179"/>
          <cell r="J179"/>
        </row>
        <row r="180">
          <cell r="E180"/>
          <cell r="F180"/>
          <cell r="G180"/>
          <cell r="H180"/>
          <cell r="I180"/>
          <cell r="J180"/>
        </row>
        <row r="181">
          <cell r="E181"/>
          <cell r="F181"/>
          <cell r="G181"/>
          <cell r="H181"/>
          <cell r="I181"/>
          <cell r="J181"/>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ulo"/>
      <sheetName val="SLDataSheet"/>
      <sheetName val="Riferimento"/>
    </sheetNames>
    <sheetDataSet>
      <sheetData sheetId="0" refreshError="1"/>
      <sheetData sheetId="1" refreshError="1"/>
      <sheetData sheetId="2" refreshError="1">
        <row r="3">
          <cell r="E3" t="str">
            <v>ADM010</v>
          </cell>
          <cell r="F3" t="str">
            <v>Faciliites, Office Services, Building Access and Security</v>
          </cell>
          <cell r="G3" t="str">
            <v>6M</v>
          </cell>
          <cell r="H3" t="str">
            <v>Creation Date</v>
          </cell>
          <cell r="I3">
            <v>183</v>
          </cell>
          <cell r="J3" t="str">
            <v>Confidential</v>
          </cell>
          <cell r="M3" t="str">
            <v xml:space="preserve">A Coruña </v>
          </cell>
          <cell r="N3" t="str">
            <v>Spain</v>
          </cell>
        </row>
        <row r="4">
          <cell r="E4" t="str">
            <v>ADM010B</v>
          </cell>
          <cell r="F4" t="str">
            <v>Faciliites, Office Services, Building Access and Security-Russia, USA</v>
          </cell>
          <cell r="G4" t="str">
            <v>5Y</v>
          </cell>
          <cell r="H4" t="str">
            <v>Creation Date</v>
          </cell>
          <cell r="I4">
            <v>1825</v>
          </cell>
          <cell r="J4" t="str">
            <v>Confidential</v>
          </cell>
          <cell r="M4" t="str">
            <v xml:space="preserve">Aberdeen </v>
          </cell>
          <cell r="N4" t="str">
            <v>Scotland</v>
          </cell>
        </row>
        <row r="5">
          <cell r="E5" t="str">
            <v>ADM020</v>
          </cell>
          <cell r="F5" t="str">
            <v>Facilities Management Maintenance</v>
          </cell>
          <cell r="G5" t="str">
            <v>EVT+10Y</v>
          </cell>
          <cell r="H5" t="str">
            <v>Life of Facility</v>
          </cell>
          <cell r="I5">
            <v>3650</v>
          </cell>
          <cell r="J5" t="str">
            <v>General</v>
          </cell>
          <cell r="M5" t="str">
            <v>Abu Dhabi</v>
          </cell>
          <cell r="N5" t="str">
            <v>UAE</v>
          </cell>
        </row>
        <row r="6">
          <cell r="E6" t="str">
            <v>ADM030</v>
          </cell>
          <cell r="F6" t="str">
            <v>Office Equipment Manuals</v>
          </cell>
          <cell r="G6" t="str">
            <v>5Y</v>
          </cell>
          <cell r="H6" t="str">
            <v>Superseded/Obsolete</v>
          </cell>
          <cell r="I6">
            <v>1825</v>
          </cell>
          <cell r="J6" t="str">
            <v>General</v>
          </cell>
          <cell r="M6" t="str">
            <v>Al Khobar</v>
          </cell>
          <cell r="N6" t="str">
            <v>Saudi Arabia</v>
          </cell>
        </row>
        <row r="7">
          <cell r="E7" t="str">
            <v>ADM040</v>
          </cell>
          <cell r="F7" t="str">
            <v>Facility Security Videos and Camera Logs</v>
          </cell>
          <cell r="G7" t="str">
            <v>4W</v>
          </cell>
          <cell r="H7" t="str">
            <v>Creation Date</v>
          </cell>
          <cell r="I7">
            <v>28</v>
          </cell>
          <cell r="J7" t="str">
            <v>Confidential</v>
          </cell>
          <cell r="M7" t="str">
            <v xml:space="preserve">Atyrau </v>
          </cell>
          <cell r="N7" t="str">
            <v>Kazakhstan</v>
          </cell>
        </row>
        <row r="8">
          <cell r="E8" t="str">
            <v>ADM110</v>
          </cell>
          <cell r="F8" t="str">
            <v>Association Memberships</v>
          </cell>
          <cell r="G8" t="str">
            <v>5Y</v>
          </cell>
          <cell r="H8" t="str">
            <v>Creation Date</v>
          </cell>
          <cell r="I8">
            <v>1825</v>
          </cell>
          <cell r="J8" t="str">
            <v>Confidential</v>
          </cell>
          <cell r="M8" t="str">
            <v>Baku</v>
          </cell>
          <cell r="N8" t="str">
            <v>Azerbaijan</v>
          </cell>
        </row>
        <row r="9">
          <cell r="E9" t="str">
            <v>ADM120</v>
          </cell>
          <cell r="F9" t="str">
            <v>General Correspondence and Working Papers</v>
          </cell>
          <cell r="G9" t="str">
            <v>5Y</v>
          </cell>
          <cell r="H9" t="str">
            <v>Creation Date</v>
          </cell>
          <cell r="I9">
            <v>1825</v>
          </cell>
          <cell r="J9" t="str">
            <v>General</v>
          </cell>
          <cell r="M9" t="str">
            <v xml:space="preserve">Bangkok </v>
          </cell>
          <cell r="N9" t="str">
            <v>Thailand</v>
          </cell>
        </row>
        <row r="10">
          <cell r="E10" t="str">
            <v>ADM130</v>
          </cell>
          <cell r="F10" t="str">
            <v>General Project Files</v>
          </cell>
          <cell r="G10" t="str">
            <v>EVT+5Y</v>
          </cell>
          <cell r="H10" t="str">
            <v>Project Closed</v>
          </cell>
          <cell r="I10">
            <v>1825</v>
          </cell>
          <cell r="J10" t="str">
            <v>Confidential</v>
          </cell>
          <cell r="M10" t="str">
            <v xml:space="preserve">Barcelona </v>
          </cell>
          <cell r="N10" t="str">
            <v>Spain</v>
          </cell>
        </row>
        <row r="11">
          <cell r="E11" t="str">
            <v>ADM140</v>
          </cell>
          <cell r="F11" t="str">
            <v>General Reference and Research</v>
          </cell>
          <cell r="G11" t="str">
            <v>EVT+5Y</v>
          </cell>
          <cell r="H11" t="str">
            <v>Superseded/Obsolete</v>
          </cell>
          <cell r="I11">
            <v>1825</v>
          </cell>
          <cell r="J11" t="str">
            <v>General</v>
          </cell>
          <cell r="M11" t="str">
            <v xml:space="preserve">Bogota </v>
          </cell>
          <cell r="N11" t="str">
            <v>Colombia</v>
          </cell>
        </row>
        <row r="12">
          <cell r="E12" t="str">
            <v xml:space="preserve">ADM150  </v>
          </cell>
          <cell r="F12" t="str">
            <v>Operational Reports and Analysis</v>
          </cell>
          <cell r="G12" t="str">
            <v>5Y</v>
          </cell>
          <cell r="H12" t="str">
            <v>Creation Date</v>
          </cell>
          <cell r="I12">
            <v>1825</v>
          </cell>
          <cell r="J12" t="str">
            <v>Confidential</v>
          </cell>
          <cell r="M12" t="str">
            <v xml:space="preserve">Boston </v>
          </cell>
          <cell r="N12" t="str">
            <v>USA</v>
          </cell>
        </row>
        <row r="13">
          <cell r="E13" t="str">
            <v>ADM210</v>
          </cell>
          <cell r="F13" t="str">
            <v>Vehicle Incident Records</v>
          </cell>
          <cell r="G13" t="str">
            <v>EVT+5Y</v>
          </cell>
          <cell r="H13" t="str">
            <v>Issue Resolved</v>
          </cell>
          <cell r="I13">
            <v>1825</v>
          </cell>
          <cell r="J13" t="str">
            <v>Highly Confidential</v>
          </cell>
          <cell r="M13" t="str">
            <v>Caracas</v>
          </cell>
          <cell r="N13" t="str">
            <v>Venezuela</v>
          </cell>
        </row>
        <row r="14">
          <cell r="E14" t="str">
            <v>ADM220</v>
          </cell>
          <cell r="F14" t="str">
            <v>Vehicle Ownership, Registration, Inspection, Use, Maintenance, and Repair Records</v>
          </cell>
          <cell r="G14" t="str">
            <v>EVT+5Y</v>
          </cell>
          <cell r="H14" t="str">
            <v>Vehicle Sold</v>
          </cell>
          <cell r="I14">
            <v>1825</v>
          </cell>
          <cell r="J14" t="str">
            <v>General</v>
          </cell>
          <cell r="M14" t="str">
            <v xml:space="preserve">Chennai </v>
          </cell>
          <cell r="N14" t="str">
            <v>India</v>
          </cell>
        </row>
        <row r="15">
          <cell r="E15" t="str">
            <v>ADM230</v>
          </cell>
          <cell r="F15" t="str">
            <v>Driver Logs and Vehicle Inspection Reports</v>
          </cell>
          <cell r="G15" t="str">
            <v>6M</v>
          </cell>
          <cell r="H15" t="str">
            <v>Creation Date</v>
          </cell>
          <cell r="I15">
            <v>183</v>
          </cell>
          <cell r="J15" t="str">
            <v>Confidential</v>
          </cell>
          <cell r="M15" t="str">
            <v xml:space="preserve">Claremont </v>
          </cell>
          <cell r="N15" t="str">
            <v>USA</v>
          </cell>
        </row>
        <row r="16">
          <cell r="E16" t="str">
            <v>ADM310</v>
          </cell>
          <cell r="F16" t="str">
            <v>Emergency and Disaster Planning</v>
          </cell>
          <cell r="G16" t="str">
            <v>EVT+10Y</v>
          </cell>
          <cell r="H16" t="str">
            <v>Superseded/Obsolete</v>
          </cell>
          <cell r="I16">
            <v>3650</v>
          </cell>
          <cell r="J16" t="str">
            <v>Confidential</v>
          </cell>
          <cell r="M16" t="str">
            <v>Dahej</v>
          </cell>
          <cell r="N16" t="str">
            <v>India</v>
          </cell>
        </row>
        <row r="17">
          <cell r="E17" t="str">
            <v>ADM320</v>
          </cell>
          <cell r="F17" t="str">
            <v>Strategic Planning</v>
          </cell>
          <cell r="G17" t="str">
            <v>5Y</v>
          </cell>
          <cell r="H17" t="str">
            <v>Creation Date</v>
          </cell>
          <cell r="I17">
            <v>1825</v>
          </cell>
          <cell r="J17" t="str">
            <v>Confidential</v>
          </cell>
          <cell r="M17" t="str">
            <v>Doha</v>
          </cell>
          <cell r="N17" t="str">
            <v>Qatar</v>
          </cell>
        </row>
        <row r="18">
          <cell r="E18" t="str">
            <v>ADM410</v>
          </cell>
          <cell r="F18" t="str">
            <v>Policies and Procedures</v>
          </cell>
          <cell r="G18" t="str">
            <v>EVT+10Y</v>
          </cell>
          <cell r="H18" t="str">
            <v>Superseded</v>
          </cell>
          <cell r="I18">
            <v>3650</v>
          </cell>
          <cell r="J18" t="str">
            <v>General</v>
          </cell>
          <cell r="M18" t="str">
            <v xml:space="preserve">Frankfurt </v>
          </cell>
          <cell r="N18" t="str">
            <v>Germany</v>
          </cell>
        </row>
        <row r="19">
          <cell r="E19" t="str">
            <v>ADM420</v>
          </cell>
          <cell r="F19" t="str">
            <v>Departmental Processes</v>
          </cell>
          <cell r="G19" t="str">
            <v>EVT+5Y</v>
          </cell>
          <cell r="H19" t="str">
            <v>Superseded/Obsolete</v>
          </cell>
          <cell r="I19">
            <v>1825</v>
          </cell>
          <cell r="J19" t="str">
            <v>General</v>
          </cell>
          <cell r="M19" t="str">
            <v xml:space="preserve">Ho Chi Minh City </v>
          </cell>
          <cell r="N19" t="str">
            <v>Vietnam</v>
          </cell>
        </row>
        <row r="20">
          <cell r="E20" t="str">
            <v>COR010</v>
          </cell>
          <cell r="F20" t="str">
            <v>Closing Documents</v>
          </cell>
          <cell r="G20" t="str">
            <v>EVT+1Y</v>
          </cell>
          <cell r="H20" t="str">
            <v>Life of Company</v>
          </cell>
          <cell r="I20">
            <v>365</v>
          </cell>
          <cell r="J20" t="str">
            <v>Highly Confidential</v>
          </cell>
          <cell r="M20" t="str">
            <v xml:space="preserve">Houston </v>
          </cell>
          <cell r="N20" t="str">
            <v>USA</v>
          </cell>
        </row>
        <row r="21">
          <cell r="E21" t="str">
            <v>COR020</v>
          </cell>
          <cell r="F21" t="str">
            <v>Documents from Prospects - Unconsummated</v>
          </cell>
          <cell r="G21" t="str">
            <v>EVT</v>
          </cell>
          <cell r="H21" t="str">
            <v>Decision Made</v>
          </cell>
          <cell r="I21">
            <v>1</v>
          </cell>
          <cell r="J21" t="str">
            <v>Highly Confidential</v>
          </cell>
          <cell r="M21" t="str">
            <v xml:space="preserve">Jakarta </v>
          </cell>
          <cell r="N21" t="str">
            <v>Indonesia</v>
          </cell>
        </row>
        <row r="22">
          <cell r="E22" t="str">
            <v>COR030</v>
          </cell>
          <cell r="F22" t="str">
            <v>Due Diligence Analysis - Consummated</v>
          </cell>
          <cell r="G22" t="str">
            <v>EVT+10Y</v>
          </cell>
          <cell r="H22" t="str">
            <v>Deal Finalized</v>
          </cell>
          <cell r="I22">
            <v>3650</v>
          </cell>
          <cell r="J22" t="str">
            <v>Highly Confidential</v>
          </cell>
          <cell r="M22" t="str">
            <v xml:space="preserve">Kuala Lumpur </v>
          </cell>
          <cell r="N22" t="str">
            <v>Malaysia</v>
          </cell>
        </row>
        <row r="23">
          <cell r="E23" t="str">
            <v>COR040</v>
          </cell>
          <cell r="F23" t="str">
            <v>Due Diligence Analysis - Unconsummated</v>
          </cell>
          <cell r="G23" t="str">
            <v>EVT+5Y</v>
          </cell>
          <cell r="H23" t="str">
            <v>Decision Made</v>
          </cell>
          <cell r="I23">
            <v>1825</v>
          </cell>
          <cell r="J23" t="str">
            <v>Highly Confidential</v>
          </cell>
          <cell r="M23" t="str">
            <v xml:space="preserve">London </v>
          </cell>
          <cell r="N23" t="str">
            <v>England</v>
          </cell>
        </row>
        <row r="24">
          <cell r="E24" t="str">
            <v>COR110</v>
          </cell>
          <cell r="F24" t="str">
            <v>Corporate Archives</v>
          </cell>
          <cell r="G24" t="str">
            <v>EVT+1Y</v>
          </cell>
          <cell r="H24" t="str">
            <v>Life of Company</v>
          </cell>
          <cell r="I24">
            <v>365</v>
          </cell>
          <cell r="J24" t="str">
            <v>Confidential</v>
          </cell>
          <cell r="M24" t="str">
            <v xml:space="preserve">Lyon </v>
          </cell>
          <cell r="N24" t="str">
            <v>France</v>
          </cell>
        </row>
        <row r="25">
          <cell r="E25" t="str">
            <v>COR210</v>
          </cell>
          <cell r="F25" t="str">
            <v>Annual Reports to Shareholders</v>
          </cell>
          <cell r="G25" t="str">
            <v>EVT+1Y</v>
          </cell>
          <cell r="H25" t="str">
            <v>Life of Company</v>
          </cell>
          <cell r="I25">
            <v>365</v>
          </cell>
          <cell r="J25" t="str">
            <v>General</v>
          </cell>
          <cell r="M25" t="str">
            <v xml:space="preserve">Madrid </v>
          </cell>
          <cell r="N25" t="str">
            <v>Spain</v>
          </cell>
        </row>
        <row r="26">
          <cell r="E26" t="str">
            <v>COR220</v>
          </cell>
          <cell r="F26" t="str">
            <v>Board of Directors</v>
          </cell>
          <cell r="G26" t="str">
            <v>EVT+1Y</v>
          </cell>
          <cell r="H26" t="str">
            <v>Life of Company</v>
          </cell>
          <cell r="I26">
            <v>365</v>
          </cell>
          <cell r="J26" t="str">
            <v>Highly Confidential</v>
          </cell>
          <cell r="M26" t="str">
            <v xml:space="preserve">Maputo </v>
          </cell>
          <cell r="N26" t="str">
            <v>Mozambique</v>
          </cell>
        </row>
        <row r="27">
          <cell r="E27" t="str">
            <v>COR225</v>
          </cell>
          <cell r="F27" t="str">
            <v xml:space="preserve">Board of Directors' Evaluations </v>
          </cell>
          <cell r="G27" t="str">
            <v>EVT+5Y</v>
          </cell>
          <cell r="H27" t="str">
            <v>Until Replaced</v>
          </cell>
          <cell r="I27">
            <v>1825</v>
          </cell>
          <cell r="J27" t="str">
            <v>Highly Confidential</v>
          </cell>
          <cell r="M27" t="str">
            <v>Mexico City</v>
          </cell>
          <cell r="N27" t="str">
            <v>Mexico</v>
          </cell>
        </row>
        <row r="28">
          <cell r="E28" t="str">
            <v>COR230</v>
          </cell>
          <cell r="F28" t="str">
            <v>Business Licenses and Permits</v>
          </cell>
          <cell r="G28" t="str">
            <v>EVT+5Y</v>
          </cell>
          <cell r="H28" t="str">
            <v>Expiration/Superseded</v>
          </cell>
          <cell r="I28">
            <v>1825</v>
          </cell>
          <cell r="J28" t="str">
            <v>General</v>
          </cell>
          <cell r="M28" t="str">
            <v xml:space="preserve">Milan </v>
          </cell>
          <cell r="N28" t="str">
            <v>Italy</v>
          </cell>
        </row>
        <row r="29">
          <cell r="E29" t="str">
            <v>COR230B</v>
          </cell>
          <cell r="F29" t="str">
            <v>Business Licenses and Permits-Norway, Russia</v>
          </cell>
          <cell r="G29" t="str">
            <v>EVT+10Y</v>
          </cell>
          <cell r="H29" t="str">
            <v>Expiration/Superseded</v>
          </cell>
          <cell r="I29">
            <v>3650</v>
          </cell>
          <cell r="J29" t="str">
            <v>General</v>
          </cell>
          <cell r="M29" t="str">
            <v>Milton Keynes</v>
          </cell>
          <cell r="N29" t="str">
            <v>England</v>
          </cell>
        </row>
        <row r="30">
          <cell r="E30" t="str">
            <v>COR240</v>
          </cell>
          <cell r="F30" t="str">
            <v>Corporate Compliance</v>
          </cell>
          <cell r="G30" t="str">
            <v>10Y</v>
          </cell>
          <cell r="H30" t="str">
            <v>Creation Date</v>
          </cell>
          <cell r="I30">
            <v>3650</v>
          </cell>
          <cell r="J30" t="str">
            <v>Highly Confidential</v>
          </cell>
          <cell r="M30" t="str">
            <v xml:space="preserve">Mumbai </v>
          </cell>
          <cell r="N30" t="str">
            <v>India</v>
          </cell>
        </row>
        <row r="31">
          <cell r="E31" t="str">
            <v>COR250</v>
          </cell>
          <cell r="F31" t="str">
            <v>Governance Records</v>
          </cell>
          <cell r="G31" t="str">
            <v>EVT+1Y</v>
          </cell>
          <cell r="H31" t="str">
            <v>Life of Company</v>
          </cell>
          <cell r="I31">
            <v>365</v>
          </cell>
          <cell r="J31" t="str">
            <v>Confidential</v>
          </cell>
          <cell r="M31" t="str">
            <v xml:space="preserve">New Delhi </v>
          </cell>
          <cell r="N31" t="str">
            <v>India</v>
          </cell>
        </row>
        <row r="32">
          <cell r="E32" t="str">
            <v>COR260</v>
          </cell>
          <cell r="F32" t="str">
            <v>Proxy Statement and Voting Records</v>
          </cell>
          <cell r="G32" t="str">
            <v>EVT+10Y</v>
          </cell>
          <cell r="H32" t="str">
            <v>Annual Meeting</v>
          </cell>
          <cell r="I32">
            <v>3650</v>
          </cell>
          <cell r="J32" t="str">
            <v>Confidential</v>
          </cell>
          <cell r="M32" t="str">
            <v xml:space="preserve">Noida  </v>
          </cell>
          <cell r="N32" t="str">
            <v>India</v>
          </cell>
        </row>
        <row r="33">
          <cell r="E33" t="str">
            <v>COR270</v>
          </cell>
          <cell r="F33" t="str">
            <v>Shareholder Annual Meeting</v>
          </cell>
          <cell r="G33" t="str">
            <v>EVT+1Y</v>
          </cell>
          <cell r="H33" t="str">
            <v>Life of Company</v>
          </cell>
          <cell r="I33">
            <v>365</v>
          </cell>
          <cell r="J33" t="str">
            <v>General</v>
          </cell>
          <cell r="M33" t="str">
            <v>Oslo</v>
          </cell>
          <cell r="N33" t="str">
            <v>Norway</v>
          </cell>
        </row>
        <row r="34">
          <cell r="E34" t="str">
            <v>COR280</v>
          </cell>
          <cell r="F34" t="str">
            <v>Shareholder Stock Transactions</v>
          </cell>
          <cell r="G34" t="str">
            <v>7Y</v>
          </cell>
          <cell r="H34" t="str">
            <v>Creation Date</v>
          </cell>
          <cell r="I34">
            <v>2555</v>
          </cell>
          <cell r="J34" t="str">
            <v>Confidential</v>
          </cell>
          <cell r="M34" t="str">
            <v xml:space="preserve">Paris </v>
          </cell>
          <cell r="N34" t="str">
            <v>France</v>
          </cell>
        </row>
        <row r="35">
          <cell r="E35" t="str">
            <v xml:space="preserve">FIN010 </v>
          </cell>
          <cell r="F35" t="str">
            <v>Accounts Payable, Receivables, Journal Vouchers and Cost Accounting</v>
          </cell>
          <cell r="G35" t="str">
            <v>EVT+10Y</v>
          </cell>
          <cell r="H35" t="str">
            <v>Tax Year Closed</v>
          </cell>
          <cell r="I35">
            <v>3650</v>
          </cell>
          <cell r="J35" t="str">
            <v>Confidential</v>
          </cell>
          <cell r="M35" t="str">
            <v xml:space="preserve">Perth </v>
          </cell>
          <cell r="N35" t="str">
            <v>Australia</v>
          </cell>
        </row>
        <row r="36">
          <cell r="E36" t="str">
            <v>FIN020</v>
          </cell>
          <cell r="F36" t="str">
            <v>Capital Assets</v>
          </cell>
          <cell r="G36" t="str">
            <v>EVT+10Y</v>
          </cell>
          <cell r="H36" t="str">
            <v>Disposal or Sale</v>
          </cell>
          <cell r="I36">
            <v>3650</v>
          </cell>
          <cell r="J36" t="str">
            <v>Confidential</v>
          </cell>
          <cell r="M36" t="str">
            <v xml:space="preserve">Rio de Janeiro </v>
          </cell>
          <cell r="N36" t="str">
            <v>Brazil</v>
          </cell>
        </row>
        <row r="37">
          <cell r="E37" t="str">
            <v>FIN030</v>
          </cell>
          <cell r="F37" t="str">
            <v>General Ledger &amp; Chart of Accounts</v>
          </cell>
          <cell r="G37" t="str">
            <v>EVT+1Y</v>
          </cell>
          <cell r="H37" t="str">
            <v>Life of Company</v>
          </cell>
          <cell r="I37">
            <v>365</v>
          </cell>
          <cell r="J37" t="str">
            <v>Confidential</v>
          </cell>
          <cell r="M37" t="str">
            <v xml:space="preserve">Rome </v>
          </cell>
          <cell r="N37" t="str">
            <v>Italy</v>
          </cell>
        </row>
        <row r="38">
          <cell r="E38" t="str">
            <v>FIN040</v>
          </cell>
          <cell r="F38" t="str">
            <v>Unclaimed Property</v>
          </cell>
          <cell r="G38" t="str">
            <v>10Y</v>
          </cell>
          <cell r="H38" t="str">
            <v>Report Date</v>
          </cell>
          <cell r="I38">
            <v>3650</v>
          </cell>
          <cell r="J38" t="str">
            <v>Confidential</v>
          </cell>
          <cell r="M38" t="str">
            <v xml:space="preserve">Rotterdam / Hertogenbosch </v>
          </cell>
          <cell r="N38" t="str">
            <v>Netherlands</v>
          </cell>
        </row>
        <row r="39">
          <cell r="E39" t="str">
            <v>FIN110</v>
          </cell>
          <cell r="F39" t="str">
            <v>Internal, External and Vendor Audits</v>
          </cell>
          <cell r="G39" t="str">
            <v>EVT+10Y</v>
          </cell>
          <cell r="H39" t="str">
            <v>Close of Audit</v>
          </cell>
          <cell r="I39">
            <v>3650</v>
          </cell>
          <cell r="J39" t="str">
            <v>Confidential</v>
          </cell>
          <cell r="M39" t="str">
            <v>Rouen</v>
          </cell>
          <cell r="N39" t="str">
            <v>France</v>
          </cell>
        </row>
        <row r="40">
          <cell r="E40" t="str">
            <v>FIN110B</v>
          </cell>
          <cell r="F40" t="str">
            <v>Internal, External and Vendor Audits-Russia</v>
          </cell>
          <cell r="G40" t="str">
            <v>EVT+1Y</v>
          </cell>
          <cell r="H40" t="str">
            <v>Life of Company</v>
          </cell>
          <cell r="I40">
            <v>365</v>
          </cell>
          <cell r="J40" t="str">
            <v>Confidential</v>
          </cell>
          <cell r="M40" t="str">
            <v xml:space="preserve">Sens </v>
          </cell>
          <cell r="N40" t="str">
            <v>France</v>
          </cell>
        </row>
        <row r="41">
          <cell r="E41" t="str">
            <v>FIN210</v>
          </cell>
          <cell r="F41" t="str">
            <v>Banking Records</v>
          </cell>
          <cell r="G41" t="str">
            <v>10Y</v>
          </cell>
          <cell r="H41" t="str">
            <v>Creation Date</v>
          </cell>
          <cell r="I41">
            <v>3650</v>
          </cell>
          <cell r="J41" t="str">
            <v>Highly Confidential</v>
          </cell>
          <cell r="M41" t="str">
            <v xml:space="preserve">Shanghai </v>
          </cell>
          <cell r="N41" t="str">
            <v>China</v>
          </cell>
        </row>
        <row r="42">
          <cell r="E42" t="str">
            <v xml:space="preserve">FIN220 </v>
          </cell>
          <cell r="F42" t="str">
            <v>Cash Management</v>
          </cell>
          <cell r="G42" t="str">
            <v>EVT+10Y</v>
          </cell>
          <cell r="H42" t="str">
            <v>Tax Year Closed</v>
          </cell>
          <cell r="I42">
            <v>3650</v>
          </cell>
          <cell r="J42" t="str">
            <v>Confidential</v>
          </cell>
          <cell r="M42" t="str">
            <v xml:space="preserve">Singapore </v>
          </cell>
          <cell r="N42" t="str">
            <v>Republic of Singapore</v>
          </cell>
        </row>
        <row r="43">
          <cell r="E43" t="str">
            <v>FIN310</v>
          </cell>
          <cell r="F43" t="str">
            <v>Credit Files</v>
          </cell>
          <cell r="G43" t="str">
            <v>EVT+10Y</v>
          </cell>
          <cell r="H43" t="str">
            <v>Guarantee Ceases</v>
          </cell>
          <cell r="I43">
            <v>3650</v>
          </cell>
          <cell r="J43" t="str">
            <v>Confidential</v>
          </cell>
          <cell r="M43" t="str">
            <v xml:space="preserve">St Petersburg </v>
          </cell>
          <cell r="N43" t="str">
            <v>Russia</v>
          </cell>
        </row>
        <row r="44">
          <cell r="E44" t="str">
            <v>FIN320</v>
          </cell>
          <cell r="F44" t="str">
            <v>Investments and Foreign Exchange</v>
          </cell>
          <cell r="G44" t="str">
            <v>EVT+10Y</v>
          </cell>
          <cell r="H44" t="str">
            <v>Tax Year Closed</v>
          </cell>
          <cell r="I44">
            <v>3650</v>
          </cell>
          <cell r="J44" t="str">
            <v>Confidential</v>
          </cell>
          <cell r="M44" t="str">
            <v xml:space="preserve">Tarragona </v>
          </cell>
          <cell r="N44" t="str">
            <v>Spain</v>
          </cell>
        </row>
        <row r="45">
          <cell r="E45" t="str">
            <v>FIN330</v>
          </cell>
          <cell r="F45" t="str">
            <v>Investor Relations</v>
          </cell>
          <cell r="G45" t="str">
            <v>7Y</v>
          </cell>
          <cell r="H45" t="str">
            <v>Creation Date</v>
          </cell>
          <cell r="I45">
            <v>2555</v>
          </cell>
          <cell r="J45" t="str">
            <v>Confidential</v>
          </cell>
          <cell r="M45" t="str">
            <v xml:space="preserve">Zoetermeer </v>
          </cell>
          <cell r="N45" t="str">
            <v>Netherlands</v>
          </cell>
        </row>
        <row r="46">
          <cell r="E46" t="str">
            <v>FIN410</v>
          </cell>
          <cell r="F46" t="str">
            <v>Consolidated Financial Statements (Year End)</v>
          </cell>
          <cell r="G46" t="str">
            <v>EVT+1Y</v>
          </cell>
          <cell r="H46" t="str">
            <v>Life of Company</v>
          </cell>
          <cell r="I46">
            <v>365</v>
          </cell>
          <cell r="J46" t="str">
            <v>Confidential</v>
          </cell>
        </row>
        <row r="47">
          <cell r="E47" t="str">
            <v>FIN420</v>
          </cell>
          <cell r="F47" t="str">
            <v>Corporate Budgets &amp; Financial Forecasting</v>
          </cell>
          <cell r="G47" t="str">
            <v>7Y</v>
          </cell>
          <cell r="H47" t="str">
            <v>Creation Date</v>
          </cell>
          <cell r="I47">
            <v>2555</v>
          </cell>
          <cell r="J47" t="str">
            <v>Confidential</v>
          </cell>
        </row>
        <row r="48">
          <cell r="E48" t="str">
            <v>FIN420B</v>
          </cell>
          <cell r="F48" t="str">
            <v>Corporate Budgets &amp; Financial Forecasting-Russia</v>
          </cell>
          <cell r="G48" t="str">
            <v>10Y</v>
          </cell>
          <cell r="H48" t="str">
            <v>Creation Date</v>
          </cell>
          <cell r="I48">
            <v>3650</v>
          </cell>
          <cell r="J48" t="str">
            <v>Confidential</v>
          </cell>
        </row>
        <row r="49">
          <cell r="E49" t="str">
            <v xml:space="preserve">FIN430 </v>
          </cell>
          <cell r="F49" t="str">
            <v>Department / Location Budgets</v>
          </cell>
          <cell r="G49" t="str">
            <v>5Y</v>
          </cell>
          <cell r="H49" t="str">
            <v>Creation Date</v>
          </cell>
          <cell r="I49">
            <v>1825</v>
          </cell>
          <cell r="J49" t="str">
            <v>Confidential</v>
          </cell>
        </row>
        <row r="50">
          <cell r="E50" t="str">
            <v>FIN440</v>
          </cell>
          <cell r="F50" t="str">
            <v>Financial Reporting - SEC, NYSE and UK Publishing</v>
          </cell>
          <cell r="G50" t="str">
            <v>EVT+1Y</v>
          </cell>
          <cell r="H50" t="str">
            <v>Life of Company</v>
          </cell>
          <cell r="I50">
            <v>365</v>
          </cell>
          <cell r="J50" t="str">
            <v>Confidential</v>
          </cell>
        </row>
        <row r="51">
          <cell r="E51" t="str">
            <v>FIN450</v>
          </cell>
          <cell r="F51" t="str">
            <v>Financial Reports Required by Contracts</v>
          </cell>
          <cell r="G51" t="str">
            <v>E+6Y</v>
          </cell>
          <cell r="H51" t="str">
            <v>Termination of Contract</v>
          </cell>
          <cell r="I51">
            <v>2190</v>
          </cell>
          <cell r="J51" t="str">
            <v>Confidential</v>
          </cell>
        </row>
        <row r="52">
          <cell r="E52" t="str">
            <v>FIN460</v>
          </cell>
          <cell r="F52" t="str">
            <v>Financial Reports to Management</v>
          </cell>
          <cell r="G52" t="str">
            <v>5Y</v>
          </cell>
          <cell r="H52" t="str">
            <v>Creation Date</v>
          </cell>
          <cell r="I52">
            <v>1825</v>
          </cell>
          <cell r="J52" t="str">
            <v>Confidential</v>
          </cell>
        </row>
        <row r="53">
          <cell r="E53" t="str">
            <v>FIN460B</v>
          </cell>
          <cell r="F53" t="str">
            <v>Financial Reports to Management-Russia</v>
          </cell>
          <cell r="G53" t="str">
            <v>15Y</v>
          </cell>
          <cell r="H53" t="str">
            <v>Creation Date</v>
          </cell>
          <cell r="I53">
            <v>5475</v>
          </cell>
          <cell r="J53" t="str">
            <v>Confidential</v>
          </cell>
        </row>
        <row r="54">
          <cell r="E54" t="str">
            <v>FIN470</v>
          </cell>
          <cell r="F54" t="str">
            <v>Government Statistical Reporting</v>
          </cell>
          <cell r="G54" t="str">
            <v>5Y</v>
          </cell>
          <cell r="H54" t="str">
            <v>Creation Date</v>
          </cell>
          <cell r="I54">
            <v>1825</v>
          </cell>
          <cell r="J54" t="str">
            <v>General</v>
          </cell>
        </row>
        <row r="55">
          <cell r="E55" t="str">
            <v>FIN510</v>
          </cell>
          <cell r="F55" t="str">
            <v>Certificates of Insurance</v>
          </cell>
          <cell r="G55" t="str">
            <v>7Y</v>
          </cell>
          <cell r="H55" t="str">
            <v>Creation Date</v>
          </cell>
          <cell r="I55">
            <v>2555</v>
          </cell>
          <cell r="J55" t="str">
            <v>General</v>
          </cell>
        </row>
        <row r="56">
          <cell r="E56" t="str">
            <v>FIN520</v>
          </cell>
          <cell r="F56" t="str">
            <v>Insurance Bonds</v>
          </cell>
          <cell r="G56" t="str">
            <v>EVT+6Y</v>
          </cell>
          <cell r="H56" t="str">
            <v>Bond Expiration</v>
          </cell>
          <cell r="I56">
            <v>2190</v>
          </cell>
          <cell r="J56" t="str">
            <v>Confidential</v>
          </cell>
        </row>
        <row r="57">
          <cell r="E57" t="str">
            <v>FIN530</v>
          </cell>
          <cell r="F57" t="str">
            <v>Insurance Policies</v>
          </cell>
          <cell r="G57" t="str">
            <v>EVT+1Y</v>
          </cell>
          <cell r="H57" t="str">
            <v>Life of Company</v>
          </cell>
          <cell r="I57">
            <v>365</v>
          </cell>
          <cell r="J57" t="str">
            <v>Confidential</v>
          </cell>
        </row>
        <row r="58">
          <cell r="E58" t="str">
            <v>FIN710</v>
          </cell>
          <cell r="F58" t="str">
            <v>Purchase Orders</v>
          </cell>
          <cell r="G58" t="str">
            <v>EVT+10Y</v>
          </cell>
          <cell r="H58" t="str">
            <v>Closed</v>
          </cell>
          <cell r="I58">
            <v>3650</v>
          </cell>
          <cell r="J58" t="str">
            <v>Confidential</v>
          </cell>
        </row>
        <row r="59">
          <cell r="E59" t="str">
            <v>FIN720</v>
          </cell>
          <cell r="F59" t="str">
            <v>Shipping and Receiving</v>
          </cell>
          <cell r="G59" t="str">
            <v>10Y</v>
          </cell>
          <cell r="H59" t="str">
            <v>Creation Date</v>
          </cell>
          <cell r="I59">
            <v>3650</v>
          </cell>
          <cell r="J59" t="str">
            <v>General</v>
          </cell>
        </row>
        <row r="60">
          <cell r="E60" t="str">
            <v>FIN730</v>
          </cell>
          <cell r="F60" t="str">
            <v>Vendor Selections and Bidding Documentation - Unsuccessful</v>
          </cell>
          <cell r="G60" t="str">
            <v>5Y</v>
          </cell>
          <cell r="H60" t="str">
            <v>Creation Date</v>
          </cell>
          <cell r="I60">
            <v>1825</v>
          </cell>
          <cell r="J60" t="str">
            <v>Confidential</v>
          </cell>
        </row>
        <row r="61">
          <cell r="E61" t="str">
            <v>FIN810</v>
          </cell>
          <cell r="F61" t="str">
            <v>Product Inventory</v>
          </cell>
          <cell r="G61" t="str">
            <v>EVT+5Y</v>
          </cell>
          <cell r="H61" t="str">
            <v>Superseded/Obsolete</v>
          </cell>
          <cell r="I61">
            <v>1825</v>
          </cell>
          <cell r="J61" t="str">
            <v>Confidential</v>
          </cell>
        </row>
        <row r="62">
          <cell r="E62" t="str">
            <v>FIN820</v>
          </cell>
          <cell r="F62" t="str">
            <v>Product Pricing</v>
          </cell>
          <cell r="G62" t="str">
            <v>EVT+6Y</v>
          </cell>
          <cell r="H62" t="str">
            <v>Superseded/Obsolete</v>
          </cell>
          <cell r="I62">
            <v>2190</v>
          </cell>
          <cell r="J62" t="str">
            <v>Confidential</v>
          </cell>
        </row>
        <row r="63">
          <cell r="E63" t="str">
            <v>FIN910</v>
          </cell>
          <cell r="F63" t="str">
            <v>Compensation Tax Forms</v>
          </cell>
          <cell r="G63" t="str">
            <v>5Y</v>
          </cell>
          <cell r="H63" t="str">
            <v>Creation Date</v>
          </cell>
          <cell r="I63">
            <v>1825</v>
          </cell>
          <cell r="J63" t="str">
            <v>Highly Confidential</v>
          </cell>
        </row>
        <row r="64">
          <cell r="E64" t="str">
            <v>FIN920</v>
          </cell>
          <cell r="F64" t="str">
            <v>Tax -Payroll, Sales, and Other</v>
          </cell>
          <cell r="G64" t="str">
            <v>EVT+10Y</v>
          </cell>
          <cell r="H64" t="str">
            <v>Tax Year Closed</v>
          </cell>
          <cell r="I64">
            <v>3650</v>
          </cell>
          <cell r="J64" t="str">
            <v>Confidential</v>
          </cell>
        </row>
        <row r="65">
          <cell r="E65" t="str">
            <v xml:space="preserve">FIN930 </v>
          </cell>
          <cell r="F65" t="str">
            <v>Tax Audits -Foreign and Domestic</v>
          </cell>
          <cell r="G65" t="str">
            <v>10Y</v>
          </cell>
          <cell r="H65" t="str">
            <v>Creation Date</v>
          </cell>
          <cell r="I65">
            <v>3650</v>
          </cell>
          <cell r="J65" t="str">
            <v>Confidential</v>
          </cell>
        </row>
        <row r="66">
          <cell r="E66" t="str">
            <v xml:space="preserve">FIN940 </v>
          </cell>
          <cell r="F66" t="str">
            <v>Tax Returns and Amendments</v>
          </cell>
          <cell r="G66" t="str">
            <v>EVT+1Y</v>
          </cell>
          <cell r="H66" t="str">
            <v>Life of Company</v>
          </cell>
          <cell r="I66">
            <v>365</v>
          </cell>
          <cell r="J66" t="str">
            <v>Confidential</v>
          </cell>
        </row>
        <row r="67">
          <cell r="E67" t="str">
            <v>FIN950</v>
          </cell>
          <cell r="F67" t="str">
            <v>Tax Strategy</v>
          </cell>
          <cell r="G67" t="str">
            <v>EVT+1Y</v>
          </cell>
          <cell r="H67" t="str">
            <v>Until New Strategy Published</v>
          </cell>
          <cell r="I67">
            <v>365</v>
          </cell>
          <cell r="J67" t="str">
            <v>Confidential</v>
          </cell>
        </row>
        <row r="68">
          <cell r="E68" t="str">
            <v>HSE010</v>
          </cell>
          <cell r="F68" t="str">
            <v>Agency Correspondence</v>
          </cell>
          <cell r="G68" t="str">
            <v>7Y</v>
          </cell>
          <cell r="H68" t="str">
            <v>Creation Date</v>
          </cell>
          <cell r="I68">
            <v>2555</v>
          </cell>
          <cell r="J68" t="str">
            <v>Confidential</v>
          </cell>
        </row>
        <row r="69">
          <cell r="E69" t="str">
            <v>HSE020</v>
          </cell>
          <cell r="F69" t="str">
            <v>Government Inspections - HSE</v>
          </cell>
          <cell r="G69" t="str">
            <v>EVT+5Y</v>
          </cell>
          <cell r="H69" t="str">
            <v>Closed</v>
          </cell>
          <cell r="I69">
            <v>1825</v>
          </cell>
          <cell r="J69" t="str">
            <v>Confidential</v>
          </cell>
        </row>
        <row r="70">
          <cell r="E70" t="str">
            <v>HSE030</v>
          </cell>
          <cell r="F70" t="str">
            <v>HSE Internal Audits, Inspections, and Reports</v>
          </cell>
          <cell r="G70" t="str">
            <v>10Y</v>
          </cell>
          <cell r="H70" t="str">
            <v>Creation Date</v>
          </cell>
          <cell r="I70">
            <v>3650</v>
          </cell>
          <cell r="J70" t="str">
            <v>Confidential</v>
          </cell>
        </row>
        <row r="71">
          <cell r="E71" t="str">
            <v>HSE040</v>
          </cell>
          <cell r="F71" t="str">
            <v>HSE Planning and Assessment</v>
          </cell>
          <cell r="G71" t="str">
            <v>EVT+10Y</v>
          </cell>
          <cell r="H71" t="str">
            <v>Superseded/Obsolete</v>
          </cell>
          <cell r="I71">
            <v>3650</v>
          </cell>
          <cell r="J71" t="str">
            <v>Confidential</v>
          </cell>
        </row>
        <row r="72">
          <cell r="E72" t="str">
            <v>HSE050</v>
          </cell>
          <cell r="F72" t="str">
            <v>Noncompliance Citations</v>
          </cell>
          <cell r="G72" t="str">
            <v>10Y</v>
          </cell>
          <cell r="H72" t="str">
            <v>Creation Date</v>
          </cell>
          <cell r="I72">
            <v>3650</v>
          </cell>
          <cell r="J72" t="str">
            <v>Confidential</v>
          </cell>
        </row>
        <row r="73">
          <cell r="E73" t="str">
            <v>HSE110</v>
          </cell>
          <cell r="F73" t="str">
            <v>Environmental Monitoring</v>
          </cell>
          <cell r="G73" t="str">
            <v>10Y</v>
          </cell>
          <cell r="H73" t="str">
            <v>Creation Date</v>
          </cell>
          <cell r="I73">
            <v>3650</v>
          </cell>
          <cell r="J73" t="str">
            <v>General</v>
          </cell>
        </row>
        <row r="74">
          <cell r="E74" t="str">
            <v>HSE110B</v>
          </cell>
          <cell r="F74" t="str">
            <v>Environmental Monitoring-Malaysia, Russia</v>
          </cell>
          <cell r="G74" t="str">
            <v>IND</v>
          </cell>
          <cell r="H74" t="str">
            <v>Creation Date</v>
          </cell>
          <cell r="I74">
            <v>2555</v>
          </cell>
          <cell r="J74" t="str">
            <v>General</v>
          </cell>
        </row>
        <row r="75">
          <cell r="E75" t="str">
            <v>HSE120</v>
          </cell>
          <cell r="F75" t="str">
            <v>Environmental Permits</v>
          </cell>
          <cell r="G75" t="str">
            <v>EVT+10Y</v>
          </cell>
          <cell r="H75" t="str">
            <v>Expiration/Superseded</v>
          </cell>
          <cell r="I75">
            <v>3650</v>
          </cell>
          <cell r="J75" t="str">
            <v>General</v>
          </cell>
        </row>
        <row r="76">
          <cell r="E76" t="str">
            <v>HSE120B</v>
          </cell>
          <cell r="F76" t="str">
            <v>Environmental Permits-Russia</v>
          </cell>
          <cell r="G76" t="str">
            <v>EVT+1Y</v>
          </cell>
          <cell r="H76" t="str">
            <v>Life of Company</v>
          </cell>
          <cell r="I76">
            <v>365</v>
          </cell>
          <cell r="J76" t="str">
            <v>General</v>
          </cell>
        </row>
        <row r="77">
          <cell r="E77" t="str">
            <v>HSE130</v>
          </cell>
          <cell r="F77" t="str">
            <v>Air Emissions Testing Registers</v>
          </cell>
          <cell r="G77" t="str">
            <v>10Y</v>
          </cell>
          <cell r="H77" t="str">
            <v>Creation Date</v>
          </cell>
          <cell r="I77">
            <v>3650</v>
          </cell>
          <cell r="J77" t="str">
            <v>Confidential</v>
          </cell>
        </row>
        <row r="78">
          <cell r="E78" t="str">
            <v>HSE130B</v>
          </cell>
          <cell r="F78" t="str">
            <v>Air Emissions Testing Registers-Egypt, Malaysia</v>
          </cell>
          <cell r="G78" t="str">
            <v>EVT+1Y</v>
          </cell>
          <cell r="H78" t="str">
            <v>Life of Company</v>
          </cell>
          <cell r="I78">
            <v>365</v>
          </cell>
          <cell r="J78" t="str">
            <v>Confidential</v>
          </cell>
        </row>
        <row r="79">
          <cell r="E79" t="str">
            <v>HSE140</v>
          </cell>
          <cell r="F79" t="str">
            <v>Environmental Remediation</v>
          </cell>
          <cell r="G79" t="str">
            <v>EVT+1Y</v>
          </cell>
          <cell r="H79" t="str">
            <v>Life of Company</v>
          </cell>
          <cell r="I79">
            <v>365</v>
          </cell>
          <cell r="J79" t="str">
            <v>Confidential</v>
          </cell>
        </row>
        <row r="80">
          <cell r="E80" t="str">
            <v>HSE140B</v>
          </cell>
          <cell r="F80" t="str">
            <v>Environmental Remediation-Americas</v>
          </cell>
          <cell r="G80" t="str">
            <v>50Y</v>
          </cell>
          <cell r="H80" t="str">
            <v>Creation Date</v>
          </cell>
          <cell r="I80">
            <v>18250</v>
          </cell>
          <cell r="J80" t="str">
            <v>Confidential</v>
          </cell>
        </row>
        <row r="81">
          <cell r="E81" t="str">
            <v>HSE150</v>
          </cell>
          <cell r="F81" t="str">
            <v>Incident Investigation Reports</v>
          </cell>
          <cell r="G81" t="str">
            <v>10Y</v>
          </cell>
          <cell r="H81" t="str">
            <v>Creation Date</v>
          </cell>
          <cell r="I81">
            <v>3650</v>
          </cell>
          <cell r="J81" t="str">
            <v>Confidential</v>
          </cell>
        </row>
        <row r="82">
          <cell r="E82" t="str">
            <v>HSE150B</v>
          </cell>
          <cell r="F82" t="str">
            <v>Incident Investigation Reports-Vietnam</v>
          </cell>
          <cell r="G82" t="str">
            <v>EVT+5Y</v>
          </cell>
          <cell r="H82" t="str">
            <v>Employee Termination</v>
          </cell>
          <cell r="I82">
            <v>1825</v>
          </cell>
          <cell r="J82" t="str">
            <v>Confidential</v>
          </cell>
        </row>
        <row r="83">
          <cell r="E83" t="str">
            <v>HSE150C</v>
          </cell>
          <cell r="F83" t="str">
            <v>Incident Investigation Reports-Russia</v>
          </cell>
          <cell r="G83" t="str">
            <v>EVT+1Y</v>
          </cell>
          <cell r="H83" t="str">
            <v>Life of Company</v>
          </cell>
          <cell r="I83">
            <v>365</v>
          </cell>
          <cell r="J83" t="str">
            <v>Confidential</v>
          </cell>
        </row>
        <row r="84">
          <cell r="E84" t="str">
            <v>HSE210</v>
          </cell>
          <cell r="F84" t="str">
            <v>Noise and Vibration Exposure Monitoring and Testing</v>
          </cell>
          <cell r="G84" t="str">
            <v>EVT+6Y</v>
          </cell>
          <cell r="H84" t="str">
            <v>Employee Termination</v>
          </cell>
          <cell r="I84">
            <v>2190</v>
          </cell>
          <cell r="J84" t="str">
            <v>Highly Confidential</v>
          </cell>
        </row>
        <row r="85">
          <cell r="E85" t="str">
            <v>HSE210B</v>
          </cell>
          <cell r="F85" t="str">
            <v>Noise and Vibration Exposure Monitoring and Testing-Americas, Malaysia</v>
          </cell>
          <cell r="G85" t="str">
            <v>EVT+30Y</v>
          </cell>
          <cell r="H85" t="str">
            <v>Employee Termination</v>
          </cell>
          <cell r="I85">
            <v>10950</v>
          </cell>
          <cell r="J85" t="str">
            <v>Highly Confidential</v>
          </cell>
        </row>
        <row r="86">
          <cell r="E86" t="str">
            <v>HSE210C</v>
          </cell>
          <cell r="F86" t="str">
            <v>Noise and Vibration Exposure Monitoring and Testing-Russia</v>
          </cell>
          <cell r="G86" t="str">
            <v>45Y</v>
          </cell>
          <cell r="H86" t="str">
            <v>Creation Date</v>
          </cell>
          <cell r="I86">
            <v>16425</v>
          </cell>
          <cell r="J86" t="str">
            <v>Highly Confidential</v>
          </cell>
        </row>
        <row r="87">
          <cell r="E87" t="str">
            <v>HSE220</v>
          </cell>
          <cell r="F87" t="str">
            <v>Personnel Accident or Injury</v>
          </cell>
          <cell r="G87" t="str">
            <v>10Y</v>
          </cell>
          <cell r="H87" t="str">
            <v>Creation Date</v>
          </cell>
          <cell r="I87">
            <v>3650</v>
          </cell>
          <cell r="J87" t="str">
            <v>Highly Confidential</v>
          </cell>
        </row>
        <row r="88">
          <cell r="E88" t="str">
            <v>HSE220B</v>
          </cell>
          <cell r="F88" t="str">
            <v>Personnel Accident or Injury-Australia</v>
          </cell>
          <cell r="G88" t="str">
            <v>30Y</v>
          </cell>
          <cell r="H88" t="str">
            <v>Creation Date</v>
          </cell>
          <cell r="I88">
            <v>10950</v>
          </cell>
          <cell r="J88" t="str">
            <v>Highly Confidential</v>
          </cell>
        </row>
        <row r="89">
          <cell r="E89" t="str">
            <v>HSE220C</v>
          </cell>
          <cell r="F89" t="str">
            <v>Personnel Accident or Injury-Russia</v>
          </cell>
          <cell r="G89" t="str">
            <v>75Y</v>
          </cell>
          <cell r="H89" t="str">
            <v>Creation Date</v>
          </cell>
          <cell r="I89">
            <v>27375</v>
          </cell>
          <cell r="J89" t="str">
            <v>Highly Confidential</v>
          </cell>
        </row>
        <row r="90">
          <cell r="E90" t="str">
            <v>HSE220D</v>
          </cell>
          <cell r="F90" t="str">
            <v>Personnel Accident or Injury-Vietnam</v>
          </cell>
          <cell r="G90" t="str">
            <v>EVT+5Y</v>
          </cell>
          <cell r="H90" t="str">
            <v>Employee Termination</v>
          </cell>
          <cell r="I90">
            <v>1825</v>
          </cell>
          <cell r="J90" t="str">
            <v>Highly Confidential</v>
          </cell>
        </row>
        <row r="91">
          <cell r="E91" t="str">
            <v>HSE230</v>
          </cell>
          <cell r="F91" t="str">
            <v>Occupational Accidents Involving Fatalities (Vietnam only)</v>
          </cell>
          <cell r="G91" t="str">
            <v>EVT+15Y</v>
          </cell>
          <cell r="H91" t="str">
            <v>Case Closed</v>
          </cell>
          <cell r="I91">
            <v>5475</v>
          </cell>
          <cell r="J91" t="str">
            <v>Highly Confidential</v>
          </cell>
        </row>
        <row r="92">
          <cell r="E92" t="str">
            <v>HSE240</v>
          </cell>
          <cell r="F92" t="str">
            <v>Process Safety Management</v>
          </cell>
          <cell r="G92" t="str">
            <v>EVT+10Y</v>
          </cell>
          <cell r="H92" t="str">
            <v>Superseded/Obsolete</v>
          </cell>
          <cell r="I92">
            <v>3650</v>
          </cell>
          <cell r="J92" t="str">
            <v>Confidential</v>
          </cell>
        </row>
        <row r="93">
          <cell r="E93" t="str">
            <v>HSE240B</v>
          </cell>
          <cell r="F93" t="str">
            <v>Process Safety Management-Australia, Malaysia</v>
          </cell>
          <cell r="G93" t="str">
            <v>EVT+30Y</v>
          </cell>
          <cell r="H93" t="str">
            <v>Superseded/Obsolete</v>
          </cell>
          <cell r="I93">
            <v>10950</v>
          </cell>
          <cell r="J93" t="str">
            <v>Confidential</v>
          </cell>
        </row>
        <row r="94">
          <cell r="E94" t="str">
            <v>HSE250</v>
          </cell>
          <cell r="F94" t="str">
            <v>Safety Meetings</v>
          </cell>
          <cell r="G94" t="str">
            <v>6Y</v>
          </cell>
          <cell r="H94" t="str">
            <v>Creation Date</v>
          </cell>
          <cell r="I94">
            <v>2190</v>
          </cell>
          <cell r="J94" t="str">
            <v>General</v>
          </cell>
        </row>
        <row r="95">
          <cell r="E95" t="str">
            <v>HSE250B</v>
          </cell>
          <cell r="F95" t="str">
            <v>Safety Meetings-Malaysia, Russia</v>
          </cell>
          <cell r="G95" t="str">
            <v>10Y</v>
          </cell>
          <cell r="H95" t="str">
            <v>Creation Date</v>
          </cell>
          <cell r="I95">
            <v>3650</v>
          </cell>
          <cell r="J95" t="str">
            <v>General</v>
          </cell>
        </row>
        <row r="96">
          <cell r="E96" t="str">
            <v>HSE260</v>
          </cell>
          <cell r="F96" t="str">
            <v>Safety Compliance - Work Permits and Routine Safety Inspections</v>
          </cell>
          <cell r="G96" t="str">
            <v>6Y</v>
          </cell>
          <cell r="H96" t="str">
            <v>Creation Date</v>
          </cell>
          <cell r="I96">
            <v>2190</v>
          </cell>
          <cell r="J96" t="str">
            <v>General</v>
          </cell>
        </row>
        <row r="97">
          <cell r="E97" t="str">
            <v>HSE270</v>
          </cell>
          <cell r="F97" t="str">
            <v>Safety Cases – Offshore Installations, Vessels and Platforms</v>
          </cell>
          <cell r="G97" t="str">
            <v>EVT+7Y</v>
          </cell>
          <cell r="H97" t="str">
            <v>Superseded/Obsolete</v>
          </cell>
          <cell r="I97">
            <v>2555</v>
          </cell>
          <cell r="J97" t="e">
            <v>#N/A</v>
          </cell>
        </row>
        <row r="98">
          <cell r="E98" t="str">
            <v>HSE280</v>
          </cell>
          <cell r="F98" t="str">
            <v>Safety Compliance – Confined Space Safety Tests (Trinidad only)</v>
          </cell>
          <cell r="G98" t="str">
            <v>IND</v>
          </cell>
          <cell r="H98" t="str">
            <v>Creation Date</v>
          </cell>
          <cell r="I98">
            <v>2555</v>
          </cell>
          <cell r="J98" t="e">
            <v>#N/A</v>
          </cell>
        </row>
        <row r="99">
          <cell r="E99" t="str">
            <v>HSE290</v>
          </cell>
          <cell r="F99" t="str">
            <v>Employee Hazardous Exposure Monitoring</v>
          </cell>
          <cell r="G99" t="str">
            <v>EVT+40Y</v>
          </cell>
          <cell r="H99" t="str">
            <v>Employee Termination</v>
          </cell>
          <cell r="I99">
            <v>14600</v>
          </cell>
          <cell r="J99" t="e">
            <v>#N/A</v>
          </cell>
        </row>
        <row r="100">
          <cell r="E100" t="str">
            <v>HSE290B</v>
          </cell>
          <cell r="F100" t="str">
            <v>Employee Hazardous Exposure Monitoring-Norway</v>
          </cell>
          <cell r="G100" t="str">
            <v>EVT+60Y</v>
          </cell>
          <cell r="H100" t="str">
            <v>Until exposure has ceased</v>
          </cell>
          <cell r="I100">
            <v>21900</v>
          </cell>
          <cell r="J100" t="str">
            <v>Highly Confidential</v>
          </cell>
        </row>
        <row r="101">
          <cell r="E101" t="str">
            <v>HSE290C</v>
          </cell>
          <cell r="F101" t="str">
            <v>Employee Hazardous Exposure Monitoring</v>
          </cell>
          <cell r="G101" t="str">
            <v>EVT+75Y</v>
          </cell>
          <cell r="H101" t="str">
            <v>Employee Termination</v>
          </cell>
          <cell r="I101">
            <v>27375</v>
          </cell>
          <cell r="J101" t="str">
            <v>Highly Confidential</v>
          </cell>
        </row>
        <row r="102">
          <cell r="E102" t="str">
            <v>HSE310</v>
          </cell>
          <cell r="F102" t="str">
            <v>Chemical Inventories and Lists</v>
          </cell>
          <cell r="G102" t="str">
            <v>5Y</v>
          </cell>
          <cell r="H102" t="str">
            <v>Creation Date</v>
          </cell>
          <cell r="I102">
            <v>1825</v>
          </cell>
          <cell r="J102" t="str">
            <v>General</v>
          </cell>
        </row>
        <row r="103">
          <cell r="E103" t="str">
            <v>HSE310B</v>
          </cell>
          <cell r="F103" t="str">
            <v>Chemical Inventories and Lists-Americas</v>
          </cell>
          <cell r="G103" t="str">
            <v>30Y</v>
          </cell>
          <cell r="H103" t="str">
            <v>Creation Date</v>
          </cell>
          <cell r="I103">
            <v>10950</v>
          </cell>
          <cell r="J103" t="str">
            <v>General</v>
          </cell>
        </row>
        <row r="104">
          <cell r="E104" t="str">
            <v>HSE320</v>
          </cell>
          <cell r="F104" t="str">
            <v>Hazardous Waste Disposal</v>
          </cell>
          <cell r="G104" t="str">
            <v>30Y</v>
          </cell>
          <cell r="H104" t="str">
            <v>Creation Date</v>
          </cell>
          <cell r="I104">
            <v>10950</v>
          </cell>
          <cell r="J104" t="str">
            <v>General</v>
          </cell>
        </row>
        <row r="105">
          <cell r="E105" t="str">
            <v>HSE320B</v>
          </cell>
          <cell r="F105" t="str">
            <v>Hazardous Waste Disposal-Russia</v>
          </cell>
          <cell r="G105" t="str">
            <v>EVT+1Y</v>
          </cell>
          <cell r="H105" t="str">
            <v>Life of Company</v>
          </cell>
          <cell r="I105">
            <v>365</v>
          </cell>
          <cell r="J105" t="str">
            <v>General</v>
          </cell>
        </row>
        <row r="106">
          <cell r="E106" t="str">
            <v>HSE330</v>
          </cell>
          <cell r="F106" t="str">
            <v>Safety Data Sheets (SDS)</v>
          </cell>
          <cell r="G106" t="str">
            <v>EVT+30Y</v>
          </cell>
          <cell r="H106" t="str">
            <v>Material Removed</v>
          </cell>
          <cell r="I106">
            <v>10950</v>
          </cell>
          <cell r="J106" t="str">
            <v>Confidential</v>
          </cell>
        </row>
        <row r="107">
          <cell r="E107" t="str">
            <v>HR010</v>
          </cell>
          <cell r="F107" t="str">
            <v>Compensation and Benefits</v>
          </cell>
          <cell r="G107" t="str">
            <v>EVT+10Y</v>
          </cell>
          <cell r="H107" t="str">
            <v>Benefits End and Tax Year Closed</v>
          </cell>
          <cell r="I107">
            <v>3650</v>
          </cell>
          <cell r="J107" t="str">
            <v>Highly Confidential</v>
          </cell>
        </row>
        <row r="108">
          <cell r="E108" t="str">
            <v>HR010B</v>
          </cell>
          <cell r="F108" t="str">
            <v>Compensation and Benefits-Germany, Russia</v>
          </cell>
          <cell r="G108" t="str">
            <v>EVT+1Y</v>
          </cell>
          <cell r="H108" t="str">
            <v>Life of Company</v>
          </cell>
          <cell r="I108">
            <v>365</v>
          </cell>
          <cell r="J108" t="str">
            <v>Highly Confidential</v>
          </cell>
        </row>
        <row r="109">
          <cell r="E109" t="str">
            <v>HR010C</v>
          </cell>
          <cell r="F109" t="str">
            <v>Compensation and Benefits-Russia (pre-2003)</v>
          </cell>
          <cell r="G109" t="str">
            <v>75Y</v>
          </cell>
          <cell r="H109" t="str">
            <v>Creation Date</v>
          </cell>
          <cell r="I109">
            <v>27375</v>
          </cell>
          <cell r="J109" t="str">
            <v>Highly Confidential</v>
          </cell>
        </row>
        <row r="110">
          <cell r="E110" t="str">
            <v>HR010D</v>
          </cell>
          <cell r="F110" t="str">
            <v>Compensation and Benefits-Russia (post-2002)</v>
          </cell>
          <cell r="G110" t="str">
            <v>50Y</v>
          </cell>
          <cell r="H110" t="str">
            <v>Creation Date</v>
          </cell>
          <cell r="I110">
            <v>18250</v>
          </cell>
          <cell r="J110" t="str">
            <v>Highly Confidential</v>
          </cell>
        </row>
        <row r="111">
          <cell r="E111" t="str">
            <v>HR010E</v>
          </cell>
          <cell r="F111" t="str">
            <v>Compensation and Benefits-Australia</v>
          </cell>
          <cell r="G111" t="str">
            <v>EVT+30Y</v>
          </cell>
          <cell r="H111" t="str">
            <v>Case Closed</v>
          </cell>
          <cell r="I111">
            <v>10950</v>
          </cell>
          <cell r="J111" t="str">
            <v>Highly Confidential</v>
          </cell>
        </row>
        <row r="112">
          <cell r="E112" t="str">
            <v>HR010F</v>
          </cell>
          <cell r="F112" t="str">
            <v>Compensation and Benefits-Italy, UK</v>
          </cell>
          <cell r="G112" t="str">
            <v>EVT+6Y</v>
          </cell>
          <cell r="H112" t="str">
            <v>Tax Year Closed</v>
          </cell>
          <cell r="I112">
            <v>2190</v>
          </cell>
          <cell r="J112" t="str">
            <v>Highly Confidential</v>
          </cell>
        </row>
        <row r="113">
          <cell r="E113" t="str">
            <v>HR010G</v>
          </cell>
          <cell r="F113" t="str">
            <v>Compensation and Benefits-Netherlands</v>
          </cell>
          <cell r="G113" t="str">
            <v>EVT+7Y</v>
          </cell>
          <cell r="H113" t="str">
            <v>Employee Termination</v>
          </cell>
          <cell r="I113">
            <v>2555</v>
          </cell>
          <cell r="J113" t="str">
            <v>Highly Confidential</v>
          </cell>
        </row>
        <row r="114">
          <cell r="E114" t="str">
            <v>HR020</v>
          </cell>
          <cell r="F114" t="str">
            <v>Benefits and Salary Administration</v>
          </cell>
          <cell r="G114" t="str">
            <v>10Y</v>
          </cell>
          <cell r="H114" t="str">
            <v>Creation Date</v>
          </cell>
          <cell r="I114">
            <v>3650</v>
          </cell>
          <cell r="J114" t="str">
            <v>Highly Confidential</v>
          </cell>
        </row>
        <row r="115">
          <cell r="E115" t="str">
            <v>HR120</v>
          </cell>
          <cell r="F115" t="str">
            <v>Work Assignment and People Management</v>
          </cell>
          <cell r="G115" t="str">
            <v>EVT+6Y</v>
          </cell>
          <cell r="H115" t="str">
            <v>Employee Termination</v>
          </cell>
          <cell r="I115">
            <v>2190</v>
          </cell>
          <cell r="J115" t="str">
            <v>Highly Confidential</v>
          </cell>
        </row>
        <row r="116">
          <cell r="E116" t="str">
            <v>HR120B</v>
          </cell>
          <cell r="F116" t="str">
            <v>Work Assignment and People Management-Brazil</v>
          </cell>
          <cell r="G116" t="str">
            <v>EVT+1Y</v>
          </cell>
          <cell r="H116" t="str">
            <v>Life of Company</v>
          </cell>
          <cell r="I116">
            <v>365</v>
          </cell>
          <cell r="J116" t="str">
            <v>Highly Confidential</v>
          </cell>
        </row>
        <row r="117">
          <cell r="E117" t="str">
            <v>HR120C</v>
          </cell>
          <cell r="F117" t="str">
            <v>Work Assignment and People Management-Russia</v>
          </cell>
          <cell r="G117" t="str">
            <v>EVT+50Y</v>
          </cell>
          <cell r="H117" t="str">
            <v>Employee Termination</v>
          </cell>
          <cell r="I117">
            <v>18250</v>
          </cell>
          <cell r="J117" t="str">
            <v>Highly Confidential</v>
          </cell>
        </row>
        <row r="118">
          <cell r="E118" t="str">
            <v>HR120D</v>
          </cell>
          <cell r="F118" t="str">
            <v>Work Assignment and People Management-Italy, Poland</v>
          </cell>
          <cell r="G118" t="str">
            <v>EVT+10Y</v>
          </cell>
          <cell r="H118" t="str">
            <v>Employee Termination</v>
          </cell>
          <cell r="I118">
            <v>3650</v>
          </cell>
          <cell r="J118" t="str">
            <v>Highly Confidential</v>
          </cell>
        </row>
        <row r="119">
          <cell r="E119" t="str">
            <v>HR120E</v>
          </cell>
          <cell r="F119" t="str">
            <v>Work Assignment and People Management-Germany, Norway</v>
          </cell>
          <cell r="G119" t="str">
            <v>EVT</v>
          </cell>
          <cell r="H119" t="str">
            <v>Employee Termination</v>
          </cell>
          <cell r="I119">
            <v>1</v>
          </cell>
          <cell r="J119" t="str">
            <v>Highly Confidential</v>
          </cell>
        </row>
        <row r="120">
          <cell r="E120" t="str">
            <v>HR120F</v>
          </cell>
          <cell r="F120" t="str">
            <v>Work Assignment and People Management-Germany (Arbeitszeugnis)</v>
          </cell>
          <cell r="G120" t="str">
            <v>EVT+6M</v>
          </cell>
          <cell r="H120" t="str">
            <v>Employee Termination</v>
          </cell>
          <cell r="I120">
            <v>180</v>
          </cell>
          <cell r="J120" t="str">
            <v>Highly Confidential</v>
          </cell>
        </row>
        <row r="121">
          <cell r="E121" t="str">
            <v>HR130</v>
          </cell>
          <cell r="F121" t="str">
            <v>Unsuccessful Candidates (Employee Recruitment)</v>
          </cell>
          <cell r="G121" t="str">
            <v>1Y</v>
          </cell>
          <cell r="H121" t="str">
            <v>Creation Date</v>
          </cell>
          <cell r="I121">
            <v>365</v>
          </cell>
          <cell r="J121" t="str">
            <v>Highly Confidential</v>
          </cell>
        </row>
        <row r="122">
          <cell r="E122" t="str">
            <v>HR140</v>
          </cell>
          <cell r="F122" t="str">
            <v>Workforce Reporting</v>
          </cell>
          <cell r="G122" t="str">
            <v>7Y</v>
          </cell>
          <cell r="H122" t="str">
            <v>Creation Date</v>
          </cell>
          <cell r="I122">
            <v>2555</v>
          </cell>
          <cell r="J122" t="str">
            <v>Highly Confidential</v>
          </cell>
        </row>
        <row r="123">
          <cell r="E123" t="str">
            <v>HR210</v>
          </cell>
          <cell r="F123" t="str">
            <v>Drug and Alcohol Testing</v>
          </cell>
          <cell r="G123" t="str">
            <v>5Y</v>
          </cell>
          <cell r="H123" t="str">
            <v>Creation Date</v>
          </cell>
          <cell r="I123">
            <v>1825</v>
          </cell>
          <cell r="J123" t="str">
            <v>Highly Confidential</v>
          </cell>
        </row>
        <row r="124">
          <cell r="E124" t="str">
            <v>HR220</v>
          </cell>
          <cell r="F124" t="str">
            <v>Employee Medical File</v>
          </cell>
          <cell r="G124" t="str">
            <v>EVT+30Y</v>
          </cell>
          <cell r="H124" t="str">
            <v>Employee Termination</v>
          </cell>
          <cell r="I124">
            <v>10950</v>
          </cell>
          <cell r="J124" t="str">
            <v>Highly Confidential</v>
          </cell>
        </row>
        <row r="125">
          <cell r="E125" t="str">
            <v>HR220B</v>
          </cell>
          <cell r="F125" t="str">
            <v>Employee Medical File-Brazil</v>
          </cell>
          <cell r="G125" t="str">
            <v>EVT+1Y</v>
          </cell>
          <cell r="H125" t="str">
            <v>Life of Company</v>
          </cell>
          <cell r="I125">
            <v>365</v>
          </cell>
          <cell r="J125" t="str">
            <v>Highly Confidential</v>
          </cell>
        </row>
        <row r="126">
          <cell r="E126" t="str">
            <v>HR220C</v>
          </cell>
          <cell r="F126" t="str">
            <v>Employee Medical File-Saudi Arabia, UK</v>
          </cell>
          <cell r="G126" t="str">
            <v>EVT+40Y</v>
          </cell>
          <cell r="H126" t="str">
            <v>Employee Termination</v>
          </cell>
          <cell r="I126">
            <v>14600</v>
          </cell>
          <cell r="J126" t="str">
            <v>Highly Confidential</v>
          </cell>
        </row>
        <row r="127">
          <cell r="E127" t="str">
            <v>HR310</v>
          </cell>
          <cell r="F127" t="str">
            <v>Employee Awards and Relations</v>
          </cell>
          <cell r="G127" t="str">
            <v>5Y</v>
          </cell>
          <cell r="H127" t="str">
            <v>Creation Date</v>
          </cell>
          <cell r="I127">
            <v>1825</v>
          </cell>
          <cell r="J127" t="str">
            <v>Confidential</v>
          </cell>
        </row>
        <row r="128">
          <cell r="E128" t="str">
            <v>HR320</v>
          </cell>
          <cell r="F128" t="str">
            <v>Training Attendance Records</v>
          </cell>
          <cell r="G128" t="str">
            <v>EVT+10Y</v>
          </cell>
          <cell r="H128" t="str">
            <v>Employee Termination</v>
          </cell>
          <cell r="I128">
            <v>3650</v>
          </cell>
          <cell r="J128" t="str">
            <v>Confidential</v>
          </cell>
        </row>
        <row r="129">
          <cell r="E129" t="str">
            <v>HR330</v>
          </cell>
          <cell r="F129" t="str">
            <v>Training Materials</v>
          </cell>
          <cell r="G129" t="str">
            <v>EVT+10Y</v>
          </cell>
          <cell r="H129" t="str">
            <v>Superseded/Obsolete</v>
          </cell>
          <cell r="I129">
            <v>3650</v>
          </cell>
          <cell r="J129" t="str">
            <v>Confidential</v>
          </cell>
        </row>
        <row r="130">
          <cell r="E130" t="str">
            <v>IT010</v>
          </cell>
          <cell r="F130" t="str">
            <v>Electronic System Monitoring</v>
          </cell>
          <cell r="G130" t="str">
            <v>EVT+5Y</v>
          </cell>
          <cell r="H130" t="str">
            <v>Superseded/Obsolete</v>
          </cell>
          <cell r="I130">
            <v>1825</v>
          </cell>
          <cell r="J130" t="str">
            <v>Confidential</v>
          </cell>
        </row>
        <row r="131">
          <cell r="E131" t="str">
            <v>IT020</v>
          </cell>
          <cell r="F131" t="str">
            <v>Hardware Documentation</v>
          </cell>
          <cell r="G131" t="str">
            <v>EVT+7Y</v>
          </cell>
          <cell r="H131" t="str">
            <v>Life of Equipment</v>
          </cell>
          <cell r="I131">
            <v>2555</v>
          </cell>
          <cell r="J131" t="str">
            <v>Confidential</v>
          </cell>
        </row>
        <row r="132">
          <cell r="E132" t="str">
            <v>IT030</v>
          </cell>
          <cell r="F132" t="str">
            <v>Help Desk</v>
          </cell>
          <cell r="G132" t="str">
            <v>5Y</v>
          </cell>
          <cell r="H132" t="str">
            <v>Creation Date</v>
          </cell>
          <cell r="I132">
            <v>1825</v>
          </cell>
          <cell r="J132" t="str">
            <v>Confidential</v>
          </cell>
        </row>
        <row r="133">
          <cell r="E133" t="str">
            <v>IT040</v>
          </cell>
          <cell r="F133" t="str">
            <v>Report Writers and Data Warehouses</v>
          </cell>
          <cell r="G133" t="str">
            <v>EVT+5Y</v>
          </cell>
          <cell r="H133" t="str">
            <v>Superseded/Obsolete</v>
          </cell>
          <cell r="I133">
            <v>1825</v>
          </cell>
          <cell r="J133" t="str">
            <v>Confidential</v>
          </cell>
        </row>
        <row r="134">
          <cell r="E134" t="str">
            <v>IT050</v>
          </cell>
          <cell r="F134" t="str">
            <v>System Backup Files</v>
          </cell>
          <cell r="G134" t="str">
            <v>MAX 1Y</v>
          </cell>
          <cell r="H134" t="str">
            <v>Creation Date</v>
          </cell>
          <cell r="I134">
            <v>365</v>
          </cell>
          <cell r="J134" t="str">
            <v>Confidential</v>
          </cell>
        </row>
        <row r="135">
          <cell r="E135" t="str">
            <v>IT060</v>
          </cell>
          <cell r="F135" t="str">
            <v>System User Authorizations</v>
          </cell>
          <cell r="G135" t="str">
            <v>5Y</v>
          </cell>
          <cell r="H135" t="str">
            <v>Creation Date</v>
          </cell>
          <cell r="I135">
            <v>1825</v>
          </cell>
          <cell r="J135" t="str">
            <v>Highly Confidential</v>
          </cell>
        </row>
        <row r="136">
          <cell r="E136" t="str">
            <v>IT070</v>
          </cell>
          <cell r="F136" t="str">
            <v>IT Security and Compliance</v>
          </cell>
          <cell r="G136" t="str">
            <v>EVT+6Y</v>
          </cell>
          <cell r="H136" t="str">
            <v>Activity Completed</v>
          </cell>
          <cell r="I136">
            <v>2190</v>
          </cell>
          <cell r="J136" t="str">
            <v>Confidential</v>
          </cell>
        </row>
        <row r="137">
          <cell r="E137" t="str">
            <v>IT110</v>
          </cell>
          <cell r="F137" t="str">
            <v>Application Development and File Documentation</v>
          </cell>
          <cell r="G137" t="str">
            <v>EVT+5Y</v>
          </cell>
          <cell r="H137" t="str">
            <v>Destruction of Associated Records</v>
          </cell>
          <cell r="I137">
            <v>1825</v>
          </cell>
          <cell r="J137" t="str">
            <v>Confidential</v>
          </cell>
        </row>
        <row r="138">
          <cell r="E138" t="str">
            <v>IT120</v>
          </cell>
          <cell r="F138" t="str">
            <v>Software Programs</v>
          </cell>
          <cell r="G138" t="str">
            <v>EVT+7Y</v>
          </cell>
          <cell r="H138" t="str">
            <v>Superseded/Obsolete</v>
          </cell>
          <cell r="I138">
            <v>2555</v>
          </cell>
          <cell r="J138" t="str">
            <v>Confidential</v>
          </cell>
        </row>
        <row r="139">
          <cell r="E139" t="str">
            <v>IT130</v>
          </cell>
          <cell r="F139" t="str">
            <v>System Architecture Records</v>
          </cell>
          <cell r="G139" t="str">
            <v>EVT+3Y</v>
          </cell>
          <cell r="H139" t="str">
            <v>Superseded/Obsolete</v>
          </cell>
          <cell r="I139">
            <v>1095</v>
          </cell>
          <cell r="J139" t="str">
            <v>Confidential</v>
          </cell>
        </row>
        <row r="140">
          <cell r="E140" t="str">
            <v>LGL010</v>
          </cell>
          <cell r="F140" t="str">
            <v>Litigation Case Files, Claims, Court Orders, Decrees, and Settlements</v>
          </cell>
          <cell r="G140" t="str">
            <v>EVT+10Y</v>
          </cell>
          <cell r="H140" t="str">
            <v>Closed</v>
          </cell>
          <cell r="I140">
            <v>3650</v>
          </cell>
          <cell r="J140" t="str">
            <v>Confidential</v>
          </cell>
        </row>
        <row r="141">
          <cell r="E141" t="str">
            <v>LGL020</v>
          </cell>
          <cell r="F141" t="str">
            <v>Customer Complaint</v>
          </cell>
          <cell r="G141" t="str">
            <v>EVT+10Y</v>
          </cell>
          <cell r="H141" t="str">
            <v>Resolved</v>
          </cell>
          <cell r="I141">
            <v>3650</v>
          </cell>
          <cell r="J141" t="str">
            <v>Confidential</v>
          </cell>
        </row>
        <row r="142">
          <cell r="E142" t="str">
            <v>LGL030</v>
          </cell>
          <cell r="F142" t="str">
            <v>Internal Investigations</v>
          </cell>
          <cell r="G142" t="str">
            <v>EVT+10Y</v>
          </cell>
          <cell r="H142" t="str">
            <v>Closed</v>
          </cell>
          <cell r="I142">
            <v>3650</v>
          </cell>
          <cell r="J142" t="str">
            <v>Highly Confidential</v>
          </cell>
        </row>
        <row r="143">
          <cell r="E143" t="str">
            <v>LGL040</v>
          </cell>
          <cell r="F143" t="str">
            <v>Whistleblowing Records</v>
          </cell>
          <cell r="G143" t="str">
            <v>6M</v>
          </cell>
          <cell r="H143" t="str">
            <v>Closed</v>
          </cell>
          <cell r="I143">
            <v>180</v>
          </cell>
          <cell r="J143" t="str">
            <v>Highly Confidential</v>
          </cell>
        </row>
        <row r="144">
          <cell r="E144" t="str">
            <v>LGL040B</v>
          </cell>
          <cell r="F144" t="str">
            <v>Whistleblowing Records-Unsubstantiated-France, Germany, Italy, Netherlands, Norway, Poland, Spain, UK</v>
          </cell>
          <cell r="G144" t="str">
            <v>2M</v>
          </cell>
          <cell r="H144" t="str">
            <v>Resolution</v>
          </cell>
          <cell r="I144">
            <v>60</v>
          </cell>
          <cell r="J144" t="str">
            <v>Highly Confidential</v>
          </cell>
        </row>
        <row r="145">
          <cell r="E145" t="str">
            <v>LGL110</v>
          </cell>
          <cell r="F145" t="str">
            <v>Contracts / Agreements - Customers, Vendors or Subcontractors</v>
          </cell>
          <cell r="G145" t="str">
            <v>EVT+15Y</v>
          </cell>
          <cell r="H145" t="str">
            <v>Termination of Contract and Warranty</v>
          </cell>
          <cell r="I145">
            <v>5475</v>
          </cell>
          <cell r="J145" t="str">
            <v>Confidential</v>
          </cell>
        </row>
        <row r="146">
          <cell r="E146" t="str">
            <v>LGL110B</v>
          </cell>
          <cell r="F146" t="str">
            <v>Contracts / Agreements - Customers, Vendors or Subcontractors-France</v>
          </cell>
          <cell r="G146" t="str">
            <v>IND</v>
          </cell>
          <cell r="H146" t="str">
            <v>Creation Date</v>
          </cell>
          <cell r="I146">
            <v>2555</v>
          </cell>
          <cell r="J146" t="str">
            <v>Confidential</v>
          </cell>
        </row>
        <row r="147">
          <cell r="E147" t="str">
            <v>LGL120</v>
          </cell>
          <cell r="F147" t="str">
            <v>Contracts / Agreements - General</v>
          </cell>
          <cell r="G147" t="str">
            <v>EVT+10Y</v>
          </cell>
          <cell r="H147" t="str">
            <v>Termination of Contract</v>
          </cell>
          <cell r="I147">
            <v>3650</v>
          </cell>
          <cell r="J147" t="str">
            <v>Confidential</v>
          </cell>
        </row>
        <row r="148">
          <cell r="E148" t="str">
            <v>LGL130</v>
          </cell>
          <cell r="F148" t="str">
            <v>Legal and Regulatory Opinions</v>
          </cell>
          <cell r="G148" t="str">
            <v>10Y</v>
          </cell>
          <cell r="H148" t="str">
            <v>Creation Date</v>
          </cell>
          <cell r="I148">
            <v>3650</v>
          </cell>
          <cell r="J148" t="str">
            <v>Confidential</v>
          </cell>
        </row>
        <row r="149">
          <cell r="E149" t="str">
            <v>LGL140</v>
          </cell>
          <cell r="F149" t="str">
            <v>Real Property</v>
          </cell>
          <cell r="G149" t="str">
            <v>EVT+15Y</v>
          </cell>
          <cell r="H149" t="str">
            <v>Property Obligation Ceases</v>
          </cell>
          <cell r="I149">
            <v>5475</v>
          </cell>
          <cell r="J149" t="str">
            <v>Confidential</v>
          </cell>
        </row>
        <row r="150">
          <cell r="E150" t="str">
            <v>LGL140B</v>
          </cell>
          <cell r="F150" t="str">
            <v>Real Property-Russia</v>
          </cell>
          <cell r="G150" t="str">
            <v>EVT+1Y</v>
          </cell>
          <cell r="H150" t="str">
            <v>Life of Company</v>
          </cell>
          <cell r="I150">
            <v>365</v>
          </cell>
          <cell r="J150" t="str">
            <v>Confidential</v>
          </cell>
        </row>
        <row r="151">
          <cell r="E151" t="str">
            <v>LGL210</v>
          </cell>
          <cell r="F151" t="str">
            <v>Legislative and Regulatory Activities</v>
          </cell>
          <cell r="G151" t="str">
            <v>EVT+5Y</v>
          </cell>
          <cell r="H151" t="str">
            <v>Superseded/Obsolete</v>
          </cell>
          <cell r="I151">
            <v>1825</v>
          </cell>
          <cell r="J151" t="str">
            <v>Confidential</v>
          </cell>
        </row>
        <row r="152">
          <cell r="E152" t="str">
            <v>LGL220</v>
          </cell>
          <cell r="F152" t="str">
            <v>Political Action Committees</v>
          </cell>
          <cell r="G152" t="str">
            <v>5Y</v>
          </cell>
          <cell r="H152" t="str">
            <v>Creation Date</v>
          </cell>
          <cell r="I152">
            <v>1825</v>
          </cell>
          <cell r="J152" t="str">
            <v>Confidential</v>
          </cell>
        </row>
        <row r="153">
          <cell r="E153" t="str">
            <v>LGL230</v>
          </cell>
          <cell r="F153" t="str">
            <v>Regulatory Correspondence</v>
          </cell>
          <cell r="G153" t="str">
            <v>7Y</v>
          </cell>
          <cell r="H153" t="str">
            <v>Creation Date</v>
          </cell>
          <cell r="I153">
            <v>2555</v>
          </cell>
          <cell r="J153" t="str">
            <v>Confidential</v>
          </cell>
        </row>
        <row r="154">
          <cell r="E154" t="str">
            <v>LGL310</v>
          </cell>
          <cell r="F154" t="str">
            <v>Intellectual Property - Patents, Copyrights and Trademarks</v>
          </cell>
          <cell r="G154" t="str">
            <v>EVT+10Y</v>
          </cell>
          <cell r="H154" t="str">
            <v>Superseded/Obsolete</v>
          </cell>
          <cell r="I154">
            <v>3650</v>
          </cell>
          <cell r="J154" t="str">
            <v>Highly Confidential</v>
          </cell>
        </row>
        <row r="155">
          <cell r="E155" t="str">
            <v>LGL310B</v>
          </cell>
          <cell r="F155" t="str">
            <v>Intellectual Property - Patents, Copyrights and Trademarks-Russia</v>
          </cell>
          <cell r="G155" t="str">
            <v>EVT+1Y</v>
          </cell>
          <cell r="H155" t="str">
            <v>Life of Company</v>
          </cell>
          <cell r="I155">
            <v>365</v>
          </cell>
          <cell r="J155" t="str">
            <v>Highly Confidential</v>
          </cell>
        </row>
        <row r="156">
          <cell r="E156" t="str">
            <v>LGL410</v>
          </cell>
          <cell r="F156" t="str">
            <v>Disposition and Destruction Documentation</v>
          </cell>
          <cell r="G156" t="str">
            <v>10Y</v>
          </cell>
          <cell r="H156" t="str">
            <v>Creation Date</v>
          </cell>
          <cell r="I156">
            <v>3650</v>
          </cell>
          <cell r="J156" t="str">
            <v>Confidential</v>
          </cell>
        </row>
        <row r="157">
          <cell r="E157" t="str">
            <v>LGL420</v>
          </cell>
          <cell r="F157" t="str">
            <v>Records Indices</v>
          </cell>
          <cell r="G157" t="str">
            <v>EVT+5Y</v>
          </cell>
          <cell r="H157" t="str">
            <v>Superseded/Obsolete</v>
          </cell>
          <cell r="I157">
            <v>1825</v>
          </cell>
          <cell r="J157" t="str">
            <v>Confidential</v>
          </cell>
        </row>
        <row r="158">
          <cell r="E158" t="str">
            <v>PRJ010</v>
          </cell>
          <cell r="F158" t="str">
            <v>Engineering Administration</v>
          </cell>
          <cell r="G158" t="str">
            <v>EVT+10Y</v>
          </cell>
          <cell r="H158" t="str">
            <v>Project Closed</v>
          </cell>
          <cell r="I158">
            <v>3650</v>
          </cell>
          <cell r="J158" t="str">
            <v>Confidential</v>
          </cell>
        </row>
        <row r="159">
          <cell r="E159" t="str">
            <v>PRJ020</v>
          </cell>
          <cell r="F159" t="str">
            <v>Engineering Design Records</v>
          </cell>
          <cell r="G159" t="str">
            <v>EVT+30Y</v>
          </cell>
          <cell r="H159" t="str">
            <v>Project and Warranty Closed</v>
          </cell>
          <cell r="I159">
            <v>10950</v>
          </cell>
          <cell r="J159" t="str">
            <v>Confidential</v>
          </cell>
        </row>
        <row r="160">
          <cell r="E160" t="str">
            <v>PRJ030</v>
          </cell>
          <cell r="F160" t="str">
            <v>Equipment and Instrument Maintenance and Testing</v>
          </cell>
          <cell r="G160" t="str">
            <v>EVT+15Y</v>
          </cell>
          <cell r="H160" t="str">
            <v>Life of Equipment</v>
          </cell>
          <cell r="I160">
            <v>5475</v>
          </cell>
          <cell r="J160" t="str">
            <v>Confidential</v>
          </cell>
        </row>
        <row r="161">
          <cell r="E161" t="str">
            <v>PRJ040</v>
          </cell>
          <cell r="F161" t="str">
            <v>Manufacturing Records</v>
          </cell>
          <cell r="G161" t="str">
            <v>EVT+30Y</v>
          </cell>
          <cell r="H161" t="str">
            <v>Project Closed</v>
          </cell>
          <cell r="I161">
            <v>10950</v>
          </cell>
          <cell r="J161" t="str">
            <v>Confidential</v>
          </cell>
        </row>
        <row r="162">
          <cell r="E162" t="str">
            <v>PRJ050</v>
          </cell>
          <cell r="F162" t="str">
            <v>Manufacturing Quality Control Reports and Reviews</v>
          </cell>
          <cell r="G162" t="str">
            <v>EVT+30Y</v>
          </cell>
          <cell r="H162" t="str">
            <v>Project Closed</v>
          </cell>
          <cell r="I162">
            <v>10950</v>
          </cell>
          <cell r="J162" t="str">
            <v>Confidential</v>
          </cell>
        </row>
        <row r="163">
          <cell r="E163" t="str">
            <v>PRJ060</v>
          </cell>
          <cell r="F163" t="str">
            <v>Manufacturing Vendor / Subcontractor Documentation</v>
          </cell>
          <cell r="G163" t="str">
            <v>EVT+30Y</v>
          </cell>
          <cell r="H163" t="str">
            <v>Project Closed</v>
          </cell>
          <cell r="I163">
            <v>10950</v>
          </cell>
          <cell r="J163" t="str">
            <v>Confidential</v>
          </cell>
        </row>
        <row r="164">
          <cell r="E164" t="str">
            <v>PRJ070</v>
          </cell>
          <cell r="F164" t="str">
            <v>Manufacturing Research and Development</v>
          </cell>
          <cell r="G164" t="str">
            <v>EVT+1Y</v>
          </cell>
          <cell r="H164" t="str">
            <v>Life of Company</v>
          </cell>
          <cell r="I164">
            <v>365</v>
          </cell>
          <cell r="J164" t="str">
            <v>Highly Confidential</v>
          </cell>
        </row>
        <row r="165">
          <cell r="E165" t="str">
            <v>PRJ080</v>
          </cell>
          <cell r="F165" t="str">
            <v>Aftermarket, Support, and Service Project Documentation</v>
          </cell>
          <cell r="G165" t="str">
            <v>EVT+15Y</v>
          </cell>
          <cell r="H165" t="str">
            <v>Termination of Contract and Warranty</v>
          </cell>
          <cell r="I165">
            <v>5475</v>
          </cell>
          <cell r="J165" t="str">
            <v>Confidential</v>
          </cell>
        </row>
        <row r="166">
          <cell r="E166" t="str">
            <v>PRJ090</v>
          </cell>
          <cell r="F166" t="str">
            <v>Construction and Commissioning Records</v>
          </cell>
          <cell r="G166" t="str">
            <v>EVT+10Y</v>
          </cell>
          <cell r="H166" t="str">
            <v>Project Closed</v>
          </cell>
          <cell r="I166">
            <v>3650</v>
          </cell>
          <cell r="J166" t="str">
            <v>Confidential</v>
          </cell>
        </row>
        <row r="167">
          <cell r="E167" t="str">
            <v>PRJ090B</v>
          </cell>
          <cell r="F167" t="str">
            <v>Construction and Commissioning Records-Russia</v>
          </cell>
          <cell r="G167" t="str">
            <v>EVT+20Y</v>
          </cell>
          <cell r="H167" t="str">
            <v>Project Closed</v>
          </cell>
          <cell r="I167">
            <v>7300</v>
          </cell>
          <cell r="J167" t="str">
            <v>Confidential</v>
          </cell>
        </row>
        <row r="168">
          <cell r="E168" t="str">
            <v>SMK010</v>
          </cell>
          <cell r="F168" t="str">
            <v>Advertising</v>
          </cell>
          <cell r="G168" t="str">
            <v>EVT+6Y</v>
          </cell>
          <cell r="H168" t="str">
            <v>Superseded/Obsolete</v>
          </cell>
          <cell r="I168">
            <v>2190</v>
          </cell>
          <cell r="J168" t="str">
            <v>Public</v>
          </cell>
        </row>
        <row r="169">
          <cell r="E169" t="str">
            <v>SMK020</v>
          </cell>
          <cell r="F169" t="str">
            <v>Company Publications</v>
          </cell>
          <cell r="G169" t="str">
            <v>5Y</v>
          </cell>
          <cell r="H169" t="str">
            <v>Publication Date</v>
          </cell>
          <cell r="I169">
            <v>1825</v>
          </cell>
          <cell r="J169" t="str">
            <v>Public</v>
          </cell>
        </row>
        <row r="170">
          <cell r="E170" t="str">
            <v>SMK030</v>
          </cell>
          <cell r="F170" t="str">
            <v>Public and Media Relations</v>
          </cell>
          <cell r="G170" t="str">
            <v>EVT+1Y</v>
          </cell>
          <cell r="H170" t="str">
            <v>Life of Company</v>
          </cell>
          <cell r="I170">
            <v>365</v>
          </cell>
          <cell r="J170" t="str">
            <v>Public</v>
          </cell>
        </row>
        <row r="171">
          <cell r="E171" t="str">
            <v>SMK040</v>
          </cell>
          <cell r="F171" t="str">
            <v>Charitable Giving</v>
          </cell>
          <cell r="G171" t="str">
            <v>5Y</v>
          </cell>
          <cell r="H171" t="str">
            <v>Creation Date</v>
          </cell>
          <cell r="I171">
            <v>1825</v>
          </cell>
          <cell r="J171" t="str">
            <v>General</v>
          </cell>
        </row>
        <row r="172">
          <cell r="E172" t="str">
            <v>SMK110</v>
          </cell>
          <cell r="F172" t="str">
            <v>Marketing Research and Planning</v>
          </cell>
          <cell r="G172" t="str">
            <v>7Y</v>
          </cell>
          <cell r="H172" t="str">
            <v>Creation Date</v>
          </cell>
          <cell r="I172">
            <v>2555</v>
          </cell>
          <cell r="J172" t="str">
            <v>Highly Confidential</v>
          </cell>
        </row>
        <row r="173">
          <cell r="E173" t="str">
            <v>SMK120</v>
          </cell>
          <cell r="F173" t="str">
            <v>Promotional Assets</v>
          </cell>
          <cell r="G173" t="str">
            <v>IND</v>
          </cell>
          <cell r="H173" t="str">
            <v>Creation Date</v>
          </cell>
          <cell r="I173">
            <v>2555</v>
          </cell>
          <cell r="J173" t="str">
            <v>Public</v>
          </cell>
        </row>
        <row r="174">
          <cell r="E174" t="str">
            <v>SMK210</v>
          </cell>
          <cell r="F174" t="str">
            <v>Project Proposals - Rejected</v>
          </cell>
          <cell r="G174" t="str">
            <v>EVT+5Y</v>
          </cell>
          <cell r="H174" t="str">
            <v>Project Rejected</v>
          </cell>
          <cell r="I174">
            <v>1825</v>
          </cell>
          <cell r="J174" t="str">
            <v>Confidential</v>
          </cell>
        </row>
        <row r="175">
          <cell r="E175" t="str">
            <v>SMK220</v>
          </cell>
          <cell r="F175" t="str">
            <v>Sales and Training Presentations</v>
          </cell>
          <cell r="G175" t="str">
            <v>EVT+15Y</v>
          </cell>
          <cell r="H175" t="str">
            <v>Superseded/Obsolete</v>
          </cell>
          <cell r="I175">
            <v>5475</v>
          </cell>
          <cell r="J175" t="str">
            <v>Confidential</v>
          </cell>
        </row>
        <row r="176">
          <cell r="E176"/>
          <cell r="F176"/>
          <cell r="G176"/>
          <cell r="H176"/>
          <cell r="I176"/>
          <cell r="J176"/>
        </row>
        <row r="177">
          <cell r="E177"/>
          <cell r="F177"/>
          <cell r="G177"/>
          <cell r="H177"/>
          <cell r="I177"/>
          <cell r="J177"/>
        </row>
        <row r="178">
          <cell r="E178"/>
          <cell r="F178"/>
          <cell r="G178"/>
          <cell r="H178"/>
          <cell r="I178"/>
          <cell r="J178"/>
        </row>
        <row r="179">
          <cell r="E179"/>
          <cell r="F179"/>
          <cell r="G179"/>
          <cell r="H179"/>
          <cell r="I179"/>
          <cell r="J179"/>
        </row>
        <row r="180">
          <cell r="E180"/>
          <cell r="F180"/>
          <cell r="G180"/>
          <cell r="H180"/>
          <cell r="I180"/>
          <cell r="J180"/>
        </row>
        <row r="181">
          <cell r="E181"/>
          <cell r="F181"/>
          <cell r="G181"/>
          <cell r="H181"/>
          <cell r="I181"/>
          <cell r="J181"/>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vot"/>
      <sheetName val="Sheet1"/>
      <sheetName val="Sheet2"/>
    </sheetNames>
    <sheetDataSet>
      <sheetData sheetId="0" refreshError="1"/>
      <sheetData sheetId="1" refreshError="1">
        <row r="1">
          <cell r="A1" t="str">
            <v>Retention Code (15009)</v>
          </cell>
          <cell r="B1" t="str">
            <v>Record Title</v>
          </cell>
          <cell r="C1" t="str">
            <v>Description</v>
          </cell>
          <cell r="D1" t="str">
            <v>Retention Period</v>
          </cell>
          <cell r="E1" t="str">
            <v>Retention Event</v>
          </cell>
          <cell r="F1" t="str">
            <v>TPUSA-ENG-AT-RM-002-3 Technip USA</v>
          </cell>
          <cell r="G1" t="str">
            <v>G270</v>
          </cell>
          <cell r="H1" t="str">
            <v>Securty Classification</v>
          </cell>
          <cell r="I1" t="str">
            <v>Records Owner</v>
          </cell>
          <cell r="J1" t="str">
            <v>Contact</v>
          </cell>
        </row>
        <row r="2">
          <cell r="A2" t="str">
            <v>ADM010</v>
          </cell>
          <cell r="B2" t="str">
            <v>Facilities, Office Services, Building Access and Security</v>
          </cell>
          <cell r="C2" t="str">
            <v xml:space="preserve">Records related to routine office and building services, site and facilities access, employee identification, and building security, including visitor logs, work orders and service requests. Retain for 5 years from date record was created. </v>
          </cell>
          <cell r="D2" t="str">
            <v>5Y</v>
          </cell>
          <cell r="E2" t="str">
            <v>Creation Date</v>
          </cell>
          <cell r="F2" t="str">
            <v>BOP1020, BOP1040</v>
          </cell>
          <cell r="G2" t="str">
            <v>010ADM,020ADM</v>
          </cell>
          <cell r="H2" t="str">
            <v>Confidential</v>
          </cell>
          <cell r="I2" t="str">
            <v>Facilities</v>
          </cell>
          <cell r="J2" t="str">
            <v>Vince Dziechciarz</v>
          </cell>
        </row>
        <row r="3">
          <cell r="A3" t="str">
            <v>ADM020</v>
          </cell>
          <cell r="B3" t="str">
            <v>Facilities Management and Maintenance</v>
          </cell>
          <cell r="C3" t="str">
            <v>Records related to building management and maintenance, including office repairs and furniture floor plans. Retain for 10 years after facility is sold. (Does not include routine building services; see ADM010.)</v>
          </cell>
          <cell r="D3" t="str">
            <v>EVT + 10Y</v>
          </cell>
          <cell r="E3" t="str">
            <v>Life of Facility</v>
          </cell>
          <cell r="F3" t="str">
            <v>ADM1010, FAC1000, FAC1010</v>
          </cell>
          <cell r="G3" t="str">
            <v>030ADM</v>
          </cell>
          <cell r="H3" t="str">
            <v>General</v>
          </cell>
          <cell r="I3" t="str">
            <v>Facilities</v>
          </cell>
          <cell r="J3" t="str">
            <v>John Link/Cathy Clark</v>
          </cell>
        </row>
        <row r="4">
          <cell r="A4" t="str">
            <v>ADM030</v>
          </cell>
          <cell r="B4" t="str">
            <v>Office Equipment Manuals</v>
          </cell>
          <cell r="C4" t="str">
            <v xml:space="preserve">Manuals, guides, handbooks, or other records related to the operation of office equipment, computers, software, and furniture. Retain until superseded or equipment becomes obsolete. (Does not include manufacturing equipment manuals; see HSE060.) </v>
          </cell>
          <cell r="D4" t="str">
            <v>EVT + 5Y</v>
          </cell>
          <cell r="E4" t="str">
            <v>Superseded /Obsolete</v>
          </cell>
          <cell r="F4" t="str">
            <v>Not clearly stated</v>
          </cell>
          <cell r="G4" t="str">
            <v>040ADM</v>
          </cell>
          <cell r="H4" t="str">
            <v>General</v>
          </cell>
          <cell r="I4" t="str">
            <v>Facilities/IDS</v>
          </cell>
          <cell r="J4" t="str">
            <v>Cathy Clark</v>
          </cell>
        </row>
        <row r="5">
          <cell r="A5" t="str">
            <v>ADM040</v>
          </cell>
          <cell r="B5" t="str">
            <v>Facility Security Videos and Camera Logs</v>
          </cell>
          <cell r="C5" t="str">
            <v>Records related to facility security including security videos and camera logs.  Retain for 4 weeks from date record was created.</v>
          </cell>
          <cell r="D5" t="str">
            <v>4W</v>
          </cell>
          <cell r="E5" t="str">
            <v>Creation Date</v>
          </cell>
          <cell r="F5"/>
          <cell r="G5"/>
          <cell r="H5" t="str">
            <v>Confidential</v>
          </cell>
          <cell r="I5" t="str">
            <v>Facilities/IDS</v>
          </cell>
          <cell r="J5" t="str">
            <v>Cathy Clark</v>
          </cell>
        </row>
        <row r="6">
          <cell r="A6" t="str">
            <v>ADM110</v>
          </cell>
          <cell r="B6" t="str">
            <v>Association Memberships</v>
          </cell>
          <cell r="C6" t="str">
            <v>Records related to participation in trade and industry associations and other groups, including organization bylaws, meeting minutes, correspondence, and participant notes.  Retain for 5 years from date record was created. (Information from the association belongs to the employee.)</v>
          </cell>
          <cell r="D6" t="str">
            <v>5Y</v>
          </cell>
          <cell r="E6" t="str">
            <v>Creation Date</v>
          </cell>
          <cell r="F6" t="str">
            <v>Not clearly stated</v>
          </cell>
          <cell r="G6" t="str">
            <v>110ADM</v>
          </cell>
          <cell r="H6" t="str">
            <v>Confidential</v>
          </cell>
          <cell r="I6" t="str">
            <v>HR</v>
          </cell>
          <cell r="J6" t="str">
            <v>Sidney Barrau</v>
          </cell>
        </row>
        <row r="7">
          <cell r="A7" t="str">
            <v>ADM120</v>
          </cell>
          <cell r="B7" t="str">
            <v xml:space="preserve">General Correspondence and Working Papers </v>
          </cell>
          <cell r="C7" t="str">
            <v xml:space="preserve">Routine or transitory correspondence and working papers not subject to independent retention requirements, including personal notebooks, calendars, and routine correspondence. Retain for 5 years from date record was created. </v>
          </cell>
          <cell r="D7" t="str">
            <v>5Y</v>
          </cell>
          <cell r="E7" t="str">
            <v>Creation Date</v>
          </cell>
          <cell r="F7" t="str">
            <v>Not clearly stated</v>
          </cell>
          <cell r="G7" t="str">
            <v>140ADM</v>
          </cell>
          <cell r="H7" t="str">
            <v>General</v>
          </cell>
        </row>
        <row r="8">
          <cell r="A8" t="str">
            <v>ADM130</v>
          </cell>
          <cell r="B8" t="str">
            <v>General Project Files</v>
          </cell>
          <cell r="C8" t="str">
            <v>Records related to internal projects not subject to independent retention requirements, including meeting minutes, attendance lists, budgets, agendas, and status reports. Retain for 5 years after project is completed. (Does not include R&amp;D projects; see PRJ070.)</v>
          </cell>
          <cell r="D8" t="str">
            <v>EVT + 5Y</v>
          </cell>
          <cell r="E8" t="str">
            <v>Project Closed</v>
          </cell>
          <cell r="F8" t="str">
            <v>ADM1000</v>
          </cell>
          <cell r="G8" t="str">
            <v>150ADM</v>
          </cell>
          <cell r="H8" t="str">
            <v>Confidential</v>
          </cell>
        </row>
        <row r="9">
          <cell r="A9" t="str">
            <v>ADM140</v>
          </cell>
          <cell r="B9" t="str">
            <v>General Reference and Research</v>
          </cell>
          <cell r="C9" t="str">
            <v>General reference and research information of ongoing relevance to work-related tasks, including reference files, on-line research, business contacts, business periodicals, press reports, etc. Retain for 5 years once the information is superseded or becomes obsolete.</v>
          </cell>
          <cell r="D9" t="str">
            <v>EVT + 5Y</v>
          </cell>
          <cell r="E9" t="str">
            <v>Superseded /Obsolete</v>
          </cell>
          <cell r="F9" t="str">
            <v>Not clearly stated</v>
          </cell>
          <cell r="G9" t="str">
            <v>160ADM</v>
          </cell>
          <cell r="H9" t="str">
            <v>General</v>
          </cell>
        </row>
        <row r="10">
          <cell r="A10" t="str">
            <v>ADM150</v>
          </cell>
          <cell r="B10" t="str">
            <v>Operational Reports and Analysis</v>
          </cell>
          <cell r="C10" t="str">
            <v xml:space="preserve">Reports to management on operational matters and related analysis. Retain for 5 years from date of report or analysis. (Does not include financial reports to management; see FIN460.) </v>
          </cell>
          <cell r="D10" t="str">
            <v>5Y</v>
          </cell>
          <cell r="E10" t="str">
            <v>Creation Date</v>
          </cell>
          <cell r="F10" t="str">
            <v>Not clearly stated</v>
          </cell>
          <cell r="G10" t="str">
            <v xml:space="preserve">170ADM  </v>
          </cell>
          <cell r="H10" t="str">
            <v>Confidential</v>
          </cell>
        </row>
        <row r="11">
          <cell r="A11" t="str">
            <v>ADM210</v>
          </cell>
          <cell r="B11" t="str">
            <v>Vehicle Incident Records</v>
          </cell>
          <cell r="C11" t="str">
            <v xml:space="preserve">Records documenting any type of accident, damage, or citations involving company-owned or leased vehicles, including accident reports. Retain for 5 years after issue resolved. </v>
          </cell>
          <cell r="D11" t="str">
            <v>EVT + 5Y</v>
          </cell>
          <cell r="E11" t="str">
            <v>Issue Resolved</v>
          </cell>
          <cell r="F11" t="str">
            <v>NA</v>
          </cell>
          <cell r="G11" t="str">
            <v>210ADM</v>
          </cell>
          <cell r="H11" t="str">
            <v>Highly Confidential</v>
          </cell>
          <cell r="I11" t="str">
            <v>Fleet</v>
          </cell>
          <cell r="J11" t="str">
            <v>Eugene Newcomer</v>
          </cell>
        </row>
        <row r="12">
          <cell r="A12" t="str">
            <v>ADM220</v>
          </cell>
          <cell r="B12" t="str">
            <v xml:space="preserve">Vehicle Ownership, Registration, Inspection, Use, Maintenance, and Repair Records </v>
          </cell>
          <cell r="C12" t="str">
            <v xml:space="preserve">Records related to the ownership and registration, inspection, use, maintenance, and repair of company-owned or leased vehicles, including dispatch logs and schedules, fuel records, repair history, and related documents. Retain for 5 years after vehicle is sold or lease terminates. </v>
          </cell>
          <cell r="D12" t="str">
            <v>EVT + 5Y</v>
          </cell>
          <cell r="E12" t="str">
            <v>Vehicle Sold</v>
          </cell>
          <cell r="F12" t="str">
            <v>BOP1000, LEG1110</v>
          </cell>
          <cell r="G12" t="str">
            <v>220ADM, 230ADM</v>
          </cell>
          <cell r="H12" t="str">
            <v>General</v>
          </cell>
          <cell r="I12" t="str">
            <v>Fleet</v>
          </cell>
          <cell r="J12" t="str">
            <v>Eugene Newcomer</v>
          </cell>
        </row>
        <row r="13">
          <cell r="A13" t="str">
            <v>ADM230</v>
          </cell>
          <cell r="B13" t="str">
            <v>Driver Logs and Vehicle Inspection Reports</v>
          </cell>
          <cell r="C13" t="str">
            <v>Records related to the hours of service and operation logs along with transportation regulator required permits and licenses.   Retain for 6 months from date record was created</v>
          </cell>
          <cell r="D13" t="str">
            <v>6M</v>
          </cell>
          <cell r="E13" t="str">
            <v>Creation Date</v>
          </cell>
          <cell r="F13"/>
          <cell r="G13"/>
          <cell r="H13" t="str">
            <v>Confidential</v>
          </cell>
        </row>
        <row r="14">
          <cell r="A14" t="str">
            <v>ADM310</v>
          </cell>
          <cell r="B14" t="str">
            <v>Emergency and Disaster Planning</v>
          </cell>
          <cell r="C14" t="str">
            <v>Records related to the protection and reestablishment of company operations in the event of an emergency or disaster, including plans, manuals, procedures, and contact lists. Retain for 10 years after plan has been superseded</v>
          </cell>
          <cell r="D14" t="str">
            <v>EVT + 10Y</v>
          </cell>
          <cell r="E14" t="str">
            <v>Superseded</v>
          </cell>
          <cell r="F14" t="str">
            <v>HSE1000</v>
          </cell>
          <cell r="G14" t="str">
            <v>310ADM</v>
          </cell>
          <cell r="H14" t="str">
            <v>Confidential</v>
          </cell>
          <cell r="I14" t="str">
            <v>HSE</v>
          </cell>
          <cell r="J14" t="str">
            <v>Vince Dziechciarz</v>
          </cell>
        </row>
        <row r="15">
          <cell r="A15" t="str">
            <v>ADM320</v>
          </cell>
          <cell r="B15" t="str">
            <v>Strategic Planning</v>
          </cell>
          <cell r="C15" t="str">
            <v>Strategic plans, marketing plans, and other forward-looking plans and analyses. Retain for 5 years from date record was created</v>
          </cell>
          <cell r="D15" t="str">
            <v xml:space="preserve">5Y </v>
          </cell>
          <cell r="E15" t="str">
            <v>Creation Date</v>
          </cell>
          <cell r="F15" t="str">
            <v>COR1030</v>
          </cell>
          <cell r="G15" t="str">
            <v>320ADM</v>
          </cell>
          <cell r="H15" t="str">
            <v>Confidential</v>
          </cell>
          <cell r="I15" t="str">
            <v>Communications</v>
          </cell>
          <cell r="J15" t="str">
            <v>Kyle Hoelscher</v>
          </cell>
        </row>
        <row r="16">
          <cell r="A16" t="str">
            <v>ADM410</v>
          </cell>
          <cell r="B16" t="str">
            <v xml:space="preserve">Policies and Procedures </v>
          </cell>
          <cell r="C16" t="str">
            <v xml:space="preserve">Corporate, facility and operating policies, guidelines, procedures, and directives, including financial, records management, HSE IT, human resources and other management system governance records. Retain for 10 years after superseded.  </v>
          </cell>
          <cell r="D16" t="str">
            <v xml:space="preserve">EVT + 10Y </v>
          </cell>
          <cell r="E16" t="str">
            <v>Superseded</v>
          </cell>
          <cell r="F16" t="str">
            <v>AUD1000</v>
          </cell>
          <cell r="G16" t="str">
            <v>410ADM</v>
          </cell>
          <cell r="H16" t="str">
            <v>General</v>
          </cell>
          <cell r="I16" t="str">
            <v>Quality</v>
          </cell>
          <cell r="J16" t="str">
            <v>Pamela Stevenson</v>
          </cell>
        </row>
        <row r="17">
          <cell r="A17" t="str">
            <v>ADM420</v>
          </cell>
          <cell r="B17" t="str">
            <v>Departmental Processes</v>
          </cell>
          <cell r="C17" t="str">
            <v>Policies, guidelines, procedures, or directives relating to departmental operations, including desk manuals. Retain for 5 years after superseded.</v>
          </cell>
          <cell r="D17" t="str">
            <v>EVT + 5Y</v>
          </cell>
          <cell r="E17" t="str">
            <v>Superseded/Obsolete</v>
          </cell>
          <cell r="F17" t="str">
            <v>AUD1000</v>
          </cell>
          <cell r="G17" t="str">
            <v>420ADM</v>
          </cell>
          <cell r="H17" t="str">
            <v>General</v>
          </cell>
          <cell r="I17" t="str">
            <v>Quality</v>
          </cell>
          <cell r="J17" t="str">
            <v>Pamela Stevenson</v>
          </cell>
        </row>
        <row r="18">
          <cell r="A18" t="str">
            <v>COR010</v>
          </cell>
          <cell r="B18" t="str">
            <v>Closing Documents</v>
          </cell>
          <cell r="C18" t="str">
            <v xml:space="preserve">All closing documents for consummated acquisitions, divestitures, joint ventures, or mergers, including purchase and sale agreements. Retain for 1 year after life of company. </v>
          </cell>
          <cell r="D18" t="str">
            <v>EVT + 1Y</v>
          </cell>
          <cell r="E18" t="str">
            <v>Life of Company</v>
          </cell>
          <cell r="F18" t="str">
            <v>LEG1080</v>
          </cell>
          <cell r="G18" t="str">
            <v>010COR</v>
          </cell>
          <cell r="H18" t="str">
            <v>Highly Confidential</v>
          </cell>
          <cell r="I18" t="str">
            <v>Legal</v>
          </cell>
          <cell r="J18" t="str">
            <v>Denis Parlant</v>
          </cell>
        </row>
        <row r="19">
          <cell r="A19" t="str">
            <v>COR020</v>
          </cell>
          <cell r="B19" t="str">
            <v xml:space="preserve">Documents from Prospects -Unconsummated </v>
          </cell>
          <cell r="C19" t="str">
            <v xml:space="preserve">Records received from prospects for potential acquisitions, divestitures, joint ventures, or mergers, including financial statements, asset reports, and product and sales information. Dispose of documents subject to contractual obligations to return or destroy documents. </v>
          </cell>
          <cell r="D19" t="str">
            <v>EVT</v>
          </cell>
          <cell r="E19" t="str">
            <v>Decision Made</v>
          </cell>
          <cell r="F19" t="str">
            <v>LEG1080</v>
          </cell>
          <cell r="G19" t="str">
            <v>020COR</v>
          </cell>
          <cell r="H19" t="str">
            <v>Highly Confidential</v>
          </cell>
          <cell r="I19" t="str">
            <v>Legal</v>
          </cell>
          <cell r="J19" t="str">
            <v>Denis Parlant</v>
          </cell>
        </row>
        <row r="20">
          <cell r="A20" t="str">
            <v>COR030</v>
          </cell>
          <cell r="B20" t="str">
            <v>Due Diligence Analysis -Consummated</v>
          </cell>
          <cell r="C20" t="str">
            <v xml:space="preserve">Records related to internal due diligence and analysis of company acquisitions, mergers, joint ventures, or divestitures, including documents from prospects. Retain for 10 years after deal is finalized. </v>
          </cell>
          <cell r="D20" t="str">
            <v>EVT + 10Y</v>
          </cell>
          <cell r="E20" t="str">
            <v>Deal Finalized</v>
          </cell>
          <cell r="F20" t="str">
            <v>LEG1080</v>
          </cell>
          <cell r="G20" t="str">
            <v>030COR</v>
          </cell>
          <cell r="H20" t="str">
            <v>Highly Confidential</v>
          </cell>
          <cell r="I20" t="str">
            <v>Legal</v>
          </cell>
          <cell r="J20" t="str">
            <v>Denis Parlant</v>
          </cell>
        </row>
        <row r="21">
          <cell r="A21" t="str">
            <v>COR040</v>
          </cell>
          <cell r="B21" t="str">
            <v>Due Diligence Analysis -Unconsummated</v>
          </cell>
          <cell r="C21" t="str">
            <v xml:space="preserve">Records related to internal due diligence and analysis of unconsummated aacquisitions, mergers, divestitures, or joint-ventures. Retain for 5 years after decision not to consummate. </v>
          </cell>
          <cell r="D21" t="str">
            <v>EVT + 5Y</v>
          </cell>
          <cell r="E21" t="str">
            <v>Decision Made</v>
          </cell>
          <cell r="F21" t="str">
            <v>LEG1080</v>
          </cell>
          <cell r="G21" t="str">
            <v>040COR</v>
          </cell>
          <cell r="H21" t="str">
            <v>Highly Confidential</v>
          </cell>
          <cell r="I21" t="str">
            <v>Legal</v>
          </cell>
          <cell r="J21" t="str">
            <v>Denis Parlant</v>
          </cell>
        </row>
        <row r="22">
          <cell r="A22" t="str">
            <v>COR110</v>
          </cell>
          <cell r="B22" t="str">
            <v>Corporate Archives</v>
          </cell>
          <cell r="C22" t="str">
            <v>Company records deemed to have long-term historical value, including photographs, video tapes, and awards. Retain for 1 year after life of company.</v>
          </cell>
          <cell r="D22" t="str">
            <v>EVT + 1Y</v>
          </cell>
          <cell r="E22" t="str">
            <v>Life of Company</v>
          </cell>
          <cell r="F22" t="str">
            <v>COR1010, REF1000</v>
          </cell>
          <cell r="G22" t="str">
            <v>110COR</v>
          </cell>
          <cell r="H22" t="str">
            <v>Confidential</v>
          </cell>
          <cell r="I22" t="str">
            <v>Legal</v>
          </cell>
          <cell r="J22" t="str">
            <v>Denis Parlant</v>
          </cell>
        </row>
        <row r="23">
          <cell r="A23" t="str">
            <v>COR210</v>
          </cell>
          <cell r="B23" t="str">
            <v>Annual Reports to Shareholders</v>
          </cell>
          <cell r="C23" t="str">
            <v>Annual reports submitted to company shareholders. Retain a limited number of reference copies for 1 year after life of company</v>
          </cell>
          <cell r="D23" t="str">
            <v>EVT + 1Y</v>
          </cell>
          <cell r="E23" t="str">
            <v>Life of Company</v>
          </cell>
          <cell r="F23" t="str">
            <v>COR1000</v>
          </cell>
          <cell r="G23" t="str">
            <v>210COR</v>
          </cell>
          <cell r="H23" t="str">
            <v>General</v>
          </cell>
          <cell r="I23" t="str">
            <v>Legal</v>
          </cell>
          <cell r="J23" t="str">
            <v>Denis Parlant</v>
          </cell>
        </row>
        <row r="24">
          <cell r="A24" t="str">
            <v>COR220</v>
          </cell>
          <cell r="B24" t="str">
            <v>Board of Directors</v>
          </cell>
          <cell r="C24" t="str">
            <v>Records documenting the work of the Board of Directors and board committees, including minutes, board committee charters, resolutions, and materials presented to the board. Retain for 1 year after life of company.</v>
          </cell>
          <cell r="D24" t="str">
            <v>EVT + 1Y</v>
          </cell>
          <cell r="E24" t="str">
            <v>Life of Company</v>
          </cell>
          <cell r="F24" t="str">
            <v>COR1000, COR1020</v>
          </cell>
          <cell r="G24" t="str">
            <v>220COR</v>
          </cell>
          <cell r="H24" t="str">
            <v>Highly Confidential</v>
          </cell>
          <cell r="I24" t="str">
            <v>Legal</v>
          </cell>
          <cell r="J24" t="str">
            <v>Denis Parlant</v>
          </cell>
        </row>
        <row r="25">
          <cell r="A25" t="str">
            <v>COR225</v>
          </cell>
          <cell r="B25" t="str">
            <v xml:space="preserve">Board of Directors' Evaluations </v>
          </cell>
          <cell r="C25" t="str">
            <v xml:space="preserve">Records documenting the individual self-evaluations and consolidation of the Board of Directors' self-evaluations. Retain for 5 years after replaced by the following year's consolidation report. </v>
          </cell>
          <cell r="D25" t="str">
            <v>EVT + 5Y</v>
          </cell>
          <cell r="E25" t="str">
            <v>Until Replaced</v>
          </cell>
          <cell r="F25" t="str">
            <v>COR1020</v>
          </cell>
          <cell r="G25" t="str">
            <v>225COR</v>
          </cell>
          <cell r="H25" t="str">
            <v>Highly Confidential</v>
          </cell>
          <cell r="I25" t="str">
            <v>Legal</v>
          </cell>
          <cell r="J25" t="str">
            <v>Denis Parlant</v>
          </cell>
        </row>
        <row r="26">
          <cell r="A26" t="str">
            <v>COR230</v>
          </cell>
          <cell r="B26" t="str">
            <v>Business Licenses and Permits</v>
          </cell>
          <cell r="C26" t="str">
            <v xml:space="preserve">Licenses, permits, certificates, and registrations required to do business in a given jurisdiction and related applications, including state, county, and local licenses and permits. Retain for 5 years from date license or permit expires or is superseded. </v>
          </cell>
          <cell r="D26" t="str">
            <v>EVT + 5Y</v>
          </cell>
          <cell r="E26" t="str">
            <v>Expiration / Superseded</v>
          </cell>
          <cell r="F26" t="str">
            <v>LEG1060</v>
          </cell>
          <cell r="G26" t="str">
            <v>230COR</v>
          </cell>
          <cell r="H26" t="str">
            <v>General</v>
          </cell>
          <cell r="I26" t="str">
            <v>Legal</v>
          </cell>
          <cell r="J26" t="str">
            <v>Denis Parlant</v>
          </cell>
        </row>
        <row r="27">
          <cell r="A27" t="str">
            <v>COR240</v>
          </cell>
          <cell r="B27" t="str">
            <v>Corporate Compliance</v>
          </cell>
          <cell r="C27" t="str">
            <v xml:space="preserve">Records demonstrating efforts to assure compliance with various laws, regulations, or ethical obligations, including compliance investigations and compliance training. Retain for 10 years from date of compliance document. (Does not include other types of training; see HR320, HR330, and HR340.) </v>
          </cell>
          <cell r="D27" t="str">
            <v>10Y</v>
          </cell>
          <cell r="E27" t="str">
            <v>Creation Date</v>
          </cell>
          <cell r="F27" t="str">
            <v>AFT1180, AUD1010, RSK1000</v>
          </cell>
          <cell r="G27" t="str">
            <v>240COR</v>
          </cell>
          <cell r="H27" t="str">
            <v>Highly Confidential</v>
          </cell>
          <cell r="I27" t="str">
            <v>Legal</v>
          </cell>
          <cell r="J27" t="str">
            <v>Denis Parlant</v>
          </cell>
        </row>
        <row r="28">
          <cell r="A28" t="str">
            <v>COR250</v>
          </cell>
          <cell r="B28" t="str">
            <v>Governance Records</v>
          </cell>
          <cell r="C28" t="str">
            <v>Records related to the formation of the corporation and its subsidiaries, including articles of incorporation, amendments, bylaws, and other organizational documents. Retain for 1 year after life of company.</v>
          </cell>
          <cell r="D28" t="str">
            <v>EVT + 1Y</v>
          </cell>
          <cell r="E28" t="str">
            <v>Life of Company</v>
          </cell>
          <cell r="F28" t="str">
            <v>COR1010, REF1000</v>
          </cell>
          <cell r="G28" t="str">
            <v>250COR</v>
          </cell>
          <cell r="H28" t="str">
            <v>Confidential</v>
          </cell>
          <cell r="I28" t="str">
            <v>Legal</v>
          </cell>
          <cell r="J28" t="str">
            <v>Denis Parlant</v>
          </cell>
        </row>
        <row r="29">
          <cell r="A29" t="str">
            <v>COR260</v>
          </cell>
          <cell r="B29" t="str">
            <v>Proxy Statement and Voting Records </v>
          </cell>
          <cell r="C29" t="str">
            <v xml:space="preserve">Stockholder voting records, proxy statements, and other records documenting the collection and tabulation of shareholder votes. </v>
          </cell>
          <cell r="D29" t="str">
            <v>EVT + 5Y  </v>
          </cell>
          <cell r="E29" t="str">
            <v>Annual Meeting</v>
          </cell>
          <cell r="F29" t="str">
            <v>Not clearly stated</v>
          </cell>
          <cell r="G29" t="str">
            <v>260COR</v>
          </cell>
          <cell r="H29" t="str">
            <v>Confidential</v>
          </cell>
          <cell r="I29" t="str">
            <v>Legal</v>
          </cell>
          <cell r="J29" t="str">
            <v>Denis Parlant</v>
          </cell>
        </row>
        <row r="30">
          <cell r="A30" t="str">
            <v>COR270</v>
          </cell>
          <cell r="B30" t="str">
            <v>Shareholder Annual Meeting</v>
          </cell>
          <cell r="C30" t="str">
            <v xml:space="preserve">Records documenting annual shareholder meeting, including minutes, resolutions, and presentations. Retain for 1 year after life of company. (Does not include proxy statements and voting records; see COR 260.) </v>
          </cell>
          <cell r="D30" t="str">
            <v>EVT + 1Y</v>
          </cell>
          <cell r="E30" t="str">
            <v>Life of Company</v>
          </cell>
          <cell r="F30" t="str">
            <v>COR1000</v>
          </cell>
          <cell r="G30" t="str">
            <v>270COR</v>
          </cell>
          <cell r="H30" t="str">
            <v>General</v>
          </cell>
          <cell r="I30" t="str">
            <v>Legal</v>
          </cell>
          <cell r="J30" t="str">
            <v>Denis Parlant</v>
          </cell>
        </row>
        <row r="31">
          <cell r="A31" t="str">
            <v>COR280</v>
          </cell>
          <cell r="B31" t="str">
            <v>Shareholder Stock Transactions</v>
          </cell>
          <cell r="C31" t="str">
            <v xml:space="preserve">Records related to shareholder stock transactions, including documents evidencing transfers of ownership, stock splits, or cancellation of stock certificates. Retain for 7 years from date record created. </v>
          </cell>
          <cell r="D31" t="str">
            <v>7Y</v>
          </cell>
          <cell r="E31" t="str">
            <v>Creation Date</v>
          </cell>
          <cell r="F31" t="str">
            <v>NA</v>
          </cell>
          <cell r="G31" t="str">
            <v>280COR</v>
          </cell>
          <cell r="H31" t="str">
            <v>Confidential</v>
          </cell>
          <cell r="I31" t="str">
            <v>Legal</v>
          </cell>
          <cell r="J31" t="str">
            <v>Denis Parlant</v>
          </cell>
        </row>
        <row r="32">
          <cell r="A32" t="str">
            <v>FIN010</v>
          </cell>
          <cell r="B32" t="str">
            <v>Accounts Payable, Receivables, Journal Vouchers and Cost Accounting</v>
          </cell>
          <cell r="C32" t="str">
            <v xml:space="preserve">Records related to the payment for goods and services, including invoices, check requests, cash disbursements, purchasing cards, expense reports, credit cards, and petty cash. Records related to money received for goods and services provided by the company and payment of such charges, including customer or sales invoices, sales receipts, aged trial balances, and debt write-offs.  General journal and ledger entries, including vouchers generated in payables and receivables and capital vouchers generated in conjunction with the acquisition, depreciation, or transfer of assets  Retain for 10 years after tax year closes or until notified by the Tax Department of tax clearance. </v>
          </cell>
          <cell r="D32" t="str">
            <v>EVT + 10Y</v>
          </cell>
          <cell r="E32" t="str">
            <v>Tax Year Closed</v>
          </cell>
          <cell r="F32" t="str">
            <v>AFT1000, AFT1040, AFT1050, AFT1060, AFT1070, INS1070</v>
          </cell>
          <cell r="G32" t="str">
            <v>FIN 010, FIN 020, FIN 030,  FIN 070</v>
          </cell>
          <cell r="H32" t="str">
            <v>Confidential</v>
          </cell>
          <cell r="I32" t="str">
            <v>Finance</v>
          </cell>
          <cell r="J32" t="str">
            <v>Katherine Cao</v>
          </cell>
        </row>
        <row r="33">
          <cell r="A33" t="str">
            <v>FIN020</v>
          </cell>
          <cell r="B33" t="str">
            <v>Capital Assets</v>
          </cell>
          <cell r="C33" t="str">
            <v xml:space="preserve">Records documenting the acquisition, transfer, disposition, abandonment, and depreciation of capital assets, including AFE’s, equipment inventory, and fixed asset binder. Retain for 10 years after sale or disposition of asset. </v>
          </cell>
          <cell r="D33" t="str">
            <v>EVT + 10Y</v>
          </cell>
          <cell r="E33" t="str">
            <v>Disposal or Sale</v>
          </cell>
          <cell r="F33" t="str">
            <v>AFT1150</v>
          </cell>
          <cell r="G33" t="str">
            <v>FIN  040</v>
          </cell>
          <cell r="H33" t="str">
            <v>Confidential</v>
          </cell>
          <cell r="I33" t="str">
            <v>Finance</v>
          </cell>
          <cell r="J33" t="str">
            <v>Katherine Cao</v>
          </cell>
        </row>
        <row r="34">
          <cell r="A34" t="str">
            <v>FIN030</v>
          </cell>
          <cell r="B34" t="str">
            <v xml:space="preserve"> General Ledger and Chart of Accounts</v>
          </cell>
          <cell r="C34" t="str">
            <v>General ledger recording summary of all financial transactions, including the lists of internal account numbers, descriptions, and codes used in accounting system. Retain for 1 year after life of company.</v>
          </cell>
          <cell r="D34" t="str">
            <v>EVT + 1Y</v>
          </cell>
          <cell r="E34" t="str">
            <v>Life of Company</v>
          </cell>
          <cell r="F34" t="str">
            <v>AFT1010</v>
          </cell>
          <cell r="G34" t="str">
            <v>FIN 060</v>
          </cell>
          <cell r="H34" t="str">
            <v>Confidential</v>
          </cell>
          <cell r="I34" t="str">
            <v>Finance</v>
          </cell>
          <cell r="J34" t="str">
            <v>Katherine Cao</v>
          </cell>
        </row>
        <row r="35">
          <cell r="A35" t="str">
            <v>FIN040</v>
          </cell>
          <cell r="B35" t="str">
            <v xml:space="preserve"> Unclaimed Property</v>
          </cell>
          <cell r="C35" t="str">
            <v xml:space="preserve">Records related to the money escheated to the state for unclaimed property. Retain for 10 years. </v>
          </cell>
          <cell r="D35" t="str">
            <v>10Y</v>
          </cell>
          <cell r="E35" t="str">
            <v>Report Date</v>
          </cell>
          <cell r="F35" t="str">
            <v>LEG1030</v>
          </cell>
          <cell r="G35" t="str">
            <v>FIN 080</v>
          </cell>
          <cell r="H35" t="str">
            <v>Confidential</v>
          </cell>
          <cell r="I35" t="str">
            <v>Finance</v>
          </cell>
          <cell r="J35" t="str">
            <v>Katherine Cao</v>
          </cell>
        </row>
        <row r="36">
          <cell r="A36" t="str">
            <v>FIN110</v>
          </cell>
          <cell r="B36" t="str">
            <v>Internal, External and Vendor Audits</v>
          </cell>
          <cell r="C36" t="str">
            <v xml:space="preserve">Audits of the company done by external accounting firms, government agencies, or other parties, including reports and work papers. Records related to internal business processes and vendors for financial audits or product quality audits, including reports, letters, and supporting work papers.  Retain until the later of 10 years after close of Audit or notification by the Tax Department of tax clearance. (Does not include HSE audits; see HSE020.) </v>
          </cell>
          <cell r="D36" t="str">
            <v>EVT + 10Y</v>
          </cell>
          <cell r="E36" t="str">
            <v>Close of Audit</v>
          </cell>
          <cell r="F36" t="str">
            <v>AFT1170, AUD1020, AUD1030, LEG1120</v>
          </cell>
          <cell r="G36" t="str">
            <v>FIN 110, FIN 120</v>
          </cell>
          <cell r="H36" t="str">
            <v>Confidential</v>
          </cell>
          <cell r="I36" t="str">
            <v>Finance</v>
          </cell>
          <cell r="J36" t="str">
            <v>Katherine Cao</v>
          </cell>
        </row>
        <row r="37">
          <cell r="A37" t="str">
            <v>FIN210</v>
          </cell>
          <cell r="B37" t="str">
            <v>Banking Records</v>
          </cell>
          <cell r="C37" t="str">
            <v xml:space="preserve">Records related to banking activities, including bank statements, deposit receipts, reconciliations, cancelled checks, and other banking records. Retain for 10 years from date record created. </v>
          </cell>
          <cell r="D37" t="str">
            <v>10 Y</v>
          </cell>
          <cell r="E37" t="str">
            <v>Creation Date</v>
          </cell>
          <cell r="F37" t="str">
            <v>AFT1080, AFT1090, AFT1100</v>
          </cell>
          <cell r="G37" t="str">
            <v>FIN 210</v>
          </cell>
          <cell r="H37" t="str">
            <v>Highly Confidential</v>
          </cell>
          <cell r="I37" t="str">
            <v>Finance</v>
          </cell>
          <cell r="J37" t="str">
            <v>Katherine Cao</v>
          </cell>
        </row>
        <row r="38">
          <cell r="A38" t="str">
            <v>FIN220</v>
          </cell>
          <cell r="B38" t="str">
            <v xml:space="preserve"> Cash Management</v>
          </cell>
          <cell r="C38" t="str">
            <v xml:space="preserve">Records related to daily cash flow, including cash reports, cash ledgers, check notices, daily cash worksheet, check registers, check stubs, and wire transfers. Retain for 10 years after tax year closes or until notified by the Tax Department of tax clearance. </v>
          </cell>
          <cell r="D38" t="str">
            <v>EVT + 10Y</v>
          </cell>
          <cell r="E38" t="str">
            <v>Tax Year Closed</v>
          </cell>
          <cell r="F38" t="str">
            <v>NA</v>
          </cell>
          <cell r="G38" t="str">
            <v>FIN 220</v>
          </cell>
          <cell r="H38" t="str">
            <v>Confidential</v>
          </cell>
          <cell r="I38" t="str">
            <v>Finance</v>
          </cell>
          <cell r="J38" t="str">
            <v>Katherine Cao</v>
          </cell>
        </row>
        <row r="39">
          <cell r="A39" t="str">
            <v>FIN310</v>
          </cell>
          <cell r="B39" t="str">
            <v>Credit Files</v>
          </cell>
          <cell r="C39" t="str">
            <v xml:space="preserve">Records related to credit guaranties, letters of credit and loans to customers, and customer credit information. Retain for 10 years after expiration. </v>
          </cell>
          <cell r="D39" t="str">
            <v>EVT + 10Y</v>
          </cell>
          <cell r="E39" t="str">
            <v>Guarantee Ceases</v>
          </cell>
          <cell r="F39" t="str">
            <v>AFT1120, AFT1130</v>
          </cell>
          <cell r="G39" t="str">
            <v>FIN 310</v>
          </cell>
          <cell r="H39" t="str">
            <v>Confidential</v>
          </cell>
          <cell r="I39" t="str">
            <v>Finance</v>
          </cell>
          <cell r="J39" t="str">
            <v>Katherine Cao</v>
          </cell>
        </row>
        <row r="40">
          <cell r="A40" t="str">
            <v>FIN320</v>
          </cell>
          <cell r="B40" t="str">
            <v xml:space="preserve"> Investments and Foreign Exchange</v>
          </cell>
          <cell r="C40" t="str">
            <v xml:space="preserve">Records of investments and foreign exchange transactions, spot currency, forward and option transactions, and confirmations. Retain for 10 years after tax year closes or until notified by the Tax Department of tax clearance. </v>
          </cell>
          <cell r="D40" t="str">
            <v>EVT + 10Y</v>
          </cell>
          <cell r="E40" t="str">
            <v>Tax Year Closed</v>
          </cell>
          <cell r="F40" t="str">
            <v>AFT1160</v>
          </cell>
          <cell r="G40" t="str">
            <v>FIN 320, FIN 330</v>
          </cell>
          <cell r="H40" t="str">
            <v>Confidential</v>
          </cell>
          <cell r="I40" t="str">
            <v>Finance</v>
          </cell>
          <cell r="J40" t="str">
            <v>Katherine Cao</v>
          </cell>
        </row>
        <row r="41">
          <cell r="A41" t="str">
            <v>FIN330</v>
          </cell>
          <cell r="B41" t="str">
            <v xml:space="preserve"> Investor Relations</v>
          </cell>
          <cell r="C41" t="str">
            <v xml:space="preserve">Information communicated to actual and prospective investors and investment analysts, including correspondence and financial presentations. Retain for 7 years. </v>
          </cell>
          <cell r="D41" t="str">
            <v>7Y</v>
          </cell>
          <cell r="E41" t="str">
            <v>Creation Date</v>
          </cell>
          <cell r="F41" t="str">
            <v>NA</v>
          </cell>
          <cell r="G41" t="str">
            <v>FIN 340</v>
          </cell>
          <cell r="H41" t="str">
            <v>Confidential</v>
          </cell>
          <cell r="I41" t="str">
            <v>Finance</v>
          </cell>
          <cell r="J41" t="str">
            <v>Katherine Cao</v>
          </cell>
        </row>
        <row r="42">
          <cell r="A42" t="str">
            <v>FIN410</v>
          </cell>
          <cell r="B42" t="str">
            <v>Consolidated Financial Statements (Year End)</v>
          </cell>
          <cell r="C42" t="str">
            <v xml:space="preserve">Consolidated financial statements, including year-end balance sheets and consolidated worldwide tax statements. Retain for 1 year after life of company. (Does not include interim financial reports; see FIN460.) </v>
          </cell>
          <cell r="D42" t="str">
            <v>EVT + 1Y</v>
          </cell>
          <cell r="E42" t="str">
            <v>Life of Company</v>
          </cell>
          <cell r="F42" t="str">
            <v xml:space="preserve"> AFT1140 </v>
          </cell>
          <cell r="G42" t="str">
            <v>FIN 410</v>
          </cell>
          <cell r="H42" t="str">
            <v>Confidential</v>
          </cell>
          <cell r="I42" t="str">
            <v>Finance</v>
          </cell>
          <cell r="J42" t="str">
            <v>Katherine Cao</v>
          </cell>
        </row>
        <row r="43">
          <cell r="A43" t="str">
            <v>FIN420</v>
          </cell>
          <cell r="B43" t="str">
            <v>Corporate Budgets and Financial Forecasting</v>
          </cell>
          <cell r="C43" t="str">
            <v xml:space="preserve">Records related to corporate-wide financial budgets and financial forecasting, including corporate budget, cash planning, and tax forecasts. Retain for 7 years. </v>
          </cell>
          <cell r="D43" t="str">
            <v>7Y</v>
          </cell>
          <cell r="E43" t="str">
            <v>Creation Date</v>
          </cell>
          <cell r="F43" t="str">
            <v>AFT1110</v>
          </cell>
          <cell r="G43" t="str">
            <v>FIN 420</v>
          </cell>
          <cell r="H43" t="str">
            <v>Confidential</v>
          </cell>
          <cell r="I43" t="str">
            <v>Finance</v>
          </cell>
          <cell r="J43" t="str">
            <v>Katherine Cao</v>
          </cell>
        </row>
        <row r="44">
          <cell r="A44" t="str">
            <v>FIN430</v>
          </cell>
          <cell r="B44" t="str">
            <v>Department / Location Budgets</v>
          </cell>
          <cell r="C44" t="str">
            <v xml:space="preserve">Records related to the budgeting process for individual departments and locations. Retain for 5 years. </v>
          </cell>
          <cell r="D44" t="str">
            <v>5Y</v>
          </cell>
          <cell r="E44" t="str">
            <v>Creation Date</v>
          </cell>
          <cell r="F44" t="str">
            <v>AFT1110</v>
          </cell>
          <cell r="G44" t="str">
            <v>FIN 430</v>
          </cell>
          <cell r="H44" t="str">
            <v>Confidential</v>
          </cell>
          <cell r="I44" t="str">
            <v>Finance</v>
          </cell>
          <cell r="J44" t="str">
            <v>Katherine Cao</v>
          </cell>
        </row>
        <row r="45">
          <cell r="A45" t="str">
            <v>FIN440</v>
          </cell>
          <cell r="B45" t="str">
            <v>Financial Reporting -SEC and NYSE</v>
          </cell>
          <cell r="C45" t="str">
            <v>Financial reports and correspondence submitted to and received from the Securities and Exchange Commission (SEC) and New York Stock Exchange (NYSE), including registered offerings, reports on Forms 8-K, 10-K, 10-Q, S-1, and S-8, and related exhibits or supporting records. Retain for 1 year after life of company</v>
          </cell>
          <cell r="D45" t="str">
            <v>EVT + 1Y</v>
          </cell>
          <cell r="E45" t="str">
            <v>Life of Company</v>
          </cell>
          <cell r="F45" t="str">
            <v>AFT1030</v>
          </cell>
          <cell r="G45" t="str">
            <v>FIN 440</v>
          </cell>
          <cell r="H45" t="str">
            <v>Confidential</v>
          </cell>
          <cell r="I45" t="str">
            <v>Finance</v>
          </cell>
          <cell r="J45" t="str">
            <v>Katherine Cao</v>
          </cell>
        </row>
        <row r="46">
          <cell r="A46" t="str">
            <v>FIN450</v>
          </cell>
          <cell r="B46" t="str">
            <v xml:space="preserve">Financial Reports Required by Contracts </v>
          </cell>
          <cell r="C46" t="str">
            <v xml:space="preserve">Financial reports required by contracts with financial institutions, including quarterly financial reports submitted to lenders. Retain for 6 years after termination of contract. </v>
          </cell>
          <cell r="D46" t="str">
            <v>EVT + 6Y</v>
          </cell>
          <cell r="E46" t="str">
            <v>Termination of  Contract</v>
          </cell>
          <cell r="F46" t="str">
            <v>AFT1020</v>
          </cell>
          <cell r="G46" t="str">
            <v>FIN 450</v>
          </cell>
          <cell r="H46" t="str">
            <v>Confidential</v>
          </cell>
          <cell r="I46" t="str">
            <v>Finance</v>
          </cell>
          <cell r="J46" t="str">
            <v>Katherine Cao</v>
          </cell>
        </row>
        <row r="47">
          <cell r="A47" t="str">
            <v>FIN460</v>
          </cell>
          <cell r="B47" t="str">
            <v>Financial Reports to Management</v>
          </cell>
          <cell r="C47" t="str">
            <v xml:space="preserve">Financial reports to management, including annual report support data, interim reports, sales reports, and financial analysis. Retain for 3 years. (Does not include consolidated financial statements or operational reports and analysis; see ADM150 and FIN410.) </v>
          </cell>
          <cell r="D47" t="str">
            <v>3Y</v>
          </cell>
          <cell r="E47" t="str">
            <v>Creation Date</v>
          </cell>
          <cell r="F47" t="str">
            <v>AFT1020,INS1060</v>
          </cell>
          <cell r="G47" t="str">
            <v>FIN 460</v>
          </cell>
          <cell r="H47" t="str">
            <v>Confidential</v>
          </cell>
          <cell r="I47" t="str">
            <v>Finance</v>
          </cell>
          <cell r="J47" t="str">
            <v>Katherine Cao</v>
          </cell>
        </row>
        <row r="48">
          <cell r="A48" t="str">
            <v>FIN470</v>
          </cell>
          <cell r="B48" t="str">
            <v>Government Statistical Reporting</v>
          </cell>
          <cell r="C48" t="str">
            <v xml:space="preserve">Statistical reports submitted to government agencies, including backup and supporting data. Retain for 3 years. (Does not include reports submitted to SEC or NYSE or tax returns; see FIN440 and FIN910 -FIN960.) </v>
          </cell>
          <cell r="D48" t="str">
            <v>3Y</v>
          </cell>
          <cell r="E48" t="str">
            <v>Creation Date</v>
          </cell>
          <cell r="F48" t="str">
            <v>LEG1050</v>
          </cell>
          <cell r="G48" t="str">
            <v>FIN 470</v>
          </cell>
          <cell r="H48" t="str">
            <v>General</v>
          </cell>
          <cell r="I48" t="str">
            <v>Finance</v>
          </cell>
          <cell r="J48" t="str">
            <v>Katherine Cao</v>
          </cell>
        </row>
        <row r="49">
          <cell r="A49" t="str">
            <v>FIN510</v>
          </cell>
          <cell r="B49" t="str">
            <v>Certificates of Insurance</v>
          </cell>
          <cell r="C49" t="str">
            <v>Certificates of insurance issued to the Company. Retain for 7 years. (Does not include those maintained as part of a contract or certificates issued by the Company; see LGL110 and LGL120, )</v>
          </cell>
          <cell r="D49" t="str">
            <v>7Y</v>
          </cell>
          <cell r="E49" t="str">
            <v>Creation Date</v>
          </cell>
          <cell r="F49" t="str">
            <v>INS1010</v>
          </cell>
          <cell r="G49" t="str">
            <v>FIN 510</v>
          </cell>
          <cell r="H49" t="str">
            <v>General</v>
          </cell>
          <cell r="I49" t="str">
            <v>Finance</v>
          </cell>
          <cell r="J49" t="str">
            <v>Katherine Cao</v>
          </cell>
        </row>
        <row r="50">
          <cell r="A50" t="str">
            <v>FIN520</v>
          </cell>
          <cell r="B50" t="str">
            <v>Insurance Bonds</v>
          </cell>
          <cell r="C50" t="str">
            <v>Insurance bonds, including contractors, indemnity, payment, and construction bonds. Retain for 6 years after bond expires</v>
          </cell>
          <cell r="D50" t="str">
            <v>EVT + 6Y</v>
          </cell>
          <cell r="E50" t="str">
            <v>Bond Expiration</v>
          </cell>
          <cell r="F50" t="str">
            <v>INS1040</v>
          </cell>
          <cell r="G50" t="str">
            <v>FIN 520</v>
          </cell>
          <cell r="H50" t="str">
            <v>Confidential</v>
          </cell>
          <cell r="I50" t="str">
            <v>Finance</v>
          </cell>
          <cell r="J50" t="str">
            <v>Katherine Cao</v>
          </cell>
        </row>
        <row r="51">
          <cell r="A51" t="str">
            <v>FIN530</v>
          </cell>
          <cell r="B51" t="str">
            <v>Insurance Policies</v>
          </cell>
          <cell r="C51" t="str">
            <v xml:space="preserve">Corporate liability insurance policies and related records that support the policy interpretation, definitions, and coverage. Retain for 1 year after life of company. (Does not include employee benefit insurance policies; see HR030.) </v>
          </cell>
          <cell r="D51" t="str">
            <v>EVT + 1Y</v>
          </cell>
          <cell r="E51" t="str">
            <v>Life of Company</v>
          </cell>
          <cell r="F51" t="str">
            <v>INS1000, INS1040</v>
          </cell>
          <cell r="G51" t="str">
            <v>FIN 530</v>
          </cell>
          <cell r="H51" t="str">
            <v>Confidential</v>
          </cell>
          <cell r="I51" t="str">
            <v>Finance</v>
          </cell>
          <cell r="J51" t="str">
            <v>Katherine Cao</v>
          </cell>
        </row>
        <row r="52">
          <cell r="A52" t="str">
            <v>FIN610</v>
          </cell>
          <cell r="B52" t="str">
            <v xml:space="preserve"> Payroll Accounting </v>
          </cell>
          <cell r="C52" t="str">
            <v xml:space="preserve">Records documenting payroll calculations, including time sheets, registers, commissions and attendance records. Also includes employee withholding and garnishment records.  Retain until notified by the Tax Department of tax clearance. </v>
          </cell>
          <cell r="D52" t="str">
            <v>EVT + 10Y</v>
          </cell>
          <cell r="E52" t="str">
            <v>Tax Year Closed</v>
          </cell>
          <cell r="F52" t="str">
            <v>PAY1000, PAY1020</v>
          </cell>
          <cell r="G52" t="str">
            <v>FIN 610, FIN 620</v>
          </cell>
          <cell r="H52" t="str">
            <v>Highly Confidential</v>
          </cell>
          <cell r="I52" t="str">
            <v>Finance</v>
          </cell>
          <cell r="J52" t="str">
            <v>Katherine Cao</v>
          </cell>
        </row>
        <row r="53">
          <cell r="A53" t="str">
            <v>FIN620</v>
          </cell>
          <cell r="B53" t="str">
            <v>Salary Administration</v>
          </cell>
          <cell r="C53" t="str">
            <v>Records related to planning and administering employee compensation, including salary, and other perquisites. Retain for 7 years.</v>
          </cell>
          <cell r="D53" t="str">
            <v>7Y</v>
          </cell>
          <cell r="E53" t="str">
            <v>Creation Date</v>
          </cell>
          <cell r="F53" t="str">
            <v>PAY1010</v>
          </cell>
          <cell r="G53" t="str">
            <v>FIN 630</v>
          </cell>
          <cell r="H53" t="str">
            <v>Highly Confidential</v>
          </cell>
          <cell r="I53" t="str">
            <v>Finance</v>
          </cell>
          <cell r="J53" t="str">
            <v>Katherine Cao</v>
          </cell>
        </row>
        <row r="54">
          <cell r="A54" t="str">
            <v>FIN710</v>
          </cell>
          <cell r="B54" t="str">
            <v>Purchase Orders</v>
          </cell>
          <cell r="C54" t="str">
            <v>Records related to the purchasing of products, equipment, and supplies from third-party vendors, including purchase requisitions and purchase orders. Retain for 6 years after purchase order is closed.  (For purchase orders for projects, see PRJ010.)</v>
          </cell>
          <cell r="D54" t="str">
            <v xml:space="preserve">EVT + 10Y </v>
          </cell>
          <cell r="E54" t="str">
            <v>Closed</v>
          </cell>
          <cell r="F54" t="str">
            <v>PRJ1180, PRJ1190</v>
          </cell>
          <cell r="G54" t="str">
            <v>FIN 710</v>
          </cell>
          <cell r="H54" t="str">
            <v>Confidential</v>
          </cell>
          <cell r="I54" t="str">
            <v>Finance</v>
          </cell>
          <cell r="J54" t="str">
            <v>Katherine Cao</v>
          </cell>
        </row>
        <row r="55">
          <cell r="A55" t="str">
            <v>FIN720</v>
          </cell>
          <cell r="B55" t="str">
            <v>Shipping and Receiving</v>
          </cell>
          <cell r="C55" t="str">
            <v xml:space="preserve">Records related to transportation and receipt of procured products, including bills of lading, packing slips, manifests, import or export documentation. Retain for 10 years. </v>
          </cell>
          <cell r="D55" t="str">
            <v>10Y</v>
          </cell>
          <cell r="E55" t="str">
            <v>Creation Date</v>
          </cell>
          <cell r="F55" t="str">
            <v>PRJ1200, PRJ1210</v>
          </cell>
          <cell r="G55" t="str">
            <v>FIN 720</v>
          </cell>
          <cell r="H55" t="str">
            <v>General</v>
          </cell>
          <cell r="I55" t="str">
            <v>Finance</v>
          </cell>
          <cell r="J55" t="str">
            <v>Katherine Cao</v>
          </cell>
        </row>
        <row r="56">
          <cell r="A56" t="str">
            <v>FIN730</v>
          </cell>
          <cell r="B56" t="str">
            <v>Vendor Selections and Bidding Documentation -Unsuccessful</v>
          </cell>
          <cell r="C56" t="str">
            <v xml:space="preserve">Records related to vendor selection and rejected bidding process, including vendor qualifications, requests for proposal, and unsuccessful bidding proposals. Retain for 5 years. </v>
          </cell>
          <cell r="D56" t="str">
            <v>5Y</v>
          </cell>
          <cell r="E56" t="str">
            <v>Creation Date</v>
          </cell>
          <cell r="F56" t="str">
            <v>AFT1190</v>
          </cell>
          <cell r="G56" t="str">
            <v>FIN 730, FIN 740</v>
          </cell>
          <cell r="H56" t="str">
            <v>Confidential</v>
          </cell>
          <cell r="I56" t="str">
            <v>Finance</v>
          </cell>
          <cell r="J56" t="str">
            <v>Katherine Cao</v>
          </cell>
        </row>
        <row r="57">
          <cell r="A57" t="str">
            <v>FIN810</v>
          </cell>
          <cell r="B57" t="str">
            <v>Product Inventory</v>
          </cell>
          <cell r="C57" t="str">
            <v>Records related to product inventories maintained for internal control and audit purposes, including cycle count reports, inventory disposal forms, obsolescence reports, and returns and buybacks. Retain for 5 years after superseded or it becomes obsolete</v>
          </cell>
          <cell r="D57" t="str">
            <v>EVT + 5Y</v>
          </cell>
          <cell r="E57" t="str">
            <v>Superseded/ Obsolete</v>
          </cell>
          <cell r="F57" t="str">
            <v>NA</v>
          </cell>
          <cell r="G57" t="str">
            <v>FIN 810</v>
          </cell>
          <cell r="H57" t="str">
            <v>Confidential</v>
          </cell>
          <cell r="I57" t="str">
            <v>Finance</v>
          </cell>
          <cell r="J57" t="str">
            <v>Katherine Cao</v>
          </cell>
        </row>
        <row r="58">
          <cell r="A58" t="str">
            <v>FIN820</v>
          </cell>
          <cell r="B58" t="str">
            <v>Product Pricing</v>
          </cell>
          <cell r="C58" t="str">
            <v>Records related to product pricing and pricing decisions, including price lists, executive approval of pricing, and transfer pricing documentation. Retain for 6 years after pricing is superseded or becomes obsolete</v>
          </cell>
          <cell r="D58" t="str">
            <v>EVT + 6Y</v>
          </cell>
          <cell r="E58" t="str">
            <v>Superseded/  Obsolete</v>
          </cell>
          <cell r="F58" t="str">
            <v>BDT1020</v>
          </cell>
          <cell r="G58" t="str">
            <v>FIN 820</v>
          </cell>
          <cell r="H58" t="str">
            <v>Confidential</v>
          </cell>
          <cell r="I58" t="str">
            <v>Finance</v>
          </cell>
          <cell r="J58" t="str">
            <v>Katherine Cao</v>
          </cell>
        </row>
        <row r="59">
          <cell r="A59" t="str">
            <v>FIN910</v>
          </cell>
          <cell r="B59" t="str">
            <v>Compensation Tax Forms</v>
          </cell>
          <cell r="C59" t="str">
            <v xml:space="preserve">Forms submitted to taxing authorities relating to compensation paid to employees, contractors, vendors, and distributors.  Some examples include Forms 1042, 1099, W2, P45, P60, and P11D. Retain for 5 years. </v>
          </cell>
          <cell r="D59" t="str">
            <v>5Y</v>
          </cell>
          <cell r="E59" t="str">
            <v>Creation Date</v>
          </cell>
          <cell r="F59" t="str">
            <v>TAX1000, TAX1060</v>
          </cell>
          <cell r="G59" t="str">
            <v>FIN 910</v>
          </cell>
          <cell r="H59" t="str">
            <v>Highly Confidential</v>
          </cell>
          <cell r="I59" t="str">
            <v>Finance</v>
          </cell>
          <cell r="J59" t="str">
            <v>Melody Clark</v>
          </cell>
        </row>
        <row r="60">
          <cell r="A60" t="str">
            <v>FIN920</v>
          </cell>
          <cell r="B60" t="str">
            <v>Tax -Payroll, Sales, Use and Other</v>
          </cell>
          <cell r="C60" t="str">
            <v xml:space="preserve">Records documenting payment of state and federal payroll taxes, state and local  sales taxes, franchise taxes, use taxes, and other miscellaneous taxes, including supporting documents and work papers. Retain for 10 years after tax year closes or until notified by the Tax Department of tax clearance. </v>
          </cell>
          <cell r="D60" t="str">
            <v>EVT + 10Y</v>
          </cell>
          <cell r="E60" t="str">
            <v>Tax Year Closed</v>
          </cell>
          <cell r="F60" t="str">
            <v>TAX1050</v>
          </cell>
          <cell r="G60" t="str">
            <v>FIN 940</v>
          </cell>
          <cell r="H60" t="str">
            <v>Confidential</v>
          </cell>
          <cell r="I60" t="str">
            <v>Finance</v>
          </cell>
          <cell r="J60" t="str">
            <v>Melody Clark</v>
          </cell>
        </row>
        <row r="61">
          <cell r="A61" t="str">
            <v>FIN930</v>
          </cell>
          <cell r="B61" t="str">
            <v>Tax Audits -Foreign and Domestic</v>
          </cell>
          <cell r="C61" t="str">
            <v xml:space="preserve">Records of all tax audits, including federal, foreign, state, customs, sales tax, and transfer pricing audits. Retain for 10 years. </v>
          </cell>
          <cell r="D61" t="str">
            <v>10Y</v>
          </cell>
          <cell r="E61" t="str">
            <v>Creation Date</v>
          </cell>
          <cell r="F61" t="str">
            <v>TAX1040</v>
          </cell>
          <cell r="G61" t="str">
            <v>FIN 950</v>
          </cell>
          <cell r="H61" t="str">
            <v>Confidential</v>
          </cell>
          <cell r="I61" t="str">
            <v>Finance</v>
          </cell>
          <cell r="J61" t="str">
            <v>Melody Clark</v>
          </cell>
        </row>
        <row r="62">
          <cell r="A62" t="str">
            <v>FIN940</v>
          </cell>
          <cell r="B62" t="str">
            <v>Tax Returns and Amendments</v>
          </cell>
          <cell r="C62" t="str">
            <v xml:space="preserve">Tax returns filed with the Internal Revenue Service (IRS) and other applicable government agencies, including attachments and work papers. Retain for 1 year after life of company. </v>
          </cell>
          <cell r="D62" t="str">
            <v>EVT + 1Y</v>
          </cell>
          <cell r="E62" t="str">
            <v>Life of Company</v>
          </cell>
          <cell r="F62" t="str">
            <v>TAX1010, TAX1020, TAX1030</v>
          </cell>
          <cell r="G62" t="str">
            <v>FIN 960</v>
          </cell>
          <cell r="H62" t="str">
            <v>Confidential</v>
          </cell>
          <cell r="I62" t="str">
            <v>Finance</v>
          </cell>
          <cell r="J62" t="str">
            <v>Melody Clark</v>
          </cell>
        </row>
        <row r="63">
          <cell r="A63" t="str">
            <v>FIN950</v>
          </cell>
          <cell r="B63" t="str">
            <v>Tax Strategy</v>
          </cell>
          <cell r="C63" t="str">
            <v xml:space="preserve">Tax strategy published on the Technip Energies plc website for public consumption. Retain for 1 year after the new tax strategy is published. </v>
          </cell>
          <cell r="D63" t="str">
            <v>EVT + 1Y</v>
          </cell>
          <cell r="E63" t="str">
            <v>Until New Strategy Published</v>
          </cell>
          <cell r="F63"/>
          <cell r="G63"/>
          <cell r="H63" t="str">
            <v>Confidential</v>
          </cell>
          <cell r="I63" t="str">
            <v>Finance</v>
          </cell>
          <cell r="J63" t="str">
            <v>Melody Clark</v>
          </cell>
        </row>
        <row r="64">
          <cell r="A64" t="str">
            <v>HR010</v>
          </cell>
          <cell r="B64" t="str">
            <v>Benefits Accounting and Enrollment</v>
          </cell>
          <cell r="C64" t="str">
            <v xml:space="preserve">Records related to the financial details and accounting of employee entitled benefits from corporate benefit, pension, and retirement plans along with employee enrollment in company-sponsored benefit plans, including disability income, medical, retirement, severance, life insurance, and other benefits. Retain for 10 years after all benefits have ended. </v>
          </cell>
          <cell r="D64" t="str">
            <v>EVT + 10Y</v>
          </cell>
          <cell r="E64" t="str">
            <v>Benefits End</v>
          </cell>
          <cell r="F64" t="str">
            <v>PER1020, PER1070</v>
          </cell>
          <cell r="G64" t="str">
            <v>HR 010, HR 030</v>
          </cell>
          <cell r="H64" t="str">
            <v>Highly Confidential</v>
          </cell>
          <cell r="I64" t="str">
            <v>HR Benefits</v>
          </cell>
          <cell r="J64" t="str">
            <v>Sidney Barrau</v>
          </cell>
        </row>
        <row r="65">
          <cell r="A65" t="str">
            <v>HR020</v>
          </cell>
          <cell r="B65" t="str">
            <v>Benefits Administration</v>
          </cell>
          <cell r="C65" t="str">
            <v xml:space="preserve">Records related to the administration of employee and executive benefit plans, including reports from third-party providers, financial reports, investment statements, purchase and withdrawal records, and any ERISA filings. Retain for 10 years. (Does not include benefits enrollment; see HR010.) </v>
          </cell>
          <cell r="D65" t="str">
            <v>10Y</v>
          </cell>
          <cell r="E65" t="str">
            <v>Creation Date</v>
          </cell>
          <cell r="F65" t="str">
            <v>PER1010, PER1020,  PER1060</v>
          </cell>
          <cell r="G65" t="str">
            <v>HR 020</v>
          </cell>
          <cell r="H65" t="str">
            <v>Highly Confidential</v>
          </cell>
          <cell r="I65" t="str">
            <v>HR Benefits</v>
          </cell>
          <cell r="J65" t="str">
            <v>Sidney Barrau</v>
          </cell>
        </row>
        <row r="66">
          <cell r="A66" t="str">
            <v>HR030</v>
          </cell>
          <cell r="B66" t="str">
            <v>Benefits Plans and Policies</v>
          </cell>
          <cell r="C66" t="str">
            <v xml:space="preserve">Formal documentation of employee benefits plans and policies, including summary plan descriptions provided to employees. Retain for 10 years after expiration of plan or policy. (Does not include union benefit plans; see LGL120.) </v>
          </cell>
          <cell r="D66" t="str">
            <v>EVT + 10Y</v>
          </cell>
          <cell r="E66" t="str">
            <v>Expiration</v>
          </cell>
          <cell r="F66" t="str">
            <v>PER1010, PER1020, PER1060</v>
          </cell>
          <cell r="G66" t="str">
            <v>HR 040</v>
          </cell>
          <cell r="H66" t="str">
            <v>Confidential</v>
          </cell>
          <cell r="I66" t="str">
            <v>HR Benefits</v>
          </cell>
          <cell r="J66" t="str">
            <v>Sidney Barrau</v>
          </cell>
        </row>
        <row r="67">
          <cell r="A67" t="str">
            <v>HR110</v>
          </cell>
          <cell r="B67" t="str">
            <v>Immigration and Naturalization</v>
          </cell>
          <cell r="C67" t="str">
            <v xml:space="preserve">Records related to determination of eligibility of employment, including pre- employment testing and Form I-9, along with immigration and naturalization records of employees transferring to and from facilities. Retain for 6 years after employment is terminated. </v>
          </cell>
          <cell r="D67" t="str">
            <v>EVT + 6Y</v>
          </cell>
          <cell r="E67" t="str">
            <v>Employee Termination</v>
          </cell>
          <cell r="F67" t="str">
            <v>PER1050</v>
          </cell>
          <cell r="G67" t="str">
            <v>HR 110</v>
          </cell>
          <cell r="H67" t="str">
            <v>Highly Confidential</v>
          </cell>
          <cell r="I67" t="str">
            <v xml:space="preserve">HR </v>
          </cell>
          <cell r="J67" t="str">
            <v>Sidney Barrau</v>
          </cell>
        </row>
        <row r="68">
          <cell r="A68" t="str">
            <v>HR120</v>
          </cell>
          <cell r="B68" t="str">
            <v>Employee Personnel Files -Official   </v>
          </cell>
          <cell r="C68" t="str">
            <v xml:space="preserve">Official employee personnel files, including employee status reports, performance appraisals, FMLA documentation, and other employee records maintained by Human Resources. Retain the official employee personnel file for 6 years after the employment is terminated. </v>
          </cell>
          <cell r="D68" t="str">
            <v>EVT + 6Y</v>
          </cell>
          <cell r="E68" t="str">
            <v>Employee Termination</v>
          </cell>
          <cell r="F68" t="str">
            <v>PER1050</v>
          </cell>
          <cell r="G68" t="str">
            <v>HR 120</v>
          </cell>
          <cell r="H68" t="str">
            <v>Highly Confidential</v>
          </cell>
          <cell r="I68" t="str">
            <v>HR</v>
          </cell>
          <cell r="J68" t="str">
            <v>Sidney Barrau</v>
          </cell>
        </row>
        <row r="69">
          <cell r="A69" t="str">
            <v>HR130</v>
          </cell>
          <cell r="B69" t="str">
            <v>Employee Recruitment</v>
          </cell>
          <cell r="C69" t="str">
            <v xml:space="preserve">Records related to employee recruitment, including job descriptions, job postings, applications, resumes, background checks, and job requisitions. Retain for 5 years. </v>
          </cell>
          <cell r="D69" t="str">
            <v>5Y</v>
          </cell>
          <cell r="E69" t="str">
            <v>Creation Date</v>
          </cell>
          <cell r="F69" t="str">
            <v>PER1030, PER1040</v>
          </cell>
          <cell r="G69" t="str">
            <v>HR 140</v>
          </cell>
          <cell r="H69" t="str">
            <v>Highly Confidential</v>
          </cell>
          <cell r="I69" t="str">
            <v>HR</v>
          </cell>
          <cell r="J69" t="str">
            <v>Sidney Barrau</v>
          </cell>
        </row>
        <row r="70">
          <cell r="A70" t="str">
            <v>HR140</v>
          </cell>
          <cell r="B70" t="str">
            <v>Workforce Reports</v>
          </cell>
          <cell r="C70" t="str">
            <v xml:space="preserve">Workforce reports submitted to government agencies with supporting documents, including affirmative action plans, state manpower reports, and Equal Employment Opportunity Commission (EEOC) reports. Retain for 7 years. </v>
          </cell>
          <cell r="D70" t="str">
            <v>7Y</v>
          </cell>
          <cell r="E70" t="str">
            <v>Creation Date</v>
          </cell>
          <cell r="F70" t="str">
            <v>LEG1050</v>
          </cell>
          <cell r="G70" t="str">
            <v>HR 160</v>
          </cell>
          <cell r="H70" t="str">
            <v>Highly Confidential</v>
          </cell>
          <cell r="I70" t="str">
            <v>HR</v>
          </cell>
          <cell r="J70" t="str">
            <v>Sidney Barrau</v>
          </cell>
        </row>
        <row r="71">
          <cell r="A71" t="str">
            <v>HR210</v>
          </cell>
          <cell r="B71" t="str">
            <v xml:space="preserve">Drug and Alcohol Testing </v>
          </cell>
          <cell r="C71" t="str">
            <v xml:space="preserve">Records related to drug and alcohol testing procedures, training and results. Retain for 5 years. </v>
          </cell>
          <cell r="D71" t="str">
            <v>5Y</v>
          </cell>
          <cell r="E71" t="str">
            <v>Creation Date</v>
          </cell>
          <cell r="F71" t="str">
            <v>PER1040</v>
          </cell>
          <cell r="G71" t="str">
            <v>HR 210, HR 220</v>
          </cell>
          <cell r="H71" t="str">
            <v>Highly Confidential</v>
          </cell>
          <cell r="I71" t="str">
            <v>HR</v>
          </cell>
          <cell r="J71" t="str">
            <v>Sidney Barrau</v>
          </cell>
        </row>
        <row r="72">
          <cell r="A72" t="str">
            <v>HR220</v>
          </cell>
          <cell r="B72" t="str">
            <v>Employee Medical File</v>
          </cell>
          <cell r="C72" t="str">
            <v xml:space="preserve">Employee medical records, including medical exposure surveillance, audiometric testing and physicals. Retain for 30 years after employee terminates. </v>
          </cell>
          <cell r="D72" t="str">
            <v>EVT + 30Y</v>
          </cell>
          <cell r="E72" t="str">
            <v>Employee Termination</v>
          </cell>
          <cell r="F72" t="str">
            <v>DIV1020</v>
          </cell>
          <cell r="G72" t="str">
            <v>HR 230</v>
          </cell>
          <cell r="H72" t="str">
            <v>Highly Confidential</v>
          </cell>
          <cell r="I72" t="str">
            <v>HR</v>
          </cell>
          <cell r="J72" t="str">
            <v>Sidney Barrau</v>
          </cell>
        </row>
        <row r="73">
          <cell r="A73" t="str">
            <v>HR230</v>
          </cell>
          <cell r="B73" t="str">
            <v>Workers' Compensation</v>
          </cell>
          <cell r="C73" t="str">
            <v xml:space="preserve">Records related to workers' compensation claims. Retain for 10 years after case is closed or resolved. </v>
          </cell>
          <cell r="D73" t="str">
            <v>EVT + 10Y</v>
          </cell>
          <cell r="E73" t="str">
            <v>Case Closed</v>
          </cell>
          <cell r="F73" t="str">
            <v>INS1020, INS1030, PER1000</v>
          </cell>
          <cell r="G73" t="str">
            <v>HR 240</v>
          </cell>
          <cell r="H73" t="str">
            <v>Highly Confidential</v>
          </cell>
          <cell r="I73" t="str">
            <v>HR</v>
          </cell>
          <cell r="J73" t="str">
            <v>Sidney Barrau</v>
          </cell>
        </row>
        <row r="74">
          <cell r="A74" t="str">
            <v>HR310</v>
          </cell>
          <cell r="B74" t="str">
            <v>Employee Awards and Relations</v>
          </cell>
          <cell r="C74" t="str">
            <v xml:space="preserve">Records related to employee service awards and employee relations committees and actions. Retain for 5 years. </v>
          </cell>
          <cell r="D74" t="str">
            <v>5Y</v>
          </cell>
          <cell r="E74" t="str">
            <v>Creation Date</v>
          </cell>
          <cell r="F74" t="str">
            <v>Not clearly stated</v>
          </cell>
          <cell r="G74" t="str">
            <v>HR 310</v>
          </cell>
          <cell r="H74" t="str">
            <v>Confidential</v>
          </cell>
          <cell r="I74" t="str">
            <v>HR</v>
          </cell>
          <cell r="J74" t="str">
            <v>Sidney Barrau</v>
          </cell>
        </row>
        <row r="75">
          <cell r="A75" t="str">
            <v>HR320</v>
          </cell>
          <cell r="B75" t="str">
            <v xml:space="preserve">Training Attendance Records </v>
          </cell>
          <cell r="C75" t="str">
            <v xml:space="preserve">Records related to the attendance or completion of safety or other government mandated training. Retain for 10 years after employee terminates. </v>
          </cell>
          <cell r="D75" t="str">
            <v>EVT + 10Y</v>
          </cell>
          <cell r="E75" t="str">
            <v>Employee Termination</v>
          </cell>
          <cell r="F75" t="str">
            <v>PER1090</v>
          </cell>
          <cell r="G75" t="str">
            <v>HR 330</v>
          </cell>
          <cell r="H75" t="str">
            <v>Confidential</v>
          </cell>
          <cell r="I75" t="str">
            <v>HR</v>
          </cell>
          <cell r="J75" t="str">
            <v>Sidney Barrau</v>
          </cell>
        </row>
        <row r="76">
          <cell r="A76" t="str">
            <v>HR330</v>
          </cell>
          <cell r="B76" t="str">
            <v xml:space="preserve">Training Materials </v>
          </cell>
          <cell r="C76" t="str">
            <v xml:space="preserve">Materials used to deliver safety or other government mandated training. Retain for 10 years after materials become obsolete or superseded. (Does not include records of attendance or completion; see HR320.) </v>
          </cell>
          <cell r="D76" t="str">
            <v>EVT + 10Y</v>
          </cell>
          <cell r="E76" t="str">
            <v>Superseded/ Obsolete</v>
          </cell>
          <cell r="F76" t="str">
            <v>HS1020, PER1080</v>
          </cell>
          <cell r="G76" t="str">
            <v>HR 340</v>
          </cell>
          <cell r="H76" t="str">
            <v>Confidential</v>
          </cell>
          <cell r="I76" t="str">
            <v>HR</v>
          </cell>
          <cell r="J76" t="str">
            <v>Sidney Barrau</v>
          </cell>
        </row>
        <row r="77">
          <cell r="A77" t="str">
            <v>HSE010</v>
          </cell>
          <cell r="B77" t="str">
            <v>Agency Correspondence</v>
          </cell>
          <cell r="C77" t="str">
            <v xml:space="preserve">Correspondence with agencies that regulate safety or environment. Correspondence relating to a notice of violation should be filed with the notice of violation; see HSE050. Retain for 7 years. </v>
          </cell>
          <cell r="D77" t="str">
            <v>7Y</v>
          </cell>
          <cell r="E77" t="str">
            <v>Creation Date</v>
          </cell>
          <cell r="F77" t="str">
            <v>Not clearly stated</v>
          </cell>
          <cell r="G77" t="str">
            <v>010HSE</v>
          </cell>
          <cell r="H77" t="str">
            <v>Confidential</v>
          </cell>
          <cell r="I77" t="str">
            <v>HSE</v>
          </cell>
          <cell r="J77" t="str">
            <v>Vince Dziechciarz</v>
          </cell>
        </row>
        <row r="78">
          <cell r="A78" t="str">
            <v>HSE020</v>
          </cell>
          <cell r="B78" t="str">
            <v>Government Inspections -HSE</v>
          </cell>
          <cell r="C78" t="str">
            <v xml:space="preserve">Records related to government inspections of the company regarding health, safety or environmental issues. Retain for 5 years after investigation is closed or resolved. </v>
          </cell>
          <cell r="D78" t="str">
            <v>EVT + 5Y</v>
          </cell>
          <cell r="E78" t="str">
            <v>Closed</v>
          </cell>
          <cell r="F78" t="str">
            <v>Not clearly stated</v>
          </cell>
          <cell r="G78" t="str">
            <v>020HSE</v>
          </cell>
          <cell r="H78" t="str">
            <v>Confidential</v>
          </cell>
          <cell r="I78" t="str">
            <v>HSE</v>
          </cell>
          <cell r="J78" t="str">
            <v>Vince Dziechciarz</v>
          </cell>
        </row>
        <row r="79">
          <cell r="A79" t="str">
            <v>HSE030</v>
          </cell>
          <cell r="B79" t="str">
            <v>HSE Internal Audits, Inspections, and Reports</v>
          </cell>
          <cell r="C79" t="str">
            <v xml:space="preserve">General safety, health, and environmental audits, assessments, reports, and studies on Company facilities and incident reports not associated with hazardous release or personal injury, including process safety compliance audits. Retain for 10 years. (Does not include reports to government agencies; see HSE020.) </v>
          </cell>
          <cell r="D79" t="str">
            <v>10Y</v>
          </cell>
          <cell r="E79" t="str">
            <v>Creation Date</v>
          </cell>
          <cell r="F79" t="str">
            <v>SEC1010</v>
          </cell>
          <cell r="G79" t="str">
            <v xml:space="preserve">030HSE </v>
          </cell>
          <cell r="H79" t="str">
            <v>Confidential</v>
          </cell>
          <cell r="I79" t="str">
            <v>HSE</v>
          </cell>
          <cell r="J79" t="str">
            <v>Vince Dziechciarz</v>
          </cell>
        </row>
        <row r="80">
          <cell r="A80" t="str">
            <v>HSE040</v>
          </cell>
          <cell r="B80" t="str">
            <v>HSE Planning and Assessment</v>
          </cell>
          <cell r="C80" t="str">
            <v xml:space="preserve">Records related to contingency planning for fire prevention, safety, emergency response, natural and exposure emergencies, notifications, and response. Retain for 10 years after plan is superseded or obsolete. </v>
          </cell>
          <cell r="D80" t="str">
            <v>EVT + 10Y</v>
          </cell>
          <cell r="E80" t="str">
            <v>Superseded/ Obsolete</v>
          </cell>
          <cell r="F80" t="str">
            <v>SEC1000</v>
          </cell>
          <cell r="G80" t="str">
            <v xml:space="preserve">040HSE </v>
          </cell>
          <cell r="H80" t="str">
            <v>Confidential</v>
          </cell>
          <cell r="I80" t="str">
            <v>HSE</v>
          </cell>
          <cell r="J80" t="str">
            <v>Vince Dziechciarz</v>
          </cell>
        </row>
        <row r="81">
          <cell r="A81" t="str">
            <v>HSE050</v>
          </cell>
          <cell r="B81" t="str">
            <v>Noncompliance Citations</v>
          </cell>
          <cell r="C81" t="str">
            <v xml:space="preserve">Citations for noncompliance or notifications of violations, including citation or notice, documentation of actions taken in response, correspondence, resultant settlements, and other related documents. Retain for 10 years. </v>
          </cell>
          <cell r="D81" t="str">
            <v>10Y</v>
          </cell>
          <cell r="E81" t="str">
            <v>Citation Date</v>
          </cell>
          <cell r="F81" t="str">
            <v>Not clearly stated</v>
          </cell>
          <cell r="G81" t="str">
            <v xml:space="preserve">050HSE </v>
          </cell>
          <cell r="H81" t="str">
            <v>Confidential</v>
          </cell>
          <cell r="I81" t="str">
            <v>HSE</v>
          </cell>
          <cell r="J81" t="str">
            <v>Vince Dziechciarz</v>
          </cell>
        </row>
        <row r="82">
          <cell r="A82" t="str">
            <v>HSE110</v>
          </cell>
          <cell r="B82" t="str">
            <v>Environmental Monitoring</v>
          </cell>
          <cell r="C82" t="str">
            <v xml:space="preserve">Records related to the inspections, analysis, monitoring, sampling, and repairs of environmental systems, including air and water discharge and chemical spills. Retain for 10 years. </v>
          </cell>
          <cell r="D82" t="str">
            <v>10Y</v>
          </cell>
          <cell r="E82" t="str">
            <v>Creation Date</v>
          </cell>
          <cell r="F82" t="str">
            <v>NA</v>
          </cell>
          <cell r="G82" t="str">
            <v>110HSE</v>
          </cell>
          <cell r="H82" t="str">
            <v>General</v>
          </cell>
          <cell r="I82" t="str">
            <v>HSE</v>
          </cell>
          <cell r="J82" t="str">
            <v>Vince Dziechciarz</v>
          </cell>
        </row>
        <row r="83">
          <cell r="A83" t="str">
            <v>HSE120</v>
          </cell>
          <cell r="B83" t="str">
            <v>Environmental Permits</v>
          </cell>
          <cell r="C83" t="str">
            <v xml:space="preserve">Environmental permits for air, water and waste, including discharge, construction and operating permits. Retain for 10 years after permit expires. </v>
          </cell>
          <cell r="D83" t="str">
            <v>EVT + 10Y</v>
          </cell>
          <cell r="E83" t="str">
            <v>Expiration /Superseded</v>
          </cell>
          <cell r="F83" t="str">
            <v>NA</v>
          </cell>
          <cell r="G83" t="str">
            <v>120HSE</v>
          </cell>
          <cell r="H83" t="str">
            <v>General</v>
          </cell>
          <cell r="I83" t="str">
            <v>HSE</v>
          </cell>
          <cell r="J83" t="str">
            <v>Vince Dziechciarz</v>
          </cell>
        </row>
        <row r="84">
          <cell r="A84" t="str">
            <v>HSE130</v>
          </cell>
          <cell r="B84" t="str">
            <v>Air Emissions Testing Registers (Malaysia/Egypt)</v>
          </cell>
          <cell r="C84" t="str">
            <v>Records of permanent registers of all air impurities emissions testing.  Must be retained on the premises.  Malaysia and Egypt only.  Retain for 1 year after life of company.</v>
          </cell>
          <cell r="D84" t="str">
            <v>EVT + 1Y</v>
          </cell>
          <cell r="E84" t="str">
            <v>Life of Company</v>
          </cell>
          <cell r="F84" t="str">
            <v>NA</v>
          </cell>
          <cell r="G84" t="str">
            <v>NA</v>
          </cell>
          <cell r="H84" t="str">
            <v>Confidential</v>
          </cell>
          <cell r="I84" t="str">
            <v>HSE</v>
          </cell>
          <cell r="J84" t="str">
            <v>Vince Dziechciarz</v>
          </cell>
        </row>
        <row r="85">
          <cell r="A85" t="str">
            <v>HSE140</v>
          </cell>
          <cell r="B85" t="str">
            <v>Environmental Remediation</v>
          </cell>
          <cell r="C85" t="str">
            <v xml:space="preserve">Records related to site studies, corrective actions and regulatory correspondence, including asbestos and lead abatement. Retain for 1 year after life of company. </v>
          </cell>
          <cell r="D85" t="str">
            <v>EVT + 1Y</v>
          </cell>
          <cell r="E85" t="str">
            <v>Life of Company</v>
          </cell>
          <cell r="F85" t="str">
            <v>HS1030</v>
          </cell>
          <cell r="G85" t="str">
            <v>130HSE</v>
          </cell>
          <cell r="H85" t="str">
            <v>Confidential</v>
          </cell>
          <cell r="I85" t="str">
            <v>HSE</v>
          </cell>
          <cell r="J85" t="str">
            <v>Vince Dziechciarz</v>
          </cell>
        </row>
        <row r="86">
          <cell r="A86" t="str">
            <v>HSE150</v>
          </cell>
          <cell r="B86" t="str">
            <v>Incident Investigation Reports</v>
          </cell>
          <cell r="C86" t="str">
            <v xml:space="preserve">Initial incident reports and incident investigation reports which result in or could have resulted in catastrophic release of highly hazardous chemicals. Retain for 10 years. </v>
          </cell>
          <cell r="D86" t="str">
            <v>10Y</v>
          </cell>
          <cell r="E86" t="str">
            <v>Creation Date</v>
          </cell>
          <cell r="F86" t="str">
            <v>ENV1050</v>
          </cell>
          <cell r="G86" t="str">
            <v>140HSE</v>
          </cell>
          <cell r="H86" t="str">
            <v>Confidential</v>
          </cell>
          <cell r="I86" t="str">
            <v>HSE</v>
          </cell>
          <cell r="J86" t="str">
            <v>Vince Dziechciarz</v>
          </cell>
        </row>
        <row r="87">
          <cell r="A87" t="str">
            <v>HSE210</v>
          </cell>
          <cell r="B87" t="str">
            <v>Noise and Vibration Exposure Monitoring and Testing</v>
          </cell>
          <cell r="C87" t="str">
            <v xml:space="preserve">Records related to noise and vibration exposure tests conducted to ensure the health and safety of employees.  Includes tests of noise exposure equipment and procedures.  Retain for 6 years after the employee terminates. </v>
          </cell>
          <cell r="D87" t="str">
            <v>EVT + 6Y</v>
          </cell>
          <cell r="E87" t="str">
            <v>Employee Termination</v>
          </cell>
          <cell r="F87" t="str">
            <v>NA</v>
          </cell>
          <cell r="G87" t="str">
            <v xml:space="preserve">220HSE </v>
          </cell>
          <cell r="H87" t="str">
            <v>Highly Confidential</v>
          </cell>
          <cell r="I87" t="str">
            <v>HSE</v>
          </cell>
          <cell r="J87" t="str">
            <v>Vince Dziechciarz</v>
          </cell>
        </row>
        <row r="88">
          <cell r="A88" t="str">
            <v>HSE220</v>
          </cell>
          <cell r="B88" t="str">
            <v>Personnel Accident or Injury</v>
          </cell>
          <cell r="C88" t="str">
            <v xml:space="preserve">Records related to personnel accidents and injuries, including injury reports and OSHA logs. Retain for 10 years. (Does not include worker's compensation claims; see HR230 and Vietnam fatalities; see HSE230.) </v>
          </cell>
          <cell r="D88" t="str">
            <v>10Y</v>
          </cell>
          <cell r="E88" t="str">
            <v>Creation Date</v>
          </cell>
          <cell r="F88" t="str">
            <v>HS1080</v>
          </cell>
          <cell r="G88" t="str">
            <v>230HSE</v>
          </cell>
          <cell r="H88" t="str">
            <v>Highly Confidential</v>
          </cell>
          <cell r="I88" t="str">
            <v>HSE</v>
          </cell>
          <cell r="J88" t="str">
            <v>Vince Dziechciarz</v>
          </cell>
        </row>
        <row r="89">
          <cell r="A89" t="str">
            <v>HSE230</v>
          </cell>
          <cell r="B89" t="str">
            <v>Occupational Accidents Involving Fatalities (Vietnam only)</v>
          </cell>
          <cell r="C89" t="str">
            <v>Records of occupational accidents where a fatality has occurred.  Vietnam only.  See HSE220B for Vietnam non-fatal injury records.  Keep for 15 years after case or investigation closes.</v>
          </cell>
          <cell r="D89" t="str">
            <v>EVT + 15Y</v>
          </cell>
          <cell r="E89" t="str">
            <v>Case Closed</v>
          </cell>
          <cell r="F89" t="str">
            <v>NA</v>
          </cell>
          <cell r="G89" t="str">
            <v>NA</v>
          </cell>
          <cell r="H89" t="str">
            <v>Highly Confidential</v>
          </cell>
          <cell r="I89" t="str">
            <v>HSE</v>
          </cell>
          <cell r="J89" t="str">
            <v>Vince Dziechciarz</v>
          </cell>
        </row>
        <row r="90">
          <cell r="A90" t="str">
            <v>HSE240</v>
          </cell>
          <cell r="B90" t="str">
            <v>Process Safety Management</v>
          </cell>
          <cell r="C90" t="str">
            <v xml:space="preserve">Records related to process safety management requirements including Process Hazard Analysis. Retain for 10 years after it is superseded or obsolete. </v>
          </cell>
          <cell r="D90" t="str">
            <v>EVT + 10Y</v>
          </cell>
          <cell r="E90" t="str">
            <v>Superseded/ Obsolete</v>
          </cell>
          <cell r="F90" t="str">
            <v>PRJ1020</v>
          </cell>
          <cell r="G90" t="str">
            <v>240HSE</v>
          </cell>
          <cell r="H90" t="str">
            <v>Confidential</v>
          </cell>
          <cell r="I90" t="str">
            <v>HSE</v>
          </cell>
          <cell r="J90" t="str">
            <v>Vince Dziechciarz</v>
          </cell>
        </row>
        <row r="91">
          <cell r="A91" t="str">
            <v>HSE250</v>
          </cell>
          <cell r="B91" t="str">
            <v>Safety Meetings</v>
          </cell>
          <cell r="C91" t="str">
            <v xml:space="preserve">Records related to general safety meetings and supporting documentation. for 6 years. (Does not include mandatory training or mandatory training attendance records; see HR320 and HR330.) </v>
          </cell>
          <cell r="D91" t="str">
            <v>6Y</v>
          </cell>
          <cell r="E91" t="str">
            <v xml:space="preserve">Creation Date  </v>
          </cell>
          <cell r="F91" t="str">
            <v>HS1070</v>
          </cell>
          <cell r="G91" t="str">
            <v xml:space="preserve">250HSE </v>
          </cell>
          <cell r="H91" t="str">
            <v>General</v>
          </cell>
          <cell r="I91" t="str">
            <v>HSE</v>
          </cell>
          <cell r="J91" t="str">
            <v>Vince Dziechciarz</v>
          </cell>
        </row>
        <row r="92">
          <cell r="A92" t="str">
            <v>HSE260</v>
          </cell>
          <cell r="B92" t="str">
            <v>Safety Compliance – Work Permits and Routine Safety Inspections</v>
          </cell>
          <cell r="C92" t="str">
            <v xml:space="preserve">Records related to compliance with work safety regulations including work safety permits, such as hot work, lock-out / tag-out, and confined space permits. Also includes routine safety checks and inspections of operating equipment.  Retain for 6 years. </v>
          </cell>
          <cell r="D92" t="str">
            <v>6Y</v>
          </cell>
          <cell r="E92" t="str">
            <v xml:space="preserve">Creation Date  </v>
          </cell>
          <cell r="F92" t="str">
            <v>HS1060</v>
          </cell>
          <cell r="G92" t="str">
            <v>260HSE</v>
          </cell>
          <cell r="H92" t="str">
            <v>General</v>
          </cell>
          <cell r="I92" t="str">
            <v>HSE</v>
          </cell>
          <cell r="J92" t="str">
            <v>Vince Dziechciarz</v>
          </cell>
        </row>
        <row r="93">
          <cell r="A93" t="str">
            <v>HSE270</v>
          </cell>
          <cell r="B93" t="str">
            <v>Safety Cases – Offshore Installations, Vessels and Platforms </v>
          </cell>
          <cell r="C93" t="str">
            <v>Reports submitted to offshore installations documenting the health and safety cases and verification schemes.  Include safety case correspondence.  Retain for the life of the offshore installation plus 7 years.</v>
          </cell>
          <cell r="D93" t="str">
            <v>EVT + 7Y</v>
          </cell>
          <cell r="E93" t="str">
            <v>Superseded/ Obsolete</v>
          </cell>
          <cell r="F93" t="str">
            <v>NA</v>
          </cell>
          <cell r="G93" t="str">
            <v>Not clearly stated</v>
          </cell>
          <cell r="H93" t="str">
            <v>Confidential</v>
          </cell>
          <cell r="I93" t="str">
            <v>HSE</v>
          </cell>
          <cell r="J93" t="str">
            <v>Vince Dziechciarz</v>
          </cell>
        </row>
        <row r="94">
          <cell r="A94" t="str">
            <v>HSE280</v>
          </cell>
          <cell r="B94" t="str">
            <v>Safety Compliance – Confined Space Safety Tests (Trinidad only)</v>
          </cell>
          <cell r="C94" t="str">
            <v>Records of confined space test results. Trinidad only.  Retain indefinitely subject to periodic assessment of ongoing value.</v>
          </cell>
          <cell r="D94" t="str">
            <v>IND</v>
          </cell>
          <cell r="E94" t="str">
            <v>No Value to Company</v>
          </cell>
          <cell r="F94" t="str">
            <v>NA</v>
          </cell>
          <cell r="G94" t="str">
            <v>NA</v>
          </cell>
          <cell r="H94" t="str">
            <v>Confidential</v>
          </cell>
          <cell r="I94" t="str">
            <v>HSE</v>
          </cell>
          <cell r="J94" t="str">
            <v>Vince Dziechciarz</v>
          </cell>
        </row>
        <row r="95">
          <cell r="A95" t="str">
            <v>HSE290</v>
          </cell>
          <cell r="B95" t="str">
            <v>Employee Hazardous Exposure Monitoring and Audiometric Testing</v>
          </cell>
          <cell r="C95" t="str">
            <v>Records documenting employee and contractor exposure to hazardous or toxic substances, such as lead, asbestos, radiation, etc..  Does not include occupational hazard and industrial hygiene monitoring records.  Retain for 40 years after employee terminates</v>
          </cell>
          <cell r="D95" t="str">
            <v>EVT + 40Y</v>
          </cell>
          <cell r="E95" t="str">
            <v>Employee Termination</v>
          </cell>
          <cell r="F95" t="str">
            <v>NA</v>
          </cell>
          <cell r="G95" t="str">
            <v>HR 230</v>
          </cell>
          <cell r="H95" t="str">
            <v>Highly Confidential</v>
          </cell>
          <cell r="I95" t="str">
            <v>HSE</v>
          </cell>
          <cell r="J95" t="str">
            <v>Vince Dziechciarz</v>
          </cell>
        </row>
        <row r="96">
          <cell r="A96" t="str">
            <v>HSE310</v>
          </cell>
          <cell r="B96" t="str">
            <v>Chemical Inventories and Lists</v>
          </cell>
          <cell r="C96" t="str">
            <v xml:space="preserve">Chemical inventory systems and toxic data, including US TSCA reports, Form R chemical inventory, and reports on emissions. Retain for 5 years. </v>
          </cell>
          <cell r="D96" t="str">
            <v>5Y</v>
          </cell>
          <cell r="E96" t="str">
            <v>Creation Date</v>
          </cell>
          <cell r="F96" t="str">
            <v>NA</v>
          </cell>
          <cell r="G96" t="str">
            <v>310HSE</v>
          </cell>
          <cell r="H96" t="str">
            <v>General</v>
          </cell>
          <cell r="I96" t="str">
            <v>HSE</v>
          </cell>
          <cell r="J96" t="str">
            <v>Vince Dziechciarz</v>
          </cell>
        </row>
        <row r="97">
          <cell r="A97" t="str">
            <v>HSE320</v>
          </cell>
          <cell r="B97" t="str">
            <v>Hazardous Waste Disposal</v>
          </cell>
          <cell r="C97" t="str">
            <v xml:space="preserve">Documentation related to the control, transfer, and disposal of hazardous waste, including manifests and certificates of disposal from third-party vendors. Retain for 30 years. </v>
          </cell>
          <cell r="D97" t="str">
            <v>30Y</v>
          </cell>
          <cell r="E97" t="str">
            <v>Creation Date</v>
          </cell>
          <cell r="F97" t="str">
            <v>HS1040</v>
          </cell>
          <cell r="G97" t="str">
            <v>320HSE</v>
          </cell>
          <cell r="H97" t="str">
            <v>General</v>
          </cell>
          <cell r="I97" t="str">
            <v>HSE</v>
          </cell>
          <cell r="J97" t="str">
            <v>Vince Dziechciarz</v>
          </cell>
        </row>
        <row r="98">
          <cell r="A98" t="str">
            <v>HSE330</v>
          </cell>
          <cell r="B98" t="str">
            <v>Safety Data Sheets (SDS)</v>
          </cell>
          <cell r="C98" t="str">
            <v xml:space="preserve">Safety Data Sheets used for tracking hazardous products in company facilities. Records must be retained for 30 years after removal of material from the facility. If removal date is unknown, retain indefinitely. </v>
          </cell>
          <cell r="D98" t="str">
            <v>EVT + 30Y</v>
          </cell>
          <cell r="E98" t="str">
            <v>Material Removed</v>
          </cell>
          <cell r="F98" t="str">
            <v>HS1050</v>
          </cell>
          <cell r="G98" t="str">
            <v>330HSE</v>
          </cell>
          <cell r="H98" t="str">
            <v>Confidential</v>
          </cell>
          <cell r="I98" t="str">
            <v>HSE</v>
          </cell>
          <cell r="J98" t="str">
            <v>Vince Dziechciarz</v>
          </cell>
        </row>
        <row r="99">
          <cell r="A99" t="str">
            <v>IT010</v>
          </cell>
          <cell r="B99" t="str">
            <v xml:space="preserve">Electronic System Monitoring </v>
          </cell>
          <cell r="C99" t="str">
            <v xml:space="preserve">Electronic files or logs created to monitor network system usage and security, including data entry logs, run sheets, network usage, and security logs. Retain for 5 years after information is superseded. </v>
          </cell>
          <cell r="D99" t="str">
            <v>EVT + 5Y</v>
          </cell>
          <cell r="E99" t="str">
            <v>Superseded /Obsolete</v>
          </cell>
          <cell r="F99" t="str">
            <v>Not clearly stated</v>
          </cell>
          <cell r="G99" t="str">
            <v>IT 010</v>
          </cell>
          <cell r="H99" t="str">
            <v>Confidential</v>
          </cell>
          <cell r="I99" t="str">
            <v>IDS</v>
          </cell>
          <cell r="J99" t="str">
            <v>Sandy Miller</v>
          </cell>
        </row>
        <row r="100">
          <cell r="A100" t="str">
            <v>IT020</v>
          </cell>
          <cell r="B100" t="str">
            <v>Hardware Documentation</v>
          </cell>
          <cell r="C100" t="str">
            <v xml:space="preserve">Records related to the design, use, operation, and maintenance of computer hardware, including network drawings and server configuration files. Retain for 7 years after the life of equipment. </v>
          </cell>
          <cell r="D100" t="str">
            <v>EVT + 7Y</v>
          </cell>
          <cell r="E100" t="str">
            <v>Life of Equipment</v>
          </cell>
          <cell r="F100" t="str">
            <v>MIS1030</v>
          </cell>
          <cell r="G100" t="str">
            <v>IT 020</v>
          </cell>
          <cell r="H100" t="str">
            <v>Confidential</v>
          </cell>
          <cell r="I100" t="str">
            <v>IDS</v>
          </cell>
          <cell r="J100" t="str">
            <v>Sandy Miller</v>
          </cell>
        </row>
        <row r="101">
          <cell r="A101" t="str">
            <v>IT030</v>
          </cell>
          <cell r="B101" t="str">
            <v>Help Desk</v>
          </cell>
          <cell r="C101" t="str">
            <v>Records related to the operation of computer help desk, including help desk tickets and updates to web sites. Retain for 5 years.</v>
          </cell>
          <cell r="D101" t="str">
            <v>5Y</v>
          </cell>
          <cell r="E101" t="str">
            <v>Creation Date</v>
          </cell>
          <cell r="F101" t="str">
            <v>MIS1040</v>
          </cell>
          <cell r="G101" t="str">
            <v>IT 030</v>
          </cell>
          <cell r="H101" t="str">
            <v>Confidential</v>
          </cell>
          <cell r="I101" t="str">
            <v>IDS</v>
          </cell>
          <cell r="J101" t="str">
            <v>Sandy Miller</v>
          </cell>
        </row>
        <row r="102">
          <cell r="A102" t="str">
            <v>IT040</v>
          </cell>
          <cell r="B102" t="str">
            <v>Report Writers and Data Warehouses</v>
          </cell>
          <cell r="C102" t="str">
            <v xml:space="preserve">Computer report writers and data warehouses, including common repository, saved queries, report formats, and data warehouses duplicating or accessing information in other applications. Retain for 5 years after data is superseded or obsolete. </v>
          </cell>
          <cell r="D102" t="str">
            <v>EVT + 5Y</v>
          </cell>
          <cell r="E102" t="str">
            <v>Superseded /Obsolete</v>
          </cell>
          <cell r="F102" t="str">
            <v>Not clearly stated</v>
          </cell>
          <cell r="G102" t="str">
            <v>IT 040</v>
          </cell>
          <cell r="H102" t="str">
            <v>Confidential</v>
          </cell>
          <cell r="I102" t="str">
            <v>IDS</v>
          </cell>
          <cell r="J102" t="str">
            <v>Sandy Miller</v>
          </cell>
        </row>
        <row r="103">
          <cell r="A103" t="str">
            <v>IT050</v>
          </cell>
          <cell r="B103" t="str">
            <v>System Backup Files</v>
          </cell>
          <cell r="C103" t="str">
            <v xml:space="preserve">Copies of master files or databases, application software, voice mail backups, logs,  directories, and other records needed to restore a system in the event of system failure. Retain per written procedures for a maximum of 1 year. Do not use backups for records retention purposes. </v>
          </cell>
          <cell r="D103" t="str">
            <v>MAX 1Y</v>
          </cell>
          <cell r="E103" t="str">
            <v>Creation Date</v>
          </cell>
          <cell r="F103" t="str">
            <v>Not clearly stated</v>
          </cell>
          <cell r="G103" t="str">
            <v>IT 050</v>
          </cell>
          <cell r="H103" t="str">
            <v>Confidential</v>
          </cell>
          <cell r="I103" t="str">
            <v>IDS</v>
          </cell>
          <cell r="J103" t="str">
            <v>Sandy Miller</v>
          </cell>
        </row>
        <row r="104">
          <cell r="A104" t="str">
            <v>IT060</v>
          </cell>
          <cell r="B104" t="str">
            <v>System User Authorizations</v>
          </cell>
          <cell r="C104" t="str">
            <v>Requests and authorizations for access to company electronic systems, including user login information. Retain for 5 years</v>
          </cell>
          <cell r="D104" t="str">
            <v>5Y</v>
          </cell>
          <cell r="E104" t="str">
            <v>Creation Date</v>
          </cell>
          <cell r="F104" t="str">
            <v>MIS1010</v>
          </cell>
          <cell r="G104" t="str">
            <v>IT 060</v>
          </cell>
          <cell r="H104" t="str">
            <v>Highly Confidential</v>
          </cell>
          <cell r="I104" t="str">
            <v>IDS</v>
          </cell>
          <cell r="J104" t="str">
            <v>Sandy Miller</v>
          </cell>
        </row>
        <row r="105">
          <cell r="A105" t="str">
            <v>IT070</v>
          </cell>
          <cell r="B105" t="str">
            <v>IT Security and Compliance</v>
          </cell>
          <cell r="C105" t="str">
            <v xml:space="preserve">System logs used to document access and use of secure computer systems such as financial systems or systems containing classified information. Also, records of risk analyses and system security audits for regulatory and IT policy compliance to ensure information integrity, availability and confidentiality. Retain for 6 years after the activity was completed. </v>
          </cell>
          <cell r="D105" t="str">
            <v>EVT + 6Y</v>
          </cell>
          <cell r="E105" t="str">
            <v>Creation Date</v>
          </cell>
          <cell r="F105"/>
          <cell r="G105"/>
          <cell r="H105" t="str">
            <v>Confidential</v>
          </cell>
          <cell r="I105" t="str">
            <v>IDS</v>
          </cell>
        </row>
        <row r="106">
          <cell r="A106" t="str">
            <v>IT110</v>
          </cell>
          <cell r="B106" t="str">
            <v xml:space="preserve">Application Development and File Documentation </v>
          </cell>
          <cell r="C106" t="str">
            <v xml:space="preserve">Records related to the content, structure, and technical specifications of computer systems necessary for retrieving information retained in machine-readable format. Includes documentation for initiating, developing, operating, and maintaining the system. Retain 5 years after destruction of all associated records. </v>
          </cell>
          <cell r="D106" t="str">
            <v>EVT + 5Y</v>
          </cell>
          <cell r="E106" t="str">
            <v>Destruction of Associated Records</v>
          </cell>
          <cell r="F106" t="str">
            <v>MIS1000</v>
          </cell>
          <cell r="G106" t="str">
            <v>IT 110</v>
          </cell>
          <cell r="H106" t="str">
            <v>Confidential</v>
          </cell>
          <cell r="I106" t="str">
            <v>IDS</v>
          </cell>
          <cell r="J106" t="str">
            <v>Sandy Miller</v>
          </cell>
        </row>
        <row r="107">
          <cell r="A107" t="str">
            <v>IT120</v>
          </cell>
          <cell r="B107" t="str">
            <v>Software Programs</v>
          </cell>
          <cell r="C107" t="str">
            <v xml:space="preserve">Records related to the implementation, use, and updates of computer software programs, including source code, maintenance logs, system change notices, and other records that document modifications to computer programs. Retain for 7 years after the software program is discontinued and the data from system is no longer retained. </v>
          </cell>
          <cell r="D107" t="str">
            <v>EVT + 7Y</v>
          </cell>
          <cell r="E107" t="str">
            <v>Superseded/ Obsolete</v>
          </cell>
          <cell r="F107" t="str">
            <v>MIS1020</v>
          </cell>
          <cell r="G107" t="str">
            <v>IT 120</v>
          </cell>
          <cell r="H107" t="str">
            <v>Confidential</v>
          </cell>
          <cell r="I107" t="str">
            <v>IDS</v>
          </cell>
          <cell r="J107" t="str">
            <v>Sandy Miller</v>
          </cell>
        </row>
        <row r="108">
          <cell r="A108" t="str">
            <v>IT130</v>
          </cell>
          <cell r="B108" t="str">
            <v>System Architecture Records</v>
          </cell>
          <cell r="C108" t="str">
            <v xml:space="preserve">Information documenting architecture, topology and configuration of networks, including wide area networks (WANs) and local area networks (LANs).  Retain for 3 years after the record is superseded or replaced. </v>
          </cell>
          <cell r="D108" t="str">
            <v>EVT + 3Y</v>
          </cell>
          <cell r="E108" t="str">
            <v>Superseded/ Obsolete</v>
          </cell>
          <cell r="F108"/>
          <cell r="G108"/>
          <cell r="H108" t="str">
            <v>Confidential</v>
          </cell>
          <cell r="I108" t="str">
            <v>IDS</v>
          </cell>
        </row>
        <row r="109">
          <cell r="A109" t="str">
            <v>LGL010</v>
          </cell>
          <cell r="B109" t="str">
            <v>Litigation Case Files, Claims, Court Orders, Decrees, and Settlements</v>
          </cell>
          <cell r="C109" t="str">
            <v xml:space="preserve">Records related to litigated, mediated, or arbitrated claims along with court orders, decrees, legal hold notices/revocations and settlement agreements. Retain for 10 years after issue is closed and all conditions met. </v>
          </cell>
          <cell r="D109" t="str">
            <v>EVT + 10Y</v>
          </cell>
          <cell r="E109" t="str">
            <v>Closed</v>
          </cell>
          <cell r="F109" t="str">
            <v>LEG1070</v>
          </cell>
          <cell r="G109" t="str">
            <v>010LGL, 040LGL, 050LGL</v>
          </cell>
          <cell r="H109" t="str">
            <v>Confidential</v>
          </cell>
          <cell r="I109" t="str">
            <v>Legal</v>
          </cell>
          <cell r="J109" t="str">
            <v>Denis Parlant</v>
          </cell>
        </row>
        <row r="110">
          <cell r="A110" t="str">
            <v>LGL020</v>
          </cell>
          <cell r="B110" t="str">
            <v>Customer Complaint</v>
          </cell>
          <cell r="C110" t="str">
            <v xml:space="preserve">Records related to the investigation of complaints regarding a Company product, including findings and follow-up actions. Retain for 10 years after the investigation is concluded and follow-up actions are completed. </v>
          </cell>
          <cell r="D110" t="str">
            <v>EVT + 10Y</v>
          </cell>
          <cell r="E110" t="str">
            <v>Resolved</v>
          </cell>
          <cell r="F110" t="str">
            <v>PRJ1070</v>
          </cell>
          <cell r="G110" t="str">
            <v>020LGL</v>
          </cell>
          <cell r="H110" t="str">
            <v>Confidential</v>
          </cell>
          <cell r="I110" t="str">
            <v>Legal</v>
          </cell>
          <cell r="J110" t="str">
            <v>Denis Parlant</v>
          </cell>
        </row>
        <row r="111">
          <cell r="A111" t="str">
            <v>LGL030</v>
          </cell>
          <cell r="B111" t="str">
            <v>Internal Investigations</v>
          </cell>
          <cell r="C111" t="str">
            <v>Internal investigations of employees, business practices, ethics, and vendors regarding theft, embezzlement, unethical practices, damage, unauthorized computer access, intellectual property, or fraud. Retain for 10 years after investigation is closed or resolved.</v>
          </cell>
          <cell r="D111" t="str">
            <v>EVT + 10Y</v>
          </cell>
          <cell r="E111" t="str">
            <v>Closed</v>
          </cell>
          <cell r="F111" t="str">
            <v>LEG1090, SEC1020</v>
          </cell>
          <cell r="G111" t="str">
            <v>030LGL</v>
          </cell>
          <cell r="H111" t="str">
            <v>Highly Confidential</v>
          </cell>
          <cell r="I111" t="str">
            <v>Legal</v>
          </cell>
          <cell r="J111" t="str">
            <v>Denis Parlant</v>
          </cell>
        </row>
        <row r="112">
          <cell r="A112" t="str">
            <v>LGL110</v>
          </cell>
          <cell r="B112" t="str">
            <v>Contracts / Agreements -Customers, Vendors or Subcontractors</v>
          </cell>
          <cell r="C112" t="str">
            <v xml:space="preserve">Executed contracts and agreements between the company and customers, vendors or subcontractors. Retain for 15 years after the termination of the contract. (See PRJ040 and PRJ080 for documentation supporting the contract) </v>
          </cell>
          <cell r="D112" t="str">
            <v>EVT + 15Y</v>
          </cell>
          <cell r="E112" t="str">
            <v>Termination of Contract</v>
          </cell>
          <cell r="F112" t="str">
            <v>BOP1030, LEG1000, LEG1010, LEG1130</v>
          </cell>
          <cell r="G112" t="str">
            <v>110LGL</v>
          </cell>
          <cell r="H112" t="str">
            <v>Confidential</v>
          </cell>
          <cell r="I112" t="str">
            <v>Legal</v>
          </cell>
          <cell r="J112" t="str">
            <v>Denis Parlant</v>
          </cell>
        </row>
        <row r="113">
          <cell r="A113" t="str">
            <v>LGL120</v>
          </cell>
          <cell r="B113" t="str">
            <v>Contracts / Agreements -General</v>
          </cell>
          <cell r="C113" t="str">
            <v xml:space="preserve">Executed contracts and agreements between the company and an outside party, including all documentation related to the contract and compliance with the contract. Retain for 10 years after the termination of the contract. (Does not include contracts between the Company and customers, or vendors; see LGL110L.)  </v>
          </cell>
          <cell r="D113" t="str">
            <v>EVT + 10Y</v>
          </cell>
          <cell r="E113" t="str">
            <v>Termination of Contract</v>
          </cell>
          <cell r="F113" t="str">
            <v>LEG1010</v>
          </cell>
          <cell r="G113" t="str">
            <v>130LGL</v>
          </cell>
          <cell r="H113" t="str">
            <v>Confidential</v>
          </cell>
          <cell r="I113" t="str">
            <v>Legal</v>
          </cell>
          <cell r="J113" t="str">
            <v>Denis Parlant</v>
          </cell>
        </row>
        <row r="114">
          <cell r="A114" t="str">
            <v>LGL130</v>
          </cell>
          <cell r="B114" t="str">
            <v>Legal and Regulatory Opinions</v>
          </cell>
          <cell r="C114" t="str">
            <v xml:space="preserve">Requests and responses for legal and regulatory opinions from internal and external counsel. Retain for 10 years. </v>
          </cell>
          <cell r="D114" t="str">
            <v>10Y</v>
          </cell>
          <cell r="E114" t="str">
            <v xml:space="preserve">Creation Date </v>
          </cell>
          <cell r="F114" t="str">
            <v>Not clearly stated</v>
          </cell>
          <cell r="G114" t="str">
            <v xml:space="preserve">170LGL </v>
          </cell>
          <cell r="H114" t="str">
            <v>Confidential</v>
          </cell>
          <cell r="I114" t="str">
            <v>Legal</v>
          </cell>
          <cell r="J114" t="str">
            <v>Denis Parlant</v>
          </cell>
        </row>
        <row r="115">
          <cell r="A115" t="str">
            <v>LGL140</v>
          </cell>
          <cell r="B115" t="str">
            <v>Real Property</v>
          </cell>
          <cell r="C115" t="str">
            <v xml:space="preserve">Real property purchases, leases, and deeds, including any related exhibits or addenda. Retain for 15 years after leases terminate or property is sold. </v>
          </cell>
          <cell r="D115" t="str">
            <v>EVT + 15Y</v>
          </cell>
          <cell r="E115" t="str">
            <v>Property Obligation Ceases</v>
          </cell>
          <cell r="F115" t="str">
            <v>AFT1150, FAC1020, INS1050, LEG1020</v>
          </cell>
          <cell r="G115" t="str">
            <v>180LGL</v>
          </cell>
          <cell r="H115" t="str">
            <v>Confidential</v>
          </cell>
          <cell r="I115" t="str">
            <v>Legal</v>
          </cell>
          <cell r="J115" t="str">
            <v>Denis Parlant</v>
          </cell>
        </row>
        <row r="116">
          <cell r="A116" t="str">
            <v>LGL210</v>
          </cell>
          <cell r="B116" t="str">
            <v>Legislative and Regulatory Activities</v>
          </cell>
          <cell r="C116" t="str">
            <v xml:space="preserve">Records related to influencing governmental legislature or regulations. Retain for 5 years after information is superseded or obsolete. </v>
          </cell>
          <cell r="D116" t="str">
            <v>EVT + 5Y</v>
          </cell>
          <cell r="E116" t="str">
            <v>Superseded /Obsolete</v>
          </cell>
          <cell r="F116" t="str">
            <v>Not clearly stated</v>
          </cell>
          <cell r="G116" t="str">
            <v>210LGL</v>
          </cell>
          <cell r="H116" t="str">
            <v>Confidential</v>
          </cell>
          <cell r="I116" t="str">
            <v>Legal</v>
          </cell>
          <cell r="J116" t="str">
            <v>Denis Parlant</v>
          </cell>
        </row>
        <row r="117">
          <cell r="A117" t="str">
            <v>LGL220</v>
          </cell>
          <cell r="B117" t="str">
            <v>Political Action Committees</v>
          </cell>
          <cell r="C117" t="str">
            <v xml:space="preserve">Records related to the formation and operation of Political Action Committees (PACs). Retain for 5 years after dissolution of the PAC. </v>
          </cell>
          <cell r="D117" t="str">
            <v>5Y</v>
          </cell>
          <cell r="E117" t="str">
            <v>Creation Date</v>
          </cell>
          <cell r="F117" t="str">
            <v>PUB1010</v>
          </cell>
          <cell r="G117" t="str">
            <v>220LGL</v>
          </cell>
          <cell r="H117" t="str">
            <v>Confidential</v>
          </cell>
          <cell r="I117" t="str">
            <v>Legal</v>
          </cell>
          <cell r="J117" t="str">
            <v>Denis Parlant</v>
          </cell>
        </row>
        <row r="118">
          <cell r="A118" t="str">
            <v>LGL230</v>
          </cell>
          <cell r="B118" t="str">
            <v>Regulatory Correspondence</v>
          </cell>
          <cell r="C118" t="str">
            <v xml:space="preserve">Correspondence with government agencies that regulate company activities. Retain for 7 years (Does not include correspondence with SEC or regulatory correspondence relating to HSE; see FIN440 and HSE010.) </v>
          </cell>
          <cell r="D118" t="str">
            <v>7Y</v>
          </cell>
          <cell r="E118" t="str">
            <v>Creation Date</v>
          </cell>
          <cell r="F118" t="str">
            <v>Not clearly stated</v>
          </cell>
          <cell r="G118" t="str">
            <v>230LGL</v>
          </cell>
          <cell r="H118" t="str">
            <v>Confidential</v>
          </cell>
          <cell r="I118" t="str">
            <v>Legal</v>
          </cell>
          <cell r="J118" t="str">
            <v>Denis Parlant</v>
          </cell>
        </row>
        <row r="119">
          <cell r="A119" t="str">
            <v>LGL310</v>
          </cell>
          <cell r="B119" t="str">
            <v>Intellectual Property – Patents, Copyrights and Trademarks</v>
          </cell>
          <cell r="C119" t="str">
            <v xml:space="preserve">Records relating to patents, copyrights and trademarks.  Includes product branding; documentation of production intellectual property; and the creation, registration, control, management, and enforcement of the company's trademarks and service marks, including logos and brands. Retain for 10 years after superseded or obsolete.  (Retain copy of trademark or service mark for historical reference; see COR110.) </v>
          </cell>
          <cell r="D119" t="str">
            <v>EVT + 10Y</v>
          </cell>
          <cell r="E119" t="str">
            <v>Superseded/ Obsolete</v>
          </cell>
          <cell r="F119" t="str">
            <v>LEG1040</v>
          </cell>
          <cell r="G119" t="str">
            <v>310LGL</v>
          </cell>
          <cell r="H119" t="str">
            <v>Highly Confidential</v>
          </cell>
          <cell r="I119" t="str">
            <v>Legal</v>
          </cell>
          <cell r="J119" t="str">
            <v>Denis Parlant</v>
          </cell>
        </row>
        <row r="120">
          <cell r="A120" t="str">
            <v>LGL410</v>
          </cell>
          <cell r="B120" t="str">
            <v>Disposition and Destruction Documentation</v>
          </cell>
          <cell r="C120" t="str">
            <v xml:space="preserve">Records documenting the destruction of records no longer required by the company, including requests, authorizations, and certificates of destruction. Retain for 10 years. </v>
          </cell>
          <cell r="D120" t="str">
            <v>10Y</v>
          </cell>
          <cell r="E120" t="str">
            <v>Creation Date</v>
          </cell>
          <cell r="F120" t="str">
            <v>AUD1040</v>
          </cell>
          <cell r="G120" t="str">
            <v>410LGL</v>
          </cell>
          <cell r="H120" t="str">
            <v>Confidential</v>
          </cell>
          <cell r="I120" t="str">
            <v>Legal</v>
          </cell>
          <cell r="J120" t="str">
            <v>Denis Parlant</v>
          </cell>
        </row>
        <row r="121">
          <cell r="A121" t="str">
            <v>LGL420</v>
          </cell>
          <cell r="B121" t="str">
            <v>Records Indices</v>
          </cell>
          <cell r="C121" t="str">
            <v xml:space="preserve">Electronic or physical indices, lists, registers, and inventories used to track or locate company records. Retain 5 years after superseded. </v>
          </cell>
          <cell r="D121" t="str">
            <v>EVT + 5Y</v>
          </cell>
          <cell r="E121" t="str">
            <v>Superseded /Obsolete</v>
          </cell>
          <cell r="F121" t="str">
            <v>Not clearly stated</v>
          </cell>
          <cell r="G121" t="str">
            <v>430LGL</v>
          </cell>
          <cell r="H121" t="str">
            <v>Confidential</v>
          </cell>
          <cell r="I121" t="str">
            <v>Legal</v>
          </cell>
          <cell r="J121" t="str">
            <v>Denis Parlant</v>
          </cell>
        </row>
        <row r="122">
          <cell r="A122" t="str">
            <v>PRJ010</v>
          </cell>
          <cell r="B122" t="str">
            <v>Engineering Administration</v>
          </cell>
          <cell r="C122" t="str">
            <v>Support records produced as part of engineering, design, construction and commissioning services provided to client. These records provide internal administrative support to the project team.  Retain for 10 years after the project is closed.</v>
          </cell>
          <cell r="D122" t="str">
            <v>EVT + 10Y</v>
          </cell>
          <cell r="E122" t="str">
            <v>Project Closed</v>
          </cell>
          <cell r="F122" t="str">
            <v>PRJ1000, PRJ1020, PRJ1030, PRJ1050, PRJ1060, PRJ1070, PRJ1220</v>
          </cell>
          <cell r="G122" t="str">
            <v>Not clearly stated</v>
          </cell>
          <cell r="H122" t="str">
            <v>Confidential</v>
          </cell>
          <cell r="J122" t="str">
            <v>Roy-Michael Gibson</v>
          </cell>
        </row>
        <row r="123">
          <cell r="A123" t="str">
            <v>PRJ020</v>
          </cell>
          <cell r="B123" t="str">
            <v>Engineering Design Records</v>
          </cell>
          <cell r="C123" t="str">
            <v>Records produced as part of engineering and design services. Also, records received from clients, vendors, subcontractors and partners with whom we are contracted to perform work for the project. Original engineering drawings and specifications maintained by engineers.  These records are the final approved version.  Retain for 30 years after the project is closed.</v>
          </cell>
          <cell r="D123" t="str">
            <v>EVT + 30Y</v>
          </cell>
          <cell r="E123" t="str">
            <v>Project Closed</v>
          </cell>
          <cell r="F123" t="str">
            <v>PRJ1040, PRJ1080, PRJ1090, PRJ1100, PRJ1150, PRJ1160, PRJ1170</v>
          </cell>
          <cell r="G123" t="str">
            <v>MFG 110</v>
          </cell>
          <cell r="H123" t="str">
            <v>Confidential</v>
          </cell>
          <cell r="J123" t="str">
            <v>Roy-Michael Gibson</v>
          </cell>
        </row>
        <row r="124">
          <cell r="A124" t="str">
            <v>PRJ030</v>
          </cell>
          <cell r="B124" t="str">
            <v>Equipment and Instrument Files </v>
          </cell>
          <cell r="C124" t="str">
            <v xml:space="preserve">Records related to the operation, testing, maintenance, and repair of equipment used in manufacturing and services operations, including maintenance reports, repair histories, calibration records, and operation logs. Retain for 15 years after the life of the equipment. </v>
          </cell>
          <cell r="D124" t="str">
            <v>EVT + 15Y</v>
          </cell>
          <cell r="E124" t="str">
            <v>Life of Equipment</v>
          </cell>
          <cell r="F124" t="str">
            <v>NA</v>
          </cell>
          <cell r="G124" t="str">
            <v>010MFG</v>
          </cell>
          <cell r="H124" t="str">
            <v>Confidential</v>
          </cell>
          <cell r="J124" t="str">
            <v>Roy-Michael Gibson</v>
          </cell>
        </row>
        <row r="125">
          <cell r="A125" t="str">
            <v>PRJ040</v>
          </cell>
          <cell r="B125" t="str">
            <v>Manufacturing Records</v>
          </cell>
          <cell r="C125" t="str">
            <v xml:space="preserve">Records related to contractual work performed for manufacturing customer, including customer correspondence, cost estimates, warranty information, contract copies, credit information, product tests, drawings and project specifications. Retain for 30 years after project closed. </v>
          </cell>
          <cell r="D125" t="str">
            <v>EVT + 30Y</v>
          </cell>
          <cell r="E125" t="str">
            <v>Project Closed</v>
          </cell>
          <cell r="F125" t="str">
            <v>BOP1070</v>
          </cell>
          <cell r="G125" t="str">
            <v>020MFG</v>
          </cell>
          <cell r="H125" t="str">
            <v>Confidential</v>
          </cell>
          <cell r="J125" t="str">
            <v>Roy-Michael Gibson</v>
          </cell>
        </row>
        <row r="126">
          <cell r="A126" t="str">
            <v>PRJ050</v>
          </cell>
          <cell r="B126" t="str">
            <v>Manufacturing Quality Control Reports and Reviews</v>
          </cell>
          <cell r="C126" t="str">
            <v>Reviews and reports to management on project quality matters and related analysis, including return material authorizations. Retain for 30 years after project closed</v>
          </cell>
          <cell r="D126" t="str">
            <v>EVT + 30Y</v>
          </cell>
          <cell r="E126" t="str">
            <v>Project Closed</v>
          </cell>
          <cell r="F126" t="str">
            <v>PRJ1080</v>
          </cell>
          <cell r="G126" t="str">
            <v>MFG 040</v>
          </cell>
          <cell r="H126" t="str">
            <v>Confidential</v>
          </cell>
          <cell r="J126" t="str">
            <v>Roy-Michael Gibson</v>
          </cell>
        </row>
        <row r="127">
          <cell r="A127" t="str">
            <v>PRJ060</v>
          </cell>
          <cell r="B127" t="str">
            <v>Manufacturing Vendor / Subcontractor Documentation</v>
          </cell>
          <cell r="C127" t="str">
            <v xml:space="preserve">Records related to contractual work performed or materials supplied by vendor or subcontractor for manufacturing customer, including cost estimates, evaluations, warranty information, contract copies, credit information, contractor/vendor correspondence, product tests, drawings and project specifications. Retain for 30 years after project closed. </v>
          </cell>
          <cell r="D127" t="str">
            <v>EVT + 30Y</v>
          </cell>
          <cell r="E127" t="str">
            <v>Project Closed</v>
          </cell>
          <cell r="F127" t="str">
            <v>PRJ1100</v>
          </cell>
          <cell r="G127" t="str">
            <v>MFG 050</v>
          </cell>
          <cell r="H127" t="str">
            <v>Confidential</v>
          </cell>
          <cell r="J127" t="str">
            <v>Roy-Michael Gibson</v>
          </cell>
        </row>
        <row r="128">
          <cell r="A128" t="str">
            <v>PRJ070</v>
          </cell>
          <cell r="B128" t="str">
            <v>Manufacturing Research and Development</v>
          </cell>
          <cell r="C128" t="str">
            <v>Records related to the in-house design and development of products, including research and development committee minutes, drawings, computer systems storing design data, pricing and cost. Retain for 1 year after life of company.</v>
          </cell>
          <cell r="D128" t="str">
            <v>EVT + 1Y</v>
          </cell>
          <cell r="E128" t="str">
            <v>Life of Company</v>
          </cell>
          <cell r="F128" t="str">
            <v>NA</v>
          </cell>
          <cell r="G128" t="str">
            <v>MFG 120, MFG 130</v>
          </cell>
          <cell r="H128" t="str">
            <v>Highly Confidential</v>
          </cell>
          <cell r="J128" t="str">
            <v>Roy-Michael Gibson</v>
          </cell>
        </row>
        <row r="129">
          <cell r="A129" t="str">
            <v>PRJ080</v>
          </cell>
          <cell r="B129" t="str">
            <v>Aftermarket, Support, and Service Project Documentation</v>
          </cell>
          <cell r="C129" t="str">
            <v>Records related to aftermarket sales, customer support and service/training programs provided to customer, including customer correspondence, cost estimates, and project specifications. Retain for 15 years after termination of contract or warranty expires.</v>
          </cell>
          <cell r="D129" t="str">
            <v>EVT + 15Y</v>
          </cell>
          <cell r="E129" t="str">
            <v>Termination of Contract or Warranty</v>
          </cell>
          <cell r="F129" t="str">
            <v>NA</v>
          </cell>
          <cell r="G129" t="str">
            <v>MFG 210</v>
          </cell>
          <cell r="H129" t="str">
            <v>Confidential</v>
          </cell>
          <cell r="J129" t="str">
            <v>Roy-Michael Gibson</v>
          </cell>
        </row>
        <row r="130">
          <cell r="A130" t="str">
            <v>PRJ090</v>
          </cell>
          <cell r="B130" t="str">
            <v>Construction and Commissioning Records</v>
          </cell>
          <cell r="C130" t="str">
            <v>Records related to the construction, commissioning and start-up of facilities, systems, and equipment by the Company for clients. These records document the pre-operational testing of facilities, systems, and equipment prior to turnover to the client.  Retain for 10 years after the project is closed.</v>
          </cell>
          <cell r="D130" t="str">
            <v>EVT + 10Y</v>
          </cell>
          <cell r="E130" t="str">
            <v>Project Closed</v>
          </cell>
          <cell r="F130" t="str">
            <v>PRJ1110, PRJ1120, PRJ1130</v>
          </cell>
          <cell r="G130" t="str">
            <v>NA</v>
          </cell>
          <cell r="H130" t="str">
            <v>Confidential</v>
          </cell>
          <cell r="J130" t="str">
            <v>Roy-Michael Gibson</v>
          </cell>
        </row>
        <row r="131">
          <cell r="A131" t="str">
            <v>PRJ100</v>
          </cell>
          <cell r="B131" t="str">
            <v>Diving Services</v>
          </cell>
          <cell r="C131" t="str">
            <v>Records related to subsea diving services. Retain for 5 years after the diving operation is complete. For medical records see HR220</v>
          </cell>
          <cell r="D131" t="str">
            <v>5Y</v>
          </cell>
          <cell r="E131" t="str">
            <v>Creation Date</v>
          </cell>
          <cell r="F131" t="str">
            <v>SUB1000</v>
          </cell>
          <cell r="G131" t="str">
            <v>NA</v>
          </cell>
          <cell r="H131" t="str">
            <v>Highly Confidential</v>
          </cell>
          <cell r="I131" t="str">
            <v>Diving</v>
          </cell>
          <cell r="J131" t="str">
            <v>David Crane</v>
          </cell>
        </row>
        <row r="132">
          <cell r="A132" t="str">
            <v>PRJ110</v>
          </cell>
          <cell r="B132" t="str">
            <v>Vessel Ownership, Operations, Use and Equipment Records </v>
          </cell>
          <cell r="C132" t="str">
            <v>Records that document vessel ownership, operations and how equipment on the vessel was maintained. These include handover notes, records of maintenance, inspection, and administrative records related to maintaining equipment on the vessel.  Retain for 30 years after vessel is sold.</v>
          </cell>
          <cell r="D132" t="str">
            <v>EVT + 30Y</v>
          </cell>
          <cell r="E132" t="str">
            <v>Vessel Sold</v>
          </cell>
          <cell r="F132" t="str">
            <v>SUB1010, SUB1020, SUB1030, SUB1040, SUB1050</v>
          </cell>
          <cell r="G132" t="str">
            <v>NA</v>
          </cell>
          <cell r="H132" t="str">
            <v>Confidential</v>
          </cell>
          <cell r="I132" t="str">
            <v>Vessel</v>
          </cell>
          <cell r="J132" t="str">
            <v>Chris Campbell</v>
          </cell>
        </row>
        <row r="133">
          <cell r="A133" t="str">
            <v>PRJ120</v>
          </cell>
          <cell r="B133" t="str">
            <v>Diving Equipment  </v>
          </cell>
          <cell r="C133" t="str">
            <v>Records that document how diving equipment was maintained. These include records of maintenance, inspection, and administrative records related to maintaining equipment on the vessel. Retain for 30 years after equipment is sold.</v>
          </cell>
          <cell r="D133" t="str">
            <v>EVT + 30Y</v>
          </cell>
          <cell r="E133" t="str">
            <v>Equipment Sold</v>
          </cell>
          <cell r="F133" t="str">
            <v>DIV1000</v>
          </cell>
          <cell r="G133" t="str">
            <v>NA</v>
          </cell>
          <cell r="H133" t="str">
            <v>General</v>
          </cell>
          <cell r="I133" t="str">
            <v>Diving</v>
          </cell>
          <cell r="J133" t="str">
            <v>David Crane</v>
          </cell>
        </row>
        <row r="134">
          <cell r="A134" t="str">
            <v>PRJ130</v>
          </cell>
          <cell r="B134" t="str">
            <v>Remote Operating Vehicles </v>
          </cell>
          <cell r="C134" t="str">
            <v>Records related to ROV activities and services performed for subsea installation. Retain for 10 years after the contract closed.</v>
          </cell>
          <cell r="D134" t="str">
            <v>EVT + 10Y</v>
          </cell>
          <cell r="E134" t="str">
            <v>Closed</v>
          </cell>
          <cell r="F134" t="str">
            <v>NA</v>
          </cell>
          <cell r="G134" t="str">
            <v>NA</v>
          </cell>
          <cell r="H134" t="str">
            <v>Confidential</v>
          </cell>
          <cell r="I134" t="str">
            <v>ROV</v>
          </cell>
          <cell r="J134" t="str">
            <v>Jeff Small</v>
          </cell>
        </row>
        <row r="135">
          <cell r="A135" t="str">
            <v>SMK010</v>
          </cell>
          <cell r="B135" t="str">
            <v>Advertising</v>
          </cell>
          <cell r="C135" t="str">
            <v>Company advertising related to TechnipFMC products. Retain for 6 years after termination of advertising. (Retain copy for historical reference; see COR110.)</v>
          </cell>
          <cell r="D135" t="str">
            <v>EVT + 6Y</v>
          </cell>
          <cell r="E135" t="str">
            <v>Superseded/ Obsolete</v>
          </cell>
          <cell r="F135" t="str">
            <v>Not clearly stated</v>
          </cell>
          <cell r="G135" t="str">
            <v>SMK 010</v>
          </cell>
          <cell r="H135" t="str">
            <v>Public</v>
          </cell>
          <cell r="I135" t="str">
            <v>Communications</v>
          </cell>
          <cell r="J135" t="str">
            <v>Brooke Robertson</v>
          </cell>
        </row>
        <row r="136">
          <cell r="A136" t="str">
            <v>SMK020</v>
          </cell>
          <cell r="B136" t="str">
            <v>Company Publications</v>
          </cell>
          <cell r="C136" t="str">
            <v>Magazines, journals, presentations, intranet, and other publications produced or sponsored by the company. Retain for 5 years from date of publication. (Retain copy for historical reference; see COR110.)</v>
          </cell>
          <cell r="D136" t="str">
            <v>5Y</v>
          </cell>
          <cell r="E136" t="str">
            <v>Publication Date</v>
          </cell>
          <cell r="F136" t="str">
            <v>REF1010</v>
          </cell>
          <cell r="G136" t="str">
            <v>SMK 020</v>
          </cell>
          <cell r="H136" t="str">
            <v>Public</v>
          </cell>
          <cell r="I136" t="str">
            <v>Communications</v>
          </cell>
          <cell r="J136" t="str">
            <v>Brooke Robertson</v>
          </cell>
        </row>
        <row r="137">
          <cell r="A137" t="str">
            <v>SMK030</v>
          </cell>
          <cell r="B137" t="str">
            <v>Public and Media Relations</v>
          </cell>
          <cell r="C137" t="str">
            <v>Communications with the press, press releases, and other communications disseminated to the public from date of publication. Retain for 1 year after life of company.  (Does not include advertising; see SMK010.)</v>
          </cell>
          <cell r="D137" t="str">
            <v>EVT + 1Y</v>
          </cell>
          <cell r="E137" t="str">
            <v>Life of Company</v>
          </cell>
          <cell r="F137" t="str">
            <v>Not clearly stated</v>
          </cell>
          <cell r="G137" t="str">
            <v>SMK 030</v>
          </cell>
          <cell r="H137" t="str">
            <v>Public</v>
          </cell>
          <cell r="I137" t="str">
            <v>Communications</v>
          </cell>
          <cell r="J137" t="str">
            <v>Brooke Robertson</v>
          </cell>
        </row>
        <row r="138">
          <cell r="A138" t="str">
            <v>SMK040</v>
          </cell>
          <cell r="B138" t="str">
            <v>Charitable Giving</v>
          </cell>
          <cell r="C138" t="str">
            <v>Records related to corporate sponsorships, corporate foundation grants, and charitable contributions made by the Company and/or its employees.</v>
          </cell>
          <cell r="D138" t="str">
            <v>5Y</v>
          </cell>
          <cell r="E138" t="str">
            <v>Creation Date</v>
          </cell>
          <cell r="F138"/>
          <cell r="G138"/>
          <cell r="H138" t="str">
            <v>General</v>
          </cell>
          <cell r="I138" t="str">
            <v>Communications</v>
          </cell>
        </row>
        <row r="139">
          <cell r="A139" t="str">
            <v>SMK110</v>
          </cell>
          <cell r="B139" t="str">
            <v>Marketing Research and Planning</v>
          </cell>
          <cell r="C139" t="str">
            <v xml:space="preserve">Market studies and research, including consultant reports, consumer surveys, competitor profiles and comparisons, etc. Retain for 7 years. </v>
          </cell>
          <cell r="D139" t="str">
            <v>7Y</v>
          </cell>
          <cell r="E139" t="str">
            <v>Creation Date</v>
          </cell>
          <cell r="F139" t="str">
            <v>BDT1000</v>
          </cell>
          <cell r="G139" t="str">
            <v>110SMK</v>
          </cell>
          <cell r="H139" t="str">
            <v>Highly Confidential</v>
          </cell>
          <cell r="I139" t="str">
            <v>Communications</v>
          </cell>
          <cell r="J139" t="str">
            <v>Brooke Robertson</v>
          </cell>
        </row>
        <row r="140">
          <cell r="A140" t="str">
            <v>SMK120</v>
          </cell>
          <cell r="B140" t="str">
            <v>Promotional Assets</v>
          </cell>
          <cell r="C140" t="str">
            <v xml:space="preserve">Promotional assets used in advertising, sales, web pages, videos, presentations, audio, and other promotional material, including artwork and graphics, assessment of ongoing value. electronic images, graphic databases, and web content. Retain indefinitely subject to periodic </v>
          </cell>
          <cell r="D140" t="str">
            <v>IND</v>
          </cell>
          <cell r="E140" t="str">
            <v>No Value to Company</v>
          </cell>
          <cell r="F140" t="str">
            <v>Not clearly stated</v>
          </cell>
          <cell r="G140" t="str">
            <v>120SMK</v>
          </cell>
          <cell r="H140" t="str">
            <v>Public</v>
          </cell>
          <cell r="I140" t="str">
            <v>Communications</v>
          </cell>
          <cell r="J140" t="str">
            <v>Brooke Robertson</v>
          </cell>
        </row>
        <row r="141">
          <cell r="A141" t="str">
            <v>SMK210</v>
          </cell>
          <cell r="B141" t="str">
            <v>Project Proposals -Rejected</v>
          </cell>
          <cell r="C141" t="str">
            <v xml:space="preserve">Records related to any proposals made to an outside party regarding materials or services that were rejected by either the Company or the customer. Retain for 3 years after project is rejected. (Does not include accepted proposals; see PRJ040 and PRJ080).  </v>
          </cell>
          <cell r="D141" t="str">
            <v>EVT + 5Y</v>
          </cell>
          <cell r="E141" t="str">
            <v>Project Rejected</v>
          </cell>
          <cell r="F141" t="str">
            <v>BDT1030</v>
          </cell>
          <cell r="G141" t="str">
            <v>210SMK</v>
          </cell>
          <cell r="H141" t="str">
            <v>Confidential</v>
          </cell>
          <cell r="I141" t="str">
            <v>Business Development</v>
          </cell>
          <cell r="J141" t="str">
            <v>Kyle Hoelscher</v>
          </cell>
        </row>
        <row r="142">
          <cell r="A142" t="str">
            <v>SMK220</v>
          </cell>
          <cell r="B142" t="str">
            <v>Sales and Training Presentations</v>
          </cell>
          <cell r="C142" t="str">
            <v xml:space="preserve">Records related to the presentation of sales and marketing of manufactured products by representatives of the company. Retain for 15 years after the presentation is superseded or obsolete. </v>
          </cell>
          <cell r="D142" t="str">
            <v xml:space="preserve">EVT + 15Y </v>
          </cell>
          <cell r="E142" t="str">
            <v>Superseded/ Obsolete</v>
          </cell>
          <cell r="F142" t="str">
            <v>BDT1030</v>
          </cell>
          <cell r="G142" t="str">
            <v>230SMK</v>
          </cell>
          <cell r="H142" t="str">
            <v>Confidential</v>
          </cell>
          <cell r="I142" t="str">
            <v>Business Development</v>
          </cell>
          <cell r="J142" t="str">
            <v>Kyle Hoelscher</v>
          </cell>
        </row>
        <row r="143">
          <cell r="A143"/>
          <cell r="B143"/>
        </row>
      </sheetData>
      <sheetData sheetId="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F5C531E-DFCC-48A0-BAF2-50866ACD90E4}">
  <we:reference id="db18cc72-1a17-45df-b60e-7ffb655e8af5" version="1.0.0.2" store="EXCatalog" storeType="EXCatalog"/>
  <we:alternateReferences>
    <we:reference id="WA104381701" version="1.0.0.2"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3.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Svetlana.Marulina@technipenergies.com" TargetMode="External"/><Relationship Id="rId3" Type="http://schemas.openxmlformats.org/officeDocument/2006/relationships/hyperlink" Target="mailto:Laila.Nurwahyunita@technipenergies.com;%20Julia.Hidayat@technipenergies.com;%20Danang.Damandjaja@technipenergies.com" TargetMode="External"/><Relationship Id="rId7" Type="http://schemas.openxmlformats.org/officeDocument/2006/relationships/hyperlink" Target="mailto:charlotte.harris@genesisenergies.com" TargetMode="External"/><Relationship Id="rId2" Type="http://schemas.openxmlformats.org/officeDocument/2006/relationships/hyperlink" Target="mailto:JGuevara@tipiel.com.co" TargetMode="External"/><Relationship Id="rId1" Type="http://schemas.openxmlformats.org/officeDocument/2006/relationships/hyperlink" Target="mailto:arnold.delacruz@technipenergies.com" TargetMode="External"/><Relationship Id="rId6" Type="http://schemas.openxmlformats.org/officeDocument/2006/relationships/hyperlink" Target="mailto:jasper.dijkstra@technipenergies.com" TargetMode="External"/><Relationship Id="rId5" Type="http://schemas.openxmlformats.org/officeDocument/2006/relationships/hyperlink" Target="mailto:massimo.gallitto@technipenergies.com" TargetMode="External"/><Relationship Id="rId4" Type="http://schemas.openxmlformats.org/officeDocument/2006/relationships/hyperlink" Target="mailto:amanda.mcsweeney@technipenergies.com"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9AC4-28FA-4BC7-8C41-C1C6DD512FF3}">
  <dimension ref="A1:N16"/>
  <sheetViews>
    <sheetView workbookViewId="0">
      <selection activeCell="H14" sqref="H14"/>
    </sheetView>
  </sheetViews>
  <sheetFormatPr baseColWidth="10" defaultColWidth="8.83203125" defaultRowHeight="15" x14ac:dyDescent="0.2"/>
  <cols>
    <col min="1" max="1" width="10.33203125" customWidth="1"/>
    <col min="2" max="2" width="10.33203125" bestFit="1" customWidth="1"/>
    <col min="3" max="3" width="10" bestFit="1" customWidth="1"/>
    <col min="4" max="4" width="18.83203125" bestFit="1" customWidth="1"/>
    <col min="5" max="5" width="11.83203125" bestFit="1" customWidth="1"/>
    <col min="6" max="8" width="12.6640625" customWidth="1"/>
  </cols>
  <sheetData>
    <row r="1" spans="1:14" ht="15" customHeight="1" x14ac:dyDescent="0.2">
      <c r="A1" s="96" t="s">
        <v>0</v>
      </c>
      <c r="B1" s="106" t="s">
        <v>1</v>
      </c>
      <c r="C1" s="106" t="s">
        <v>2</v>
      </c>
      <c r="D1" s="106" t="s">
        <v>3</v>
      </c>
      <c r="E1" s="106" t="s">
        <v>4</v>
      </c>
      <c r="F1" s="98" t="s">
        <v>5</v>
      </c>
      <c r="G1" s="96" t="s">
        <v>6</v>
      </c>
      <c r="H1" s="98" t="s">
        <v>7</v>
      </c>
    </row>
    <row r="2" spans="1:14" ht="15.75" customHeight="1" thickBot="1" x14ac:dyDescent="0.25">
      <c r="A2" s="97"/>
      <c r="B2" s="107"/>
      <c r="C2" s="107"/>
      <c r="D2" s="107"/>
      <c r="E2" s="107"/>
      <c r="F2" s="99"/>
      <c r="G2" s="97"/>
      <c r="H2" s="99"/>
    </row>
    <row r="3" spans="1:14" ht="21" x14ac:dyDescent="0.2">
      <c r="A3" s="100">
        <v>2020</v>
      </c>
      <c r="B3" s="46" t="s">
        <v>8</v>
      </c>
      <c r="C3" s="46"/>
      <c r="D3" s="46"/>
      <c r="E3" s="46"/>
      <c r="F3" s="47">
        <f>+F4-77</f>
        <v>32839</v>
      </c>
      <c r="G3" s="46">
        <f t="shared" ref="G3:G9" si="0">+F3-5911</f>
        <v>26928</v>
      </c>
      <c r="H3" s="47">
        <v>5911</v>
      </c>
    </row>
    <row r="4" spans="1:14" ht="22" thickBot="1" x14ac:dyDescent="0.25">
      <c r="A4" s="101"/>
      <c r="B4" s="48" t="s">
        <v>9</v>
      </c>
      <c r="C4" s="48">
        <v>77</v>
      </c>
      <c r="D4" s="48">
        <v>0</v>
      </c>
      <c r="E4" s="48">
        <f>+F4-F3</f>
        <v>77</v>
      </c>
      <c r="F4" s="49">
        <f>+F5</f>
        <v>32916</v>
      </c>
      <c r="G4" s="48">
        <f t="shared" si="0"/>
        <v>27005</v>
      </c>
      <c r="H4" s="49">
        <v>5911</v>
      </c>
    </row>
    <row r="5" spans="1:14" ht="21" x14ac:dyDescent="0.2">
      <c r="A5" s="102">
        <v>2021</v>
      </c>
      <c r="B5" s="46" t="s">
        <v>10</v>
      </c>
      <c r="C5" s="46">
        <v>0</v>
      </c>
      <c r="D5" s="46">
        <v>0</v>
      </c>
      <c r="E5" s="46">
        <f>+F5-F4</f>
        <v>0</v>
      </c>
      <c r="F5" s="47">
        <v>32916</v>
      </c>
      <c r="G5" s="46">
        <f t="shared" si="0"/>
        <v>27005</v>
      </c>
      <c r="H5" s="47">
        <v>5911</v>
      </c>
    </row>
    <row r="6" spans="1:14" ht="21" x14ac:dyDescent="0.2">
      <c r="A6" s="103"/>
      <c r="B6" s="50" t="s">
        <v>11</v>
      </c>
      <c r="C6" s="50">
        <v>9</v>
      </c>
      <c r="D6" s="50">
        <v>0</v>
      </c>
      <c r="E6" s="50">
        <f>+F6-F5</f>
        <v>9</v>
      </c>
      <c r="F6" s="51">
        <v>32925</v>
      </c>
      <c r="G6" s="50">
        <f t="shared" si="0"/>
        <v>27014</v>
      </c>
      <c r="H6" s="51">
        <v>5911</v>
      </c>
    </row>
    <row r="7" spans="1:14" ht="21" x14ac:dyDescent="0.2">
      <c r="A7" s="103"/>
      <c r="B7" s="52" t="s">
        <v>8</v>
      </c>
      <c r="C7" s="52">
        <v>12</v>
      </c>
      <c r="D7" s="52">
        <v>0</v>
      </c>
      <c r="E7" s="52">
        <f>+F7-F6</f>
        <v>12</v>
      </c>
      <c r="F7" s="53">
        <v>32937</v>
      </c>
      <c r="G7" s="52">
        <f t="shared" si="0"/>
        <v>27026</v>
      </c>
      <c r="H7" s="53">
        <v>5911</v>
      </c>
    </row>
    <row r="8" spans="1:14" ht="22" thickBot="1" x14ac:dyDescent="0.25">
      <c r="A8" s="104"/>
      <c r="B8" s="48" t="s">
        <v>9</v>
      </c>
      <c r="C8" s="48">
        <v>0</v>
      </c>
      <c r="D8" s="48">
        <v>0</v>
      </c>
      <c r="E8" s="48">
        <v>0</v>
      </c>
      <c r="F8" s="49">
        <f>+F7</f>
        <v>32937</v>
      </c>
      <c r="G8" s="48">
        <f t="shared" si="0"/>
        <v>27026</v>
      </c>
      <c r="H8" s="49">
        <v>5911</v>
      </c>
    </row>
    <row r="9" spans="1:14" ht="21" x14ac:dyDescent="0.2">
      <c r="A9" s="100">
        <v>2022</v>
      </c>
      <c r="B9" s="46" t="s">
        <v>10</v>
      </c>
      <c r="C9" s="46">
        <v>0</v>
      </c>
      <c r="D9" s="46">
        <v>0</v>
      </c>
      <c r="E9" s="46">
        <v>0</v>
      </c>
      <c r="F9" s="47">
        <v>32937</v>
      </c>
      <c r="G9" s="46">
        <f t="shared" si="0"/>
        <v>27026</v>
      </c>
      <c r="H9" s="47">
        <v>5911</v>
      </c>
    </row>
    <row r="10" spans="1:14" ht="21" x14ac:dyDescent="0.2">
      <c r="A10" s="105"/>
      <c r="B10" s="50" t="s">
        <v>11</v>
      </c>
      <c r="C10" s="50">
        <v>0</v>
      </c>
      <c r="D10" s="50">
        <v>5401</v>
      </c>
      <c r="E10" s="50">
        <v>-5401</v>
      </c>
      <c r="F10" s="51">
        <f>+F9+E10</f>
        <v>27536</v>
      </c>
      <c r="G10" s="50">
        <f>+G9-D10+C10</f>
        <v>21625</v>
      </c>
      <c r="H10" s="51">
        <f t="shared" ref="H10:H15" si="1">+H9</f>
        <v>5911</v>
      </c>
    </row>
    <row r="11" spans="1:14" ht="21" x14ac:dyDescent="0.2">
      <c r="A11" s="105"/>
      <c r="B11" s="52" t="s">
        <v>8</v>
      </c>
      <c r="C11" s="52">
        <v>0</v>
      </c>
      <c r="D11" s="52">
        <v>0</v>
      </c>
      <c r="E11" s="52">
        <v>0</v>
      </c>
      <c r="F11" s="53">
        <f>+F10+C11+E11</f>
        <v>27536</v>
      </c>
      <c r="G11" s="52">
        <f>+G10+D11+C11</f>
        <v>21625</v>
      </c>
      <c r="H11" s="53">
        <f t="shared" si="1"/>
        <v>5911</v>
      </c>
    </row>
    <row r="12" spans="1:14" ht="22" thickBot="1" x14ac:dyDescent="0.25">
      <c r="A12" s="101"/>
      <c r="B12" s="48" t="s">
        <v>9</v>
      </c>
      <c r="C12" s="48">
        <v>0</v>
      </c>
      <c r="D12" s="48">
        <v>0</v>
      </c>
      <c r="E12" s="48">
        <v>0</v>
      </c>
      <c r="F12" s="49">
        <f>+F11+E12+C12</f>
        <v>27536</v>
      </c>
      <c r="G12" s="48">
        <f>+G11+D12+C12</f>
        <v>21625</v>
      </c>
      <c r="H12" s="49">
        <f t="shared" si="1"/>
        <v>5911</v>
      </c>
    </row>
    <row r="13" spans="1:14" ht="21" x14ac:dyDescent="0.2">
      <c r="A13" s="102">
        <v>2023</v>
      </c>
      <c r="B13" s="46" t="s">
        <v>10</v>
      </c>
      <c r="C13" s="46">
        <v>68</v>
      </c>
      <c r="D13" s="46">
        <v>0</v>
      </c>
      <c r="E13" s="46">
        <v>0</v>
      </c>
      <c r="F13" s="47">
        <f>+F12+E13+C13</f>
        <v>27604</v>
      </c>
      <c r="G13" s="46">
        <f>+G12+D13+C13</f>
        <v>21693</v>
      </c>
      <c r="H13" s="47">
        <f t="shared" si="1"/>
        <v>5911</v>
      </c>
    </row>
    <row r="14" spans="1:14" ht="21" x14ac:dyDescent="0.2">
      <c r="A14" s="103"/>
      <c r="B14" s="50" t="s">
        <v>11</v>
      </c>
      <c r="C14" s="50">
        <v>47</v>
      </c>
      <c r="D14" s="50">
        <v>0</v>
      </c>
      <c r="E14" s="50">
        <f>+C14</f>
        <v>47</v>
      </c>
      <c r="F14" s="51">
        <f>+F13+E14</f>
        <v>27651</v>
      </c>
      <c r="G14" s="50">
        <f>+G13+D14+C14</f>
        <v>21740</v>
      </c>
      <c r="H14" s="51">
        <f t="shared" si="1"/>
        <v>5911</v>
      </c>
    </row>
    <row r="15" spans="1:14" ht="21" x14ac:dyDescent="0.2">
      <c r="A15" s="103"/>
      <c r="B15" s="52" t="s">
        <v>8</v>
      </c>
      <c r="C15" s="52">
        <v>0</v>
      </c>
      <c r="D15" s="52">
        <v>0</v>
      </c>
      <c r="E15" s="52">
        <v>0</v>
      </c>
      <c r="F15" s="53">
        <f>+F14+E15</f>
        <v>27651</v>
      </c>
      <c r="G15" s="52">
        <f>+G14+C15-D15</f>
        <v>21740</v>
      </c>
      <c r="H15" s="53">
        <f t="shared" si="1"/>
        <v>5911</v>
      </c>
      <c r="N15" s="59"/>
    </row>
    <row r="16" spans="1:14" ht="22" thickBot="1" x14ac:dyDescent="0.25">
      <c r="A16" s="104"/>
      <c r="B16" s="48" t="s">
        <v>9</v>
      </c>
      <c r="C16" s="48"/>
      <c r="D16" s="48"/>
      <c r="E16" s="48"/>
      <c r="F16" s="49"/>
      <c r="G16" s="48"/>
      <c r="H16" s="49"/>
      <c r="N16" s="59"/>
    </row>
  </sheetData>
  <mergeCells count="12">
    <mergeCell ref="A13:A16"/>
    <mergeCell ref="A1:A2"/>
    <mergeCell ref="B1:B2"/>
    <mergeCell ref="C1:C2"/>
    <mergeCell ref="D1:D2"/>
    <mergeCell ref="G1:G2"/>
    <mergeCell ref="H1:H2"/>
    <mergeCell ref="A3:A4"/>
    <mergeCell ref="A5:A8"/>
    <mergeCell ref="A9:A12"/>
    <mergeCell ref="E1:E2"/>
    <mergeCell ref="F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2FAF-98A0-49E6-88D3-741A9DC66C4E}">
  <dimension ref="A1:AA359"/>
  <sheetViews>
    <sheetView tabSelected="1" topLeftCell="G1" zoomScale="230" zoomScaleNormal="230" workbookViewId="0">
      <pane ySplit="2" topLeftCell="A343" activePane="bottomLeft" state="frozen"/>
      <selection activeCell="A2" sqref="A2"/>
      <selection pane="bottomLeft" activeCell="N355" sqref="N355"/>
    </sheetView>
  </sheetViews>
  <sheetFormatPr baseColWidth="10" defaultColWidth="9.1640625" defaultRowHeight="15" x14ac:dyDescent="0.15"/>
  <cols>
    <col min="1" max="1" width="11.33203125" style="8" customWidth="1"/>
    <col min="2" max="3" width="9.1640625" style="8"/>
    <col min="4" max="4" width="18.83203125" style="8" customWidth="1"/>
    <col min="5" max="5" width="9.1640625" style="8"/>
    <col min="6" max="6" width="15" style="8" customWidth="1"/>
    <col min="7" max="7" width="28.6640625" style="8" customWidth="1"/>
    <col min="8" max="8" width="12.5" style="8" customWidth="1"/>
    <col min="9" max="9" width="13" style="8" customWidth="1"/>
    <col min="10" max="10" width="12.6640625" style="8" customWidth="1"/>
    <col min="11" max="11" width="14" style="8" customWidth="1"/>
    <col min="12" max="12" width="37.1640625" style="23" customWidth="1"/>
    <col min="13" max="13" width="12.5" style="8" customWidth="1"/>
    <col min="14" max="14" width="13.5" style="8" customWidth="1"/>
    <col min="15" max="15" width="14.5" style="8" customWidth="1"/>
    <col min="16" max="16" width="13.1640625" style="8" customWidth="1"/>
    <col min="17" max="17" width="11.83203125" style="8" customWidth="1"/>
    <col min="18" max="18" width="10.5" style="64" customWidth="1"/>
    <col min="19" max="19" width="11.33203125" style="8" customWidth="1"/>
    <col min="20" max="20" width="13.33203125" style="8" bestFit="1" customWidth="1"/>
    <col min="21" max="21" width="11.83203125" style="8" bestFit="1" customWidth="1"/>
    <col min="22" max="23" width="18.83203125" style="19" customWidth="1"/>
    <col min="24" max="25" width="11.33203125" style="8" customWidth="1"/>
    <col min="26" max="26" width="15" style="8" bestFit="1" customWidth="1"/>
    <col min="27" max="27" width="10.6640625" style="8" bestFit="1" customWidth="1"/>
    <col min="28" max="16384" width="9.1640625" style="8"/>
  </cols>
  <sheetData>
    <row r="1" spans="1:27" s="7" customFormat="1" ht="17" thickBot="1" x14ac:dyDescent="0.25">
      <c r="A1" s="62"/>
      <c r="B1" s="110" t="s">
        <v>12</v>
      </c>
      <c r="C1" s="111"/>
      <c r="D1" s="111"/>
      <c r="E1" s="111"/>
      <c r="F1" s="111"/>
      <c r="G1" s="111"/>
      <c r="H1" s="111"/>
      <c r="I1" s="111"/>
      <c r="J1" s="111"/>
      <c r="K1" s="111"/>
      <c r="L1" s="112"/>
      <c r="M1" s="113" t="s">
        <v>13</v>
      </c>
      <c r="N1" s="114"/>
      <c r="O1" s="114"/>
      <c r="P1" s="114"/>
      <c r="Q1" s="114"/>
      <c r="R1" s="115"/>
      <c r="S1" s="61" t="s">
        <v>14</v>
      </c>
      <c r="T1" s="61"/>
      <c r="U1" s="61"/>
      <c r="V1" s="61"/>
      <c r="W1" s="61"/>
      <c r="X1" s="61"/>
      <c r="Y1" s="61"/>
      <c r="Z1" s="108" t="s">
        <v>15</v>
      </c>
      <c r="AA1" s="109"/>
    </row>
    <row r="2" spans="1:27" ht="28" thickTop="1" thickBot="1" x14ac:dyDescent="0.25">
      <c r="A2" s="25" t="s">
        <v>16</v>
      </c>
      <c r="B2" s="27" t="s">
        <v>17</v>
      </c>
      <c r="C2" s="28" t="s">
        <v>18</v>
      </c>
      <c r="D2" s="28" t="s">
        <v>19</v>
      </c>
      <c r="E2" s="28" t="s">
        <v>20</v>
      </c>
      <c r="F2" s="28" t="s">
        <v>21</v>
      </c>
      <c r="G2" s="28" t="s">
        <v>22</v>
      </c>
      <c r="H2" s="28" t="s">
        <v>23</v>
      </c>
      <c r="I2" s="28" t="s">
        <v>24</v>
      </c>
      <c r="J2" s="28" t="s">
        <v>25</v>
      </c>
      <c r="K2" s="28" t="s">
        <v>26</v>
      </c>
      <c r="L2" s="29" t="s">
        <v>27</v>
      </c>
      <c r="M2" s="30" t="s">
        <v>28</v>
      </c>
      <c r="N2" s="31" t="s">
        <v>29</v>
      </c>
      <c r="O2" s="31" t="s">
        <v>30</v>
      </c>
      <c r="P2" s="31" t="s">
        <v>31</v>
      </c>
      <c r="Q2" s="32" t="s">
        <v>32</v>
      </c>
      <c r="R2" s="63" t="s">
        <v>33</v>
      </c>
      <c r="S2" s="26" t="s">
        <v>34</v>
      </c>
      <c r="T2" s="24" t="s">
        <v>35</v>
      </c>
      <c r="U2" s="25" t="s">
        <v>36</v>
      </c>
      <c r="V2" s="25" t="s">
        <v>37</v>
      </c>
      <c r="W2" s="25" t="s">
        <v>38</v>
      </c>
      <c r="X2" s="25" t="s">
        <v>39</v>
      </c>
      <c r="Y2" s="82" t="str">
        <f>A2</f>
        <v>Box N.</v>
      </c>
      <c r="Z2" s="38" t="s">
        <v>40</v>
      </c>
      <c r="AA2" s="39" t="s">
        <v>41</v>
      </c>
    </row>
    <row r="3" spans="1:27" ht="36" x14ac:dyDescent="0.15">
      <c r="A3" s="9">
        <v>60890</v>
      </c>
      <c r="B3" s="2" t="s">
        <v>42</v>
      </c>
      <c r="C3" s="15" t="str">
        <f>VLOOKUP(B3, Riferimento!M$3:N45, 2, 0)</f>
        <v>Italy</v>
      </c>
      <c r="D3" s="2" t="s">
        <v>43</v>
      </c>
      <c r="E3" s="2" t="s">
        <v>44</v>
      </c>
      <c r="F3" s="3" t="str">
        <f>VLOOKUP(E3,[1]Riferimento!$E$3:$H$183,3,FALSE)</f>
        <v>5Y</v>
      </c>
      <c r="G3" s="3" t="str">
        <f>VLOOKUP(E3,[1]Riferimento!$E$3:$H$181,2,FALSE)</f>
        <v>Chemical Inventories and Lists</v>
      </c>
      <c r="H3" s="4">
        <v>41705</v>
      </c>
      <c r="I3" s="4">
        <v>43469</v>
      </c>
      <c r="J3" s="2" t="s">
        <v>45</v>
      </c>
      <c r="K3" s="4" t="s">
        <v>46</v>
      </c>
      <c r="L3" s="20" t="s">
        <v>47</v>
      </c>
      <c r="M3" s="3" t="str">
        <f>VLOOKUP(E3,Riferimento!$E$3:$H$181,4,FALSE)</f>
        <v>Creation Date</v>
      </c>
      <c r="N3" s="4">
        <v>43469</v>
      </c>
      <c r="O3" s="5">
        <f>VLOOKUP(E3,Riferimento!$E$3:$I$181,5,FALSE)</f>
        <v>1825</v>
      </c>
      <c r="P3" s="6">
        <f>N3+O3</f>
        <v>45294</v>
      </c>
      <c r="Q3" s="6" t="str">
        <f>VLOOKUP(E3,Riferimento!$E$3:$J$181,6,FALSE)</f>
        <v>General</v>
      </c>
      <c r="R3" s="60"/>
      <c r="S3" s="14" t="str">
        <f t="shared" ref="S3:S40" si="0">IF(T3="Planet","066890B001","")</f>
        <v/>
      </c>
      <c r="T3" s="2" t="s">
        <v>48</v>
      </c>
      <c r="U3" s="2" t="s">
        <v>49</v>
      </c>
      <c r="V3" s="3" t="s">
        <v>50</v>
      </c>
      <c r="W3" s="45">
        <v>45008</v>
      </c>
      <c r="X3" s="9">
        <v>3270</v>
      </c>
      <c r="Y3" s="9">
        <f t="shared" ref="Y3:Y66" si="1">A3</f>
        <v>60890</v>
      </c>
      <c r="Z3" s="35"/>
      <c r="AA3" s="35"/>
    </row>
    <row r="4" spans="1:27" ht="36" x14ac:dyDescent="0.15">
      <c r="A4" s="12">
        <v>60890</v>
      </c>
      <c r="B4" s="2" t="s">
        <v>42</v>
      </c>
      <c r="C4" s="15" t="str">
        <f>VLOOKUP(B4, Riferimento!M$3:N46, 2, 0)</f>
        <v>Italy</v>
      </c>
      <c r="D4" s="15" t="s">
        <v>43</v>
      </c>
      <c r="E4" s="2" t="s">
        <v>44</v>
      </c>
      <c r="F4" s="3" t="str">
        <f>VLOOKUP(E4,[1]Riferimento!$E$3:$H$183,3,FALSE)</f>
        <v>5Y</v>
      </c>
      <c r="G4" s="3" t="str">
        <f>VLOOKUP(E4,Riferimento!$E$3:$H$181,2,FALSE)</f>
        <v>Chemical Inventories and Lists</v>
      </c>
      <c r="H4" s="17">
        <v>43138</v>
      </c>
      <c r="I4" s="17">
        <v>43901</v>
      </c>
      <c r="J4" s="15" t="s">
        <v>45</v>
      </c>
      <c r="K4" s="17" t="s">
        <v>46</v>
      </c>
      <c r="L4" s="21" t="s">
        <v>51</v>
      </c>
      <c r="M4" s="3" t="str">
        <f>VLOOKUP(E4,Riferimento!$E$3:$H$181,4,FALSE)</f>
        <v>Creation Date</v>
      </c>
      <c r="N4" s="4">
        <f t="shared" ref="N4:N67" si="2">+I4+1</f>
        <v>43902</v>
      </c>
      <c r="O4" s="5">
        <f>VLOOKUP(E4,Riferimento!$E$3:$I$181,5,FALSE)</f>
        <v>1825</v>
      </c>
      <c r="P4" s="6">
        <f>N4+O4</f>
        <v>45727</v>
      </c>
      <c r="Q4" s="6" t="str">
        <f>VLOOKUP(E4,Riferimento!$E$3:$J$181,6,FALSE)</f>
        <v>General</v>
      </c>
      <c r="R4" s="60"/>
      <c r="S4" s="10" t="str">
        <f t="shared" si="0"/>
        <v/>
      </c>
      <c r="T4" s="2" t="s">
        <v>48</v>
      </c>
      <c r="U4" s="15" t="s">
        <v>49</v>
      </c>
      <c r="V4" s="16" t="s">
        <v>50</v>
      </c>
      <c r="W4" s="45">
        <v>45008</v>
      </c>
      <c r="X4" s="12">
        <v>3270</v>
      </c>
      <c r="Y4" s="12">
        <f t="shared" si="1"/>
        <v>60890</v>
      </c>
      <c r="Z4" s="35"/>
      <c r="AA4" s="35"/>
    </row>
    <row r="5" spans="1:27" ht="26" x14ac:dyDescent="0.15">
      <c r="A5" s="12">
        <v>60890</v>
      </c>
      <c r="B5" s="2" t="s">
        <v>42</v>
      </c>
      <c r="C5" s="15" t="str">
        <f>VLOOKUP(B5, Riferimento!M$3:N47, 2, 0)</f>
        <v>Italy</v>
      </c>
      <c r="D5" s="15" t="s">
        <v>43</v>
      </c>
      <c r="E5" s="2" t="s">
        <v>44</v>
      </c>
      <c r="F5" s="3" t="str">
        <f>VLOOKUP(E5,Riferimento!$E$3:$H$183,3,FALSE)</f>
        <v>5Y</v>
      </c>
      <c r="G5" s="3" t="str">
        <f>VLOOKUP(E5,Riferimento!$E$3:$H$181,2,FALSE)</f>
        <v>Chemical Inventories and Lists</v>
      </c>
      <c r="H5" s="17">
        <v>35826</v>
      </c>
      <c r="I5" s="17">
        <v>40543</v>
      </c>
      <c r="J5" s="15" t="s">
        <v>45</v>
      </c>
      <c r="K5" s="17" t="s">
        <v>46</v>
      </c>
      <c r="L5" s="21" t="s">
        <v>52</v>
      </c>
      <c r="M5" s="3" t="str">
        <f>VLOOKUP(E5,Riferimento!$E$3:$H$181,4,FALSE)</f>
        <v>Creation Date</v>
      </c>
      <c r="N5" s="4">
        <f t="shared" si="2"/>
        <v>40544</v>
      </c>
      <c r="O5" s="5">
        <f>VLOOKUP(E5,Riferimento!$E$3:$I$181,5,FALSE)</f>
        <v>1825</v>
      </c>
      <c r="P5" s="6">
        <f>N5+O5</f>
        <v>42369</v>
      </c>
      <c r="Q5" s="6" t="str">
        <f>VLOOKUP(E5,Riferimento!$E$3:$J$181,6,FALSE)</f>
        <v>General</v>
      </c>
      <c r="R5" s="60"/>
      <c r="S5" s="10" t="str">
        <f t="shared" si="0"/>
        <v/>
      </c>
      <c r="T5" s="2" t="s">
        <v>48</v>
      </c>
      <c r="U5" s="15" t="s">
        <v>49</v>
      </c>
      <c r="V5" s="16" t="s">
        <v>50</v>
      </c>
      <c r="W5" s="45">
        <v>45008</v>
      </c>
      <c r="X5" s="12">
        <v>3270</v>
      </c>
      <c r="Y5" s="12">
        <f t="shared" si="1"/>
        <v>60890</v>
      </c>
      <c r="Z5" s="35"/>
      <c r="AA5" s="35"/>
    </row>
    <row r="6" spans="1:27" ht="26" x14ac:dyDescent="0.15">
      <c r="A6" s="12">
        <v>60890</v>
      </c>
      <c r="B6" s="2" t="s">
        <v>42</v>
      </c>
      <c r="C6" s="15" t="str">
        <f>VLOOKUP(B6, Riferimento!M$3:N48, 2, 0)</f>
        <v>Italy</v>
      </c>
      <c r="D6" s="15" t="s">
        <v>43</v>
      </c>
      <c r="E6" s="2" t="s">
        <v>44</v>
      </c>
      <c r="F6" s="3" t="str">
        <f>VLOOKUP(E6,Riferimento!$E$3:$H$183,3,FALSE)</f>
        <v>5Y</v>
      </c>
      <c r="G6" s="3" t="str">
        <f>VLOOKUP(E6,Riferimento!$E$3:$H$181,2,FALSE)</f>
        <v>Chemical Inventories and Lists</v>
      </c>
      <c r="H6" s="17">
        <v>40574</v>
      </c>
      <c r="I6" s="17">
        <v>42735</v>
      </c>
      <c r="J6" s="15" t="s">
        <v>45</v>
      </c>
      <c r="K6" s="17" t="s">
        <v>46</v>
      </c>
      <c r="L6" s="21" t="s">
        <v>53</v>
      </c>
      <c r="M6" s="3" t="str">
        <f>VLOOKUP(E6,Riferimento!$E$3:$H$181,4,FALSE)</f>
        <v>Creation Date</v>
      </c>
      <c r="N6" s="4">
        <f t="shared" si="2"/>
        <v>42736</v>
      </c>
      <c r="O6" s="5">
        <f>VLOOKUP(E6,Riferimento!$E$3:$I$181,5,FALSE)</f>
        <v>1825</v>
      </c>
      <c r="P6" s="6">
        <f t="shared" ref="P6:P69" si="3">N6+O6</f>
        <v>44561</v>
      </c>
      <c r="Q6" s="6" t="str">
        <f>VLOOKUP(E6,Riferimento!$E$3:$J$181,6,FALSE)</f>
        <v>General</v>
      </c>
      <c r="R6" s="60"/>
      <c r="S6" s="10" t="str">
        <f t="shared" si="0"/>
        <v/>
      </c>
      <c r="T6" s="2" t="s">
        <v>48</v>
      </c>
      <c r="U6" s="15" t="s">
        <v>49</v>
      </c>
      <c r="V6" s="16" t="s">
        <v>50</v>
      </c>
      <c r="W6" s="45">
        <v>45008</v>
      </c>
      <c r="X6" s="12">
        <v>3270</v>
      </c>
      <c r="Y6" s="12">
        <f t="shared" si="1"/>
        <v>60890</v>
      </c>
      <c r="Z6" s="35"/>
      <c r="AA6" s="35"/>
    </row>
    <row r="7" spans="1:27" ht="26" x14ac:dyDescent="0.15">
      <c r="A7" s="12">
        <v>60890</v>
      </c>
      <c r="B7" s="2" t="s">
        <v>42</v>
      </c>
      <c r="C7" s="15" t="str">
        <f>VLOOKUP(B7, Riferimento!M$3:N49, 2, 0)</f>
        <v>Italy</v>
      </c>
      <c r="D7" s="15" t="s">
        <v>43</v>
      </c>
      <c r="E7" s="2" t="s">
        <v>44</v>
      </c>
      <c r="F7" s="3" t="str">
        <f>VLOOKUP(E7,Riferimento!$E$3:$H$183,3,FALSE)</f>
        <v>5Y</v>
      </c>
      <c r="G7" s="3" t="str">
        <f>VLOOKUP(E7,Riferimento!$E$3:$H$181,2,FALSE)</f>
        <v>Chemical Inventories and Lists</v>
      </c>
      <c r="H7" s="17">
        <v>42766</v>
      </c>
      <c r="I7" s="17">
        <v>44561</v>
      </c>
      <c r="J7" s="15" t="s">
        <v>45</v>
      </c>
      <c r="K7" s="17" t="s">
        <v>46</v>
      </c>
      <c r="L7" s="21" t="s">
        <v>54</v>
      </c>
      <c r="M7" s="3" t="str">
        <f>VLOOKUP(E7,Riferimento!$E$3:$H$181,4,FALSE)</f>
        <v>Creation Date</v>
      </c>
      <c r="N7" s="4">
        <f t="shared" si="2"/>
        <v>44562</v>
      </c>
      <c r="O7" s="5">
        <f>VLOOKUP(E7,Riferimento!$E$3:$I$181,5,FALSE)</f>
        <v>1825</v>
      </c>
      <c r="P7" s="6">
        <f t="shared" si="3"/>
        <v>46387</v>
      </c>
      <c r="Q7" s="6" t="str">
        <f>VLOOKUP(E7,Riferimento!$E$3:$J$181,6,FALSE)</f>
        <v>General</v>
      </c>
      <c r="R7" s="60"/>
      <c r="S7" s="10" t="str">
        <f t="shared" si="0"/>
        <v/>
      </c>
      <c r="T7" s="2" t="s">
        <v>48</v>
      </c>
      <c r="U7" s="15" t="s">
        <v>49</v>
      </c>
      <c r="V7" s="16" t="s">
        <v>50</v>
      </c>
      <c r="W7" s="45">
        <v>45008</v>
      </c>
      <c r="X7" s="12">
        <v>32700</v>
      </c>
      <c r="Y7" s="12">
        <f t="shared" si="1"/>
        <v>60890</v>
      </c>
      <c r="Z7" s="35"/>
      <c r="AA7" s="35"/>
    </row>
    <row r="8" spans="1:27" ht="24" x14ac:dyDescent="0.15">
      <c r="A8" s="12">
        <v>60912</v>
      </c>
      <c r="B8" s="2" t="s">
        <v>42</v>
      </c>
      <c r="C8" s="15" t="str">
        <f>VLOOKUP(B8, Riferimento!M$3:N50, 2, 0)</f>
        <v>Italy</v>
      </c>
      <c r="D8" s="15" t="s">
        <v>55</v>
      </c>
      <c r="E8" s="15" t="s">
        <v>56</v>
      </c>
      <c r="F8" s="3" t="str">
        <f>VLOOKUP(E8,Riferimento!$E$3:$H$183,3,FALSE)</f>
        <v>10Y</v>
      </c>
      <c r="G8" s="3" t="str">
        <f>VLOOKUP(E8,Riferimento!$E$3:$H$181,2,FALSE)</f>
        <v>Shipping and Receiving</v>
      </c>
      <c r="H8" s="17">
        <v>43344</v>
      </c>
      <c r="I8" s="17">
        <v>43829</v>
      </c>
      <c r="J8" s="34">
        <v>2542</v>
      </c>
      <c r="K8" s="17" t="s">
        <v>57</v>
      </c>
      <c r="L8" s="21" t="s">
        <v>58</v>
      </c>
      <c r="M8" s="3" t="str">
        <f>VLOOKUP(E8,Riferimento!$E$3:$H$181,4,FALSE)</f>
        <v>Creation Date</v>
      </c>
      <c r="N8" s="4">
        <f t="shared" si="2"/>
        <v>43830</v>
      </c>
      <c r="O8" s="5">
        <f>VLOOKUP(E8,Riferimento!$E$3:$I$181,5,FALSE)</f>
        <v>3650</v>
      </c>
      <c r="P8" s="6">
        <f t="shared" si="3"/>
        <v>47480</v>
      </c>
      <c r="Q8" s="6" t="str">
        <f>VLOOKUP(E8,Riferimento!$E$3:$J$181,6,FALSE)</f>
        <v>General</v>
      </c>
      <c r="R8" s="60"/>
      <c r="S8" s="10" t="str">
        <f t="shared" si="0"/>
        <v/>
      </c>
      <c r="T8" s="2" t="s">
        <v>48</v>
      </c>
      <c r="U8" s="15" t="s">
        <v>49</v>
      </c>
      <c r="V8" s="15" t="s">
        <v>59</v>
      </c>
      <c r="W8" s="43">
        <v>44942</v>
      </c>
      <c r="X8" s="12">
        <v>3645</v>
      </c>
      <c r="Y8" s="12">
        <f t="shared" si="1"/>
        <v>60912</v>
      </c>
      <c r="Z8" s="35"/>
      <c r="AA8" s="35"/>
    </row>
    <row r="9" spans="1:27" x14ac:dyDescent="0.15">
      <c r="A9" s="12">
        <v>60913</v>
      </c>
      <c r="B9" s="2" t="s">
        <v>42</v>
      </c>
      <c r="C9" s="15" t="str">
        <f>VLOOKUP(B9, Riferimento!M$3:N51, 2, 0)</f>
        <v>Italy</v>
      </c>
      <c r="D9" s="15" t="s">
        <v>55</v>
      </c>
      <c r="E9" s="15" t="s">
        <v>56</v>
      </c>
      <c r="F9" s="3" t="str">
        <f>VLOOKUP(E9,Riferimento!$E$3:$H$183,3,FALSE)</f>
        <v>10Y</v>
      </c>
      <c r="G9" s="3" t="str">
        <f>VLOOKUP(E9,Riferimento!$E$3:$H$181,2,FALSE)</f>
        <v>Shipping and Receiving</v>
      </c>
      <c r="H9" s="17">
        <v>43344</v>
      </c>
      <c r="I9" s="17">
        <v>43829</v>
      </c>
      <c r="J9" s="15">
        <v>2542</v>
      </c>
      <c r="K9" s="17" t="s">
        <v>57</v>
      </c>
      <c r="L9" s="21" t="s">
        <v>60</v>
      </c>
      <c r="M9" s="3" t="str">
        <f>VLOOKUP(E9,Riferimento!$E$3:$H$181,4,FALSE)</f>
        <v>Creation Date</v>
      </c>
      <c r="N9" s="4">
        <f t="shared" si="2"/>
        <v>43830</v>
      </c>
      <c r="O9" s="5">
        <f>VLOOKUP(E9,Riferimento!$E$3:$I$181,5,FALSE)</f>
        <v>3650</v>
      </c>
      <c r="P9" s="6">
        <f t="shared" si="3"/>
        <v>47480</v>
      </c>
      <c r="Q9" s="6" t="str">
        <f>VLOOKUP(E9,Riferimento!$E$3:$J$181,6,FALSE)</f>
        <v>General</v>
      </c>
      <c r="R9" s="60"/>
      <c r="S9" s="10" t="str">
        <f t="shared" si="0"/>
        <v/>
      </c>
      <c r="T9" s="2" t="s">
        <v>48</v>
      </c>
      <c r="U9" s="15" t="s">
        <v>49</v>
      </c>
      <c r="V9" s="15" t="s">
        <v>59</v>
      </c>
      <c r="W9" s="43">
        <v>44942</v>
      </c>
      <c r="X9" s="12">
        <v>3645</v>
      </c>
      <c r="Y9" s="12">
        <f t="shared" si="1"/>
        <v>60913</v>
      </c>
      <c r="Z9" s="35"/>
      <c r="AA9" s="35"/>
    </row>
    <row r="10" spans="1:27" x14ac:dyDescent="0.15">
      <c r="A10" s="12">
        <v>60914</v>
      </c>
      <c r="B10" s="2" t="s">
        <v>42</v>
      </c>
      <c r="C10" s="15" t="str">
        <f>VLOOKUP(B10, Riferimento!M$3:N52, 2, 0)</f>
        <v>Italy</v>
      </c>
      <c r="D10" s="15" t="s">
        <v>55</v>
      </c>
      <c r="E10" s="15" t="s">
        <v>56</v>
      </c>
      <c r="F10" s="3" t="str">
        <f>VLOOKUP(E10,Riferimento!$E$3:$H$183,3,FALSE)</f>
        <v>10Y</v>
      </c>
      <c r="G10" s="3" t="str">
        <f>VLOOKUP(E10,Riferimento!$E$3:$H$181,2,FALSE)</f>
        <v>Shipping and Receiving</v>
      </c>
      <c r="H10" s="17">
        <v>43344</v>
      </c>
      <c r="I10" s="17">
        <v>43829</v>
      </c>
      <c r="J10" s="15">
        <v>2542</v>
      </c>
      <c r="K10" s="17" t="s">
        <v>57</v>
      </c>
      <c r="L10" s="21" t="s">
        <v>61</v>
      </c>
      <c r="M10" s="3" t="str">
        <f>VLOOKUP(E10,Riferimento!$E$3:$H$181,4,FALSE)</f>
        <v>Creation Date</v>
      </c>
      <c r="N10" s="4">
        <f t="shared" si="2"/>
        <v>43830</v>
      </c>
      <c r="O10" s="5">
        <f>VLOOKUP(E10,Riferimento!$E$3:$I$181,5,FALSE)</f>
        <v>3650</v>
      </c>
      <c r="P10" s="6">
        <f t="shared" si="3"/>
        <v>47480</v>
      </c>
      <c r="Q10" s="6" t="str">
        <f>VLOOKUP(E10,Riferimento!$E$3:$J$181,6,FALSE)</f>
        <v>General</v>
      </c>
      <c r="R10" s="60"/>
      <c r="S10" s="10" t="str">
        <f t="shared" si="0"/>
        <v/>
      </c>
      <c r="T10" s="2" t="s">
        <v>48</v>
      </c>
      <c r="U10" s="15" t="s">
        <v>49</v>
      </c>
      <c r="V10" s="15" t="s">
        <v>59</v>
      </c>
      <c r="W10" s="43">
        <v>44942</v>
      </c>
      <c r="X10" s="12">
        <v>3646</v>
      </c>
      <c r="Y10" s="12">
        <f t="shared" si="1"/>
        <v>60914</v>
      </c>
      <c r="Z10" s="35"/>
      <c r="AA10" s="35"/>
    </row>
    <row r="11" spans="1:27" x14ac:dyDescent="0.15">
      <c r="A11" s="12">
        <v>60915</v>
      </c>
      <c r="B11" s="2" t="s">
        <v>42</v>
      </c>
      <c r="C11" s="15" t="str">
        <f>VLOOKUP(B11, Riferimento!M$3:N53, 2, 0)</f>
        <v>Italy</v>
      </c>
      <c r="D11" s="15" t="s">
        <v>55</v>
      </c>
      <c r="E11" s="15" t="s">
        <v>56</v>
      </c>
      <c r="F11" s="3" t="str">
        <f>VLOOKUP(E11,Riferimento!$E$3:$H$183,3,FALSE)</f>
        <v>10Y</v>
      </c>
      <c r="G11" s="3" t="str">
        <f>VLOOKUP(E11,Riferimento!$E$3:$H$181,2,FALSE)</f>
        <v>Shipping and Receiving</v>
      </c>
      <c r="H11" s="17">
        <v>43344</v>
      </c>
      <c r="I11" s="17">
        <v>43829</v>
      </c>
      <c r="J11" s="15">
        <v>2542</v>
      </c>
      <c r="K11" s="17" t="s">
        <v>57</v>
      </c>
      <c r="L11" s="21" t="s">
        <v>62</v>
      </c>
      <c r="M11" s="3" t="str">
        <f>VLOOKUP(E11,Riferimento!$E$3:$H$181,4,FALSE)</f>
        <v>Creation Date</v>
      </c>
      <c r="N11" s="4">
        <f t="shared" si="2"/>
        <v>43830</v>
      </c>
      <c r="O11" s="5">
        <f>VLOOKUP(E11,Riferimento!$E$3:$I$181,5,FALSE)</f>
        <v>3650</v>
      </c>
      <c r="P11" s="6">
        <f t="shared" si="3"/>
        <v>47480</v>
      </c>
      <c r="Q11" s="6" t="str">
        <f>VLOOKUP(E11,Riferimento!$E$3:$J$181,6,FALSE)</f>
        <v>General</v>
      </c>
      <c r="R11" s="60"/>
      <c r="S11" s="10" t="str">
        <f t="shared" si="0"/>
        <v/>
      </c>
      <c r="T11" s="2" t="s">
        <v>48</v>
      </c>
      <c r="U11" s="15" t="s">
        <v>49</v>
      </c>
      <c r="V11" s="15" t="s">
        <v>59</v>
      </c>
      <c r="W11" s="43">
        <v>44942</v>
      </c>
      <c r="X11" s="12">
        <v>3646</v>
      </c>
      <c r="Y11" s="12">
        <f t="shared" si="1"/>
        <v>60915</v>
      </c>
      <c r="Z11" s="35"/>
      <c r="AA11" s="35"/>
    </row>
    <row r="12" spans="1:27" x14ac:dyDescent="0.15">
      <c r="A12" s="12">
        <v>60916</v>
      </c>
      <c r="B12" s="2" t="s">
        <v>42</v>
      </c>
      <c r="C12" s="15" t="str">
        <f>VLOOKUP(B12, Riferimento!M$3:N54, 2, 0)</f>
        <v>Italy</v>
      </c>
      <c r="D12" s="15" t="s">
        <v>55</v>
      </c>
      <c r="E12" s="15" t="s">
        <v>56</v>
      </c>
      <c r="F12" s="3" t="str">
        <f>VLOOKUP(E12,Riferimento!$E$3:$H$183,3,FALSE)</f>
        <v>10Y</v>
      </c>
      <c r="G12" s="3" t="str">
        <f>VLOOKUP(E12,Riferimento!$E$3:$H$181,2,FALSE)</f>
        <v>Shipping and Receiving</v>
      </c>
      <c r="H12" s="17">
        <v>43344</v>
      </c>
      <c r="I12" s="17">
        <v>43829</v>
      </c>
      <c r="J12" s="15">
        <v>2542</v>
      </c>
      <c r="K12" s="17" t="s">
        <v>57</v>
      </c>
      <c r="L12" s="21" t="s">
        <v>63</v>
      </c>
      <c r="M12" s="3" t="str">
        <f>VLOOKUP(E12,Riferimento!$E$3:$H$181,4,FALSE)</f>
        <v>Creation Date</v>
      </c>
      <c r="N12" s="4">
        <f t="shared" si="2"/>
        <v>43830</v>
      </c>
      <c r="O12" s="5">
        <f>VLOOKUP(E12,Riferimento!$E$3:$I$181,5,FALSE)</f>
        <v>3650</v>
      </c>
      <c r="P12" s="6">
        <f t="shared" si="3"/>
        <v>47480</v>
      </c>
      <c r="Q12" s="6" t="str">
        <f>VLOOKUP(E12,Riferimento!$E$3:$J$181,6,FALSE)</f>
        <v>General</v>
      </c>
      <c r="R12" s="60"/>
      <c r="S12" s="10" t="str">
        <f t="shared" si="0"/>
        <v/>
      </c>
      <c r="T12" s="2" t="s">
        <v>48</v>
      </c>
      <c r="U12" s="15" t="s">
        <v>49</v>
      </c>
      <c r="V12" s="15" t="s">
        <v>59</v>
      </c>
      <c r="W12" s="43">
        <v>44942</v>
      </c>
      <c r="X12" s="12">
        <v>3647</v>
      </c>
      <c r="Y12" s="12">
        <f t="shared" si="1"/>
        <v>60916</v>
      </c>
      <c r="Z12" s="35"/>
      <c r="AA12" s="35"/>
    </row>
    <row r="13" spans="1:27" x14ac:dyDescent="0.15">
      <c r="A13" s="12">
        <v>60917</v>
      </c>
      <c r="B13" s="2" t="s">
        <v>42</v>
      </c>
      <c r="C13" s="15" t="str">
        <f>VLOOKUP(B13, Riferimento!M$3:N55, 2, 0)</f>
        <v>Italy</v>
      </c>
      <c r="D13" s="15" t="s">
        <v>55</v>
      </c>
      <c r="E13" s="15" t="s">
        <v>56</v>
      </c>
      <c r="F13" s="3" t="str">
        <f>VLOOKUP(E13,Riferimento!$E$3:$H$183,3,FALSE)</f>
        <v>10Y</v>
      </c>
      <c r="G13" s="3" t="str">
        <f>VLOOKUP(E13,Riferimento!$E$3:$H$181,2,FALSE)</f>
        <v>Shipping and Receiving</v>
      </c>
      <c r="H13" s="17">
        <v>43344</v>
      </c>
      <c r="I13" s="17">
        <v>43829</v>
      </c>
      <c r="J13" s="15">
        <v>2542</v>
      </c>
      <c r="K13" s="17" t="s">
        <v>57</v>
      </c>
      <c r="L13" s="21" t="s">
        <v>64</v>
      </c>
      <c r="M13" s="3" t="str">
        <f>VLOOKUP(E13,Riferimento!$E$3:$H$181,4,FALSE)</f>
        <v>Creation Date</v>
      </c>
      <c r="N13" s="4">
        <f t="shared" si="2"/>
        <v>43830</v>
      </c>
      <c r="O13" s="5">
        <f>VLOOKUP(E13,Riferimento!$E$3:$I$181,5,FALSE)</f>
        <v>3650</v>
      </c>
      <c r="P13" s="6">
        <f t="shared" si="3"/>
        <v>47480</v>
      </c>
      <c r="Q13" s="6" t="str">
        <f>VLOOKUP(E13,Riferimento!$E$3:$J$181,6,FALSE)</f>
        <v>General</v>
      </c>
      <c r="R13" s="60"/>
      <c r="S13" s="10" t="str">
        <f t="shared" si="0"/>
        <v/>
      </c>
      <c r="T13" s="2" t="s">
        <v>48</v>
      </c>
      <c r="U13" s="15" t="s">
        <v>49</v>
      </c>
      <c r="V13" s="15" t="s">
        <v>59</v>
      </c>
      <c r="W13" s="43">
        <v>44942</v>
      </c>
      <c r="X13" s="12">
        <v>3647</v>
      </c>
      <c r="Y13" s="12">
        <f t="shared" si="1"/>
        <v>60917</v>
      </c>
      <c r="Z13" s="35"/>
      <c r="AA13" s="35"/>
    </row>
    <row r="14" spans="1:27" x14ac:dyDescent="0.15">
      <c r="A14" s="12">
        <v>60918</v>
      </c>
      <c r="B14" s="2" t="s">
        <v>42</v>
      </c>
      <c r="C14" s="15" t="str">
        <f>VLOOKUP(B14, Riferimento!M$3:N56, 2, 0)</f>
        <v>Italy</v>
      </c>
      <c r="D14" s="15" t="s">
        <v>55</v>
      </c>
      <c r="E14" s="15" t="s">
        <v>56</v>
      </c>
      <c r="F14" s="3" t="str">
        <f>VLOOKUP(E14,Riferimento!$E$3:$H$183,3,FALSE)</f>
        <v>10Y</v>
      </c>
      <c r="G14" s="3" t="str">
        <f>VLOOKUP(E14,Riferimento!$E$3:$H$181,2,FALSE)</f>
        <v>Shipping and Receiving</v>
      </c>
      <c r="H14" s="17">
        <v>43344</v>
      </c>
      <c r="I14" s="17">
        <v>43829</v>
      </c>
      <c r="J14" s="15">
        <v>2542</v>
      </c>
      <c r="K14" s="17" t="s">
        <v>57</v>
      </c>
      <c r="L14" s="21" t="s">
        <v>65</v>
      </c>
      <c r="M14" s="3" t="str">
        <f>VLOOKUP(E14,Riferimento!$E$3:$H$181,4,FALSE)</f>
        <v>Creation Date</v>
      </c>
      <c r="N14" s="4">
        <f t="shared" si="2"/>
        <v>43830</v>
      </c>
      <c r="O14" s="5">
        <f>VLOOKUP(E14,Riferimento!$E$3:$I$181,5,FALSE)</f>
        <v>3650</v>
      </c>
      <c r="P14" s="6">
        <f t="shared" si="3"/>
        <v>47480</v>
      </c>
      <c r="Q14" s="6" t="str">
        <f>VLOOKUP(E14,Riferimento!$E$3:$J$181,6,FALSE)</f>
        <v>General</v>
      </c>
      <c r="R14" s="60"/>
      <c r="S14" s="10" t="str">
        <f t="shared" si="0"/>
        <v/>
      </c>
      <c r="T14" s="2" t="s">
        <v>48</v>
      </c>
      <c r="U14" s="15" t="s">
        <v>49</v>
      </c>
      <c r="V14" s="15" t="s">
        <v>59</v>
      </c>
      <c r="W14" s="43">
        <v>44942</v>
      </c>
      <c r="X14" s="12">
        <v>3648</v>
      </c>
      <c r="Y14" s="12">
        <f t="shared" si="1"/>
        <v>60918</v>
      </c>
      <c r="Z14" s="35"/>
      <c r="AA14" s="35"/>
    </row>
    <row r="15" spans="1:27" x14ac:dyDescent="0.15">
      <c r="A15" s="12">
        <v>60919</v>
      </c>
      <c r="B15" s="2" t="s">
        <v>42</v>
      </c>
      <c r="C15" s="15" t="str">
        <f>VLOOKUP(B15, Riferimento!M$3:N57, 2, 0)</f>
        <v>Italy</v>
      </c>
      <c r="D15" s="15" t="s">
        <v>55</v>
      </c>
      <c r="E15" s="15" t="s">
        <v>56</v>
      </c>
      <c r="F15" s="3" t="str">
        <f>VLOOKUP(E15,Riferimento!$E$3:$H$183,3,FALSE)</f>
        <v>10Y</v>
      </c>
      <c r="G15" s="3" t="str">
        <f>VLOOKUP(E15,Riferimento!$E$3:$H$181,2,FALSE)</f>
        <v>Shipping and Receiving</v>
      </c>
      <c r="H15" s="17">
        <v>43344</v>
      </c>
      <c r="I15" s="17">
        <v>43829</v>
      </c>
      <c r="J15" s="15">
        <v>2542</v>
      </c>
      <c r="K15" s="17" t="s">
        <v>57</v>
      </c>
      <c r="L15" s="21" t="s">
        <v>66</v>
      </c>
      <c r="M15" s="3" t="str">
        <f>VLOOKUP(E15,Riferimento!$E$3:$H$181,4,FALSE)</f>
        <v>Creation Date</v>
      </c>
      <c r="N15" s="4">
        <f t="shared" si="2"/>
        <v>43830</v>
      </c>
      <c r="O15" s="5">
        <f>VLOOKUP(E15,Riferimento!$E$3:$I$181,5,FALSE)</f>
        <v>3650</v>
      </c>
      <c r="P15" s="6">
        <f t="shared" si="3"/>
        <v>47480</v>
      </c>
      <c r="Q15" s="6" t="str">
        <f>VLOOKUP(E15,Riferimento!$E$3:$J$181,6,FALSE)</f>
        <v>General</v>
      </c>
      <c r="R15" s="60"/>
      <c r="S15" s="10" t="str">
        <f t="shared" si="0"/>
        <v/>
      </c>
      <c r="T15" s="2" t="s">
        <v>48</v>
      </c>
      <c r="U15" s="15" t="s">
        <v>49</v>
      </c>
      <c r="V15" s="15" t="s">
        <v>59</v>
      </c>
      <c r="W15" s="43">
        <v>44942</v>
      </c>
      <c r="X15" s="12">
        <v>3648</v>
      </c>
      <c r="Y15" s="12">
        <f t="shared" si="1"/>
        <v>60919</v>
      </c>
      <c r="Z15" s="35"/>
      <c r="AA15" s="35"/>
    </row>
    <row r="16" spans="1:27" x14ac:dyDescent="0.15">
      <c r="A16" s="12">
        <v>60920</v>
      </c>
      <c r="B16" s="2" t="s">
        <v>42</v>
      </c>
      <c r="C16" s="15" t="str">
        <f>VLOOKUP(B16, Riferimento!M$3:N58, 2, 0)</f>
        <v>Italy</v>
      </c>
      <c r="D16" s="15" t="s">
        <v>55</v>
      </c>
      <c r="E16" s="15" t="s">
        <v>56</v>
      </c>
      <c r="F16" s="3" t="str">
        <f>VLOOKUP(E16,Riferimento!$E$3:$H$183,3,FALSE)</f>
        <v>10Y</v>
      </c>
      <c r="G16" s="3" t="str">
        <f>VLOOKUP(E16,Riferimento!$E$3:$H$181,2,FALSE)</f>
        <v>Shipping and Receiving</v>
      </c>
      <c r="H16" s="17">
        <v>43344</v>
      </c>
      <c r="I16" s="17">
        <v>43829</v>
      </c>
      <c r="J16" s="15">
        <v>2542</v>
      </c>
      <c r="K16" s="17" t="s">
        <v>57</v>
      </c>
      <c r="L16" s="21" t="s">
        <v>67</v>
      </c>
      <c r="M16" s="3" t="str">
        <f>VLOOKUP(E16,Riferimento!$E$3:$H$181,4,FALSE)</f>
        <v>Creation Date</v>
      </c>
      <c r="N16" s="4">
        <f t="shared" si="2"/>
        <v>43830</v>
      </c>
      <c r="O16" s="5">
        <f>VLOOKUP(E16,Riferimento!$E$3:$I$181,5,FALSE)</f>
        <v>3650</v>
      </c>
      <c r="P16" s="6">
        <f t="shared" si="3"/>
        <v>47480</v>
      </c>
      <c r="Q16" s="6" t="str">
        <f>VLOOKUP(E16,Riferimento!$E$3:$J$181,6,FALSE)</f>
        <v>General</v>
      </c>
      <c r="R16" s="60"/>
      <c r="S16" s="10" t="str">
        <f t="shared" si="0"/>
        <v/>
      </c>
      <c r="T16" s="2" t="s">
        <v>48</v>
      </c>
      <c r="U16" s="15" t="s">
        <v>49</v>
      </c>
      <c r="V16" s="15" t="s">
        <v>59</v>
      </c>
      <c r="W16" s="43">
        <v>44942</v>
      </c>
      <c r="X16" s="12">
        <v>3650</v>
      </c>
      <c r="Y16" s="12">
        <f t="shared" si="1"/>
        <v>60920</v>
      </c>
      <c r="Z16" s="35"/>
      <c r="AA16" s="35"/>
    </row>
    <row r="17" spans="1:27" x14ac:dyDescent="0.15">
      <c r="A17" s="12">
        <v>60921</v>
      </c>
      <c r="B17" s="2" t="s">
        <v>42</v>
      </c>
      <c r="C17" s="15" t="str">
        <f>VLOOKUP(B17, Riferimento!M$3:N59, 2, 0)</f>
        <v>Italy</v>
      </c>
      <c r="D17" s="15" t="s">
        <v>55</v>
      </c>
      <c r="E17" s="15" t="s">
        <v>56</v>
      </c>
      <c r="F17" s="3" t="str">
        <f>VLOOKUP(E17,Riferimento!$E$3:$H$183,3,FALSE)</f>
        <v>10Y</v>
      </c>
      <c r="G17" s="3" t="str">
        <f>VLOOKUP(E17,Riferimento!$E$3:$H$181,2,FALSE)</f>
        <v>Shipping and Receiving</v>
      </c>
      <c r="H17" s="17">
        <v>43344</v>
      </c>
      <c r="I17" s="17">
        <v>43829</v>
      </c>
      <c r="J17" s="15">
        <v>2542</v>
      </c>
      <c r="K17" s="17" t="s">
        <v>57</v>
      </c>
      <c r="L17" s="21" t="s">
        <v>68</v>
      </c>
      <c r="M17" s="3" t="str">
        <f>VLOOKUP(E17,Riferimento!$E$3:$H$181,4,FALSE)</f>
        <v>Creation Date</v>
      </c>
      <c r="N17" s="4">
        <f t="shared" si="2"/>
        <v>43830</v>
      </c>
      <c r="O17" s="5">
        <f>VLOOKUP(E17,Riferimento!$E$3:$I$181,5,FALSE)</f>
        <v>3650</v>
      </c>
      <c r="P17" s="6">
        <f t="shared" si="3"/>
        <v>47480</v>
      </c>
      <c r="Q17" s="6" t="str">
        <f>VLOOKUP(E17,Riferimento!$E$3:$J$181,6,FALSE)</f>
        <v>General</v>
      </c>
      <c r="R17" s="60"/>
      <c r="S17" s="10" t="str">
        <f t="shared" si="0"/>
        <v/>
      </c>
      <c r="T17" s="2" t="s">
        <v>48</v>
      </c>
      <c r="U17" s="15" t="s">
        <v>49</v>
      </c>
      <c r="V17" s="15" t="s">
        <v>59</v>
      </c>
      <c r="W17" s="43">
        <v>44942</v>
      </c>
      <c r="X17" s="12">
        <v>3650</v>
      </c>
      <c r="Y17" s="12">
        <f t="shared" si="1"/>
        <v>60921</v>
      </c>
      <c r="Z17" s="35"/>
      <c r="AA17" s="35"/>
    </row>
    <row r="18" spans="1:27" ht="24" x14ac:dyDescent="0.15">
      <c r="A18" s="12">
        <v>60922</v>
      </c>
      <c r="B18" s="2" t="s">
        <v>42</v>
      </c>
      <c r="C18" s="15" t="str">
        <f>VLOOKUP(B18, Riferimento!M$3:N60, 2, 0)</f>
        <v>Italy</v>
      </c>
      <c r="D18" s="15" t="s">
        <v>55</v>
      </c>
      <c r="E18" s="15" t="s">
        <v>56</v>
      </c>
      <c r="F18" s="3" t="str">
        <f>VLOOKUP(E18,Riferimento!$E$3:$H$183,3,FALSE)</f>
        <v>10Y</v>
      </c>
      <c r="G18" s="3" t="str">
        <f>VLOOKUP(E18,Riferimento!$E$3:$H$181,2,FALSE)</f>
        <v>Shipping and Receiving</v>
      </c>
      <c r="H18" s="17">
        <v>43344</v>
      </c>
      <c r="I18" s="17">
        <v>43829</v>
      </c>
      <c r="J18" s="15">
        <v>2542</v>
      </c>
      <c r="K18" s="17" t="s">
        <v>57</v>
      </c>
      <c r="L18" s="21" t="s">
        <v>69</v>
      </c>
      <c r="M18" s="3" t="str">
        <f>VLOOKUP(E18,Riferimento!$E$3:$H$181,4,FALSE)</f>
        <v>Creation Date</v>
      </c>
      <c r="N18" s="4">
        <f t="shared" si="2"/>
        <v>43830</v>
      </c>
      <c r="O18" s="5">
        <f>VLOOKUP(E18,Riferimento!$E$3:$I$181,5,FALSE)</f>
        <v>3650</v>
      </c>
      <c r="P18" s="6">
        <f t="shared" si="3"/>
        <v>47480</v>
      </c>
      <c r="Q18" s="6" t="str">
        <f>VLOOKUP(E18,Riferimento!$E$3:$J$181,6,FALSE)</f>
        <v>General</v>
      </c>
      <c r="R18" s="60"/>
      <c r="S18" s="10" t="str">
        <f t="shared" si="0"/>
        <v/>
      </c>
      <c r="T18" s="2" t="s">
        <v>48</v>
      </c>
      <c r="U18" s="15" t="s">
        <v>49</v>
      </c>
      <c r="V18" s="15" t="s">
        <v>59</v>
      </c>
      <c r="W18" s="43">
        <v>44942</v>
      </c>
      <c r="X18" s="12">
        <v>3651</v>
      </c>
      <c r="Y18" s="12">
        <f t="shared" si="1"/>
        <v>60922</v>
      </c>
      <c r="Z18" s="35"/>
      <c r="AA18" s="35"/>
    </row>
    <row r="19" spans="1:27" x14ac:dyDescent="0.15">
      <c r="A19" s="12">
        <v>60923</v>
      </c>
      <c r="B19" s="2" t="s">
        <v>42</v>
      </c>
      <c r="C19" s="15" t="str">
        <f>VLOOKUP(B19, Riferimento!M$3:N61, 2, 0)</f>
        <v>Italy</v>
      </c>
      <c r="D19" s="15" t="s">
        <v>55</v>
      </c>
      <c r="E19" s="15" t="s">
        <v>56</v>
      </c>
      <c r="F19" s="3" t="str">
        <f>VLOOKUP(E19,Riferimento!$E$3:$H$183,3,FALSE)</f>
        <v>10Y</v>
      </c>
      <c r="G19" s="3" t="str">
        <f>VLOOKUP(E19,Riferimento!$E$3:$H$181,2,FALSE)</f>
        <v>Shipping and Receiving</v>
      </c>
      <c r="H19" s="17">
        <v>42643</v>
      </c>
      <c r="I19" s="17">
        <v>42855</v>
      </c>
      <c r="J19" s="15">
        <v>2546</v>
      </c>
      <c r="K19" s="17" t="s">
        <v>70</v>
      </c>
      <c r="L19" s="21" t="s">
        <v>71</v>
      </c>
      <c r="M19" s="3" t="str">
        <f>VLOOKUP(E19,Riferimento!$E$3:$H$181,4,FALSE)</f>
        <v>Creation Date</v>
      </c>
      <c r="N19" s="4">
        <f t="shared" si="2"/>
        <v>42856</v>
      </c>
      <c r="O19" s="5">
        <f>VLOOKUP(E19,Riferimento!$E$3:$I$181,5,FALSE)</f>
        <v>3650</v>
      </c>
      <c r="P19" s="6">
        <f t="shared" si="3"/>
        <v>46506</v>
      </c>
      <c r="Q19" s="6" t="str">
        <f>VLOOKUP(E19,Riferimento!$E$3:$J$181,6,FALSE)</f>
        <v>General</v>
      </c>
      <c r="R19" s="60"/>
      <c r="S19" s="10" t="str">
        <f t="shared" si="0"/>
        <v/>
      </c>
      <c r="T19" s="2" t="s">
        <v>48</v>
      </c>
      <c r="U19" s="15" t="s">
        <v>49</v>
      </c>
      <c r="V19" s="15" t="s">
        <v>59</v>
      </c>
      <c r="W19" s="43">
        <v>44942</v>
      </c>
      <c r="X19" s="12">
        <v>3651</v>
      </c>
      <c r="Y19" s="12">
        <f t="shared" si="1"/>
        <v>60923</v>
      </c>
      <c r="Z19" s="35"/>
      <c r="AA19" s="35"/>
    </row>
    <row r="20" spans="1:27" x14ac:dyDescent="0.15">
      <c r="A20" s="12">
        <v>60924</v>
      </c>
      <c r="B20" s="2" t="s">
        <v>42</v>
      </c>
      <c r="C20" s="15" t="str">
        <f>VLOOKUP(B20, Riferimento!M$3:N62, 2, 0)</f>
        <v>Italy</v>
      </c>
      <c r="D20" s="15" t="s">
        <v>55</v>
      </c>
      <c r="E20" s="15" t="s">
        <v>56</v>
      </c>
      <c r="F20" s="3" t="str">
        <f>VLOOKUP(E20,Riferimento!$E$3:$H$183,3,FALSE)</f>
        <v>10Y</v>
      </c>
      <c r="G20" s="3" t="str">
        <f>VLOOKUP(E20,Riferimento!$E$3:$H$181,2,FALSE)</f>
        <v>Shipping and Receiving</v>
      </c>
      <c r="H20" s="17">
        <v>42643</v>
      </c>
      <c r="I20" s="17">
        <v>42855</v>
      </c>
      <c r="J20" s="15">
        <v>2546</v>
      </c>
      <c r="K20" s="17" t="s">
        <v>70</v>
      </c>
      <c r="L20" s="21" t="s">
        <v>72</v>
      </c>
      <c r="M20" s="3" t="str">
        <f>VLOOKUP(E20,Riferimento!$E$3:$H$181,4,FALSE)</f>
        <v>Creation Date</v>
      </c>
      <c r="N20" s="4">
        <f t="shared" si="2"/>
        <v>42856</v>
      </c>
      <c r="O20" s="5">
        <f>VLOOKUP(E20,Riferimento!$E$3:$I$181,5,FALSE)</f>
        <v>3650</v>
      </c>
      <c r="P20" s="6">
        <f t="shared" si="3"/>
        <v>46506</v>
      </c>
      <c r="Q20" s="6" t="str">
        <f>VLOOKUP(E20,Riferimento!$E$3:$J$181,6,FALSE)</f>
        <v>General</v>
      </c>
      <c r="R20" s="60"/>
      <c r="S20" s="10" t="str">
        <f t="shared" si="0"/>
        <v/>
      </c>
      <c r="T20" s="2" t="s">
        <v>48</v>
      </c>
      <c r="U20" s="15" t="s">
        <v>49</v>
      </c>
      <c r="V20" s="15" t="s">
        <v>59</v>
      </c>
      <c r="W20" s="43">
        <v>44942</v>
      </c>
      <c r="X20" s="12">
        <v>3652</v>
      </c>
      <c r="Y20" s="12">
        <f t="shared" si="1"/>
        <v>60924</v>
      </c>
      <c r="Z20" s="35"/>
      <c r="AA20" s="35"/>
    </row>
    <row r="21" spans="1:27" x14ac:dyDescent="0.15">
      <c r="A21" s="12">
        <v>60925</v>
      </c>
      <c r="B21" s="2" t="s">
        <v>42</v>
      </c>
      <c r="C21" s="15" t="str">
        <f>VLOOKUP(B21, Riferimento!M$3:N63, 2, 0)</f>
        <v>Italy</v>
      </c>
      <c r="D21" s="15" t="s">
        <v>55</v>
      </c>
      <c r="E21" s="15" t="s">
        <v>56</v>
      </c>
      <c r="F21" s="3" t="str">
        <f>VLOOKUP(E21,Riferimento!$E$3:$H$183,3,FALSE)</f>
        <v>10Y</v>
      </c>
      <c r="G21" s="3" t="str">
        <f>VLOOKUP(E21,Riferimento!$E$3:$H$181,2,FALSE)</f>
        <v>Shipping and Receiving</v>
      </c>
      <c r="H21" s="17">
        <v>42643</v>
      </c>
      <c r="I21" s="17">
        <v>42855</v>
      </c>
      <c r="J21" s="15">
        <v>2546</v>
      </c>
      <c r="K21" s="17" t="s">
        <v>70</v>
      </c>
      <c r="L21" s="21" t="s">
        <v>73</v>
      </c>
      <c r="M21" s="3" t="str">
        <f>VLOOKUP(E21,Riferimento!$E$3:$H$181,4,FALSE)</f>
        <v>Creation Date</v>
      </c>
      <c r="N21" s="4">
        <f t="shared" si="2"/>
        <v>42856</v>
      </c>
      <c r="O21" s="5">
        <f>VLOOKUP(E21,Riferimento!$E$3:$I$181,5,FALSE)</f>
        <v>3650</v>
      </c>
      <c r="P21" s="6">
        <f t="shared" si="3"/>
        <v>46506</v>
      </c>
      <c r="Q21" s="6" t="str">
        <f>VLOOKUP(E21,Riferimento!$E$3:$J$181,6,FALSE)</f>
        <v>General</v>
      </c>
      <c r="R21" s="60"/>
      <c r="S21" s="10" t="str">
        <f t="shared" si="0"/>
        <v/>
      </c>
      <c r="T21" s="2" t="s">
        <v>48</v>
      </c>
      <c r="U21" s="15" t="s">
        <v>49</v>
      </c>
      <c r="V21" s="15" t="s">
        <v>59</v>
      </c>
      <c r="W21" s="43">
        <v>44942</v>
      </c>
      <c r="X21" s="12">
        <v>3652</v>
      </c>
      <c r="Y21" s="12">
        <f t="shared" si="1"/>
        <v>60925</v>
      </c>
      <c r="Z21" s="35"/>
      <c r="AA21" s="35"/>
    </row>
    <row r="22" spans="1:27" x14ac:dyDescent="0.15">
      <c r="A22" s="12">
        <v>60926</v>
      </c>
      <c r="B22" s="2" t="s">
        <v>42</v>
      </c>
      <c r="C22" s="15" t="str">
        <f>VLOOKUP(B22, Riferimento!M$3:N64, 2, 0)</f>
        <v>Italy</v>
      </c>
      <c r="D22" s="15" t="s">
        <v>55</v>
      </c>
      <c r="E22" s="15" t="s">
        <v>56</v>
      </c>
      <c r="F22" s="3" t="str">
        <f>VLOOKUP(E22,Riferimento!$E$3:$H$183,3,FALSE)</f>
        <v>10Y</v>
      </c>
      <c r="G22" s="3" t="str">
        <f>VLOOKUP(E22,Riferimento!$E$3:$H$181,2,FALSE)</f>
        <v>Shipping and Receiving</v>
      </c>
      <c r="H22" s="17">
        <v>42385</v>
      </c>
      <c r="I22" s="17">
        <v>43091</v>
      </c>
      <c r="J22" s="15">
        <v>2522</v>
      </c>
      <c r="K22" s="17" t="s">
        <v>74</v>
      </c>
      <c r="L22" s="21" t="s">
        <v>75</v>
      </c>
      <c r="M22" s="3" t="str">
        <f>VLOOKUP(E22,Riferimento!$E$3:$H$181,4,FALSE)</f>
        <v>Creation Date</v>
      </c>
      <c r="N22" s="4">
        <f t="shared" si="2"/>
        <v>43092</v>
      </c>
      <c r="O22" s="5">
        <f>VLOOKUP(E22,Riferimento!$E$3:$I$181,5,FALSE)</f>
        <v>3650</v>
      </c>
      <c r="P22" s="6">
        <f t="shared" si="3"/>
        <v>46742</v>
      </c>
      <c r="Q22" s="6" t="str">
        <f>VLOOKUP(E22,Riferimento!$E$3:$J$181,6,FALSE)</f>
        <v>General</v>
      </c>
      <c r="R22" s="60"/>
      <c r="S22" s="10" t="str">
        <f t="shared" si="0"/>
        <v/>
      </c>
      <c r="T22" s="2" t="s">
        <v>48</v>
      </c>
      <c r="U22" s="15" t="s">
        <v>49</v>
      </c>
      <c r="V22" s="15" t="s">
        <v>59</v>
      </c>
      <c r="W22" s="43">
        <v>44942</v>
      </c>
      <c r="X22" s="12">
        <v>3653</v>
      </c>
      <c r="Y22" s="12">
        <f t="shared" si="1"/>
        <v>60926</v>
      </c>
      <c r="Z22" s="35"/>
      <c r="AA22" s="35"/>
    </row>
    <row r="23" spans="1:27" x14ac:dyDescent="0.15">
      <c r="A23" s="12">
        <v>60927</v>
      </c>
      <c r="B23" s="2" t="s">
        <v>42</v>
      </c>
      <c r="C23" s="15" t="str">
        <f>VLOOKUP(B23, Riferimento!M$3:N65, 2, 0)</f>
        <v>Italy</v>
      </c>
      <c r="D23" s="15" t="s">
        <v>55</v>
      </c>
      <c r="E23" s="15" t="s">
        <v>56</v>
      </c>
      <c r="F23" s="3" t="str">
        <f>VLOOKUP(E23,Riferimento!$E$3:$H$183,3,FALSE)</f>
        <v>10Y</v>
      </c>
      <c r="G23" s="3" t="str">
        <f>VLOOKUP(E23,Riferimento!$E$3:$H$181,2,FALSE)</f>
        <v>Shipping and Receiving</v>
      </c>
      <c r="H23" s="17">
        <v>42385</v>
      </c>
      <c r="I23" s="17">
        <v>43091</v>
      </c>
      <c r="J23" s="15">
        <v>2522</v>
      </c>
      <c r="K23" s="17" t="s">
        <v>74</v>
      </c>
      <c r="L23" s="21" t="s">
        <v>76</v>
      </c>
      <c r="M23" s="3" t="str">
        <f>VLOOKUP(E23,Riferimento!$E$3:$H$181,4,FALSE)</f>
        <v>Creation Date</v>
      </c>
      <c r="N23" s="4">
        <f t="shared" si="2"/>
        <v>43092</v>
      </c>
      <c r="O23" s="5">
        <f>VLOOKUP(E23,Riferimento!$E$3:$I$181,5,FALSE)</f>
        <v>3650</v>
      </c>
      <c r="P23" s="6">
        <f t="shared" si="3"/>
        <v>46742</v>
      </c>
      <c r="Q23" s="6" t="str">
        <f>VLOOKUP(E23,Riferimento!$E$3:$J$181,6,FALSE)</f>
        <v>General</v>
      </c>
      <c r="R23" s="60"/>
      <c r="S23" s="10" t="str">
        <f t="shared" si="0"/>
        <v/>
      </c>
      <c r="T23" s="2" t="s">
        <v>48</v>
      </c>
      <c r="U23" s="15" t="s">
        <v>49</v>
      </c>
      <c r="V23" s="15" t="s">
        <v>59</v>
      </c>
      <c r="W23" s="43">
        <v>44942</v>
      </c>
      <c r="X23" s="12">
        <v>3653</v>
      </c>
      <c r="Y23" s="12">
        <f t="shared" si="1"/>
        <v>60927</v>
      </c>
      <c r="Z23" s="35"/>
      <c r="AA23" s="35"/>
    </row>
    <row r="24" spans="1:27" x14ac:dyDescent="0.15">
      <c r="A24" s="12">
        <v>60928</v>
      </c>
      <c r="B24" s="2" t="s">
        <v>42</v>
      </c>
      <c r="C24" s="15" t="str">
        <f>VLOOKUP(B24, Riferimento!M$3:N66, 2, 0)</f>
        <v>Italy</v>
      </c>
      <c r="D24" s="15" t="s">
        <v>55</v>
      </c>
      <c r="E24" s="15" t="s">
        <v>56</v>
      </c>
      <c r="F24" s="3" t="str">
        <f>VLOOKUP(E24,Riferimento!$E$3:$H$183,3,FALSE)</f>
        <v>10Y</v>
      </c>
      <c r="G24" s="3" t="str">
        <f>VLOOKUP(E24,Riferimento!$E$3:$H$181,2,FALSE)</f>
        <v>Shipping and Receiving</v>
      </c>
      <c r="H24" s="17">
        <v>42385</v>
      </c>
      <c r="I24" s="17">
        <v>43091</v>
      </c>
      <c r="J24" s="15">
        <v>2522</v>
      </c>
      <c r="K24" s="17" t="s">
        <v>74</v>
      </c>
      <c r="L24" s="21" t="s">
        <v>77</v>
      </c>
      <c r="M24" s="3" t="str">
        <f>VLOOKUP(E24,Riferimento!$E$3:$H$181,4,FALSE)</f>
        <v>Creation Date</v>
      </c>
      <c r="N24" s="4">
        <f t="shared" si="2"/>
        <v>43092</v>
      </c>
      <c r="O24" s="5">
        <f>VLOOKUP(E24,Riferimento!$E$3:$I$181,5,FALSE)</f>
        <v>3650</v>
      </c>
      <c r="P24" s="6">
        <f t="shared" si="3"/>
        <v>46742</v>
      </c>
      <c r="Q24" s="6" t="str">
        <f>VLOOKUP(E24,Riferimento!$E$3:$J$181,6,FALSE)</f>
        <v>General</v>
      </c>
      <c r="R24" s="60"/>
      <c r="S24" s="10" t="str">
        <f t="shared" si="0"/>
        <v/>
      </c>
      <c r="T24" s="2" t="s">
        <v>48</v>
      </c>
      <c r="U24" s="15" t="s">
        <v>49</v>
      </c>
      <c r="V24" s="15" t="s">
        <v>59</v>
      </c>
      <c r="W24" s="43">
        <v>44942</v>
      </c>
      <c r="X24" s="12">
        <v>3655</v>
      </c>
      <c r="Y24" s="12">
        <f t="shared" si="1"/>
        <v>60928</v>
      </c>
      <c r="Z24" s="35"/>
      <c r="AA24" s="35"/>
    </row>
    <row r="25" spans="1:27" x14ac:dyDescent="0.15">
      <c r="A25" s="12">
        <v>60929</v>
      </c>
      <c r="B25" s="2" t="s">
        <v>42</v>
      </c>
      <c r="C25" s="15" t="str">
        <f>VLOOKUP(B25, Riferimento!M$3:N67, 2, 0)</f>
        <v>Italy</v>
      </c>
      <c r="D25" s="15" t="s">
        <v>55</v>
      </c>
      <c r="E25" s="15" t="s">
        <v>56</v>
      </c>
      <c r="F25" s="3" t="str">
        <f>VLOOKUP(E25,Riferimento!$E$3:$H$183,3,FALSE)</f>
        <v>10Y</v>
      </c>
      <c r="G25" s="3" t="str">
        <f>VLOOKUP(E25,Riferimento!$E$3:$H$181,2,FALSE)</f>
        <v>Shipping and Receiving</v>
      </c>
      <c r="H25" s="17">
        <v>42385</v>
      </c>
      <c r="I25" s="17">
        <v>43091</v>
      </c>
      <c r="J25" s="15">
        <v>2522</v>
      </c>
      <c r="K25" s="17" t="s">
        <v>74</v>
      </c>
      <c r="L25" s="21" t="s">
        <v>78</v>
      </c>
      <c r="M25" s="3" t="str">
        <f>VLOOKUP(E25,Riferimento!$E$3:$H$181,4,FALSE)</f>
        <v>Creation Date</v>
      </c>
      <c r="N25" s="4">
        <f t="shared" si="2"/>
        <v>43092</v>
      </c>
      <c r="O25" s="5">
        <f>VLOOKUP(E25,Riferimento!$E$3:$I$181,5,FALSE)</f>
        <v>3650</v>
      </c>
      <c r="P25" s="6">
        <f t="shared" si="3"/>
        <v>46742</v>
      </c>
      <c r="Q25" s="6" t="str">
        <f>VLOOKUP(E25,Riferimento!$E$3:$J$181,6,FALSE)</f>
        <v>General</v>
      </c>
      <c r="R25" s="60"/>
      <c r="S25" s="10" t="str">
        <f t="shared" si="0"/>
        <v/>
      </c>
      <c r="T25" s="2" t="s">
        <v>48</v>
      </c>
      <c r="U25" s="15" t="s">
        <v>49</v>
      </c>
      <c r="V25" s="15" t="s">
        <v>59</v>
      </c>
      <c r="W25" s="43">
        <v>44942</v>
      </c>
      <c r="X25" s="12">
        <v>3655</v>
      </c>
      <c r="Y25" s="12">
        <f t="shared" si="1"/>
        <v>60929</v>
      </c>
      <c r="Z25" s="35"/>
      <c r="AA25" s="35"/>
    </row>
    <row r="26" spans="1:27" x14ac:dyDescent="0.15">
      <c r="A26" s="12">
        <v>60930</v>
      </c>
      <c r="B26" s="2" t="s">
        <v>42</v>
      </c>
      <c r="C26" s="15" t="str">
        <f>VLOOKUP(B26, Riferimento!M$3:N68, 2, 0)</f>
        <v>Italy</v>
      </c>
      <c r="D26" s="15" t="s">
        <v>55</v>
      </c>
      <c r="E26" s="15" t="s">
        <v>56</v>
      </c>
      <c r="F26" s="3" t="str">
        <f>VLOOKUP(E26,Riferimento!$E$3:$H$183,3,FALSE)</f>
        <v>10Y</v>
      </c>
      <c r="G26" s="3" t="str">
        <f>VLOOKUP(E26,Riferimento!$E$3:$H$181,2,FALSE)</f>
        <v>Shipping and Receiving</v>
      </c>
      <c r="H26" s="17">
        <v>42385</v>
      </c>
      <c r="I26" s="17">
        <v>43091</v>
      </c>
      <c r="J26" s="15">
        <v>2522</v>
      </c>
      <c r="K26" s="17" t="s">
        <v>74</v>
      </c>
      <c r="L26" s="21" t="s">
        <v>79</v>
      </c>
      <c r="M26" s="3" t="str">
        <f>VLOOKUP(E26,Riferimento!$E$3:$H$181,4,FALSE)</f>
        <v>Creation Date</v>
      </c>
      <c r="N26" s="4">
        <f t="shared" si="2"/>
        <v>43092</v>
      </c>
      <c r="O26" s="5">
        <f>VLOOKUP(E26,Riferimento!$E$3:$I$181,5,FALSE)</f>
        <v>3650</v>
      </c>
      <c r="P26" s="6">
        <f t="shared" si="3"/>
        <v>46742</v>
      </c>
      <c r="Q26" s="6" t="str">
        <f>VLOOKUP(E26,Riferimento!$E$3:$J$181,6,FALSE)</f>
        <v>General</v>
      </c>
      <c r="R26" s="60"/>
      <c r="S26" s="10" t="str">
        <f t="shared" si="0"/>
        <v/>
      </c>
      <c r="T26" s="2" t="s">
        <v>48</v>
      </c>
      <c r="U26" s="15" t="s">
        <v>49</v>
      </c>
      <c r="V26" s="15" t="s">
        <v>59</v>
      </c>
      <c r="W26" s="43">
        <v>44942</v>
      </c>
      <c r="X26" s="12">
        <v>3656</v>
      </c>
      <c r="Y26" s="12">
        <f t="shared" si="1"/>
        <v>60930</v>
      </c>
      <c r="Z26" s="35"/>
      <c r="AA26" s="35"/>
    </row>
    <row r="27" spans="1:27" x14ac:dyDescent="0.15">
      <c r="A27" s="12">
        <v>60931</v>
      </c>
      <c r="B27" s="2" t="s">
        <v>42</v>
      </c>
      <c r="C27" s="15" t="str">
        <f>VLOOKUP(B27, Riferimento!M$3:N69, 2, 0)</f>
        <v>Italy</v>
      </c>
      <c r="D27" s="15" t="s">
        <v>55</v>
      </c>
      <c r="E27" s="15" t="s">
        <v>56</v>
      </c>
      <c r="F27" s="3" t="str">
        <f>VLOOKUP(E27,Riferimento!$E$3:$H$183,3,FALSE)</f>
        <v>10Y</v>
      </c>
      <c r="G27" s="3" t="str">
        <f>VLOOKUP(E27,Riferimento!$E$3:$H$181,2,FALSE)</f>
        <v>Shipping and Receiving</v>
      </c>
      <c r="H27" s="17">
        <v>42385</v>
      </c>
      <c r="I27" s="17">
        <v>43091</v>
      </c>
      <c r="J27" s="15">
        <v>2522</v>
      </c>
      <c r="K27" s="17" t="s">
        <v>74</v>
      </c>
      <c r="L27" s="21" t="s">
        <v>80</v>
      </c>
      <c r="M27" s="3" t="str">
        <f>VLOOKUP(E27,Riferimento!$E$3:$H$181,4,FALSE)</f>
        <v>Creation Date</v>
      </c>
      <c r="N27" s="4">
        <f t="shared" si="2"/>
        <v>43092</v>
      </c>
      <c r="O27" s="5">
        <f>VLOOKUP(E27,Riferimento!$E$3:$I$181,5,FALSE)</f>
        <v>3650</v>
      </c>
      <c r="P27" s="6">
        <f t="shared" si="3"/>
        <v>46742</v>
      </c>
      <c r="Q27" s="6" t="str">
        <f>VLOOKUP(E27,Riferimento!$E$3:$J$181,6,FALSE)</f>
        <v>General</v>
      </c>
      <c r="R27" s="60"/>
      <c r="S27" s="10" t="str">
        <f t="shared" si="0"/>
        <v/>
      </c>
      <c r="T27" s="2" t="s">
        <v>48</v>
      </c>
      <c r="U27" s="15" t="s">
        <v>49</v>
      </c>
      <c r="V27" s="15" t="s">
        <v>59</v>
      </c>
      <c r="W27" s="43">
        <v>44942</v>
      </c>
      <c r="X27" s="12">
        <v>3656</v>
      </c>
      <c r="Y27" s="12">
        <f t="shared" si="1"/>
        <v>60931</v>
      </c>
      <c r="Z27" s="35"/>
      <c r="AA27" s="35"/>
    </row>
    <row r="28" spans="1:27" x14ac:dyDescent="0.15">
      <c r="A28" s="12">
        <v>60932</v>
      </c>
      <c r="B28" s="2" t="s">
        <v>42</v>
      </c>
      <c r="C28" s="15" t="str">
        <f>VLOOKUP(B28, Riferimento!M$3:N70, 2, 0)</f>
        <v>Italy</v>
      </c>
      <c r="D28" s="15" t="s">
        <v>55</v>
      </c>
      <c r="E28" s="15" t="s">
        <v>56</v>
      </c>
      <c r="F28" s="3" t="str">
        <f>VLOOKUP(E28,Riferimento!$E$3:$H$183,3,FALSE)</f>
        <v>10Y</v>
      </c>
      <c r="G28" s="3" t="str">
        <f>VLOOKUP(E28,Riferimento!$E$3:$H$181,2,FALSE)</f>
        <v>Shipping and Receiving</v>
      </c>
      <c r="H28" s="17">
        <v>42743</v>
      </c>
      <c r="I28" s="17">
        <v>43799</v>
      </c>
      <c r="J28" s="15" t="s">
        <v>81</v>
      </c>
      <c r="K28" s="17" t="s">
        <v>82</v>
      </c>
      <c r="L28" s="21" t="s">
        <v>83</v>
      </c>
      <c r="M28" s="3" t="str">
        <f>VLOOKUP(E28,Riferimento!$E$3:$H$181,4,FALSE)</f>
        <v>Creation Date</v>
      </c>
      <c r="N28" s="4">
        <f t="shared" si="2"/>
        <v>43800</v>
      </c>
      <c r="O28" s="5">
        <f>VLOOKUP(E28,Riferimento!$E$3:$I$181,5,FALSE)</f>
        <v>3650</v>
      </c>
      <c r="P28" s="6">
        <f t="shared" si="3"/>
        <v>47450</v>
      </c>
      <c r="Q28" s="6" t="str">
        <f>VLOOKUP(E28,Riferimento!$E$3:$J$181,6,FALSE)</f>
        <v>General</v>
      </c>
      <c r="R28" s="60"/>
      <c r="S28" s="10" t="str">
        <f t="shared" si="0"/>
        <v/>
      </c>
      <c r="T28" s="2" t="s">
        <v>48</v>
      </c>
      <c r="U28" s="15" t="s">
        <v>49</v>
      </c>
      <c r="V28" s="15" t="s">
        <v>59</v>
      </c>
      <c r="W28" s="43">
        <v>44942</v>
      </c>
      <c r="X28" s="12">
        <v>3657</v>
      </c>
      <c r="Y28" s="12">
        <f t="shared" si="1"/>
        <v>60932</v>
      </c>
      <c r="Z28" s="35"/>
      <c r="AA28" s="35"/>
    </row>
    <row r="29" spans="1:27" x14ac:dyDescent="0.15">
      <c r="A29" s="12">
        <v>60933</v>
      </c>
      <c r="B29" s="2" t="s">
        <v>42</v>
      </c>
      <c r="C29" s="15" t="str">
        <f>VLOOKUP(B29, Riferimento!M$3:N71, 2, 0)</f>
        <v>Italy</v>
      </c>
      <c r="D29" s="15" t="s">
        <v>55</v>
      </c>
      <c r="E29" s="15" t="s">
        <v>56</v>
      </c>
      <c r="F29" s="3" t="str">
        <f>VLOOKUP(E29,Riferimento!$E$3:$H$183,3,FALSE)</f>
        <v>10Y</v>
      </c>
      <c r="G29" s="3" t="str">
        <f>VLOOKUP(E29,Riferimento!$E$3:$H$181,2,FALSE)</f>
        <v>Shipping and Receiving</v>
      </c>
      <c r="H29" s="17">
        <v>42743</v>
      </c>
      <c r="I29" s="17">
        <v>43799</v>
      </c>
      <c r="J29" s="15" t="s">
        <v>81</v>
      </c>
      <c r="K29" s="17" t="s">
        <v>82</v>
      </c>
      <c r="L29" s="21" t="s">
        <v>84</v>
      </c>
      <c r="M29" s="3" t="str">
        <f>VLOOKUP(E29,Riferimento!$E$3:$H$181,4,FALSE)</f>
        <v>Creation Date</v>
      </c>
      <c r="N29" s="4">
        <f t="shared" si="2"/>
        <v>43800</v>
      </c>
      <c r="O29" s="5">
        <f>VLOOKUP(E29,Riferimento!$E$3:$I$181,5,FALSE)</f>
        <v>3650</v>
      </c>
      <c r="P29" s="6">
        <f t="shared" si="3"/>
        <v>47450</v>
      </c>
      <c r="Q29" s="6" t="str">
        <f>VLOOKUP(E29,Riferimento!$E$3:$J$181,6,FALSE)</f>
        <v>General</v>
      </c>
      <c r="R29" s="60"/>
      <c r="S29" s="10" t="str">
        <f t="shared" si="0"/>
        <v/>
      </c>
      <c r="T29" s="2" t="s">
        <v>48</v>
      </c>
      <c r="U29" s="15" t="s">
        <v>49</v>
      </c>
      <c r="V29" s="15" t="s">
        <v>59</v>
      </c>
      <c r="W29" s="43">
        <v>44942</v>
      </c>
      <c r="X29" s="12">
        <v>3657</v>
      </c>
      <c r="Y29" s="12">
        <f t="shared" si="1"/>
        <v>60933</v>
      </c>
      <c r="Z29" s="35"/>
      <c r="AA29" s="35"/>
    </row>
    <row r="30" spans="1:27" x14ac:dyDescent="0.15">
      <c r="A30" s="12">
        <v>60934</v>
      </c>
      <c r="B30" s="2" t="s">
        <v>42</v>
      </c>
      <c r="C30" s="15" t="str">
        <f>VLOOKUP(B30, Riferimento!M$3:N72, 2, 0)</f>
        <v>Italy</v>
      </c>
      <c r="D30" s="15" t="s">
        <v>55</v>
      </c>
      <c r="E30" s="15" t="s">
        <v>56</v>
      </c>
      <c r="F30" s="3" t="str">
        <f>VLOOKUP(E30,Riferimento!$E$3:$H$183,3,FALSE)</f>
        <v>10Y</v>
      </c>
      <c r="G30" s="3" t="str">
        <f>VLOOKUP(E30,Riferimento!$E$3:$H$181,2,FALSE)</f>
        <v>Shipping and Receiving</v>
      </c>
      <c r="H30" s="17">
        <v>42743</v>
      </c>
      <c r="I30" s="17">
        <v>43799</v>
      </c>
      <c r="J30" s="15" t="s">
        <v>81</v>
      </c>
      <c r="K30" s="17" t="s">
        <v>82</v>
      </c>
      <c r="L30" s="21" t="s">
        <v>85</v>
      </c>
      <c r="M30" s="3" t="str">
        <f>VLOOKUP(E30,Riferimento!$E$3:$H$181,4,FALSE)</f>
        <v>Creation Date</v>
      </c>
      <c r="N30" s="4">
        <f t="shared" si="2"/>
        <v>43800</v>
      </c>
      <c r="O30" s="5">
        <f>VLOOKUP(E30,Riferimento!$E$3:$I$181,5,FALSE)</f>
        <v>3650</v>
      </c>
      <c r="P30" s="6">
        <f t="shared" si="3"/>
        <v>47450</v>
      </c>
      <c r="Q30" s="6" t="str">
        <f>VLOOKUP(E30,Riferimento!$E$3:$J$181,6,FALSE)</f>
        <v>General</v>
      </c>
      <c r="R30" s="60"/>
      <c r="S30" s="10" t="str">
        <f t="shared" si="0"/>
        <v/>
      </c>
      <c r="T30" s="2" t="s">
        <v>48</v>
      </c>
      <c r="U30" s="15" t="s">
        <v>49</v>
      </c>
      <c r="V30" s="15" t="s">
        <v>59</v>
      </c>
      <c r="W30" s="43">
        <v>44942</v>
      </c>
      <c r="X30" s="12">
        <v>3658</v>
      </c>
      <c r="Y30" s="12">
        <f t="shared" si="1"/>
        <v>60934</v>
      </c>
      <c r="Z30" s="35"/>
      <c r="AA30" s="35"/>
    </row>
    <row r="31" spans="1:27" x14ac:dyDescent="0.15">
      <c r="A31" s="12">
        <v>60935</v>
      </c>
      <c r="B31" s="2" t="s">
        <v>42</v>
      </c>
      <c r="C31" s="15" t="str">
        <f>VLOOKUP(B31, Riferimento!M$3:N73, 2, 0)</f>
        <v>Italy</v>
      </c>
      <c r="D31" s="15" t="s">
        <v>55</v>
      </c>
      <c r="E31" s="15" t="s">
        <v>56</v>
      </c>
      <c r="F31" s="3" t="str">
        <f>VLOOKUP(E31,Riferimento!$E$3:$H$183,3,FALSE)</f>
        <v>10Y</v>
      </c>
      <c r="G31" s="3" t="str">
        <f>VLOOKUP(E31,Riferimento!$E$3:$H$181,2,FALSE)</f>
        <v>Shipping and Receiving</v>
      </c>
      <c r="H31" s="17">
        <v>42743</v>
      </c>
      <c r="I31" s="17">
        <v>43799</v>
      </c>
      <c r="J31" s="15" t="s">
        <v>81</v>
      </c>
      <c r="K31" s="17" t="s">
        <v>82</v>
      </c>
      <c r="L31" s="21" t="s">
        <v>86</v>
      </c>
      <c r="M31" s="3" t="str">
        <f>VLOOKUP(E31,Riferimento!$E$3:$H$181,4,FALSE)</f>
        <v>Creation Date</v>
      </c>
      <c r="N31" s="4">
        <f t="shared" si="2"/>
        <v>43800</v>
      </c>
      <c r="O31" s="5">
        <f>VLOOKUP(E31,Riferimento!$E$3:$I$181,5,FALSE)</f>
        <v>3650</v>
      </c>
      <c r="P31" s="6">
        <f t="shared" si="3"/>
        <v>47450</v>
      </c>
      <c r="Q31" s="6" t="str">
        <f>VLOOKUP(E31,Riferimento!$E$3:$J$181,6,FALSE)</f>
        <v>General</v>
      </c>
      <c r="R31" s="60"/>
      <c r="S31" s="10" t="str">
        <f t="shared" si="0"/>
        <v/>
      </c>
      <c r="T31" s="2" t="s">
        <v>48</v>
      </c>
      <c r="U31" s="15" t="s">
        <v>49</v>
      </c>
      <c r="V31" s="15" t="s">
        <v>59</v>
      </c>
      <c r="W31" s="43">
        <v>44942</v>
      </c>
      <c r="X31" s="12">
        <v>3658</v>
      </c>
      <c r="Y31" s="12">
        <f t="shared" si="1"/>
        <v>60935</v>
      </c>
      <c r="Z31" s="35"/>
      <c r="AA31" s="35"/>
    </row>
    <row r="32" spans="1:27" x14ac:dyDescent="0.15">
      <c r="A32" s="12">
        <v>60936</v>
      </c>
      <c r="B32" s="2" t="s">
        <v>42</v>
      </c>
      <c r="C32" s="15" t="str">
        <f>VLOOKUP(B32, Riferimento!M$3:N74, 2, 0)</f>
        <v>Italy</v>
      </c>
      <c r="D32" s="15" t="s">
        <v>55</v>
      </c>
      <c r="E32" s="15" t="s">
        <v>56</v>
      </c>
      <c r="F32" s="3" t="str">
        <f>VLOOKUP(E32,Riferimento!$E$3:$H$183,3,FALSE)</f>
        <v>10Y</v>
      </c>
      <c r="G32" s="3" t="str">
        <f>VLOOKUP(E32,Riferimento!$E$3:$H$181,2,FALSE)</f>
        <v>Shipping and Receiving</v>
      </c>
      <c r="H32" s="17">
        <v>42743</v>
      </c>
      <c r="I32" s="17">
        <v>43799</v>
      </c>
      <c r="J32" s="15" t="s">
        <v>81</v>
      </c>
      <c r="K32" s="17" t="s">
        <v>82</v>
      </c>
      <c r="L32" s="21" t="s">
        <v>87</v>
      </c>
      <c r="M32" s="3" t="str">
        <f>VLOOKUP(E32,Riferimento!$E$3:$H$181,4,FALSE)</f>
        <v>Creation Date</v>
      </c>
      <c r="N32" s="4">
        <f t="shared" si="2"/>
        <v>43800</v>
      </c>
      <c r="O32" s="5">
        <f>VLOOKUP(E32,Riferimento!$E$3:$I$181,5,FALSE)</f>
        <v>3650</v>
      </c>
      <c r="P32" s="6">
        <f t="shared" si="3"/>
        <v>47450</v>
      </c>
      <c r="Q32" s="6" t="str">
        <f>VLOOKUP(E32,Riferimento!$E$3:$J$181,6,FALSE)</f>
        <v>General</v>
      </c>
      <c r="R32" s="60"/>
      <c r="S32" s="10" t="str">
        <f t="shared" si="0"/>
        <v/>
      </c>
      <c r="T32" s="2" t="s">
        <v>48</v>
      </c>
      <c r="U32" s="15" t="s">
        <v>49</v>
      </c>
      <c r="V32" s="15" t="s">
        <v>59</v>
      </c>
      <c r="W32" s="43">
        <v>44942</v>
      </c>
      <c r="X32" s="12">
        <v>3660</v>
      </c>
      <c r="Y32" s="12">
        <f t="shared" si="1"/>
        <v>60936</v>
      </c>
      <c r="Z32" s="35"/>
      <c r="AA32" s="35"/>
    </row>
    <row r="33" spans="1:27" x14ac:dyDescent="0.15">
      <c r="A33" s="12">
        <v>60937</v>
      </c>
      <c r="B33" s="2" t="s">
        <v>42</v>
      </c>
      <c r="C33" s="15" t="str">
        <f>VLOOKUP(B33, Riferimento!M$3:N75, 2, 0)</f>
        <v>Italy</v>
      </c>
      <c r="D33" s="15" t="s">
        <v>55</v>
      </c>
      <c r="E33" s="15" t="s">
        <v>56</v>
      </c>
      <c r="F33" s="3" t="str">
        <f>VLOOKUP(E33,Riferimento!$E$3:$H$183,3,FALSE)</f>
        <v>10Y</v>
      </c>
      <c r="G33" s="3" t="str">
        <f>VLOOKUP(E33,Riferimento!$E$3:$H$181,2,FALSE)</f>
        <v>Shipping and Receiving</v>
      </c>
      <c r="H33" s="17">
        <v>42743</v>
      </c>
      <c r="I33" s="17">
        <v>43799</v>
      </c>
      <c r="J33" s="15" t="s">
        <v>81</v>
      </c>
      <c r="K33" s="17" t="s">
        <v>82</v>
      </c>
      <c r="L33" s="21" t="s">
        <v>88</v>
      </c>
      <c r="M33" s="3" t="str">
        <f>VLOOKUP(E33,Riferimento!$E$3:$H$181,4,FALSE)</f>
        <v>Creation Date</v>
      </c>
      <c r="N33" s="4">
        <f t="shared" si="2"/>
        <v>43800</v>
      </c>
      <c r="O33" s="5">
        <f>VLOOKUP(E33,Riferimento!$E$3:$I$181,5,FALSE)</f>
        <v>3650</v>
      </c>
      <c r="P33" s="6">
        <f t="shared" si="3"/>
        <v>47450</v>
      </c>
      <c r="Q33" s="6" t="str">
        <f>VLOOKUP(E33,Riferimento!$E$3:$J$181,6,FALSE)</f>
        <v>General</v>
      </c>
      <c r="R33" s="60"/>
      <c r="S33" s="10" t="str">
        <f t="shared" si="0"/>
        <v/>
      </c>
      <c r="T33" s="2" t="s">
        <v>48</v>
      </c>
      <c r="U33" s="15" t="s">
        <v>49</v>
      </c>
      <c r="V33" s="15" t="s">
        <v>59</v>
      </c>
      <c r="W33" s="43">
        <v>44942</v>
      </c>
      <c r="X33" s="12">
        <v>3660</v>
      </c>
      <c r="Y33" s="12">
        <f t="shared" si="1"/>
        <v>60937</v>
      </c>
      <c r="Z33" s="35"/>
      <c r="AA33" s="35"/>
    </row>
    <row r="34" spans="1:27" x14ac:dyDescent="0.15">
      <c r="A34" s="12">
        <v>60938</v>
      </c>
      <c r="B34" s="2" t="s">
        <v>42</v>
      </c>
      <c r="C34" s="15" t="str">
        <f>VLOOKUP(B34, Riferimento!M$3:N76, 2, 0)</f>
        <v>Italy</v>
      </c>
      <c r="D34" s="15" t="s">
        <v>55</v>
      </c>
      <c r="E34" s="15" t="s">
        <v>56</v>
      </c>
      <c r="F34" s="3" t="str">
        <f>VLOOKUP(E34,Riferimento!$E$3:$H$183,3,FALSE)</f>
        <v>10Y</v>
      </c>
      <c r="G34" s="3" t="str">
        <f>VLOOKUP(E34,Riferimento!$E$3:$H$181,2,FALSE)</f>
        <v>Shipping and Receiving</v>
      </c>
      <c r="H34" s="17">
        <v>43344</v>
      </c>
      <c r="I34" s="17">
        <v>43829</v>
      </c>
      <c r="J34" s="15">
        <v>2542</v>
      </c>
      <c r="K34" s="17" t="s">
        <v>57</v>
      </c>
      <c r="L34" s="21" t="s">
        <v>89</v>
      </c>
      <c r="M34" s="3" t="str">
        <f>VLOOKUP(E34,Riferimento!$E$3:$H$181,4,FALSE)</f>
        <v>Creation Date</v>
      </c>
      <c r="N34" s="4">
        <f t="shared" si="2"/>
        <v>43830</v>
      </c>
      <c r="O34" s="5">
        <f>VLOOKUP(E34,Riferimento!$E$3:$I$181,5,FALSE)</f>
        <v>3650</v>
      </c>
      <c r="P34" s="6">
        <f t="shared" si="3"/>
        <v>47480</v>
      </c>
      <c r="Q34" s="6" t="str">
        <f>VLOOKUP(E34,Riferimento!$E$3:$J$181,6,FALSE)</f>
        <v>General</v>
      </c>
      <c r="R34" s="60"/>
      <c r="S34" s="10" t="str">
        <f t="shared" si="0"/>
        <v/>
      </c>
      <c r="T34" s="2" t="s">
        <v>48</v>
      </c>
      <c r="U34" s="15" t="s">
        <v>49</v>
      </c>
      <c r="V34" s="15" t="s">
        <v>59</v>
      </c>
      <c r="W34" s="43">
        <v>44942</v>
      </c>
      <c r="X34" s="12">
        <v>3661</v>
      </c>
      <c r="Y34" s="12">
        <f t="shared" si="1"/>
        <v>60938</v>
      </c>
      <c r="Z34" s="35"/>
      <c r="AA34" s="35"/>
    </row>
    <row r="35" spans="1:27" x14ac:dyDescent="0.15">
      <c r="A35" s="12">
        <v>60939</v>
      </c>
      <c r="B35" s="2" t="s">
        <v>42</v>
      </c>
      <c r="C35" s="15" t="str">
        <f>VLOOKUP(B35, Riferimento!M$3:N77, 2, 0)</f>
        <v>Italy</v>
      </c>
      <c r="D35" s="15" t="s">
        <v>55</v>
      </c>
      <c r="E35" s="15" t="s">
        <v>56</v>
      </c>
      <c r="F35" s="3" t="str">
        <f>VLOOKUP(E35,Riferimento!$E$3:$H$183,3,FALSE)</f>
        <v>10Y</v>
      </c>
      <c r="G35" s="3" t="str">
        <f>VLOOKUP(E35,Riferimento!$E$3:$H$181,2,FALSE)</f>
        <v>Shipping and Receiving</v>
      </c>
      <c r="H35" s="17">
        <v>43344</v>
      </c>
      <c r="I35" s="17">
        <v>43829</v>
      </c>
      <c r="J35" s="15">
        <v>2542</v>
      </c>
      <c r="K35" s="17" t="s">
        <v>57</v>
      </c>
      <c r="L35" s="21" t="s">
        <v>90</v>
      </c>
      <c r="M35" s="3" t="str">
        <f>VLOOKUP(E35,Riferimento!$E$3:$H$181,4,FALSE)</f>
        <v>Creation Date</v>
      </c>
      <c r="N35" s="4">
        <f t="shared" si="2"/>
        <v>43830</v>
      </c>
      <c r="O35" s="5">
        <f>VLOOKUP(E35,Riferimento!$E$3:$I$181,5,FALSE)</f>
        <v>3650</v>
      </c>
      <c r="P35" s="6">
        <f t="shared" si="3"/>
        <v>47480</v>
      </c>
      <c r="Q35" s="6" t="str">
        <f>VLOOKUP(E35,Riferimento!$E$3:$J$181,6,FALSE)</f>
        <v>General</v>
      </c>
      <c r="R35" s="60"/>
      <c r="S35" s="10" t="str">
        <f t="shared" si="0"/>
        <v/>
      </c>
      <c r="T35" s="2" t="s">
        <v>48</v>
      </c>
      <c r="U35" s="15" t="s">
        <v>49</v>
      </c>
      <c r="V35" s="15" t="s">
        <v>59</v>
      </c>
      <c r="W35" s="43">
        <v>44942</v>
      </c>
      <c r="X35" s="12">
        <v>3661</v>
      </c>
      <c r="Y35" s="12">
        <f t="shared" si="1"/>
        <v>60939</v>
      </c>
      <c r="Z35" s="35"/>
      <c r="AA35" s="35"/>
    </row>
    <row r="36" spans="1:27" ht="26" x14ac:dyDescent="0.15">
      <c r="A36" s="12">
        <v>60940</v>
      </c>
      <c r="B36" s="2" t="s">
        <v>42</v>
      </c>
      <c r="C36" s="15" t="str">
        <f>VLOOKUP(B36, Riferimento!M$3:N78, 2, 0)</f>
        <v>Italy</v>
      </c>
      <c r="D36" s="15" t="s">
        <v>91</v>
      </c>
      <c r="E36" s="15" t="s">
        <v>92</v>
      </c>
      <c r="F36" s="3" t="str">
        <f>VLOOKUP(E36,Riferimento!$E$3:$H$183,3,FALSE)</f>
        <v>EVT+10Y</v>
      </c>
      <c r="G36" s="3" t="str">
        <f>VLOOKUP(E36,Riferimento!$E$3:$H$181,2,FALSE)</f>
        <v>Accounts Payable, Receivables, Journal Vouchers and Cost Accounting</v>
      </c>
      <c r="H36" s="17">
        <v>44562</v>
      </c>
      <c r="I36" s="17">
        <v>44926</v>
      </c>
      <c r="J36" s="17" t="s">
        <v>93</v>
      </c>
      <c r="K36" s="17" t="s">
        <v>94</v>
      </c>
      <c r="L36" s="21" t="s">
        <v>95</v>
      </c>
      <c r="M36" s="3" t="str">
        <f>VLOOKUP(E36,Riferimento!$E$3:$H$181,4,FALSE)</f>
        <v>Tax Year Closed</v>
      </c>
      <c r="N36" s="4">
        <f t="shared" si="2"/>
        <v>44927</v>
      </c>
      <c r="O36" s="5">
        <f>VLOOKUP(E36,Riferimento!$E$3:$I$181,5,FALSE)</f>
        <v>3650</v>
      </c>
      <c r="P36" s="6">
        <f t="shared" si="3"/>
        <v>48577</v>
      </c>
      <c r="Q36" s="6" t="str">
        <f>VLOOKUP(E36,Riferimento!$E$3:$J$181,6,FALSE)</f>
        <v>Confidential</v>
      </c>
      <c r="R36" s="60"/>
      <c r="S36" s="10" t="str">
        <f t="shared" si="0"/>
        <v/>
      </c>
      <c r="T36" s="2" t="s">
        <v>48</v>
      </c>
      <c r="U36" s="15" t="s">
        <v>49</v>
      </c>
      <c r="V36" s="15" t="s">
        <v>96</v>
      </c>
      <c r="W36" s="43">
        <v>44958</v>
      </c>
      <c r="X36" s="12">
        <v>3675</v>
      </c>
      <c r="Y36" s="12">
        <f t="shared" si="1"/>
        <v>60940</v>
      </c>
      <c r="Z36" s="35"/>
      <c r="AA36" s="35"/>
    </row>
    <row r="37" spans="1:27" ht="26" x14ac:dyDescent="0.15">
      <c r="A37" s="12">
        <v>60941</v>
      </c>
      <c r="B37" s="2" t="s">
        <v>42</v>
      </c>
      <c r="C37" s="15" t="str">
        <f>VLOOKUP(B37, Riferimento!M$3:N79, 2, 0)</f>
        <v>Italy</v>
      </c>
      <c r="D37" s="15" t="s">
        <v>91</v>
      </c>
      <c r="E37" s="15" t="s">
        <v>92</v>
      </c>
      <c r="F37" s="3" t="str">
        <f>VLOOKUP(E37,Riferimento!$E$3:$H$183,3,FALSE)</f>
        <v>EVT+10Y</v>
      </c>
      <c r="G37" s="3" t="str">
        <f>VLOOKUP(E37,Riferimento!$E$3:$H$181,2,FALSE)</f>
        <v>Accounts Payable, Receivables, Journal Vouchers and Cost Accounting</v>
      </c>
      <c r="H37" s="17">
        <v>44562</v>
      </c>
      <c r="I37" s="17">
        <v>44926</v>
      </c>
      <c r="J37" s="17" t="s">
        <v>93</v>
      </c>
      <c r="K37" s="17" t="s">
        <v>94</v>
      </c>
      <c r="L37" s="21" t="s">
        <v>97</v>
      </c>
      <c r="M37" s="3" t="str">
        <f>VLOOKUP(E37,Riferimento!$E$3:$H$181,4,FALSE)</f>
        <v>Tax Year Closed</v>
      </c>
      <c r="N37" s="4">
        <f t="shared" si="2"/>
        <v>44927</v>
      </c>
      <c r="O37" s="5">
        <f>VLOOKUP(E37,Riferimento!$E$3:$I$181,5,FALSE)</f>
        <v>3650</v>
      </c>
      <c r="P37" s="6">
        <f t="shared" si="3"/>
        <v>48577</v>
      </c>
      <c r="Q37" s="6" t="str">
        <f>VLOOKUP(E37,Riferimento!$E$3:$J$181,6,FALSE)</f>
        <v>Confidential</v>
      </c>
      <c r="R37" s="60"/>
      <c r="S37" s="10" t="str">
        <f t="shared" si="0"/>
        <v/>
      </c>
      <c r="T37" s="2" t="s">
        <v>48</v>
      </c>
      <c r="U37" s="15" t="s">
        <v>49</v>
      </c>
      <c r="V37" s="15" t="s">
        <v>96</v>
      </c>
      <c r="W37" s="43">
        <v>44958</v>
      </c>
      <c r="X37" s="12">
        <v>3675</v>
      </c>
      <c r="Y37" s="12">
        <f t="shared" si="1"/>
        <v>60941</v>
      </c>
      <c r="Z37" s="35"/>
      <c r="AA37" s="35"/>
    </row>
    <row r="38" spans="1:27" ht="26" x14ac:dyDescent="0.15">
      <c r="A38" s="12">
        <v>60942</v>
      </c>
      <c r="B38" s="2" t="s">
        <v>42</v>
      </c>
      <c r="C38" s="15" t="str">
        <f>VLOOKUP(B38, Riferimento!M$3:N80, 2, 0)</f>
        <v>Italy</v>
      </c>
      <c r="D38" s="15" t="s">
        <v>91</v>
      </c>
      <c r="E38" s="15" t="s">
        <v>92</v>
      </c>
      <c r="F38" s="3" t="str">
        <f>VLOOKUP(E38,Riferimento!$E$3:$H$183,3,FALSE)</f>
        <v>EVT+10Y</v>
      </c>
      <c r="G38" s="3" t="str">
        <f>VLOOKUP(E38,Riferimento!$E$3:$H$181,2,FALSE)</f>
        <v>Accounts Payable, Receivables, Journal Vouchers and Cost Accounting</v>
      </c>
      <c r="H38" s="17">
        <v>44562</v>
      </c>
      <c r="I38" s="17">
        <v>44926</v>
      </c>
      <c r="J38" s="17" t="s">
        <v>93</v>
      </c>
      <c r="K38" s="17" t="s">
        <v>94</v>
      </c>
      <c r="L38" s="21" t="s">
        <v>98</v>
      </c>
      <c r="M38" s="3" t="str">
        <f>VLOOKUP(E38,Riferimento!$E$3:$H$181,4,FALSE)</f>
        <v>Tax Year Closed</v>
      </c>
      <c r="N38" s="4">
        <f t="shared" si="2"/>
        <v>44927</v>
      </c>
      <c r="O38" s="5">
        <f>VLOOKUP(E38,Riferimento!$E$3:$I$181,5,FALSE)</f>
        <v>3650</v>
      </c>
      <c r="P38" s="6">
        <f t="shared" si="3"/>
        <v>48577</v>
      </c>
      <c r="Q38" s="6" t="str">
        <f>VLOOKUP(E38,Riferimento!$E$3:$J$181,6,FALSE)</f>
        <v>Confidential</v>
      </c>
      <c r="R38" s="60"/>
      <c r="S38" s="10" t="str">
        <f t="shared" si="0"/>
        <v/>
      </c>
      <c r="T38" s="2" t="s">
        <v>48</v>
      </c>
      <c r="U38" s="15" t="s">
        <v>49</v>
      </c>
      <c r="V38" s="15" t="s">
        <v>96</v>
      </c>
      <c r="W38" s="43">
        <v>44958</v>
      </c>
      <c r="X38" s="12">
        <v>3676</v>
      </c>
      <c r="Y38" s="12">
        <f t="shared" si="1"/>
        <v>60942</v>
      </c>
      <c r="Z38" s="35"/>
      <c r="AA38" s="35"/>
    </row>
    <row r="39" spans="1:27" ht="26" x14ac:dyDescent="0.15">
      <c r="A39" s="12">
        <v>60943</v>
      </c>
      <c r="B39" s="2" t="s">
        <v>42</v>
      </c>
      <c r="C39" s="15" t="str">
        <f>VLOOKUP(B39, Riferimento!M$3:N81, 2, 0)</f>
        <v>Italy</v>
      </c>
      <c r="D39" s="15" t="s">
        <v>91</v>
      </c>
      <c r="E39" s="15" t="s">
        <v>92</v>
      </c>
      <c r="F39" s="3" t="str">
        <f>VLOOKUP(E39,Riferimento!$E$3:$H$183,3,FALSE)</f>
        <v>EVT+10Y</v>
      </c>
      <c r="G39" s="3" t="str">
        <f>VLOOKUP(E39,Riferimento!$E$3:$H$181,2,FALSE)</f>
        <v>Accounts Payable, Receivables, Journal Vouchers and Cost Accounting</v>
      </c>
      <c r="H39" s="17">
        <v>44562</v>
      </c>
      <c r="I39" s="17">
        <v>44926</v>
      </c>
      <c r="J39" s="17" t="s">
        <v>93</v>
      </c>
      <c r="K39" s="17" t="s">
        <v>94</v>
      </c>
      <c r="L39" s="21" t="s">
        <v>99</v>
      </c>
      <c r="M39" s="3" t="str">
        <f>VLOOKUP(E39,Riferimento!$E$3:$H$181,4,FALSE)</f>
        <v>Tax Year Closed</v>
      </c>
      <c r="N39" s="4">
        <f t="shared" si="2"/>
        <v>44927</v>
      </c>
      <c r="O39" s="5">
        <f>VLOOKUP(E39,Riferimento!$E$3:$I$181,5,FALSE)</f>
        <v>3650</v>
      </c>
      <c r="P39" s="6">
        <f t="shared" si="3"/>
        <v>48577</v>
      </c>
      <c r="Q39" s="6" t="str">
        <f>VLOOKUP(E39,Riferimento!$E$3:$J$181,6,FALSE)</f>
        <v>Confidential</v>
      </c>
      <c r="R39" s="60"/>
      <c r="S39" s="10" t="str">
        <f t="shared" si="0"/>
        <v/>
      </c>
      <c r="T39" s="2" t="s">
        <v>48</v>
      </c>
      <c r="U39" s="15" t="s">
        <v>49</v>
      </c>
      <c r="V39" s="15" t="s">
        <v>96</v>
      </c>
      <c r="W39" s="43">
        <v>44958</v>
      </c>
      <c r="X39" s="12">
        <v>3676</v>
      </c>
      <c r="Y39" s="12">
        <f t="shared" si="1"/>
        <v>60943</v>
      </c>
      <c r="Z39" s="35"/>
      <c r="AA39" s="35"/>
    </row>
    <row r="40" spans="1:27" ht="26" x14ac:dyDescent="0.15">
      <c r="A40" s="12">
        <v>60944</v>
      </c>
      <c r="B40" s="2" t="s">
        <v>42</v>
      </c>
      <c r="C40" s="15" t="str">
        <f>VLOOKUP(B40, Riferimento!M$3:N82, 2, 0)</f>
        <v>Italy</v>
      </c>
      <c r="D40" s="15" t="s">
        <v>91</v>
      </c>
      <c r="E40" s="15" t="s">
        <v>92</v>
      </c>
      <c r="F40" s="3" t="str">
        <f>VLOOKUP(E40,Riferimento!$E$3:$H$183,3,FALSE)</f>
        <v>EVT+10Y</v>
      </c>
      <c r="G40" s="3" t="str">
        <f>VLOOKUP(E40,Riferimento!$E$3:$H$181,2,FALSE)</f>
        <v>Accounts Payable, Receivables, Journal Vouchers and Cost Accounting</v>
      </c>
      <c r="H40" s="17">
        <v>44562</v>
      </c>
      <c r="I40" s="17">
        <v>44926</v>
      </c>
      <c r="J40" s="17" t="s">
        <v>93</v>
      </c>
      <c r="K40" s="17" t="s">
        <v>94</v>
      </c>
      <c r="L40" s="21" t="s">
        <v>100</v>
      </c>
      <c r="M40" s="3" t="str">
        <f>VLOOKUP(E40,Riferimento!$E$3:$H$181,4,FALSE)</f>
        <v>Tax Year Closed</v>
      </c>
      <c r="N40" s="4">
        <f t="shared" si="2"/>
        <v>44927</v>
      </c>
      <c r="O40" s="5">
        <f>VLOOKUP(E40,Riferimento!$E$3:$I$181,5,FALSE)</f>
        <v>3650</v>
      </c>
      <c r="P40" s="6">
        <f t="shared" si="3"/>
        <v>48577</v>
      </c>
      <c r="Q40" s="6" t="str">
        <f>VLOOKUP(E40,Riferimento!$E$3:$J$181,6,FALSE)</f>
        <v>Confidential</v>
      </c>
      <c r="R40" s="60"/>
      <c r="S40" s="10" t="str">
        <f t="shared" si="0"/>
        <v/>
      </c>
      <c r="T40" s="2" t="s">
        <v>48</v>
      </c>
      <c r="U40" s="15" t="s">
        <v>49</v>
      </c>
      <c r="V40" s="15" t="s">
        <v>96</v>
      </c>
      <c r="W40" s="43">
        <v>44958</v>
      </c>
      <c r="X40" s="12">
        <v>3677</v>
      </c>
      <c r="Y40" s="12">
        <f t="shared" si="1"/>
        <v>60944</v>
      </c>
      <c r="Z40" s="35"/>
      <c r="AA40" s="35"/>
    </row>
    <row r="41" spans="1:27" ht="26" x14ac:dyDescent="0.15">
      <c r="A41" s="12">
        <v>60945</v>
      </c>
      <c r="B41" s="2" t="s">
        <v>42</v>
      </c>
      <c r="C41" s="15" t="str">
        <f>VLOOKUP(B41, Riferimento!M$3:N83, 2, 0)</f>
        <v>Italy</v>
      </c>
      <c r="D41" s="15" t="s">
        <v>91</v>
      </c>
      <c r="E41" s="15" t="s">
        <v>92</v>
      </c>
      <c r="F41" s="3" t="str">
        <f>VLOOKUP(E41,Riferimento!$E$3:$H$183,3,FALSE)</f>
        <v>EVT+10Y</v>
      </c>
      <c r="G41" s="3" t="str">
        <f>VLOOKUP(E41,Riferimento!$E$3:$H$181,2,FALSE)</f>
        <v>Accounts Payable, Receivables, Journal Vouchers and Cost Accounting</v>
      </c>
      <c r="H41" s="17">
        <v>44562</v>
      </c>
      <c r="I41" s="17">
        <v>44926</v>
      </c>
      <c r="J41" s="17" t="s">
        <v>93</v>
      </c>
      <c r="K41" s="17" t="s">
        <v>94</v>
      </c>
      <c r="L41" s="21" t="s">
        <v>101</v>
      </c>
      <c r="M41" s="3" t="str">
        <f>VLOOKUP(E41,Riferimento!$E$3:$H$181,4,FALSE)</f>
        <v>Tax Year Closed</v>
      </c>
      <c r="N41" s="4">
        <f t="shared" si="2"/>
        <v>44927</v>
      </c>
      <c r="O41" s="5">
        <f>VLOOKUP(E41,Riferimento!$E$3:$I$181,5,FALSE)</f>
        <v>3650</v>
      </c>
      <c r="P41" s="6">
        <f t="shared" si="3"/>
        <v>48577</v>
      </c>
      <c r="Q41" s="6" t="str">
        <f>VLOOKUP(E41,Riferimento!$E$3:$J$181,6,FALSE)</f>
        <v>Confidential</v>
      </c>
      <c r="R41" s="60"/>
      <c r="S41" s="10" t="str">
        <f>IF(T45="Planet","066890B001","")</f>
        <v/>
      </c>
      <c r="T41" s="2" t="s">
        <v>48</v>
      </c>
      <c r="U41" s="15" t="s">
        <v>49</v>
      </c>
      <c r="V41" s="15" t="s">
        <v>96</v>
      </c>
      <c r="W41" s="43">
        <v>44958</v>
      </c>
      <c r="X41" s="12">
        <v>3677</v>
      </c>
      <c r="Y41" s="12">
        <f t="shared" si="1"/>
        <v>60945</v>
      </c>
      <c r="Z41" s="35"/>
      <c r="AA41" s="35"/>
    </row>
    <row r="42" spans="1:27" ht="26" x14ac:dyDescent="0.15">
      <c r="A42" s="12">
        <v>60946</v>
      </c>
      <c r="B42" s="2" t="s">
        <v>42</v>
      </c>
      <c r="C42" s="15" t="str">
        <f>VLOOKUP(B42, Riferimento!M$3:N84, 2, 0)</f>
        <v>Italy</v>
      </c>
      <c r="D42" s="13" t="s">
        <v>102</v>
      </c>
      <c r="E42" s="15" t="s">
        <v>92</v>
      </c>
      <c r="F42" s="3" t="str">
        <f>VLOOKUP(E42,Riferimento!$E$3:$H$183,3,FALSE)</f>
        <v>EVT+10Y</v>
      </c>
      <c r="G42" s="3" t="str">
        <f>VLOOKUP(E42,Riferimento!$E$3:$H$181,2,FALSE)</f>
        <v>Accounts Payable, Receivables, Journal Vouchers and Cost Accounting</v>
      </c>
      <c r="H42" s="17">
        <v>44562</v>
      </c>
      <c r="I42" s="17">
        <v>44926</v>
      </c>
      <c r="J42" s="17" t="s">
        <v>93</v>
      </c>
      <c r="K42" s="17" t="s">
        <v>94</v>
      </c>
      <c r="L42" s="21" t="s">
        <v>103</v>
      </c>
      <c r="M42" s="3" t="str">
        <f>VLOOKUP(E42,Riferimento!$E$3:$H$181,4,FALSE)</f>
        <v>Tax Year Closed</v>
      </c>
      <c r="N42" s="4">
        <f t="shared" si="2"/>
        <v>44927</v>
      </c>
      <c r="O42" s="5">
        <f>VLOOKUP(E42,Riferimento!$E$3:$I$181,5,FALSE)</f>
        <v>3650</v>
      </c>
      <c r="P42" s="6">
        <f t="shared" si="3"/>
        <v>48577</v>
      </c>
      <c r="Q42" s="6" t="str">
        <f>VLOOKUP(E42,Riferimento!$E$3:$J$181,6,FALSE)</f>
        <v>Confidential</v>
      </c>
      <c r="R42" s="60"/>
      <c r="S42" s="10" t="str">
        <f>IF(T46="Planet","066890B001","")</f>
        <v/>
      </c>
      <c r="T42" s="2" t="s">
        <v>48</v>
      </c>
      <c r="U42" s="15" t="s">
        <v>49</v>
      </c>
      <c r="V42" s="16" t="s">
        <v>104</v>
      </c>
      <c r="W42" s="44">
        <v>44964</v>
      </c>
      <c r="X42" s="12">
        <v>3564</v>
      </c>
      <c r="Y42" s="12">
        <f t="shared" si="1"/>
        <v>60946</v>
      </c>
      <c r="Z42" s="35"/>
      <c r="AA42" s="35"/>
    </row>
    <row r="43" spans="1:27" ht="26" x14ac:dyDescent="0.15">
      <c r="A43" s="12">
        <v>60947</v>
      </c>
      <c r="B43" s="2" t="s">
        <v>42</v>
      </c>
      <c r="C43" s="15" t="str">
        <f>VLOOKUP(B43, Riferimento!M$3:N85, 2, 0)</f>
        <v>Italy</v>
      </c>
      <c r="D43" s="13" t="s">
        <v>102</v>
      </c>
      <c r="E43" s="15" t="s">
        <v>92</v>
      </c>
      <c r="F43" s="3" t="str">
        <f>VLOOKUP(E43,Riferimento!$E$3:$H$183,3,FALSE)</f>
        <v>EVT+10Y</v>
      </c>
      <c r="G43" s="3" t="str">
        <f>VLOOKUP(E43,Riferimento!$E$3:$H$181,2,FALSE)</f>
        <v>Accounts Payable, Receivables, Journal Vouchers and Cost Accounting</v>
      </c>
      <c r="H43" s="17">
        <v>44562</v>
      </c>
      <c r="I43" s="17">
        <v>44926</v>
      </c>
      <c r="J43" s="17" t="s">
        <v>93</v>
      </c>
      <c r="K43" s="17" t="s">
        <v>94</v>
      </c>
      <c r="L43" s="21" t="s">
        <v>105</v>
      </c>
      <c r="M43" s="3" t="str">
        <f>VLOOKUP(E43,Riferimento!$E$3:$H$181,4,FALSE)</f>
        <v>Tax Year Closed</v>
      </c>
      <c r="N43" s="4">
        <f t="shared" si="2"/>
        <v>44927</v>
      </c>
      <c r="O43" s="5">
        <f>VLOOKUP(E43,Riferimento!$E$3:$I$181,5,FALSE)</f>
        <v>3650</v>
      </c>
      <c r="P43" s="6">
        <f t="shared" si="3"/>
        <v>48577</v>
      </c>
      <c r="Q43" s="6" t="str">
        <f>VLOOKUP(E43,Riferimento!$E$3:$J$181,6,FALSE)</f>
        <v>Confidential</v>
      </c>
      <c r="R43" s="60"/>
      <c r="S43" s="10" t="str">
        <f>IF(T46="Planet","066890B001","")</f>
        <v/>
      </c>
      <c r="T43" s="2" t="s">
        <v>48</v>
      </c>
      <c r="U43" s="15" t="s">
        <v>49</v>
      </c>
      <c r="V43" s="16" t="s">
        <v>104</v>
      </c>
      <c r="W43" s="44">
        <v>44964</v>
      </c>
      <c r="X43" s="12">
        <v>3568</v>
      </c>
      <c r="Y43" s="12">
        <f t="shared" si="1"/>
        <v>60947</v>
      </c>
      <c r="Z43" s="35"/>
      <c r="AA43" s="35"/>
    </row>
    <row r="44" spans="1:27" ht="36" x14ac:dyDescent="0.15">
      <c r="A44" s="12">
        <v>60948</v>
      </c>
      <c r="B44" s="2" t="s">
        <v>42</v>
      </c>
      <c r="C44" s="15" t="str">
        <f>VLOOKUP(B44, Riferimento!M$3:N86, 2, 0)</f>
        <v>Italy</v>
      </c>
      <c r="D44" s="13" t="s">
        <v>102</v>
      </c>
      <c r="E44" s="15" t="s">
        <v>92</v>
      </c>
      <c r="F44" s="3" t="str">
        <f>VLOOKUP(E44,Riferimento!$E$3:$H$183,3,FALSE)</f>
        <v>EVT+10Y</v>
      </c>
      <c r="G44" s="3" t="str">
        <f>VLOOKUP(E44,Riferimento!$E$3:$H$181,2,FALSE)</f>
        <v>Accounts Payable, Receivables, Journal Vouchers and Cost Accounting</v>
      </c>
      <c r="H44" s="17">
        <v>44562</v>
      </c>
      <c r="I44" s="17">
        <v>44926</v>
      </c>
      <c r="J44" s="17" t="s">
        <v>93</v>
      </c>
      <c r="K44" s="17" t="s">
        <v>94</v>
      </c>
      <c r="L44" s="21" t="s">
        <v>106</v>
      </c>
      <c r="M44" s="3" t="str">
        <f>VLOOKUP(E44,Riferimento!$E$3:$H$181,4,FALSE)</f>
        <v>Tax Year Closed</v>
      </c>
      <c r="N44" s="4">
        <f t="shared" si="2"/>
        <v>44927</v>
      </c>
      <c r="O44" s="5">
        <f>VLOOKUP(E44,Riferimento!$E$3:$I$181,5,FALSE)</f>
        <v>3650</v>
      </c>
      <c r="P44" s="6">
        <f t="shared" si="3"/>
        <v>48577</v>
      </c>
      <c r="Q44" s="6" t="str">
        <f>VLOOKUP(E44,Riferimento!$E$3:$J$181,6,FALSE)</f>
        <v>Confidential</v>
      </c>
      <c r="R44" s="60"/>
      <c r="S44" s="10" t="str">
        <f t="shared" ref="S44:S51" si="4">IF(T48="Planet","066890B001","")</f>
        <v/>
      </c>
      <c r="T44" s="2" t="s">
        <v>48</v>
      </c>
      <c r="U44" s="15" t="s">
        <v>49</v>
      </c>
      <c r="V44" s="16" t="s">
        <v>104</v>
      </c>
      <c r="W44" s="44">
        <v>44964</v>
      </c>
      <c r="X44" s="12">
        <v>3567</v>
      </c>
      <c r="Y44" s="12">
        <f t="shared" si="1"/>
        <v>60948</v>
      </c>
      <c r="Z44" s="35"/>
      <c r="AA44" s="35"/>
    </row>
    <row r="45" spans="1:27" ht="26" x14ac:dyDescent="0.15">
      <c r="A45" s="12">
        <v>60949</v>
      </c>
      <c r="B45" s="2" t="s">
        <v>42</v>
      </c>
      <c r="C45" s="15" t="str">
        <f>VLOOKUP(B45, Riferimento!M$3:N87, 2, 0)</f>
        <v>Italy</v>
      </c>
      <c r="D45" s="13" t="s">
        <v>102</v>
      </c>
      <c r="E45" s="15" t="s">
        <v>92</v>
      </c>
      <c r="F45" s="3" t="str">
        <f>VLOOKUP(E45,Riferimento!$E$3:$H$183,3,FALSE)</f>
        <v>EVT+10Y</v>
      </c>
      <c r="G45" s="3" t="str">
        <f>VLOOKUP(E45,Riferimento!$E$3:$H$181,2,FALSE)</f>
        <v>Accounts Payable, Receivables, Journal Vouchers and Cost Accounting</v>
      </c>
      <c r="H45" s="17">
        <v>44562</v>
      </c>
      <c r="I45" s="17">
        <v>44926</v>
      </c>
      <c r="J45" s="17" t="s">
        <v>93</v>
      </c>
      <c r="K45" s="17" t="s">
        <v>94</v>
      </c>
      <c r="L45" s="21" t="s">
        <v>107</v>
      </c>
      <c r="M45" s="3" t="str">
        <f>VLOOKUP(E45,Riferimento!$E$3:$H$181,4,FALSE)</f>
        <v>Tax Year Closed</v>
      </c>
      <c r="N45" s="4">
        <f t="shared" si="2"/>
        <v>44927</v>
      </c>
      <c r="O45" s="5">
        <f>VLOOKUP(E45,Riferimento!$E$3:$I$181,5,FALSE)</f>
        <v>3650</v>
      </c>
      <c r="P45" s="6">
        <f t="shared" si="3"/>
        <v>48577</v>
      </c>
      <c r="Q45" s="6" t="str">
        <f>VLOOKUP(E45,Riferimento!$E$3:$J$181,6,FALSE)</f>
        <v>Confidential</v>
      </c>
      <c r="R45" s="60"/>
      <c r="S45" s="10" t="str">
        <f t="shared" si="4"/>
        <v/>
      </c>
      <c r="T45" s="2" t="s">
        <v>48</v>
      </c>
      <c r="U45" s="15" t="s">
        <v>49</v>
      </c>
      <c r="V45" s="16" t="s">
        <v>104</v>
      </c>
      <c r="W45" s="44">
        <v>44964</v>
      </c>
      <c r="X45" s="12">
        <v>3565</v>
      </c>
      <c r="Y45" s="12">
        <f t="shared" si="1"/>
        <v>60949</v>
      </c>
      <c r="Z45" s="35"/>
      <c r="AA45" s="35"/>
    </row>
    <row r="46" spans="1:27" ht="26" x14ac:dyDescent="0.15">
      <c r="A46" s="12">
        <v>60950</v>
      </c>
      <c r="B46" s="2" t="s">
        <v>42</v>
      </c>
      <c r="C46" s="15" t="str">
        <f>VLOOKUP(B46, Riferimento!M$3:N88, 2, 0)</f>
        <v>Italy</v>
      </c>
      <c r="D46" s="13" t="s">
        <v>102</v>
      </c>
      <c r="E46" s="15" t="s">
        <v>92</v>
      </c>
      <c r="F46" s="3" t="str">
        <f>VLOOKUP(E46,Riferimento!$E$3:$H$183,3,FALSE)</f>
        <v>EVT+10Y</v>
      </c>
      <c r="G46" s="3" t="str">
        <f>VLOOKUP(E46,Riferimento!$E$3:$H$181,2,FALSE)</f>
        <v>Accounts Payable, Receivables, Journal Vouchers and Cost Accounting</v>
      </c>
      <c r="H46" s="17">
        <v>44562</v>
      </c>
      <c r="I46" s="17">
        <v>44926</v>
      </c>
      <c r="J46" s="17" t="s">
        <v>93</v>
      </c>
      <c r="K46" s="17" t="s">
        <v>94</v>
      </c>
      <c r="L46" s="21" t="s">
        <v>108</v>
      </c>
      <c r="M46" s="3" t="str">
        <f>VLOOKUP(E46,Riferimento!$E$3:$H$181,4,FALSE)</f>
        <v>Tax Year Closed</v>
      </c>
      <c r="N46" s="4">
        <f t="shared" si="2"/>
        <v>44927</v>
      </c>
      <c r="O46" s="5">
        <f>VLOOKUP(E46,Riferimento!$E$3:$I$181,5,FALSE)</f>
        <v>3650</v>
      </c>
      <c r="P46" s="6">
        <f t="shared" si="3"/>
        <v>48577</v>
      </c>
      <c r="Q46" s="6" t="str">
        <f>VLOOKUP(E46,Riferimento!$E$3:$J$181,6,FALSE)</f>
        <v>Confidential</v>
      </c>
      <c r="R46" s="60"/>
      <c r="S46" s="10" t="str">
        <f t="shared" si="4"/>
        <v/>
      </c>
      <c r="T46" s="2" t="s">
        <v>48</v>
      </c>
      <c r="U46" s="15" t="s">
        <v>49</v>
      </c>
      <c r="V46" s="16" t="s">
        <v>104</v>
      </c>
      <c r="W46" s="44">
        <v>44964</v>
      </c>
      <c r="X46" s="12">
        <v>3566</v>
      </c>
      <c r="Y46" s="12">
        <f t="shared" si="1"/>
        <v>60950</v>
      </c>
      <c r="Z46" s="35"/>
      <c r="AA46" s="35"/>
    </row>
    <row r="47" spans="1:27" ht="26" x14ac:dyDescent="0.15">
      <c r="A47" s="12">
        <v>60951</v>
      </c>
      <c r="B47" s="2" t="s">
        <v>42</v>
      </c>
      <c r="C47" s="15" t="str">
        <f>VLOOKUP(B47, Riferimento!M$3:N89, 2, 0)</f>
        <v>Italy</v>
      </c>
      <c r="D47" s="13" t="s">
        <v>102</v>
      </c>
      <c r="E47" s="15" t="s">
        <v>92</v>
      </c>
      <c r="F47" s="3" t="str">
        <f>VLOOKUP(E47,Riferimento!$E$3:$H$183,3,FALSE)</f>
        <v>EVT+10Y</v>
      </c>
      <c r="G47" s="3" t="str">
        <f>VLOOKUP(E47,Riferimento!$E$3:$H$181,2,FALSE)</f>
        <v>Accounts Payable, Receivables, Journal Vouchers and Cost Accounting</v>
      </c>
      <c r="H47" s="17">
        <v>44562</v>
      </c>
      <c r="I47" s="17">
        <v>44926</v>
      </c>
      <c r="J47" s="17" t="s">
        <v>93</v>
      </c>
      <c r="K47" s="17" t="s">
        <v>94</v>
      </c>
      <c r="L47" s="21" t="s">
        <v>109</v>
      </c>
      <c r="M47" s="3" t="str">
        <f>VLOOKUP(E47,Riferimento!$E$3:$H$181,4,FALSE)</f>
        <v>Tax Year Closed</v>
      </c>
      <c r="N47" s="4">
        <f t="shared" si="2"/>
        <v>44927</v>
      </c>
      <c r="O47" s="5">
        <f>VLOOKUP(E47,Riferimento!$E$3:$I$181,5,FALSE)</f>
        <v>3650</v>
      </c>
      <c r="P47" s="6">
        <f t="shared" si="3"/>
        <v>48577</v>
      </c>
      <c r="Q47" s="6" t="str">
        <f>VLOOKUP(E47,Riferimento!$E$3:$J$181,6,FALSE)</f>
        <v>Confidential</v>
      </c>
      <c r="R47" s="60"/>
      <c r="S47" s="10" t="str">
        <f t="shared" si="4"/>
        <v/>
      </c>
      <c r="T47" s="2" t="s">
        <v>48</v>
      </c>
      <c r="U47" s="15" t="s">
        <v>49</v>
      </c>
      <c r="V47" s="16" t="s">
        <v>104</v>
      </c>
      <c r="W47" s="44">
        <v>44964</v>
      </c>
      <c r="X47" s="12">
        <v>3564</v>
      </c>
      <c r="Y47" s="12">
        <f t="shared" si="1"/>
        <v>60951</v>
      </c>
      <c r="Z47" s="35"/>
      <c r="AA47" s="35"/>
    </row>
    <row r="48" spans="1:27" ht="26" x14ac:dyDescent="0.15">
      <c r="A48" s="12">
        <v>60952</v>
      </c>
      <c r="B48" s="2" t="s">
        <v>42</v>
      </c>
      <c r="C48" s="15" t="str">
        <f>VLOOKUP(B48, Riferimento!M$3:N90, 2, 0)</f>
        <v>Italy</v>
      </c>
      <c r="D48" s="13" t="s">
        <v>102</v>
      </c>
      <c r="E48" s="15" t="s">
        <v>92</v>
      </c>
      <c r="F48" s="3" t="str">
        <f>VLOOKUP(E48,Riferimento!$E$3:$H$183,3,FALSE)</f>
        <v>EVT+10Y</v>
      </c>
      <c r="G48" s="3" t="str">
        <f>VLOOKUP(E48,Riferimento!$E$3:$H$181,2,FALSE)</f>
        <v>Accounts Payable, Receivables, Journal Vouchers and Cost Accounting</v>
      </c>
      <c r="H48" s="17">
        <v>44562</v>
      </c>
      <c r="I48" s="17">
        <v>44926</v>
      </c>
      <c r="J48" s="17" t="s">
        <v>93</v>
      </c>
      <c r="K48" s="17" t="s">
        <v>94</v>
      </c>
      <c r="L48" s="21" t="s">
        <v>110</v>
      </c>
      <c r="M48" s="3" t="str">
        <f>VLOOKUP(E48,Riferimento!$E$3:$H$181,4,FALSE)</f>
        <v>Tax Year Closed</v>
      </c>
      <c r="N48" s="4">
        <f t="shared" si="2"/>
        <v>44927</v>
      </c>
      <c r="O48" s="5">
        <f>VLOOKUP(E48,Riferimento!$E$3:$I$181,5,FALSE)</f>
        <v>3650</v>
      </c>
      <c r="P48" s="6">
        <f t="shared" si="3"/>
        <v>48577</v>
      </c>
      <c r="Q48" s="6" t="str">
        <f>VLOOKUP(E48,Riferimento!$E$3:$J$181,6,FALSE)</f>
        <v>Confidential</v>
      </c>
      <c r="R48" s="60"/>
      <c r="S48" s="10" t="str">
        <f t="shared" si="4"/>
        <v/>
      </c>
      <c r="T48" s="2" t="s">
        <v>48</v>
      </c>
      <c r="U48" s="15" t="s">
        <v>49</v>
      </c>
      <c r="V48" s="16" t="s">
        <v>104</v>
      </c>
      <c r="W48" s="44">
        <v>44964</v>
      </c>
      <c r="X48" s="12">
        <v>3567</v>
      </c>
      <c r="Y48" s="12">
        <f t="shared" si="1"/>
        <v>60952</v>
      </c>
      <c r="Z48" s="35"/>
      <c r="AA48" s="35"/>
    </row>
    <row r="49" spans="1:27" ht="26" x14ac:dyDescent="0.15">
      <c r="A49" s="12">
        <v>60953</v>
      </c>
      <c r="B49" s="2" t="s">
        <v>42</v>
      </c>
      <c r="C49" s="15" t="str">
        <f>VLOOKUP(B49, Riferimento!M$3:N91, 2, 0)</f>
        <v>Italy</v>
      </c>
      <c r="D49" s="13" t="s">
        <v>102</v>
      </c>
      <c r="E49" s="15" t="s">
        <v>92</v>
      </c>
      <c r="F49" s="3" t="str">
        <f>VLOOKUP(E49,Riferimento!$E$3:$H$183,3,FALSE)</f>
        <v>EVT+10Y</v>
      </c>
      <c r="G49" s="3" t="str">
        <f>VLOOKUP(E49,Riferimento!$E$3:$H$181,2,FALSE)</f>
        <v>Accounts Payable, Receivables, Journal Vouchers and Cost Accounting</v>
      </c>
      <c r="H49" s="17">
        <v>44562</v>
      </c>
      <c r="I49" s="17">
        <v>44926</v>
      </c>
      <c r="J49" s="17" t="s">
        <v>93</v>
      </c>
      <c r="K49" s="17" t="s">
        <v>94</v>
      </c>
      <c r="L49" s="21" t="s">
        <v>111</v>
      </c>
      <c r="M49" s="3" t="str">
        <f>VLOOKUP(E49,Riferimento!$E$3:$H$181,4,FALSE)</f>
        <v>Tax Year Closed</v>
      </c>
      <c r="N49" s="4">
        <f t="shared" si="2"/>
        <v>44927</v>
      </c>
      <c r="O49" s="5">
        <f>VLOOKUP(E49,Riferimento!$E$3:$I$181,5,FALSE)</f>
        <v>3650</v>
      </c>
      <c r="P49" s="6">
        <f t="shared" si="3"/>
        <v>48577</v>
      </c>
      <c r="Q49" s="6" t="str">
        <f>VLOOKUP(E49,Riferimento!$E$3:$J$181,6,FALSE)</f>
        <v>Confidential</v>
      </c>
      <c r="R49" s="60"/>
      <c r="S49" s="10" t="str">
        <f t="shared" si="4"/>
        <v/>
      </c>
      <c r="T49" s="2" t="s">
        <v>48</v>
      </c>
      <c r="U49" s="15" t="s">
        <v>49</v>
      </c>
      <c r="V49" s="16" t="s">
        <v>104</v>
      </c>
      <c r="W49" s="44">
        <v>44964</v>
      </c>
      <c r="X49" s="12">
        <v>3568</v>
      </c>
      <c r="Y49" s="12">
        <f t="shared" si="1"/>
        <v>60953</v>
      </c>
      <c r="Z49" s="35"/>
      <c r="AA49" s="35"/>
    </row>
    <row r="50" spans="1:27" ht="36" x14ac:dyDescent="0.15">
      <c r="A50" s="12">
        <v>60954</v>
      </c>
      <c r="B50" s="2" t="s">
        <v>42</v>
      </c>
      <c r="C50" s="15" t="str">
        <f>VLOOKUP(B50, Riferimento!M$3:N92, 2, 0)</f>
        <v>Italy</v>
      </c>
      <c r="D50" s="13" t="s">
        <v>102</v>
      </c>
      <c r="E50" s="15" t="s">
        <v>92</v>
      </c>
      <c r="F50" s="3" t="str">
        <f>VLOOKUP(E50,Riferimento!$E$3:$H$183,3,FALSE)</f>
        <v>EVT+10Y</v>
      </c>
      <c r="G50" s="3" t="str">
        <f>VLOOKUP(E50,Riferimento!$E$3:$H$181,2,FALSE)</f>
        <v>Accounts Payable, Receivables, Journal Vouchers and Cost Accounting</v>
      </c>
      <c r="H50" s="17">
        <v>44562</v>
      </c>
      <c r="I50" s="17">
        <v>44926</v>
      </c>
      <c r="J50" s="17" t="s">
        <v>93</v>
      </c>
      <c r="K50" s="17" t="s">
        <v>94</v>
      </c>
      <c r="L50" s="21" t="s">
        <v>112</v>
      </c>
      <c r="M50" s="3" t="str">
        <f>VLOOKUP(E50,Riferimento!$E$3:$H$181,4,FALSE)</f>
        <v>Tax Year Closed</v>
      </c>
      <c r="N50" s="4">
        <f t="shared" si="2"/>
        <v>44927</v>
      </c>
      <c r="O50" s="5">
        <f>VLOOKUP(E50,Riferimento!$E$3:$I$181,5,FALSE)</f>
        <v>3650</v>
      </c>
      <c r="P50" s="6">
        <f t="shared" si="3"/>
        <v>48577</v>
      </c>
      <c r="Q50" s="6" t="str">
        <f>VLOOKUP(E50,Riferimento!$E$3:$J$181,6,FALSE)</f>
        <v>Confidential</v>
      </c>
      <c r="R50" s="60"/>
      <c r="S50" s="10" t="str">
        <f t="shared" si="4"/>
        <v/>
      </c>
      <c r="T50" s="2" t="s">
        <v>48</v>
      </c>
      <c r="U50" s="15" t="s">
        <v>49</v>
      </c>
      <c r="V50" s="16" t="s">
        <v>104</v>
      </c>
      <c r="W50" s="44">
        <v>44964</v>
      </c>
      <c r="X50" s="12">
        <v>3566</v>
      </c>
      <c r="Y50" s="12">
        <f t="shared" si="1"/>
        <v>60954</v>
      </c>
      <c r="Z50" s="35"/>
      <c r="AA50" s="35"/>
    </row>
    <row r="51" spans="1:27" ht="26" x14ac:dyDescent="0.15">
      <c r="A51" s="12">
        <v>60955</v>
      </c>
      <c r="B51" s="2" t="s">
        <v>42</v>
      </c>
      <c r="C51" s="15" t="str">
        <f>VLOOKUP(B51, Riferimento!M$3:N93, 2, 0)</f>
        <v>Italy</v>
      </c>
      <c r="D51" s="13" t="s">
        <v>102</v>
      </c>
      <c r="E51" s="15" t="s">
        <v>92</v>
      </c>
      <c r="F51" s="3" t="str">
        <f>VLOOKUP(E51,Riferimento!$E$3:$H$183,3,FALSE)</f>
        <v>EVT+10Y</v>
      </c>
      <c r="G51" s="3" t="str">
        <f>VLOOKUP(E51,Riferimento!$E$3:$H$181,2,FALSE)</f>
        <v>Accounts Payable, Receivables, Journal Vouchers and Cost Accounting</v>
      </c>
      <c r="H51" s="17">
        <v>44562</v>
      </c>
      <c r="I51" s="17">
        <v>44926</v>
      </c>
      <c r="J51" s="17" t="s">
        <v>93</v>
      </c>
      <c r="K51" s="17" t="s">
        <v>94</v>
      </c>
      <c r="L51" s="21" t="s">
        <v>113</v>
      </c>
      <c r="M51" s="3" t="str">
        <f>VLOOKUP(E51,Riferimento!$E$3:$H$181,4,FALSE)</f>
        <v>Tax Year Closed</v>
      </c>
      <c r="N51" s="4">
        <f t="shared" si="2"/>
        <v>44927</v>
      </c>
      <c r="O51" s="5">
        <f>VLOOKUP(E51,Riferimento!$E$3:$I$181,5,FALSE)</f>
        <v>3650</v>
      </c>
      <c r="P51" s="6">
        <f t="shared" si="3"/>
        <v>48577</v>
      </c>
      <c r="Q51" s="6" t="str">
        <f>VLOOKUP(E51,Riferimento!$E$3:$J$181,6,FALSE)</f>
        <v>Confidential</v>
      </c>
      <c r="R51" s="60"/>
      <c r="S51" s="10" t="str">
        <f t="shared" si="4"/>
        <v/>
      </c>
      <c r="T51" s="2" t="s">
        <v>48</v>
      </c>
      <c r="U51" s="15" t="s">
        <v>49</v>
      </c>
      <c r="V51" s="16" t="s">
        <v>104</v>
      </c>
      <c r="W51" s="44">
        <v>44964</v>
      </c>
      <c r="X51" s="12">
        <v>3565</v>
      </c>
      <c r="Y51" s="12">
        <f t="shared" si="1"/>
        <v>60955</v>
      </c>
      <c r="Z51" s="35"/>
      <c r="AA51" s="35"/>
    </row>
    <row r="52" spans="1:27" ht="26" x14ac:dyDescent="0.15">
      <c r="A52" s="12">
        <v>60956</v>
      </c>
      <c r="B52" s="2" t="s">
        <v>42</v>
      </c>
      <c r="C52" s="15" t="str">
        <f>VLOOKUP(B52, Riferimento!M$3:N94, 2, 0)</f>
        <v>Italy</v>
      </c>
      <c r="D52" s="15" t="s">
        <v>114</v>
      </c>
      <c r="E52" s="15" t="s">
        <v>115</v>
      </c>
      <c r="F52" s="3" t="str">
        <f>VLOOKUP(E52,Riferimento!$E$3:$H$183,3,FALSE)</f>
        <v>10Y</v>
      </c>
      <c r="G52" s="3" t="str">
        <f>VLOOKUP(E52,Riferimento!$E$3:$H$181,2,FALSE)</f>
        <v>Banking Records</v>
      </c>
      <c r="H52" s="17">
        <v>44197</v>
      </c>
      <c r="I52" s="17">
        <v>44561</v>
      </c>
      <c r="J52" s="15" t="s">
        <v>93</v>
      </c>
      <c r="K52" s="17" t="s">
        <v>94</v>
      </c>
      <c r="L52" s="21" t="s">
        <v>116</v>
      </c>
      <c r="M52" s="3" t="str">
        <f>VLOOKUP(E52,Riferimento!$E$3:$H$181,4,FALSE)</f>
        <v>Creation Date</v>
      </c>
      <c r="N52" s="4">
        <f t="shared" si="2"/>
        <v>44562</v>
      </c>
      <c r="O52" s="5">
        <f>VLOOKUP(E52,Riferimento!$E$3:$I$181,5,FALSE)</f>
        <v>3650</v>
      </c>
      <c r="P52" s="6">
        <f t="shared" si="3"/>
        <v>48212</v>
      </c>
      <c r="Q52" s="6" t="str">
        <f>VLOOKUP(E52,Riferimento!$E$3:$J$181,6,FALSE)</f>
        <v>Highly Confidential</v>
      </c>
      <c r="R52" s="60"/>
      <c r="S52" s="10" t="str">
        <f t="shared" ref="S52:S84" si="5">IF(T55="Planet","066890B001","")</f>
        <v/>
      </c>
      <c r="T52" s="2" t="s">
        <v>48</v>
      </c>
      <c r="U52" s="15" t="s">
        <v>49</v>
      </c>
      <c r="V52" s="16" t="s">
        <v>117</v>
      </c>
      <c r="W52" s="44">
        <v>44958</v>
      </c>
      <c r="X52" s="12">
        <v>3572</v>
      </c>
      <c r="Y52" s="12">
        <f t="shared" si="1"/>
        <v>60956</v>
      </c>
      <c r="Z52" s="35"/>
      <c r="AA52" s="35"/>
    </row>
    <row r="53" spans="1:27" ht="26" x14ac:dyDescent="0.15">
      <c r="A53" s="12">
        <v>60956</v>
      </c>
      <c r="B53" s="2" t="s">
        <v>42</v>
      </c>
      <c r="C53" s="15" t="str">
        <f>VLOOKUP(B53, Riferimento!M$3:N95, 2, 0)</f>
        <v>Italy</v>
      </c>
      <c r="D53" s="15" t="s">
        <v>114</v>
      </c>
      <c r="E53" s="15" t="s">
        <v>115</v>
      </c>
      <c r="F53" s="3" t="str">
        <f>VLOOKUP(E53,Riferimento!$E$3:$H$183,3,FALSE)</f>
        <v>10Y</v>
      </c>
      <c r="G53" s="3" t="str">
        <f>VLOOKUP(E53,Riferimento!$E$3:$H$181,2,FALSE)</f>
        <v>Banking Records</v>
      </c>
      <c r="H53" s="17">
        <v>44197</v>
      </c>
      <c r="I53" s="17">
        <v>44561</v>
      </c>
      <c r="J53" s="15" t="s">
        <v>93</v>
      </c>
      <c r="K53" s="17" t="s">
        <v>94</v>
      </c>
      <c r="L53" s="21" t="s">
        <v>118</v>
      </c>
      <c r="M53" s="3" t="str">
        <f>VLOOKUP(E53,Riferimento!$E$3:$H$181,4,FALSE)</f>
        <v>Creation Date</v>
      </c>
      <c r="N53" s="4">
        <f t="shared" si="2"/>
        <v>44562</v>
      </c>
      <c r="O53" s="5">
        <f>VLOOKUP(E53,Riferimento!$E$3:$I$181,5,FALSE)</f>
        <v>3650</v>
      </c>
      <c r="P53" s="6">
        <f t="shared" si="3"/>
        <v>48212</v>
      </c>
      <c r="Q53" s="6" t="str">
        <f>VLOOKUP(E53,Riferimento!$E$3:$J$181,6,FALSE)</f>
        <v>Highly Confidential</v>
      </c>
      <c r="R53" s="60"/>
      <c r="S53" s="10" t="str">
        <f t="shared" si="5"/>
        <v/>
      </c>
      <c r="T53" s="2" t="s">
        <v>48</v>
      </c>
      <c r="U53" s="15" t="s">
        <v>49</v>
      </c>
      <c r="V53" s="16" t="s">
        <v>117</v>
      </c>
      <c r="W53" s="44">
        <v>44958</v>
      </c>
      <c r="X53" s="12">
        <v>3572</v>
      </c>
      <c r="Y53" s="12">
        <f t="shared" si="1"/>
        <v>60956</v>
      </c>
      <c r="Z53" s="35"/>
      <c r="AA53" s="35"/>
    </row>
    <row r="54" spans="1:27" ht="26" x14ac:dyDescent="0.15">
      <c r="A54" s="12">
        <v>60956</v>
      </c>
      <c r="B54" s="2" t="s">
        <v>42</v>
      </c>
      <c r="C54" s="15" t="str">
        <f>VLOOKUP(B54, Riferimento!M$3:N96, 2, 0)</f>
        <v>Italy</v>
      </c>
      <c r="D54" s="15" t="s">
        <v>114</v>
      </c>
      <c r="E54" s="15" t="s">
        <v>115</v>
      </c>
      <c r="F54" s="3" t="str">
        <f>VLOOKUP(E54,Riferimento!$E$3:$H$183,3,FALSE)</f>
        <v>10Y</v>
      </c>
      <c r="G54" s="3" t="str">
        <f>VLOOKUP(E54,Riferimento!$E$3:$H$181,2,FALSE)</f>
        <v>Banking Records</v>
      </c>
      <c r="H54" s="17">
        <v>44197</v>
      </c>
      <c r="I54" s="17">
        <v>44561</v>
      </c>
      <c r="J54" s="15" t="s">
        <v>93</v>
      </c>
      <c r="K54" s="17" t="s">
        <v>94</v>
      </c>
      <c r="L54" s="21" t="s">
        <v>119</v>
      </c>
      <c r="M54" s="3" t="str">
        <f>VLOOKUP(E54,Riferimento!$E$3:$H$181,4,FALSE)</f>
        <v>Creation Date</v>
      </c>
      <c r="N54" s="4">
        <f t="shared" si="2"/>
        <v>44562</v>
      </c>
      <c r="O54" s="5">
        <f>VLOOKUP(E54,Riferimento!$E$3:$I$181,5,FALSE)</f>
        <v>3650</v>
      </c>
      <c r="P54" s="6">
        <f t="shared" si="3"/>
        <v>48212</v>
      </c>
      <c r="Q54" s="6" t="str">
        <f>VLOOKUP(E54,Riferimento!$E$3:$J$181,6,FALSE)</f>
        <v>Highly Confidential</v>
      </c>
      <c r="R54" s="60"/>
      <c r="S54" s="10" t="str">
        <f t="shared" si="5"/>
        <v/>
      </c>
      <c r="T54" s="2" t="s">
        <v>48</v>
      </c>
      <c r="U54" s="15" t="s">
        <v>49</v>
      </c>
      <c r="V54" s="16" t="s">
        <v>117</v>
      </c>
      <c r="W54" s="44">
        <v>44958</v>
      </c>
      <c r="X54" s="12">
        <v>3572</v>
      </c>
      <c r="Y54" s="12">
        <f t="shared" si="1"/>
        <v>60956</v>
      </c>
      <c r="Z54" s="35"/>
      <c r="AA54" s="35"/>
    </row>
    <row r="55" spans="1:27" ht="26" x14ac:dyDescent="0.15">
      <c r="A55" s="12">
        <v>60956</v>
      </c>
      <c r="B55" s="2" t="s">
        <v>42</v>
      </c>
      <c r="C55" s="15" t="str">
        <f>VLOOKUP(B55, Riferimento!M$3:N97, 2, 0)</f>
        <v>Italy</v>
      </c>
      <c r="D55" s="15" t="s">
        <v>114</v>
      </c>
      <c r="E55" s="15" t="s">
        <v>115</v>
      </c>
      <c r="F55" s="3" t="str">
        <f>VLOOKUP(E55,Riferimento!$E$3:$H$183,3,FALSE)</f>
        <v>10Y</v>
      </c>
      <c r="G55" s="3" t="str">
        <f>VLOOKUP(E55,Riferimento!$E$3:$H$181,2,FALSE)</f>
        <v>Banking Records</v>
      </c>
      <c r="H55" s="17">
        <v>44197</v>
      </c>
      <c r="I55" s="17">
        <v>44561</v>
      </c>
      <c r="J55" s="15" t="s">
        <v>93</v>
      </c>
      <c r="K55" s="17" t="s">
        <v>94</v>
      </c>
      <c r="L55" s="21" t="s">
        <v>120</v>
      </c>
      <c r="M55" s="3" t="str">
        <f>VLOOKUP(E55,Riferimento!$E$3:$H$181,4,FALSE)</f>
        <v>Creation Date</v>
      </c>
      <c r="N55" s="4">
        <f t="shared" si="2"/>
        <v>44562</v>
      </c>
      <c r="O55" s="5">
        <f>VLOOKUP(E55,Riferimento!$E$3:$I$181,5,FALSE)</f>
        <v>3650</v>
      </c>
      <c r="P55" s="6">
        <f t="shared" si="3"/>
        <v>48212</v>
      </c>
      <c r="Q55" s="6" t="str">
        <f>VLOOKUP(E55,Riferimento!$E$3:$J$181,6,FALSE)</f>
        <v>Highly Confidential</v>
      </c>
      <c r="R55" s="60"/>
      <c r="S55" s="10" t="str">
        <f t="shared" si="5"/>
        <v/>
      </c>
      <c r="T55" s="2" t="s">
        <v>48</v>
      </c>
      <c r="U55" s="15" t="s">
        <v>49</v>
      </c>
      <c r="V55" s="16" t="s">
        <v>117</v>
      </c>
      <c r="W55" s="44">
        <v>44958</v>
      </c>
      <c r="X55" s="12">
        <v>3572</v>
      </c>
      <c r="Y55" s="12">
        <f t="shared" si="1"/>
        <v>60956</v>
      </c>
      <c r="Z55" s="35"/>
      <c r="AA55" s="35"/>
    </row>
    <row r="56" spans="1:27" ht="26" x14ac:dyDescent="0.15">
      <c r="A56" s="12">
        <v>60956</v>
      </c>
      <c r="B56" s="2" t="s">
        <v>42</v>
      </c>
      <c r="C56" s="15" t="str">
        <f>VLOOKUP(B56, Riferimento!M$3:N98, 2, 0)</f>
        <v>Italy</v>
      </c>
      <c r="D56" s="15" t="s">
        <v>114</v>
      </c>
      <c r="E56" s="15" t="s">
        <v>115</v>
      </c>
      <c r="F56" s="3" t="str">
        <f>VLOOKUP(E56,Riferimento!$E$3:$H$183,3,FALSE)</f>
        <v>10Y</v>
      </c>
      <c r="G56" s="3" t="str">
        <f>VLOOKUP(E56,Riferimento!$E$3:$H$181,2,FALSE)</f>
        <v>Banking Records</v>
      </c>
      <c r="H56" s="17">
        <v>44197</v>
      </c>
      <c r="I56" s="17">
        <v>44561</v>
      </c>
      <c r="J56" s="15" t="s">
        <v>93</v>
      </c>
      <c r="K56" s="17" t="s">
        <v>94</v>
      </c>
      <c r="L56" s="21" t="s">
        <v>121</v>
      </c>
      <c r="M56" s="3" t="str">
        <f>VLOOKUP(E56,Riferimento!$E$3:$H$181,4,FALSE)</f>
        <v>Creation Date</v>
      </c>
      <c r="N56" s="4">
        <f t="shared" si="2"/>
        <v>44562</v>
      </c>
      <c r="O56" s="5">
        <f>VLOOKUP(E56,Riferimento!$E$3:$I$181,5,FALSE)</f>
        <v>3650</v>
      </c>
      <c r="P56" s="6">
        <f t="shared" si="3"/>
        <v>48212</v>
      </c>
      <c r="Q56" s="6" t="str">
        <f>VLOOKUP(E56,Riferimento!$E$3:$J$181,6,FALSE)</f>
        <v>Highly Confidential</v>
      </c>
      <c r="R56" s="60"/>
      <c r="S56" s="10" t="str">
        <f t="shared" si="5"/>
        <v/>
      </c>
      <c r="T56" s="2" t="s">
        <v>48</v>
      </c>
      <c r="U56" s="33" t="s">
        <v>49</v>
      </c>
      <c r="V56" s="16" t="s">
        <v>117</v>
      </c>
      <c r="W56" s="44">
        <v>44958</v>
      </c>
      <c r="X56" s="12">
        <v>3572</v>
      </c>
      <c r="Y56" s="12">
        <f t="shared" si="1"/>
        <v>60956</v>
      </c>
      <c r="Z56" s="36" t="s">
        <v>122</v>
      </c>
      <c r="AA56" s="37">
        <v>45042</v>
      </c>
    </row>
    <row r="57" spans="1:27" ht="26" x14ac:dyDescent="0.15">
      <c r="A57" s="12">
        <v>60956</v>
      </c>
      <c r="B57" s="2" t="s">
        <v>42</v>
      </c>
      <c r="C57" s="15" t="str">
        <f>VLOOKUP(B57, Riferimento!M$3:N99, 2, 0)</f>
        <v>Italy</v>
      </c>
      <c r="D57" s="15" t="s">
        <v>114</v>
      </c>
      <c r="E57" s="15" t="s">
        <v>115</v>
      </c>
      <c r="F57" s="3" t="str">
        <f>VLOOKUP(E57,Riferimento!$E$3:$H$183,3,FALSE)</f>
        <v>10Y</v>
      </c>
      <c r="G57" s="3" t="str">
        <f>VLOOKUP(E57,Riferimento!$E$3:$H$181,2,FALSE)</f>
        <v>Banking Records</v>
      </c>
      <c r="H57" s="17">
        <v>44197</v>
      </c>
      <c r="I57" s="17">
        <v>44561</v>
      </c>
      <c r="J57" s="15" t="s">
        <v>93</v>
      </c>
      <c r="K57" s="17" t="s">
        <v>94</v>
      </c>
      <c r="L57" s="21" t="s">
        <v>123</v>
      </c>
      <c r="M57" s="3" t="str">
        <f>VLOOKUP(E57,Riferimento!$E$3:$H$181,4,FALSE)</f>
        <v>Creation Date</v>
      </c>
      <c r="N57" s="4">
        <f t="shared" si="2"/>
        <v>44562</v>
      </c>
      <c r="O57" s="5">
        <f>VLOOKUP(E57,Riferimento!$E$3:$I$181,5,FALSE)</f>
        <v>3650</v>
      </c>
      <c r="P57" s="6">
        <f t="shared" si="3"/>
        <v>48212</v>
      </c>
      <c r="Q57" s="6" t="str">
        <f>VLOOKUP(E57,Riferimento!$E$3:$J$181,6,FALSE)</f>
        <v>Highly Confidential</v>
      </c>
      <c r="R57" s="60"/>
      <c r="S57" s="10" t="str">
        <f t="shared" si="5"/>
        <v/>
      </c>
      <c r="T57" s="2" t="s">
        <v>48</v>
      </c>
      <c r="U57" s="33" t="s">
        <v>49</v>
      </c>
      <c r="V57" s="16" t="s">
        <v>117</v>
      </c>
      <c r="W57" s="44">
        <v>44958</v>
      </c>
      <c r="X57" s="12">
        <v>3572</v>
      </c>
      <c r="Y57" s="12">
        <f t="shared" si="1"/>
        <v>60956</v>
      </c>
      <c r="Z57" s="36" t="s">
        <v>122</v>
      </c>
      <c r="AA57" s="37">
        <v>45042</v>
      </c>
    </row>
    <row r="58" spans="1:27" ht="26" x14ac:dyDescent="0.15">
      <c r="A58" s="12">
        <v>60957</v>
      </c>
      <c r="B58" s="2" t="s">
        <v>42</v>
      </c>
      <c r="C58" s="15" t="str">
        <f>VLOOKUP(B58, Riferimento!M$3:N100, 2, 0)</f>
        <v>Italy</v>
      </c>
      <c r="D58" s="15" t="s">
        <v>114</v>
      </c>
      <c r="E58" s="15" t="s">
        <v>115</v>
      </c>
      <c r="F58" s="3" t="str">
        <f>VLOOKUP(E58,Riferimento!$E$3:$H$183,3,FALSE)</f>
        <v>10Y</v>
      </c>
      <c r="G58" s="3" t="str">
        <f>VLOOKUP(E58,Riferimento!$E$3:$H$181,2,FALSE)</f>
        <v>Banking Records</v>
      </c>
      <c r="H58" s="17">
        <v>44197</v>
      </c>
      <c r="I58" s="17">
        <v>44561</v>
      </c>
      <c r="J58" s="15" t="s">
        <v>93</v>
      </c>
      <c r="K58" s="17" t="s">
        <v>94</v>
      </c>
      <c r="L58" s="21" t="s">
        <v>124</v>
      </c>
      <c r="M58" s="3" t="str">
        <f>VLOOKUP(E58,Riferimento!$E$3:$H$181,4,FALSE)</f>
        <v>Creation Date</v>
      </c>
      <c r="N58" s="4">
        <f t="shared" si="2"/>
        <v>44562</v>
      </c>
      <c r="O58" s="5">
        <f>VLOOKUP(E58,Riferimento!$E$3:$I$181,5,FALSE)</f>
        <v>3650</v>
      </c>
      <c r="P58" s="6">
        <f t="shared" si="3"/>
        <v>48212</v>
      </c>
      <c r="Q58" s="6" t="str">
        <f>VLOOKUP(E58,Riferimento!$E$3:$J$181,6,FALSE)</f>
        <v>Highly Confidential</v>
      </c>
      <c r="R58" s="60"/>
      <c r="S58" s="10" t="str">
        <f t="shared" si="5"/>
        <v/>
      </c>
      <c r="T58" s="2" t="s">
        <v>48</v>
      </c>
      <c r="U58" s="15" t="s">
        <v>49</v>
      </c>
      <c r="V58" s="16" t="s">
        <v>117</v>
      </c>
      <c r="W58" s="44">
        <v>44958</v>
      </c>
      <c r="X58" s="12">
        <v>3572</v>
      </c>
      <c r="Y58" s="12">
        <f t="shared" si="1"/>
        <v>60957</v>
      </c>
      <c r="Z58" s="35"/>
      <c r="AA58" s="35"/>
    </row>
    <row r="59" spans="1:27" ht="26" x14ac:dyDescent="0.15">
      <c r="A59" s="12">
        <v>60957</v>
      </c>
      <c r="B59" s="2" t="s">
        <v>42</v>
      </c>
      <c r="C59" s="15" t="str">
        <f>VLOOKUP(B59, Riferimento!M$3:N101, 2, 0)</f>
        <v>Italy</v>
      </c>
      <c r="D59" s="15" t="s">
        <v>114</v>
      </c>
      <c r="E59" s="15" t="s">
        <v>115</v>
      </c>
      <c r="F59" s="3" t="str">
        <f>VLOOKUP(E59,Riferimento!$E$3:$H$183,3,FALSE)</f>
        <v>10Y</v>
      </c>
      <c r="G59" s="3" t="str">
        <f>VLOOKUP(E59,Riferimento!$E$3:$H$181,2,FALSE)</f>
        <v>Banking Records</v>
      </c>
      <c r="H59" s="17">
        <v>44197</v>
      </c>
      <c r="I59" s="17">
        <v>44561</v>
      </c>
      <c r="J59" s="15" t="s">
        <v>93</v>
      </c>
      <c r="K59" s="17" t="s">
        <v>94</v>
      </c>
      <c r="L59" s="21" t="s">
        <v>125</v>
      </c>
      <c r="M59" s="3" t="str">
        <f>VLOOKUP(E59,Riferimento!$E$3:$H$181,4,FALSE)</f>
        <v>Creation Date</v>
      </c>
      <c r="N59" s="4">
        <f t="shared" si="2"/>
        <v>44562</v>
      </c>
      <c r="O59" s="5">
        <f>VLOOKUP(E59,Riferimento!$E$3:$I$181,5,FALSE)</f>
        <v>3650</v>
      </c>
      <c r="P59" s="6">
        <f t="shared" si="3"/>
        <v>48212</v>
      </c>
      <c r="Q59" s="6" t="str">
        <f>VLOOKUP(E59,Riferimento!$E$3:$J$181,6,FALSE)</f>
        <v>Highly Confidential</v>
      </c>
      <c r="R59" s="60"/>
      <c r="S59" s="10" t="str">
        <f t="shared" si="5"/>
        <v/>
      </c>
      <c r="T59" s="2" t="s">
        <v>48</v>
      </c>
      <c r="U59" s="15" t="s">
        <v>49</v>
      </c>
      <c r="V59" s="16" t="s">
        <v>117</v>
      </c>
      <c r="W59" s="44">
        <v>44958</v>
      </c>
      <c r="X59" s="12">
        <v>3572</v>
      </c>
      <c r="Y59" s="12">
        <f t="shared" si="1"/>
        <v>60957</v>
      </c>
      <c r="Z59" s="35"/>
      <c r="AA59" s="35"/>
    </row>
    <row r="60" spans="1:27" ht="26" x14ac:dyDescent="0.15">
      <c r="A60" s="12">
        <v>60957</v>
      </c>
      <c r="B60" s="2" t="s">
        <v>42</v>
      </c>
      <c r="C60" s="15" t="str">
        <f>VLOOKUP(B60, Riferimento!M$3:N102, 2, 0)</f>
        <v>Italy</v>
      </c>
      <c r="D60" s="15" t="s">
        <v>114</v>
      </c>
      <c r="E60" s="15" t="s">
        <v>115</v>
      </c>
      <c r="F60" s="3" t="str">
        <f>VLOOKUP(E60,Riferimento!$E$3:$H$183,3,FALSE)</f>
        <v>10Y</v>
      </c>
      <c r="G60" s="3" t="str">
        <f>VLOOKUP(E60,Riferimento!$E$3:$H$181,2,FALSE)</f>
        <v>Banking Records</v>
      </c>
      <c r="H60" s="17">
        <v>44197</v>
      </c>
      <c r="I60" s="17">
        <v>44561</v>
      </c>
      <c r="J60" s="15" t="s">
        <v>93</v>
      </c>
      <c r="K60" s="17" t="s">
        <v>94</v>
      </c>
      <c r="L60" s="21" t="s">
        <v>126</v>
      </c>
      <c r="M60" s="3" t="str">
        <f>VLOOKUP(E60,Riferimento!$E$3:$H$181,4,FALSE)</f>
        <v>Creation Date</v>
      </c>
      <c r="N60" s="4">
        <f t="shared" si="2"/>
        <v>44562</v>
      </c>
      <c r="O60" s="5">
        <f>VLOOKUP(E60,Riferimento!$E$3:$I$181,5,FALSE)</f>
        <v>3650</v>
      </c>
      <c r="P60" s="6">
        <f t="shared" si="3"/>
        <v>48212</v>
      </c>
      <c r="Q60" s="6" t="str">
        <f>VLOOKUP(E60,Riferimento!$E$3:$J$181,6,FALSE)</f>
        <v>Highly Confidential</v>
      </c>
      <c r="R60" s="60"/>
      <c r="S60" s="10" t="str">
        <f t="shared" si="5"/>
        <v/>
      </c>
      <c r="T60" s="2" t="s">
        <v>48</v>
      </c>
      <c r="U60" s="15" t="s">
        <v>49</v>
      </c>
      <c r="V60" s="16" t="s">
        <v>117</v>
      </c>
      <c r="W60" s="44">
        <v>44958</v>
      </c>
      <c r="X60" s="12">
        <v>3572</v>
      </c>
      <c r="Y60" s="12">
        <f t="shared" si="1"/>
        <v>60957</v>
      </c>
      <c r="Z60" s="35"/>
      <c r="AA60" s="35"/>
    </row>
    <row r="61" spans="1:27" ht="26" x14ac:dyDescent="0.15">
      <c r="A61" s="12">
        <v>60957</v>
      </c>
      <c r="B61" s="2" t="s">
        <v>42</v>
      </c>
      <c r="C61" s="15" t="str">
        <f>VLOOKUP(B61, Riferimento!M$3:N103, 2, 0)</f>
        <v>Italy</v>
      </c>
      <c r="D61" s="15" t="s">
        <v>114</v>
      </c>
      <c r="E61" s="15" t="s">
        <v>115</v>
      </c>
      <c r="F61" s="3" t="str">
        <f>VLOOKUP(E61,Riferimento!$E$3:$H$183,3,FALSE)</f>
        <v>10Y</v>
      </c>
      <c r="G61" s="3" t="str">
        <f>VLOOKUP(E61,Riferimento!$E$3:$H$181,2,FALSE)</f>
        <v>Banking Records</v>
      </c>
      <c r="H61" s="17">
        <v>44197</v>
      </c>
      <c r="I61" s="17">
        <v>44561</v>
      </c>
      <c r="J61" s="15" t="s">
        <v>93</v>
      </c>
      <c r="K61" s="17" t="s">
        <v>94</v>
      </c>
      <c r="L61" s="21" t="s">
        <v>127</v>
      </c>
      <c r="M61" s="3" t="str">
        <f>VLOOKUP(E61,Riferimento!$E$3:$H$181,4,FALSE)</f>
        <v>Creation Date</v>
      </c>
      <c r="N61" s="4">
        <f t="shared" si="2"/>
        <v>44562</v>
      </c>
      <c r="O61" s="5">
        <f>VLOOKUP(E61,Riferimento!$E$3:$I$181,5,FALSE)</f>
        <v>3650</v>
      </c>
      <c r="P61" s="6">
        <f t="shared" si="3"/>
        <v>48212</v>
      </c>
      <c r="Q61" s="6" t="str">
        <f>VLOOKUP(E61,Riferimento!$E$3:$J$181,6,FALSE)</f>
        <v>Highly Confidential</v>
      </c>
      <c r="R61" s="60"/>
      <c r="S61" s="10" t="str">
        <f t="shared" si="5"/>
        <v/>
      </c>
      <c r="T61" s="2" t="s">
        <v>48</v>
      </c>
      <c r="U61" s="15" t="s">
        <v>49</v>
      </c>
      <c r="V61" s="16" t="s">
        <v>117</v>
      </c>
      <c r="W61" s="44">
        <v>44958</v>
      </c>
      <c r="X61" s="12">
        <v>3572</v>
      </c>
      <c r="Y61" s="12">
        <f t="shared" si="1"/>
        <v>60957</v>
      </c>
      <c r="Z61" s="35"/>
      <c r="AA61" s="35"/>
    </row>
    <row r="62" spans="1:27" ht="26" x14ac:dyDescent="0.15">
      <c r="A62" s="12">
        <v>60957</v>
      </c>
      <c r="B62" s="2" t="s">
        <v>42</v>
      </c>
      <c r="C62" s="15" t="str">
        <f>VLOOKUP(B62, Riferimento!M$3:N104, 2, 0)</f>
        <v>Italy</v>
      </c>
      <c r="D62" s="15" t="s">
        <v>114</v>
      </c>
      <c r="E62" s="15" t="s">
        <v>115</v>
      </c>
      <c r="F62" s="3" t="str">
        <f>VLOOKUP(E62,Riferimento!$E$3:$H$183,3,FALSE)</f>
        <v>10Y</v>
      </c>
      <c r="G62" s="3" t="str">
        <f>VLOOKUP(E62,Riferimento!$E$3:$H$181,2,FALSE)</f>
        <v>Banking Records</v>
      </c>
      <c r="H62" s="17">
        <v>44197</v>
      </c>
      <c r="I62" s="17">
        <v>44561</v>
      </c>
      <c r="J62" s="15" t="s">
        <v>93</v>
      </c>
      <c r="K62" s="17" t="s">
        <v>94</v>
      </c>
      <c r="L62" s="21" t="s">
        <v>127</v>
      </c>
      <c r="M62" s="3" t="str">
        <f>VLOOKUP(E62,Riferimento!$E$3:$H$181,4,FALSE)</f>
        <v>Creation Date</v>
      </c>
      <c r="N62" s="4">
        <f t="shared" si="2"/>
        <v>44562</v>
      </c>
      <c r="O62" s="5">
        <f>VLOOKUP(E62,Riferimento!$E$3:$I$181,5,FALSE)</f>
        <v>3650</v>
      </c>
      <c r="P62" s="6">
        <f t="shared" si="3"/>
        <v>48212</v>
      </c>
      <c r="Q62" s="6" t="str">
        <f>VLOOKUP(E62,Riferimento!$E$3:$J$181,6,FALSE)</f>
        <v>Highly Confidential</v>
      </c>
      <c r="R62" s="60"/>
      <c r="S62" s="10" t="str">
        <f t="shared" si="5"/>
        <v/>
      </c>
      <c r="T62" s="2" t="s">
        <v>48</v>
      </c>
      <c r="U62" s="15" t="s">
        <v>49</v>
      </c>
      <c r="V62" s="16" t="s">
        <v>117</v>
      </c>
      <c r="W62" s="44">
        <v>44958</v>
      </c>
      <c r="X62" s="12">
        <v>3572</v>
      </c>
      <c r="Y62" s="12">
        <f t="shared" si="1"/>
        <v>60957</v>
      </c>
      <c r="Z62" s="35"/>
      <c r="AA62" s="35"/>
    </row>
    <row r="63" spans="1:27" ht="26" x14ac:dyDescent="0.15">
      <c r="A63" s="12">
        <v>60958</v>
      </c>
      <c r="B63" s="2" t="s">
        <v>42</v>
      </c>
      <c r="C63" s="15" t="str">
        <f>VLOOKUP(B63, Riferimento!M$3:N105, 2, 0)</f>
        <v>Italy</v>
      </c>
      <c r="D63" s="15" t="s">
        <v>114</v>
      </c>
      <c r="E63" s="15" t="s">
        <v>115</v>
      </c>
      <c r="F63" s="3" t="str">
        <f>VLOOKUP(E63,Riferimento!$E$3:$H$183,3,FALSE)</f>
        <v>10Y</v>
      </c>
      <c r="G63" s="3" t="str">
        <f>VLOOKUP(E63,Riferimento!$E$3:$H$181,2,FALSE)</f>
        <v>Banking Records</v>
      </c>
      <c r="H63" s="17">
        <v>44197</v>
      </c>
      <c r="I63" s="17">
        <v>44561</v>
      </c>
      <c r="J63" s="15" t="s">
        <v>93</v>
      </c>
      <c r="K63" s="17" t="s">
        <v>94</v>
      </c>
      <c r="L63" s="21" t="s">
        <v>128</v>
      </c>
      <c r="M63" s="3" t="str">
        <f>VLOOKUP(E63,Riferimento!$E$3:$H$181,4,FALSE)</f>
        <v>Creation Date</v>
      </c>
      <c r="N63" s="4">
        <f t="shared" si="2"/>
        <v>44562</v>
      </c>
      <c r="O63" s="5">
        <f>VLOOKUP(E63,Riferimento!$E$3:$I$181,5,FALSE)</f>
        <v>3650</v>
      </c>
      <c r="P63" s="6">
        <f t="shared" si="3"/>
        <v>48212</v>
      </c>
      <c r="Q63" s="6" t="str">
        <f>VLOOKUP(E63,Riferimento!$E$3:$J$181,6,FALSE)</f>
        <v>Highly Confidential</v>
      </c>
      <c r="R63" s="60"/>
      <c r="S63" s="10" t="str">
        <f t="shared" si="5"/>
        <v/>
      </c>
      <c r="T63" s="2" t="s">
        <v>48</v>
      </c>
      <c r="U63" s="15" t="s">
        <v>49</v>
      </c>
      <c r="V63" s="16" t="s">
        <v>117</v>
      </c>
      <c r="W63" s="44">
        <v>44958</v>
      </c>
      <c r="X63" s="12">
        <v>3571</v>
      </c>
      <c r="Y63" s="12">
        <f t="shared" si="1"/>
        <v>60958</v>
      </c>
      <c r="Z63" s="35"/>
      <c r="AA63" s="35"/>
    </row>
    <row r="64" spans="1:27" ht="26" x14ac:dyDescent="0.15">
      <c r="A64" s="12">
        <v>60958</v>
      </c>
      <c r="B64" s="2" t="s">
        <v>42</v>
      </c>
      <c r="C64" s="15" t="str">
        <f>VLOOKUP(B64, Riferimento!M$3:N106, 2, 0)</f>
        <v>Italy</v>
      </c>
      <c r="D64" s="15" t="s">
        <v>114</v>
      </c>
      <c r="E64" s="15" t="s">
        <v>115</v>
      </c>
      <c r="F64" s="3" t="str">
        <f>VLOOKUP(E64,Riferimento!$E$3:$H$183,3,FALSE)</f>
        <v>10Y</v>
      </c>
      <c r="G64" s="3" t="str">
        <f>VLOOKUP(E64,Riferimento!$E$3:$H$181,2,FALSE)</f>
        <v>Banking Records</v>
      </c>
      <c r="H64" s="17">
        <v>44197</v>
      </c>
      <c r="I64" s="17">
        <v>44561</v>
      </c>
      <c r="J64" s="15" t="s">
        <v>93</v>
      </c>
      <c r="K64" s="17" t="s">
        <v>94</v>
      </c>
      <c r="L64" s="21" t="s">
        <v>129</v>
      </c>
      <c r="M64" s="3" t="str">
        <f>VLOOKUP(E64,Riferimento!$E$3:$H$181,4,FALSE)</f>
        <v>Creation Date</v>
      </c>
      <c r="N64" s="4">
        <f t="shared" si="2"/>
        <v>44562</v>
      </c>
      <c r="O64" s="5">
        <f>VLOOKUP(E64,Riferimento!$E$3:$I$181,5,FALSE)</f>
        <v>3650</v>
      </c>
      <c r="P64" s="6">
        <f t="shared" si="3"/>
        <v>48212</v>
      </c>
      <c r="Q64" s="6" t="str">
        <f>VLOOKUP(E64,Riferimento!$E$3:$J$181,6,FALSE)</f>
        <v>Highly Confidential</v>
      </c>
      <c r="R64" s="60"/>
      <c r="S64" s="10" t="str">
        <f t="shared" si="5"/>
        <v/>
      </c>
      <c r="T64" s="2" t="s">
        <v>48</v>
      </c>
      <c r="U64" s="15" t="s">
        <v>49</v>
      </c>
      <c r="V64" s="16" t="s">
        <v>117</v>
      </c>
      <c r="W64" s="44">
        <v>44958</v>
      </c>
      <c r="X64" s="12">
        <v>3571</v>
      </c>
      <c r="Y64" s="12">
        <f t="shared" si="1"/>
        <v>60958</v>
      </c>
      <c r="Z64" s="35"/>
      <c r="AA64" s="35"/>
    </row>
    <row r="65" spans="1:27" ht="26" x14ac:dyDescent="0.15">
      <c r="A65" s="12">
        <v>60958</v>
      </c>
      <c r="B65" s="2" t="s">
        <v>42</v>
      </c>
      <c r="C65" s="15" t="str">
        <f>VLOOKUP(B65, Riferimento!M$3:N107, 2, 0)</f>
        <v>Italy</v>
      </c>
      <c r="D65" s="15" t="s">
        <v>114</v>
      </c>
      <c r="E65" s="15" t="s">
        <v>115</v>
      </c>
      <c r="F65" s="3" t="str">
        <f>VLOOKUP(E65,Riferimento!$E$3:$H$183,3,FALSE)</f>
        <v>10Y</v>
      </c>
      <c r="G65" s="3" t="str">
        <f>VLOOKUP(E65,Riferimento!$E$3:$H$181,2,FALSE)</f>
        <v>Banking Records</v>
      </c>
      <c r="H65" s="17">
        <v>44197</v>
      </c>
      <c r="I65" s="17">
        <v>44561</v>
      </c>
      <c r="J65" s="15" t="s">
        <v>93</v>
      </c>
      <c r="K65" s="17" t="s">
        <v>94</v>
      </c>
      <c r="L65" s="21" t="s">
        <v>130</v>
      </c>
      <c r="M65" s="3" t="str">
        <f>VLOOKUP(E65,Riferimento!$E$3:$H$181,4,FALSE)</f>
        <v>Creation Date</v>
      </c>
      <c r="N65" s="4">
        <f t="shared" si="2"/>
        <v>44562</v>
      </c>
      <c r="O65" s="5">
        <f>VLOOKUP(E65,Riferimento!$E$3:$I$181,5,FALSE)</f>
        <v>3650</v>
      </c>
      <c r="P65" s="6">
        <f t="shared" si="3"/>
        <v>48212</v>
      </c>
      <c r="Q65" s="6" t="str">
        <f>VLOOKUP(E65,Riferimento!$E$3:$J$181,6,FALSE)</f>
        <v>Highly Confidential</v>
      </c>
      <c r="R65" s="60"/>
      <c r="S65" s="10" t="str">
        <f t="shared" si="5"/>
        <v/>
      </c>
      <c r="T65" s="2" t="s">
        <v>48</v>
      </c>
      <c r="U65" s="15" t="s">
        <v>49</v>
      </c>
      <c r="V65" s="16" t="s">
        <v>117</v>
      </c>
      <c r="W65" s="44">
        <v>44958</v>
      </c>
      <c r="X65" s="12">
        <v>3571</v>
      </c>
      <c r="Y65" s="12">
        <f t="shared" si="1"/>
        <v>60958</v>
      </c>
      <c r="Z65" s="35"/>
      <c r="AA65" s="35"/>
    </row>
    <row r="66" spans="1:27" ht="26" x14ac:dyDescent="0.15">
      <c r="A66" s="12">
        <v>60958</v>
      </c>
      <c r="B66" s="2" t="s">
        <v>42</v>
      </c>
      <c r="C66" s="15" t="str">
        <f>VLOOKUP(B66, Riferimento!M$3:N108, 2, 0)</f>
        <v>Italy</v>
      </c>
      <c r="D66" s="15" t="s">
        <v>114</v>
      </c>
      <c r="E66" s="15" t="s">
        <v>115</v>
      </c>
      <c r="F66" s="3" t="str">
        <f>VLOOKUP(E66,Riferimento!$E$3:$H$183,3,FALSE)</f>
        <v>10Y</v>
      </c>
      <c r="G66" s="3" t="str">
        <f>VLOOKUP(E66,Riferimento!$E$3:$H$181,2,FALSE)</f>
        <v>Banking Records</v>
      </c>
      <c r="H66" s="17">
        <v>44197</v>
      </c>
      <c r="I66" s="17">
        <v>44561</v>
      </c>
      <c r="J66" s="15" t="s">
        <v>93</v>
      </c>
      <c r="K66" s="17" t="s">
        <v>94</v>
      </c>
      <c r="L66" s="21" t="s">
        <v>131</v>
      </c>
      <c r="M66" s="3" t="str">
        <f>VLOOKUP(E66,Riferimento!$E$3:$H$181,4,FALSE)</f>
        <v>Creation Date</v>
      </c>
      <c r="N66" s="4">
        <f t="shared" si="2"/>
        <v>44562</v>
      </c>
      <c r="O66" s="5">
        <f>VLOOKUP(E66,Riferimento!$E$3:$I$181,5,FALSE)</f>
        <v>3650</v>
      </c>
      <c r="P66" s="6">
        <f t="shared" si="3"/>
        <v>48212</v>
      </c>
      <c r="Q66" s="6" t="str">
        <f>VLOOKUP(E66,Riferimento!$E$3:$J$181,6,FALSE)</f>
        <v>Highly Confidential</v>
      </c>
      <c r="R66" s="60"/>
      <c r="S66" s="10" t="str">
        <f t="shared" si="5"/>
        <v/>
      </c>
      <c r="T66" s="2" t="s">
        <v>48</v>
      </c>
      <c r="U66" s="15" t="s">
        <v>49</v>
      </c>
      <c r="V66" s="16" t="s">
        <v>117</v>
      </c>
      <c r="W66" s="44">
        <v>44958</v>
      </c>
      <c r="X66" s="12">
        <v>3571</v>
      </c>
      <c r="Y66" s="12">
        <f t="shared" si="1"/>
        <v>60958</v>
      </c>
      <c r="Z66" s="35"/>
      <c r="AA66" s="35"/>
    </row>
    <row r="67" spans="1:27" ht="26" x14ac:dyDescent="0.15">
      <c r="A67" s="12">
        <v>60958</v>
      </c>
      <c r="B67" s="2" t="s">
        <v>42</v>
      </c>
      <c r="C67" s="15" t="str">
        <f>VLOOKUP(B67, Riferimento!M$3:N109, 2, 0)</f>
        <v>Italy</v>
      </c>
      <c r="D67" s="15" t="s">
        <v>114</v>
      </c>
      <c r="E67" s="15" t="s">
        <v>115</v>
      </c>
      <c r="F67" s="3" t="str">
        <f>VLOOKUP(E67,Riferimento!$E$3:$H$183,3,FALSE)</f>
        <v>10Y</v>
      </c>
      <c r="G67" s="3" t="str">
        <f>VLOOKUP(E67,Riferimento!$E$3:$H$181,2,FALSE)</f>
        <v>Banking Records</v>
      </c>
      <c r="H67" s="17">
        <v>44197</v>
      </c>
      <c r="I67" s="17">
        <v>44561</v>
      </c>
      <c r="J67" s="15" t="s">
        <v>93</v>
      </c>
      <c r="K67" s="17" t="s">
        <v>94</v>
      </c>
      <c r="L67" s="21" t="s">
        <v>132</v>
      </c>
      <c r="M67" s="3" t="str">
        <f>VLOOKUP(E67,Riferimento!$E$3:$H$181,4,FALSE)</f>
        <v>Creation Date</v>
      </c>
      <c r="N67" s="4">
        <f t="shared" si="2"/>
        <v>44562</v>
      </c>
      <c r="O67" s="5">
        <f>VLOOKUP(E67,Riferimento!$E$3:$I$181,5,FALSE)</f>
        <v>3650</v>
      </c>
      <c r="P67" s="6">
        <f t="shared" si="3"/>
        <v>48212</v>
      </c>
      <c r="Q67" s="6" t="str">
        <f>VLOOKUP(E67,Riferimento!$E$3:$J$181,6,FALSE)</f>
        <v>Highly Confidential</v>
      </c>
      <c r="R67" s="60"/>
      <c r="S67" s="10" t="str">
        <f t="shared" si="5"/>
        <v/>
      </c>
      <c r="T67" s="2" t="s">
        <v>48</v>
      </c>
      <c r="U67" s="15" t="s">
        <v>49</v>
      </c>
      <c r="V67" s="16" t="s">
        <v>117</v>
      </c>
      <c r="W67" s="44">
        <v>44958</v>
      </c>
      <c r="X67" s="12">
        <v>3571</v>
      </c>
      <c r="Y67" s="12">
        <f t="shared" ref="Y67:Y130" si="6">A67</f>
        <v>60958</v>
      </c>
      <c r="Z67" s="35"/>
      <c r="AA67" s="35"/>
    </row>
    <row r="68" spans="1:27" ht="26" x14ac:dyDescent="0.15">
      <c r="A68" s="12">
        <v>60959</v>
      </c>
      <c r="B68" s="2" t="s">
        <v>42</v>
      </c>
      <c r="C68" s="15" t="str">
        <f>VLOOKUP(B68, Riferimento!M$3:N110, 2, 0)</f>
        <v>Italy</v>
      </c>
      <c r="D68" s="15" t="s">
        <v>114</v>
      </c>
      <c r="E68" s="15" t="s">
        <v>115</v>
      </c>
      <c r="F68" s="3" t="str">
        <f>VLOOKUP(E68,Riferimento!$E$3:$H$183,3,FALSE)</f>
        <v>10Y</v>
      </c>
      <c r="G68" s="3" t="str">
        <f>VLOOKUP(E68,Riferimento!$E$3:$H$181,2,FALSE)</f>
        <v>Banking Records</v>
      </c>
      <c r="H68" s="17">
        <v>44197</v>
      </c>
      <c r="I68" s="17">
        <v>44561</v>
      </c>
      <c r="J68" s="15" t="s">
        <v>93</v>
      </c>
      <c r="K68" s="17" t="s">
        <v>94</v>
      </c>
      <c r="L68" s="21" t="s">
        <v>133</v>
      </c>
      <c r="M68" s="3" t="str">
        <f>VLOOKUP(E68,Riferimento!$E$3:$H$181,4,FALSE)</f>
        <v>Creation Date</v>
      </c>
      <c r="N68" s="4">
        <f t="shared" ref="N68:N131" si="7">+I68+1</f>
        <v>44562</v>
      </c>
      <c r="O68" s="5">
        <f>VLOOKUP(E68,Riferimento!$E$3:$I$181,5,FALSE)</f>
        <v>3650</v>
      </c>
      <c r="P68" s="6">
        <f t="shared" si="3"/>
        <v>48212</v>
      </c>
      <c r="Q68" s="6" t="str">
        <f>VLOOKUP(E68,Riferimento!$E$3:$J$181,6,FALSE)</f>
        <v>Highly Confidential</v>
      </c>
      <c r="R68" s="60"/>
      <c r="S68" s="10" t="str">
        <f t="shared" si="5"/>
        <v/>
      </c>
      <c r="T68" s="2" t="s">
        <v>48</v>
      </c>
      <c r="U68" s="15" t="s">
        <v>49</v>
      </c>
      <c r="V68" s="16" t="s">
        <v>117</v>
      </c>
      <c r="W68" s="44">
        <v>44958</v>
      </c>
      <c r="X68" s="12">
        <v>3571</v>
      </c>
      <c r="Y68" s="12">
        <f t="shared" si="6"/>
        <v>60959</v>
      </c>
      <c r="Z68" s="35"/>
      <c r="AA68" s="35"/>
    </row>
    <row r="69" spans="1:27" ht="26" x14ac:dyDescent="0.15">
      <c r="A69" s="12">
        <v>60959</v>
      </c>
      <c r="B69" s="2" t="s">
        <v>42</v>
      </c>
      <c r="C69" s="15" t="str">
        <f>VLOOKUP(B69, Riferimento!M$3:N111, 2, 0)</f>
        <v>Italy</v>
      </c>
      <c r="D69" s="15" t="s">
        <v>114</v>
      </c>
      <c r="E69" s="15" t="s">
        <v>115</v>
      </c>
      <c r="F69" s="3" t="str">
        <f>VLOOKUP(E69,Riferimento!$E$3:$H$183,3,FALSE)</f>
        <v>10Y</v>
      </c>
      <c r="G69" s="3" t="str">
        <f>VLOOKUP(E69,Riferimento!$E$3:$H$181,2,FALSE)</f>
        <v>Banking Records</v>
      </c>
      <c r="H69" s="17">
        <v>44197</v>
      </c>
      <c r="I69" s="17">
        <v>44561</v>
      </c>
      <c r="J69" s="15" t="s">
        <v>93</v>
      </c>
      <c r="K69" s="17" t="s">
        <v>94</v>
      </c>
      <c r="L69" s="21" t="s">
        <v>134</v>
      </c>
      <c r="M69" s="3" t="str">
        <f>VLOOKUP(E69,Riferimento!$E$3:$H$181,4,FALSE)</f>
        <v>Creation Date</v>
      </c>
      <c r="N69" s="4">
        <f t="shared" si="7"/>
        <v>44562</v>
      </c>
      <c r="O69" s="5">
        <f>VLOOKUP(E69,Riferimento!$E$3:$I$181,5,FALSE)</f>
        <v>3650</v>
      </c>
      <c r="P69" s="6">
        <f t="shared" si="3"/>
        <v>48212</v>
      </c>
      <c r="Q69" s="6" t="str">
        <f>VLOOKUP(E69,Riferimento!$E$3:$J$181,6,FALSE)</f>
        <v>Highly Confidential</v>
      </c>
      <c r="R69" s="60"/>
      <c r="S69" s="10" t="str">
        <f t="shared" si="5"/>
        <v/>
      </c>
      <c r="T69" s="2" t="s">
        <v>48</v>
      </c>
      <c r="U69" s="15" t="s">
        <v>49</v>
      </c>
      <c r="V69" s="16" t="s">
        <v>117</v>
      </c>
      <c r="W69" s="44">
        <v>44958</v>
      </c>
      <c r="X69" s="12">
        <v>3571</v>
      </c>
      <c r="Y69" s="12">
        <f t="shared" si="6"/>
        <v>60959</v>
      </c>
      <c r="Z69" s="35"/>
      <c r="AA69" s="35"/>
    </row>
    <row r="70" spans="1:27" ht="26" x14ac:dyDescent="0.15">
      <c r="A70" s="12">
        <v>60959</v>
      </c>
      <c r="B70" s="2" t="s">
        <v>42</v>
      </c>
      <c r="C70" s="15" t="str">
        <f>VLOOKUP(B70, Riferimento!M$3:N112, 2, 0)</f>
        <v>Italy</v>
      </c>
      <c r="D70" s="15" t="s">
        <v>114</v>
      </c>
      <c r="E70" s="15" t="s">
        <v>115</v>
      </c>
      <c r="F70" s="3" t="str">
        <f>VLOOKUP(E70,Riferimento!$E$3:$H$183,3,FALSE)</f>
        <v>10Y</v>
      </c>
      <c r="G70" s="3" t="str">
        <f>VLOOKUP(E70,Riferimento!$E$3:$H$181,2,FALSE)</f>
        <v>Banking Records</v>
      </c>
      <c r="H70" s="17">
        <v>44197</v>
      </c>
      <c r="I70" s="17">
        <v>44561</v>
      </c>
      <c r="J70" s="15" t="s">
        <v>93</v>
      </c>
      <c r="K70" s="17" t="s">
        <v>94</v>
      </c>
      <c r="L70" s="21" t="s">
        <v>135</v>
      </c>
      <c r="M70" s="3" t="str">
        <f>VLOOKUP(E70,Riferimento!$E$3:$H$181,4,FALSE)</f>
        <v>Creation Date</v>
      </c>
      <c r="N70" s="4">
        <f t="shared" si="7"/>
        <v>44562</v>
      </c>
      <c r="O70" s="5">
        <f>VLOOKUP(E70,Riferimento!$E$3:$I$181,5,FALSE)</f>
        <v>3650</v>
      </c>
      <c r="P70" s="6">
        <f t="shared" ref="P70:P133" si="8">N70+O70</f>
        <v>48212</v>
      </c>
      <c r="Q70" s="6" t="str">
        <f>VLOOKUP(E70,Riferimento!$E$3:$J$181,6,FALSE)</f>
        <v>Highly Confidential</v>
      </c>
      <c r="R70" s="60"/>
      <c r="S70" s="10" t="str">
        <f t="shared" si="5"/>
        <v/>
      </c>
      <c r="T70" s="2" t="s">
        <v>48</v>
      </c>
      <c r="U70" s="15" t="s">
        <v>49</v>
      </c>
      <c r="V70" s="16" t="s">
        <v>117</v>
      </c>
      <c r="W70" s="44">
        <v>44958</v>
      </c>
      <c r="X70" s="12">
        <v>3571</v>
      </c>
      <c r="Y70" s="12">
        <f t="shared" si="6"/>
        <v>60959</v>
      </c>
      <c r="Z70" s="35"/>
      <c r="AA70" s="35"/>
    </row>
    <row r="71" spans="1:27" ht="26" x14ac:dyDescent="0.15">
      <c r="A71" s="12">
        <v>60959</v>
      </c>
      <c r="B71" s="2" t="s">
        <v>42</v>
      </c>
      <c r="C71" s="15" t="str">
        <f>VLOOKUP(B71, Riferimento!M$3:N113, 2, 0)</f>
        <v>Italy</v>
      </c>
      <c r="D71" s="15" t="s">
        <v>114</v>
      </c>
      <c r="E71" s="15" t="s">
        <v>115</v>
      </c>
      <c r="F71" s="3" t="str">
        <f>VLOOKUP(E71,Riferimento!$E$3:$H$183,3,FALSE)</f>
        <v>10Y</v>
      </c>
      <c r="G71" s="3" t="str">
        <f>VLOOKUP(E71,Riferimento!$E$3:$H$181,2,FALSE)</f>
        <v>Banking Records</v>
      </c>
      <c r="H71" s="17">
        <v>44197</v>
      </c>
      <c r="I71" s="17">
        <v>44561</v>
      </c>
      <c r="J71" s="15" t="s">
        <v>93</v>
      </c>
      <c r="K71" s="17" t="s">
        <v>94</v>
      </c>
      <c r="L71" s="21" t="s">
        <v>136</v>
      </c>
      <c r="M71" s="3" t="str">
        <f>VLOOKUP(E71,Riferimento!$E$3:$H$181,4,FALSE)</f>
        <v>Creation Date</v>
      </c>
      <c r="N71" s="4">
        <f t="shared" si="7"/>
        <v>44562</v>
      </c>
      <c r="O71" s="5">
        <f>VLOOKUP(E71,Riferimento!$E$3:$I$181,5,FALSE)</f>
        <v>3650</v>
      </c>
      <c r="P71" s="6">
        <f t="shared" si="8"/>
        <v>48212</v>
      </c>
      <c r="Q71" s="6" t="str">
        <f>VLOOKUP(E71,Riferimento!$E$3:$J$181,6,FALSE)</f>
        <v>Highly Confidential</v>
      </c>
      <c r="R71" s="60"/>
      <c r="S71" s="10" t="str">
        <f t="shared" si="5"/>
        <v/>
      </c>
      <c r="T71" s="2" t="s">
        <v>48</v>
      </c>
      <c r="U71" s="15" t="s">
        <v>49</v>
      </c>
      <c r="V71" s="16" t="s">
        <v>117</v>
      </c>
      <c r="W71" s="44">
        <v>44958</v>
      </c>
      <c r="X71" s="12">
        <v>3571</v>
      </c>
      <c r="Y71" s="12">
        <f t="shared" si="6"/>
        <v>60959</v>
      </c>
      <c r="Z71" s="35"/>
      <c r="AA71" s="35"/>
    </row>
    <row r="72" spans="1:27" ht="26" x14ac:dyDescent="0.15">
      <c r="A72" s="12">
        <v>60959</v>
      </c>
      <c r="B72" s="2" t="s">
        <v>42</v>
      </c>
      <c r="C72" s="15" t="str">
        <f>VLOOKUP(B72, Riferimento!M$3:N114, 2, 0)</f>
        <v>Italy</v>
      </c>
      <c r="D72" s="15" t="s">
        <v>114</v>
      </c>
      <c r="E72" s="15" t="s">
        <v>115</v>
      </c>
      <c r="F72" s="3" t="str">
        <f>VLOOKUP(E72,Riferimento!$E$3:$H$183,3,FALSE)</f>
        <v>10Y</v>
      </c>
      <c r="G72" s="3" t="str">
        <f>VLOOKUP(E72,Riferimento!$E$3:$H$181,2,FALSE)</f>
        <v>Banking Records</v>
      </c>
      <c r="H72" s="17">
        <v>44197</v>
      </c>
      <c r="I72" s="17">
        <v>44561</v>
      </c>
      <c r="J72" s="15" t="s">
        <v>93</v>
      </c>
      <c r="K72" s="17" t="s">
        <v>94</v>
      </c>
      <c r="L72" s="21" t="s">
        <v>137</v>
      </c>
      <c r="M72" s="3" t="str">
        <f>VLOOKUP(E72,Riferimento!$E$3:$H$181,4,FALSE)</f>
        <v>Creation Date</v>
      </c>
      <c r="N72" s="4">
        <f t="shared" si="7"/>
        <v>44562</v>
      </c>
      <c r="O72" s="5">
        <f>VLOOKUP(E72,Riferimento!$E$3:$I$181,5,FALSE)</f>
        <v>3650</v>
      </c>
      <c r="P72" s="6">
        <f t="shared" si="8"/>
        <v>48212</v>
      </c>
      <c r="Q72" s="6" t="str">
        <f>VLOOKUP(E72,Riferimento!$E$3:$J$181,6,FALSE)</f>
        <v>Highly Confidential</v>
      </c>
      <c r="R72" s="60"/>
      <c r="S72" s="10" t="str">
        <f t="shared" si="5"/>
        <v/>
      </c>
      <c r="T72" s="2" t="s">
        <v>48</v>
      </c>
      <c r="U72" s="15" t="s">
        <v>49</v>
      </c>
      <c r="V72" s="16" t="s">
        <v>117</v>
      </c>
      <c r="W72" s="44">
        <v>44958</v>
      </c>
      <c r="X72" s="12">
        <v>3571</v>
      </c>
      <c r="Y72" s="12">
        <f t="shared" si="6"/>
        <v>60959</v>
      </c>
      <c r="Z72" s="35"/>
      <c r="AA72" s="35"/>
    </row>
    <row r="73" spans="1:27" ht="26" x14ac:dyDescent="0.15">
      <c r="A73" s="12">
        <v>60960</v>
      </c>
      <c r="B73" s="2" t="s">
        <v>42</v>
      </c>
      <c r="C73" s="15" t="str">
        <f>VLOOKUP(B73, Riferimento!M$3:N115, 2, 0)</f>
        <v>Italy</v>
      </c>
      <c r="D73" s="15" t="s">
        <v>114</v>
      </c>
      <c r="E73" s="15" t="s">
        <v>115</v>
      </c>
      <c r="F73" s="3" t="str">
        <f>VLOOKUP(E73,Riferimento!$E$3:$H$183,3,FALSE)</f>
        <v>10Y</v>
      </c>
      <c r="G73" s="3" t="str">
        <f>VLOOKUP(E73,Riferimento!$E$3:$H$181,2,FALSE)</f>
        <v>Banking Records</v>
      </c>
      <c r="H73" s="17">
        <v>44197</v>
      </c>
      <c r="I73" s="17">
        <v>44561</v>
      </c>
      <c r="J73" s="15" t="s">
        <v>93</v>
      </c>
      <c r="K73" s="17" t="s">
        <v>94</v>
      </c>
      <c r="L73" s="21" t="s">
        <v>138</v>
      </c>
      <c r="M73" s="3" t="str">
        <f>VLOOKUP(E73,Riferimento!$E$3:$H$181,4,FALSE)</f>
        <v>Creation Date</v>
      </c>
      <c r="N73" s="4">
        <f t="shared" si="7"/>
        <v>44562</v>
      </c>
      <c r="O73" s="5">
        <f>VLOOKUP(E73,Riferimento!$E$3:$I$181,5,FALSE)</f>
        <v>3650</v>
      </c>
      <c r="P73" s="6">
        <f t="shared" si="8"/>
        <v>48212</v>
      </c>
      <c r="Q73" s="6" t="str">
        <f>VLOOKUP(E73,Riferimento!$E$3:$J$181,6,FALSE)</f>
        <v>Highly Confidential</v>
      </c>
      <c r="R73" s="60"/>
      <c r="S73" s="10" t="str">
        <f t="shared" si="5"/>
        <v/>
      </c>
      <c r="T73" s="2" t="s">
        <v>48</v>
      </c>
      <c r="U73" s="15" t="s">
        <v>49</v>
      </c>
      <c r="V73" s="16" t="s">
        <v>117</v>
      </c>
      <c r="W73" s="44">
        <v>44958</v>
      </c>
      <c r="X73" s="12">
        <v>3570</v>
      </c>
      <c r="Y73" s="12">
        <f t="shared" si="6"/>
        <v>60960</v>
      </c>
      <c r="Z73" s="35"/>
      <c r="AA73" s="35"/>
    </row>
    <row r="74" spans="1:27" ht="36" x14ac:dyDescent="0.15">
      <c r="A74" s="12">
        <v>60960</v>
      </c>
      <c r="B74" s="2" t="s">
        <v>42</v>
      </c>
      <c r="C74" s="15" t="str">
        <f>VLOOKUP(B74, Riferimento!M$3:N116, 2, 0)</f>
        <v>Italy</v>
      </c>
      <c r="D74" s="15" t="s">
        <v>114</v>
      </c>
      <c r="E74" s="15" t="s">
        <v>115</v>
      </c>
      <c r="F74" s="3" t="str">
        <f>VLOOKUP(E74,Riferimento!$E$3:$H$183,3,FALSE)</f>
        <v>10Y</v>
      </c>
      <c r="G74" s="3" t="str">
        <f>VLOOKUP(E74,Riferimento!$E$3:$H$181,2,FALSE)</f>
        <v>Banking Records</v>
      </c>
      <c r="H74" s="17">
        <v>44197</v>
      </c>
      <c r="I74" s="17">
        <v>44561</v>
      </c>
      <c r="J74" s="15" t="s">
        <v>93</v>
      </c>
      <c r="K74" s="17" t="s">
        <v>94</v>
      </c>
      <c r="L74" s="21" t="s">
        <v>139</v>
      </c>
      <c r="M74" s="3" t="str">
        <f>VLOOKUP(E74,Riferimento!$E$3:$H$181,4,FALSE)</f>
        <v>Creation Date</v>
      </c>
      <c r="N74" s="4">
        <f t="shared" si="7"/>
        <v>44562</v>
      </c>
      <c r="O74" s="5">
        <f>VLOOKUP(E74,Riferimento!$E$3:$I$181,5,FALSE)</f>
        <v>3650</v>
      </c>
      <c r="P74" s="6">
        <f t="shared" si="8"/>
        <v>48212</v>
      </c>
      <c r="Q74" s="6" t="str">
        <f>VLOOKUP(E74,Riferimento!$E$3:$J$181,6,FALSE)</f>
        <v>Highly Confidential</v>
      </c>
      <c r="R74" s="60"/>
      <c r="S74" s="10" t="str">
        <f t="shared" si="5"/>
        <v/>
      </c>
      <c r="T74" s="2" t="s">
        <v>48</v>
      </c>
      <c r="U74" s="15" t="s">
        <v>49</v>
      </c>
      <c r="V74" s="16" t="s">
        <v>117</v>
      </c>
      <c r="W74" s="44">
        <v>44958</v>
      </c>
      <c r="X74" s="12">
        <v>3570</v>
      </c>
      <c r="Y74" s="12">
        <f t="shared" si="6"/>
        <v>60960</v>
      </c>
      <c r="Z74" s="35"/>
      <c r="AA74" s="35"/>
    </row>
    <row r="75" spans="1:27" ht="36" x14ac:dyDescent="0.15">
      <c r="A75" s="12">
        <v>60960</v>
      </c>
      <c r="B75" s="2" t="s">
        <v>42</v>
      </c>
      <c r="C75" s="15" t="str">
        <f>VLOOKUP(B75, Riferimento!M$3:N117, 2, 0)</f>
        <v>Italy</v>
      </c>
      <c r="D75" s="15" t="s">
        <v>114</v>
      </c>
      <c r="E75" s="15" t="s">
        <v>115</v>
      </c>
      <c r="F75" s="3" t="str">
        <f>VLOOKUP(E75,Riferimento!$E$3:$H$183,3,FALSE)</f>
        <v>10Y</v>
      </c>
      <c r="G75" s="3" t="str">
        <f>VLOOKUP(E75,Riferimento!$E$3:$H$181,2,FALSE)</f>
        <v>Banking Records</v>
      </c>
      <c r="H75" s="17">
        <v>44197</v>
      </c>
      <c r="I75" s="17">
        <v>44561</v>
      </c>
      <c r="J75" s="15" t="s">
        <v>93</v>
      </c>
      <c r="K75" s="17" t="s">
        <v>94</v>
      </c>
      <c r="L75" s="21" t="s">
        <v>140</v>
      </c>
      <c r="M75" s="3" t="str">
        <f>VLOOKUP(E75,Riferimento!$E$3:$H$181,4,FALSE)</f>
        <v>Creation Date</v>
      </c>
      <c r="N75" s="4">
        <f t="shared" si="7"/>
        <v>44562</v>
      </c>
      <c r="O75" s="5">
        <f>VLOOKUP(E75,Riferimento!$E$3:$I$181,5,FALSE)</f>
        <v>3650</v>
      </c>
      <c r="P75" s="6">
        <f t="shared" si="8"/>
        <v>48212</v>
      </c>
      <c r="Q75" s="6" t="str">
        <f>VLOOKUP(E75,Riferimento!$E$3:$J$181,6,FALSE)</f>
        <v>Highly Confidential</v>
      </c>
      <c r="R75" s="60"/>
      <c r="S75" s="10" t="str">
        <f t="shared" si="5"/>
        <v/>
      </c>
      <c r="T75" s="2" t="s">
        <v>48</v>
      </c>
      <c r="U75" s="15" t="s">
        <v>49</v>
      </c>
      <c r="V75" s="16" t="s">
        <v>117</v>
      </c>
      <c r="W75" s="44">
        <v>44958</v>
      </c>
      <c r="X75" s="12">
        <v>3570</v>
      </c>
      <c r="Y75" s="12">
        <f t="shared" si="6"/>
        <v>60960</v>
      </c>
      <c r="Z75" s="35"/>
      <c r="AA75" s="35"/>
    </row>
    <row r="76" spans="1:27" ht="26" x14ac:dyDescent="0.15">
      <c r="A76" s="12">
        <v>60960</v>
      </c>
      <c r="B76" s="2" t="s">
        <v>42</v>
      </c>
      <c r="C76" s="15" t="str">
        <f>VLOOKUP(B76, Riferimento!M$3:N118, 2, 0)</f>
        <v>Italy</v>
      </c>
      <c r="D76" s="15" t="s">
        <v>114</v>
      </c>
      <c r="E76" s="15" t="s">
        <v>115</v>
      </c>
      <c r="F76" s="3" t="str">
        <f>VLOOKUP(E76,Riferimento!$E$3:$H$183,3,FALSE)</f>
        <v>10Y</v>
      </c>
      <c r="G76" s="3" t="str">
        <f>VLOOKUP(E76,Riferimento!$E$3:$H$181,2,FALSE)</f>
        <v>Banking Records</v>
      </c>
      <c r="H76" s="17">
        <v>44197</v>
      </c>
      <c r="I76" s="17">
        <v>44561</v>
      </c>
      <c r="J76" s="15" t="s">
        <v>93</v>
      </c>
      <c r="K76" s="17" t="s">
        <v>94</v>
      </c>
      <c r="L76" s="21" t="s">
        <v>141</v>
      </c>
      <c r="M76" s="3" t="str">
        <f>VLOOKUP(E76,Riferimento!$E$3:$H$181,4,FALSE)</f>
        <v>Creation Date</v>
      </c>
      <c r="N76" s="4">
        <f t="shared" si="7"/>
        <v>44562</v>
      </c>
      <c r="O76" s="5">
        <f>VLOOKUP(E76,Riferimento!$E$3:$I$181,5,FALSE)</f>
        <v>3650</v>
      </c>
      <c r="P76" s="6">
        <f t="shared" si="8"/>
        <v>48212</v>
      </c>
      <c r="Q76" s="6" t="str">
        <f>VLOOKUP(E76,Riferimento!$E$3:$J$181,6,FALSE)</f>
        <v>Highly Confidential</v>
      </c>
      <c r="R76" s="60"/>
      <c r="S76" s="10" t="str">
        <f t="shared" si="5"/>
        <v/>
      </c>
      <c r="T76" s="2" t="s">
        <v>48</v>
      </c>
      <c r="U76" s="15" t="s">
        <v>49</v>
      </c>
      <c r="V76" s="16" t="s">
        <v>117</v>
      </c>
      <c r="W76" s="44">
        <v>44958</v>
      </c>
      <c r="X76" s="12">
        <v>3570</v>
      </c>
      <c r="Y76" s="12">
        <f t="shared" si="6"/>
        <v>60960</v>
      </c>
      <c r="Z76" s="35"/>
      <c r="AA76" s="35"/>
    </row>
    <row r="77" spans="1:27" ht="26" x14ac:dyDescent="0.15">
      <c r="A77" s="12">
        <v>60960</v>
      </c>
      <c r="B77" s="2" t="s">
        <v>42</v>
      </c>
      <c r="C77" s="15" t="str">
        <f>VLOOKUP(B77, Riferimento!M$3:N119, 2, 0)</f>
        <v>Italy</v>
      </c>
      <c r="D77" s="15" t="s">
        <v>114</v>
      </c>
      <c r="E77" s="15" t="s">
        <v>115</v>
      </c>
      <c r="F77" s="3" t="str">
        <f>VLOOKUP(E77,Riferimento!$E$3:$H$183,3,FALSE)</f>
        <v>10Y</v>
      </c>
      <c r="G77" s="3" t="str">
        <f>VLOOKUP(E77,Riferimento!$E$3:$H$181,2,FALSE)</f>
        <v>Banking Records</v>
      </c>
      <c r="H77" s="17">
        <v>44197</v>
      </c>
      <c r="I77" s="17">
        <v>44561</v>
      </c>
      <c r="J77" s="15" t="s">
        <v>93</v>
      </c>
      <c r="K77" s="17" t="s">
        <v>94</v>
      </c>
      <c r="L77" s="21" t="s">
        <v>142</v>
      </c>
      <c r="M77" s="3" t="str">
        <f>VLOOKUP(E77,Riferimento!$E$3:$H$181,4,FALSE)</f>
        <v>Creation Date</v>
      </c>
      <c r="N77" s="4">
        <f t="shared" si="7"/>
        <v>44562</v>
      </c>
      <c r="O77" s="5">
        <f>VLOOKUP(E77,Riferimento!$E$3:$I$181,5,FALSE)</f>
        <v>3650</v>
      </c>
      <c r="P77" s="6">
        <f t="shared" si="8"/>
        <v>48212</v>
      </c>
      <c r="Q77" s="6" t="str">
        <f>VLOOKUP(E77,Riferimento!$E$3:$J$181,6,FALSE)</f>
        <v>Highly Confidential</v>
      </c>
      <c r="R77" s="60"/>
      <c r="S77" s="10" t="str">
        <f t="shared" si="5"/>
        <v/>
      </c>
      <c r="T77" s="2" t="s">
        <v>48</v>
      </c>
      <c r="U77" s="15" t="s">
        <v>49</v>
      </c>
      <c r="V77" s="16" t="s">
        <v>117</v>
      </c>
      <c r="W77" s="44">
        <v>44958</v>
      </c>
      <c r="X77" s="12">
        <v>3570</v>
      </c>
      <c r="Y77" s="12">
        <f t="shared" si="6"/>
        <v>60960</v>
      </c>
      <c r="Z77" s="35"/>
      <c r="AA77" s="35"/>
    </row>
    <row r="78" spans="1:27" ht="26" x14ac:dyDescent="0.15">
      <c r="A78" s="12">
        <v>60961</v>
      </c>
      <c r="B78" s="2" t="s">
        <v>42</v>
      </c>
      <c r="C78" s="15" t="str">
        <f>VLOOKUP(B78, Riferimento!M$3:N120, 2, 0)</f>
        <v>Italy</v>
      </c>
      <c r="D78" s="15" t="s">
        <v>114</v>
      </c>
      <c r="E78" s="15" t="s">
        <v>115</v>
      </c>
      <c r="F78" s="3" t="str">
        <f>VLOOKUP(E78,Riferimento!$E$3:$H$183,3,FALSE)</f>
        <v>10Y</v>
      </c>
      <c r="G78" s="3" t="str">
        <f>VLOOKUP(E78,Riferimento!$E$3:$H$181,2,FALSE)</f>
        <v>Banking Records</v>
      </c>
      <c r="H78" s="17">
        <v>44197</v>
      </c>
      <c r="I78" s="17">
        <v>44561</v>
      </c>
      <c r="J78" s="15" t="s">
        <v>93</v>
      </c>
      <c r="K78" s="17" t="s">
        <v>94</v>
      </c>
      <c r="L78" s="21" t="s">
        <v>143</v>
      </c>
      <c r="M78" s="3" t="str">
        <f>VLOOKUP(E78,Riferimento!$E$3:$H$181,4,FALSE)</f>
        <v>Creation Date</v>
      </c>
      <c r="N78" s="4">
        <f t="shared" si="7"/>
        <v>44562</v>
      </c>
      <c r="O78" s="5">
        <f>VLOOKUP(E78,Riferimento!$E$3:$I$181,5,FALSE)</f>
        <v>3650</v>
      </c>
      <c r="P78" s="6">
        <f t="shared" si="8"/>
        <v>48212</v>
      </c>
      <c r="Q78" s="6" t="str">
        <f>VLOOKUP(E78,Riferimento!$E$3:$J$181,6,FALSE)</f>
        <v>Highly Confidential</v>
      </c>
      <c r="R78" s="60"/>
      <c r="S78" s="10" t="str">
        <f t="shared" si="5"/>
        <v/>
      </c>
      <c r="T78" s="2" t="s">
        <v>48</v>
      </c>
      <c r="U78" s="15" t="s">
        <v>49</v>
      </c>
      <c r="V78" s="16" t="s">
        <v>117</v>
      </c>
      <c r="W78" s="44">
        <v>44958</v>
      </c>
      <c r="X78" s="12">
        <v>3570</v>
      </c>
      <c r="Y78" s="12">
        <f t="shared" si="6"/>
        <v>60961</v>
      </c>
      <c r="Z78" s="35"/>
      <c r="AA78" s="35"/>
    </row>
    <row r="79" spans="1:27" ht="26" x14ac:dyDescent="0.15">
      <c r="A79" s="12">
        <v>60961</v>
      </c>
      <c r="B79" s="2" t="s">
        <v>42</v>
      </c>
      <c r="C79" s="15" t="str">
        <f>VLOOKUP(B79, Riferimento!M$3:N121, 2, 0)</f>
        <v>Italy</v>
      </c>
      <c r="D79" s="15" t="s">
        <v>114</v>
      </c>
      <c r="E79" s="15" t="s">
        <v>115</v>
      </c>
      <c r="F79" s="3" t="str">
        <f>VLOOKUP(E79,Riferimento!$E$3:$H$183,3,FALSE)</f>
        <v>10Y</v>
      </c>
      <c r="G79" s="3" t="str">
        <f>VLOOKUP(E79,Riferimento!$E$3:$H$181,2,FALSE)</f>
        <v>Banking Records</v>
      </c>
      <c r="H79" s="17">
        <v>44197</v>
      </c>
      <c r="I79" s="17">
        <v>44561</v>
      </c>
      <c r="J79" s="15" t="s">
        <v>93</v>
      </c>
      <c r="K79" s="17" t="s">
        <v>94</v>
      </c>
      <c r="L79" s="21" t="s">
        <v>144</v>
      </c>
      <c r="M79" s="3" t="str">
        <f>VLOOKUP(E79,Riferimento!$E$3:$H$181,4,FALSE)</f>
        <v>Creation Date</v>
      </c>
      <c r="N79" s="4">
        <f t="shared" si="7"/>
        <v>44562</v>
      </c>
      <c r="O79" s="5">
        <f>VLOOKUP(E79,Riferimento!$E$3:$I$181,5,FALSE)</f>
        <v>3650</v>
      </c>
      <c r="P79" s="6">
        <f t="shared" si="8"/>
        <v>48212</v>
      </c>
      <c r="Q79" s="6" t="str">
        <f>VLOOKUP(E79,Riferimento!$E$3:$J$181,6,FALSE)</f>
        <v>Highly Confidential</v>
      </c>
      <c r="R79" s="60"/>
      <c r="S79" s="10" t="str">
        <f t="shared" si="5"/>
        <v/>
      </c>
      <c r="T79" s="2" t="s">
        <v>48</v>
      </c>
      <c r="U79" s="15" t="s">
        <v>49</v>
      </c>
      <c r="V79" s="16" t="s">
        <v>117</v>
      </c>
      <c r="W79" s="44">
        <v>44958</v>
      </c>
      <c r="X79" s="12">
        <v>3570</v>
      </c>
      <c r="Y79" s="12">
        <f t="shared" si="6"/>
        <v>60961</v>
      </c>
      <c r="Z79" s="35"/>
      <c r="AA79" s="35"/>
    </row>
    <row r="80" spans="1:27" ht="26" x14ac:dyDescent="0.15">
      <c r="A80" s="12">
        <v>60961</v>
      </c>
      <c r="B80" s="2" t="s">
        <v>42</v>
      </c>
      <c r="C80" s="15" t="str">
        <f>VLOOKUP(B80, Riferimento!M$3:N122, 2, 0)</f>
        <v>Italy</v>
      </c>
      <c r="D80" s="15" t="s">
        <v>114</v>
      </c>
      <c r="E80" s="15" t="s">
        <v>115</v>
      </c>
      <c r="F80" s="3" t="str">
        <f>VLOOKUP(E80,Riferimento!$E$3:$H$183,3,FALSE)</f>
        <v>10Y</v>
      </c>
      <c r="G80" s="3" t="str">
        <f>VLOOKUP(E80,Riferimento!$E$3:$H$181,2,FALSE)</f>
        <v>Banking Records</v>
      </c>
      <c r="H80" s="17">
        <v>44197</v>
      </c>
      <c r="I80" s="17">
        <v>44561</v>
      </c>
      <c r="J80" s="15" t="s">
        <v>93</v>
      </c>
      <c r="K80" s="17" t="s">
        <v>94</v>
      </c>
      <c r="L80" s="21" t="s">
        <v>145</v>
      </c>
      <c r="M80" s="3" t="str">
        <f>VLOOKUP(E80,Riferimento!$E$3:$H$181,4,FALSE)</f>
        <v>Creation Date</v>
      </c>
      <c r="N80" s="4">
        <f t="shared" si="7"/>
        <v>44562</v>
      </c>
      <c r="O80" s="5">
        <f>VLOOKUP(E80,Riferimento!$E$3:$I$181,5,FALSE)</f>
        <v>3650</v>
      </c>
      <c r="P80" s="6">
        <f t="shared" si="8"/>
        <v>48212</v>
      </c>
      <c r="Q80" s="6" t="str">
        <f>VLOOKUP(E80,Riferimento!$E$3:$J$181,6,FALSE)</f>
        <v>Highly Confidential</v>
      </c>
      <c r="R80" s="60"/>
      <c r="S80" s="10" t="str">
        <f t="shared" si="5"/>
        <v/>
      </c>
      <c r="T80" s="2" t="s">
        <v>48</v>
      </c>
      <c r="U80" s="15" t="s">
        <v>49</v>
      </c>
      <c r="V80" s="16" t="s">
        <v>117</v>
      </c>
      <c r="W80" s="44">
        <v>44958</v>
      </c>
      <c r="X80" s="12">
        <v>3570</v>
      </c>
      <c r="Y80" s="12">
        <f t="shared" si="6"/>
        <v>60961</v>
      </c>
      <c r="Z80" s="35"/>
      <c r="AA80" s="35"/>
    </row>
    <row r="81" spans="1:27" ht="26" x14ac:dyDescent="0.15">
      <c r="A81" s="12">
        <v>60961</v>
      </c>
      <c r="B81" s="2" t="s">
        <v>42</v>
      </c>
      <c r="C81" s="15" t="str">
        <f>VLOOKUP(B81, Riferimento!M$3:N123, 2, 0)</f>
        <v>Italy</v>
      </c>
      <c r="D81" s="15" t="s">
        <v>114</v>
      </c>
      <c r="E81" s="15" t="s">
        <v>115</v>
      </c>
      <c r="F81" s="3" t="str">
        <f>VLOOKUP(E81,Riferimento!$E$3:$H$183,3,FALSE)</f>
        <v>10Y</v>
      </c>
      <c r="G81" s="3" t="str">
        <f>VLOOKUP(E81,Riferimento!$E$3:$H$181,2,FALSE)</f>
        <v>Banking Records</v>
      </c>
      <c r="H81" s="17">
        <v>44197</v>
      </c>
      <c r="I81" s="17">
        <v>44561</v>
      </c>
      <c r="J81" s="15" t="s">
        <v>93</v>
      </c>
      <c r="K81" s="17" t="s">
        <v>94</v>
      </c>
      <c r="L81" s="21" t="s">
        <v>146</v>
      </c>
      <c r="M81" s="3" t="str">
        <f>VLOOKUP(E81,Riferimento!$E$3:$H$181,4,FALSE)</f>
        <v>Creation Date</v>
      </c>
      <c r="N81" s="4">
        <f t="shared" si="7"/>
        <v>44562</v>
      </c>
      <c r="O81" s="5">
        <f>VLOOKUP(E81,Riferimento!$E$3:$I$181,5,FALSE)</f>
        <v>3650</v>
      </c>
      <c r="P81" s="6">
        <f t="shared" si="8"/>
        <v>48212</v>
      </c>
      <c r="Q81" s="6" t="str">
        <f>VLOOKUP(E81,Riferimento!$E$3:$J$181,6,FALSE)</f>
        <v>Highly Confidential</v>
      </c>
      <c r="R81" s="60"/>
      <c r="S81" s="10" t="str">
        <f t="shared" si="5"/>
        <v/>
      </c>
      <c r="T81" s="2" t="s">
        <v>48</v>
      </c>
      <c r="U81" s="15" t="s">
        <v>49</v>
      </c>
      <c r="V81" s="16" t="s">
        <v>117</v>
      </c>
      <c r="W81" s="44">
        <v>44958</v>
      </c>
      <c r="X81" s="12">
        <v>3570</v>
      </c>
      <c r="Y81" s="12">
        <f t="shared" si="6"/>
        <v>60961</v>
      </c>
      <c r="Z81" s="35"/>
      <c r="AA81" s="35"/>
    </row>
    <row r="82" spans="1:27" ht="26" x14ac:dyDescent="0.15">
      <c r="A82" s="12">
        <v>60961</v>
      </c>
      <c r="B82" s="2" t="s">
        <v>42</v>
      </c>
      <c r="C82" s="15" t="str">
        <f>VLOOKUP(B82, Riferimento!M$3:N124, 2, 0)</f>
        <v>Italy</v>
      </c>
      <c r="D82" s="15" t="s">
        <v>114</v>
      </c>
      <c r="E82" s="15" t="s">
        <v>115</v>
      </c>
      <c r="F82" s="3" t="str">
        <f>VLOOKUP(E82,Riferimento!$E$3:$H$183,3,FALSE)</f>
        <v>10Y</v>
      </c>
      <c r="G82" s="3" t="str">
        <f>VLOOKUP(E82,Riferimento!$E$3:$H$181,2,FALSE)</f>
        <v>Banking Records</v>
      </c>
      <c r="H82" s="17">
        <v>44197</v>
      </c>
      <c r="I82" s="17">
        <v>44561</v>
      </c>
      <c r="J82" s="15" t="s">
        <v>93</v>
      </c>
      <c r="K82" s="17" t="s">
        <v>94</v>
      </c>
      <c r="L82" s="21" t="s">
        <v>147</v>
      </c>
      <c r="M82" s="3" t="str">
        <f>VLOOKUP(E82,Riferimento!$E$3:$H$181,4,FALSE)</f>
        <v>Creation Date</v>
      </c>
      <c r="N82" s="4">
        <f t="shared" si="7"/>
        <v>44562</v>
      </c>
      <c r="O82" s="5">
        <f>VLOOKUP(E82,Riferimento!$E$3:$I$181,5,FALSE)</f>
        <v>3650</v>
      </c>
      <c r="P82" s="6">
        <f t="shared" si="8"/>
        <v>48212</v>
      </c>
      <c r="Q82" s="6" t="str">
        <f>VLOOKUP(E82,Riferimento!$E$3:$J$181,6,FALSE)</f>
        <v>Highly Confidential</v>
      </c>
      <c r="R82" s="60"/>
      <c r="S82" s="10" t="str">
        <f t="shared" si="5"/>
        <v/>
      </c>
      <c r="T82" s="2" t="s">
        <v>48</v>
      </c>
      <c r="U82" s="15" t="s">
        <v>49</v>
      </c>
      <c r="V82" s="16" t="s">
        <v>117</v>
      </c>
      <c r="W82" s="44">
        <v>44958</v>
      </c>
      <c r="X82" s="12">
        <v>3570</v>
      </c>
      <c r="Y82" s="12">
        <f t="shared" si="6"/>
        <v>60961</v>
      </c>
      <c r="Z82" s="35"/>
      <c r="AA82" s="35"/>
    </row>
    <row r="83" spans="1:27" ht="26" x14ac:dyDescent="0.15">
      <c r="A83" s="12">
        <v>60963</v>
      </c>
      <c r="B83" s="2" t="s">
        <v>42</v>
      </c>
      <c r="C83" s="15" t="str">
        <f>VLOOKUP(B83, Riferimento!M$3:N125, 2, 0)</f>
        <v>Italy</v>
      </c>
      <c r="D83" s="15" t="s">
        <v>114</v>
      </c>
      <c r="E83" s="15" t="s">
        <v>115</v>
      </c>
      <c r="F83" s="3" t="str">
        <f>VLOOKUP(E83,Riferimento!$E$3:$H$183,3,FALSE)</f>
        <v>10Y</v>
      </c>
      <c r="G83" s="3" t="str">
        <f>VLOOKUP(E83,Riferimento!$E$3:$H$181,2,FALSE)</f>
        <v>Banking Records</v>
      </c>
      <c r="H83" s="17">
        <v>44197</v>
      </c>
      <c r="I83" s="17">
        <v>44561</v>
      </c>
      <c r="J83" s="15" t="s">
        <v>93</v>
      </c>
      <c r="K83" s="17" t="s">
        <v>94</v>
      </c>
      <c r="L83" s="21" t="s">
        <v>148</v>
      </c>
      <c r="M83" s="3" t="str">
        <f>VLOOKUP(E83,Riferimento!$E$3:$H$181,4,FALSE)</f>
        <v>Creation Date</v>
      </c>
      <c r="N83" s="4">
        <f t="shared" si="7"/>
        <v>44562</v>
      </c>
      <c r="O83" s="5">
        <f>VLOOKUP(E83,Riferimento!$E$3:$I$181,5,FALSE)</f>
        <v>3650</v>
      </c>
      <c r="P83" s="6">
        <f t="shared" si="8"/>
        <v>48212</v>
      </c>
      <c r="Q83" s="6" t="str">
        <f>VLOOKUP(E83,Riferimento!$E$3:$J$181,6,FALSE)</f>
        <v>Highly Confidential</v>
      </c>
      <c r="R83" s="60"/>
      <c r="S83" s="10" t="str">
        <f t="shared" si="5"/>
        <v/>
      </c>
      <c r="T83" s="2" t="s">
        <v>48</v>
      </c>
      <c r="U83" s="15" t="s">
        <v>49</v>
      </c>
      <c r="V83" s="16" t="s">
        <v>117</v>
      </c>
      <c r="W83" s="44">
        <v>44958</v>
      </c>
      <c r="X83" s="12">
        <v>3569</v>
      </c>
      <c r="Y83" s="12">
        <f t="shared" si="6"/>
        <v>60963</v>
      </c>
      <c r="Z83" s="35"/>
      <c r="AA83" s="35"/>
    </row>
    <row r="84" spans="1:27" ht="26" x14ac:dyDescent="0.15">
      <c r="A84" s="12">
        <v>60963</v>
      </c>
      <c r="B84" s="2" t="s">
        <v>42</v>
      </c>
      <c r="C84" s="15" t="str">
        <f>VLOOKUP(B84, Riferimento!M$3:N126, 2, 0)</f>
        <v>Italy</v>
      </c>
      <c r="D84" s="2" t="s">
        <v>114</v>
      </c>
      <c r="E84" s="2" t="s">
        <v>115</v>
      </c>
      <c r="F84" s="3" t="str">
        <f>VLOOKUP(E84,Riferimento!$E$3:$H$183,3,FALSE)</f>
        <v>10Y</v>
      </c>
      <c r="G84" s="3" t="str">
        <f>VLOOKUP(E84,Riferimento!$E$3:$H$181,2,FALSE)</f>
        <v>Banking Records</v>
      </c>
      <c r="H84" s="4">
        <v>44197</v>
      </c>
      <c r="I84" s="4">
        <v>44561</v>
      </c>
      <c r="J84" s="2" t="s">
        <v>93</v>
      </c>
      <c r="K84" s="17" t="s">
        <v>94</v>
      </c>
      <c r="L84" s="20" t="s">
        <v>149</v>
      </c>
      <c r="M84" s="3" t="str">
        <f>VLOOKUP(E84,Riferimento!$E$3:$H$181,4,FALSE)</f>
        <v>Creation Date</v>
      </c>
      <c r="N84" s="4">
        <f t="shared" si="7"/>
        <v>44562</v>
      </c>
      <c r="O84" s="5">
        <f>VLOOKUP(E84,Riferimento!$E$3:$I$181,5,FALSE)</f>
        <v>3650</v>
      </c>
      <c r="P84" s="6">
        <f t="shared" si="8"/>
        <v>48212</v>
      </c>
      <c r="Q84" s="6" t="str">
        <f>VLOOKUP(E84,Riferimento!$E$3:$J$181,6,FALSE)</f>
        <v>Highly Confidential</v>
      </c>
      <c r="R84" s="60"/>
      <c r="S84" s="10" t="str">
        <f t="shared" si="5"/>
        <v/>
      </c>
      <c r="T84" s="2" t="s">
        <v>48</v>
      </c>
      <c r="U84" s="15" t="s">
        <v>49</v>
      </c>
      <c r="V84" s="16" t="s">
        <v>117</v>
      </c>
      <c r="W84" s="44">
        <v>44958</v>
      </c>
      <c r="X84" s="12">
        <v>3569</v>
      </c>
      <c r="Y84" s="12">
        <f t="shared" si="6"/>
        <v>60963</v>
      </c>
      <c r="Z84" s="35"/>
      <c r="AA84" s="35"/>
    </row>
    <row r="85" spans="1:27" ht="26" x14ac:dyDescent="0.15">
      <c r="A85" s="12">
        <v>60963</v>
      </c>
      <c r="B85" s="2" t="s">
        <v>42</v>
      </c>
      <c r="C85" s="15" t="str">
        <f>VLOOKUP(B85, Riferimento!M$3:N127, 2, 0)</f>
        <v>Italy</v>
      </c>
      <c r="D85" s="2" t="s">
        <v>114</v>
      </c>
      <c r="E85" s="2" t="s">
        <v>115</v>
      </c>
      <c r="F85" s="3" t="str">
        <f>VLOOKUP(E85,Riferimento!$E$3:$H$183,3,FALSE)</f>
        <v>10Y</v>
      </c>
      <c r="G85" s="3" t="str">
        <f>VLOOKUP(E85,Riferimento!$E$3:$H$181,2,FALSE)</f>
        <v>Banking Records</v>
      </c>
      <c r="H85" s="4">
        <v>44197</v>
      </c>
      <c r="I85" s="4">
        <v>44561</v>
      </c>
      <c r="J85" s="2" t="s">
        <v>93</v>
      </c>
      <c r="K85" s="4" t="s">
        <v>94</v>
      </c>
      <c r="L85" s="20" t="s">
        <v>150</v>
      </c>
      <c r="M85" s="3" t="str">
        <f>VLOOKUP(E85,Riferimento!$E$3:$H$181,4,FALSE)</f>
        <v>Creation Date</v>
      </c>
      <c r="N85" s="4">
        <f t="shared" si="7"/>
        <v>44562</v>
      </c>
      <c r="O85" s="5">
        <f>VLOOKUP(E85,Riferimento!$E$3:$I$181,5,FALSE)</f>
        <v>3650</v>
      </c>
      <c r="P85" s="6">
        <f t="shared" si="8"/>
        <v>48212</v>
      </c>
      <c r="Q85" s="6" t="str">
        <f>VLOOKUP(E85,Riferimento!$E$3:$J$181,6,FALSE)</f>
        <v>Highly Confidential</v>
      </c>
      <c r="R85" s="60"/>
      <c r="S85" s="10" t="str">
        <f>IF(T85="Planet","066890B001","")</f>
        <v/>
      </c>
      <c r="T85" s="2" t="s">
        <v>48</v>
      </c>
      <c r="U85" s="15" t="s">
        <v>49</v>
      </c>
      <c r="V85" s="16" t="s">
        <v>117</v>
      </c>
      <c r="W85" s="44">
        <v>44958</v>
      </c>
      <c r="X85" s="12">
        <v>3569</v>
      </c>
      <c r="Y85" s="12">
        <f t="shared" si="6"/>
        <v>60963</v>
      </c>
      <c r="Z85" s="35"/>
      <c r="AA85" s="35"/>
    </row>
    <row r="86" spans="1:27" ht="26" x14ac:dyDescent="0.15">
      <c r="A86" s="12">
        <v>60963</v>
      </c>
      <c r="B86" s="2" t="s">
        <v>42</v>
      </c>
      <c r="C86" s="15" t="str">
        <f>VLOOKUP(B86, Riferimento!M$3:N128, 2, 0)</f>
        <v>Italy</v>
      </c>
      <c r="D86" s="2" t="s">
        <v>114</v>
      </c>
      <c r="E86" s="2" t="s">
        <v>115</v>
      </c>
      <c r="F86" s="3" t="str">
        <f>VLOOKUP(E86,Riferimento!$E$3:$H$183,3,FALSE)</f>
        <v>10Y</v>
      </c>
      <c r="G86" s="3" t="str">
        <f>VLOOKUP(E86,Riferimento!$E$3:$H$181,2,FALSE)</f>
        <v>Banking Records</v>
      </c>
      <c r="H86" s="4">
        <v>44197</v>
      </c>
      <c r="I86" s="4">
        <v>44561</v>
      </c>
      <c r="J86" s="2" t="s">
        <v>93</v>
      </c>
      <c r="K86" s="17" t="s">
        <v>94</v>
      </c>
      <c r="L86" s="20" t="s">
        <v>151</v>
      </c>
      <c r="M86" s="3" t="str">
        <f>VLOOKUP(E86,Riferimento!$E$3:$H$181,4,FALSE)</f>
        <v>Creation Date</v>
      </c>
      <c r="N86" s="4">
        <f t="shared" si="7"/>
        <v>44562</v>
      </c>
      <c r="O86" s="5">
        <f>VLOOKUP(E86,Riferimento!$E$3:$I$181,5,FALSE)</f>
        <v>3650</v>
      </c>
      <c r="P86" s="6">
        <f t="shared" si="8"/>
        <v>48212</v>
      </c>
      <c r="Q86" s="6" t="str">
        <f>VLOOKUP(E86,Riferimento!$E$3:$J$181,6,FALSE)</f>
        <v>Highly Confidential</v>
      </c>
      <c r="R86" s="60"/>
      <c r="S86" s="10" t="str">
        <f>IF(T86="Planet","066890B001","")</f>
        <v/>
      </c>
      <c r="T86" s="2" t="s">
        <v>48</v>
      </c>
      <c r="U86" s="15" t="s">
        <v>49</v>
      </c>
      <c r="V86" s="16" t="s">
        <v>117</v>
      </c>
      <c r="W86" s="44">
        <v>44958</v>
      </c>
      <c r="X86" s="12">
        <v>3569</v>
      </c>
      <c r="Y86" s="12">
        <f t="shared" si="6"/>
        <v>60963</v>
      </c>
      <c r="Z86" s="35"/>
      <c r="AA86" s="35"/>
    </row>
    <row r="87" spans="1:27" ht="26" x14ac:dyDescent="0.15">
      <c r="A87" s="12">
        <v>60963</v>
      </c>
      <c r="B87" s="2" t="s">
        <v>42</v>
      </c>
      <c r="C87" s="15" t="str">
        <f>VLOOKUP(B87, Riferimento!M$3:N129, 2, 0)</f>
        <v>Italy</v>
      </c>
      <c r="D87" s="2" t="s">
        <v>114</v>
      </c>
      <c r="E87" s="2" t="s">
        <v>115</v>
      </c>
      <c r="F87" s="3" t="str">
        <f>VLOOKUP(E87,Riferimento!$E$3:$H$183,3,FALSE)</f>
        <v>10Y</v>
      </c>
      <c r="G87" s="3" t="str">
        <f>VLOOKUP(E87,Riferimento!$E$3:$H$181,2,FALSE)</f>
        <v>Banking Records</v>
      </c>
      <c r="H87" s="4">
        <v>44197</v>
      </c>
      <c r="I87" s="4">
        <v>44561</v>
      </c>
      <c r="J87" s="2" t="s">
        <v>93</v>
      </c>
      <c r="K87" s="17" t="s">
        <v>94</v>
      </c>
      <c r="L87" s="20" t="s">
        <v>152</v>
      </c>
      <c r="M87" s="3" t="str">
        <f>VLOOKUP(E87,Riferimento!$E$3:$H$181,4,FALSE)</f>
        <v>Creation Date</v>
      </c>
      <c r="N87" s="4">
        <f t="shared" si="7"/>
        <v>44562</v>
      </c>
      <c r="O87" s="5">
        <f>VLOOKUP(E87,Riferimento!$E$3:$I$181,5,FALSE)</f>
        <v>3650</v>
      </c>
      <c r="P87" s="6">
        <f t="shared" si="8"/>
        <v>48212</v>
      </c>
      <c r="Q87" s="6" t="str">
        <f>VLOOKUP(E87,Riferimento!$E$3:$J$181,6,FALSE)</f>
        <v>Highly Confidential</v>
      </c>
      <c r="R87" s="60"/>
      <c r="S87" s="10" t="str">
        <f>IF(T87="Planet","066890B001","")</f>
        <v/>
      </c>
      <c r="T87" s="2" t="s">
        <v>48</v>
      </c>
      <c r="U87" s="15" t="s">
        <v>49</v>
      </c>
      <c r="V87" s="16" t="s">
        <v>117</v>
      </c>
      <c r="W87" s="44">
        <v>44958</v>
      </c>
      <c r="X87" s="12">
        <v>3569</v>
      </c>
      <c r="Y87" s="12">
        <f t="shared" si="6"/>
        <v>60963</v>
      </c>
      <c r="Z87" s="35"/>
      <c r="AA87" s="35"/>
    </row>
    <row r="88" spans="1:27" ht="26" x14ac:dyDescent="0.15">
      <c r="A88" s="12">
        <v>60963</v>
      </c>
      <c r="B88" s="2" t="s">
        <v>42</v>
      </c>
      <c r="C88" s="15" t="str">
        <f>VLOOKUP(B88, Riferimento!M$3:N130, 2, 0)</f>
        <v>Italy</v>
      </c>
      <c r="D88" s="2" t="s">
        <v>114</v>
      </c>
      <c r="E88" s="2" t="s">
        <v>115</v>
      </c>
      <c r="F88" s="3" t="str">
        <f>VLOOKUP(E88,Riferimento!$E$3:$H$183,3,FALSE)</f>
        <v>10Y</v>
      </c>
      <c r="G88" s="3" t="str">
        <f>VLOOKUP(E88,Riferimento!$E$3:$H$181,2,FALSE)</f>
        <v>Banking Records</v>
      </c>
      <c r="H88" s="4">
        <v>44197</v>
      </c>
      <c r="I88" s="4">
        <v>44561</v>
      </c>
      <c r="J88" s="2" t="s">
        <v>93</v>
      </c>
      <c r="K88" s="17" t="s">
        <v>94</v>
      </c>
      <c r="L88" s="20" t="s">
        <v>153</v>
      </c>
      <c r="M88" s="3" t="str">
        <f>VLOOKUP(E88,Riferimento!$E$3:$H$181,4,FALSE)</f>
        <v>Creation Date</v>
      </c>
      <c r="N88" s="4">
        <f t="shared" si="7"/>
        <v>44562</v>
      </c>
      <c r="O88" s="5">
        <f>VLOOKUP(E88,Riferimento!$E$3:$I$181,5,FALSE)</f>
        <v>3650</v>
      </c>
      <c r="P88" s="6">
        <f t="shared" si="8"/>
        <v>48212</v>
      </c>
      <c r="Q88" s="6" t="str">
        <f>VLOOKUP(E88,Riferimento!$E$3:$J$181,6,FALSE)</f>
        <v>Highly Confidential</v>
      </c>
      <c r="R88" s="60"/>
      <c r="S88" s="10" t="str">
        <f>IF(T91="Planet","066890B001","")</f>
        <v/>
      </c>
      <c r="T88" s="2" t="s">
        <v>48</v>
      </c>
      <c r="U88" s="33" t="s">
        <v>49</v>
      </c>
      <c r="V88" s="16" t="s">
        <v>117</v>
      </c>
      <c r="W88" s="44">
        <v>44958</v>
      </c>
      <c r="X88" s="12">
        <v>3569</v>
      </c>
      <c r="Y88" s="12">
        <f t="shared" si="6"/>
        <v>60963</v>
      </c>
      <c r="Z88" s="36" t="s">
        <v>122</v>
      </c>
      <c r="AA88" s="37">
        <v>45042</v>
      </c>
    </row>
    <row r="89" spans="1:27" ht="36" x14ac:dyDescent="0.15">
      <c r="A89" s="12">
        <v>60964</v>
      </c>
      <c r="B89" s="2" t="s">
        <v>42</v>
      </c>
      <c r="C89" s="15" t="str">
        <f>VLOOKUP(B89, Riferimento!M$3:N131, 2, 0)</f>
        <v>Italy</v>
      </c>
      <c r="D89" s="2" t="s">
        <v>154</v>
      </c>
      <c r="E89" s="2" t="s">
        <v>115</v>
      </c>
      <c r="F89" s="3" t="str">
        <f>VLOOKUP(E89,Riferimento!$E$3:$H$183,3,FALSE)</f>
        <v>10Y</v>
      </c>
      <c r="G89" s="3" t="str">
        <f>VLOOKUP(E89,Riferimento!$E$3:$H$181,2,FALSE)</f>
        <v>Banking Records</v>
      </c>
      <c r="H89" s="4">
        <v>43466</v>
      </c>
      <c r="I89" s="4">
        <v>43830</v>
      </c>
      <c r="J89" s="2" t="s">
        <v>93</v>
      </c>
      <c r="K89" s="17" t="s">
        <v>94</v>
      </c>
      <c r="L89" s="20" t="s">
        <v>155</v>
      </c>
      <c r="M89" s="3" t="str">
        <f>VLOOKUP(E89,Riferimento!$E$3:$H$181,4,FALSE)</f>
        <v>Creation Date</v>
      </c>
      <c r="N89" s="4">
        <f t="shared" si="7"/>
        <v>43831</v>
      </c>
      <c r="O89" s="5">
        <f>VLOOKUP(E89,Riferimento!$E$3:$I$181,5,FALSE)</f>
        <v>3650</v>
      </c>
      <c r="P89" s="6">
        <f t="shared" si="8"/>
        <v>47481</v>
      </c>
      <c r="Q89" s="6" t="str">
        <f>VLOOKUP(E89,Riferimento!$E$3:$J$181,6,FALSE)</f>
        <v>Highly Confidential</v>
      </c>
      <c r="R89" s="60"/>
      <c r="S89" s="10" t="str">
        <f t="shared" ref="S89:S120" si="9">IF(T89="Planet","066890B001","")</f>
        <v/>
      </c>
      <c r="T89" s="2" t="s">
        <v>48</v>
      </c>
      <c r="U89" s="15" t="s">
        <v>49</v>
      </c>
      <c r="V89" s="16" t="s">
        <v>122</v>
      </c>
      <c r="W89" s="45">
        <v>44965</v>
      </c>
      <c r="X89" s="12">
        <v>3485</v>
      </c>
      <c r="Y89" s="12">
        <f t="shared" si="6"/>
        <v>60964</v>
      </c>
      <c r="Z89" s="35"/>
      <c r="AA89" s="35"/>
    </row>
    <row r="90" spans="1:27" ht="36" x14ac:dyDescent="0.15">
      <c r="A90" s="12">
        <v>60964</v>
      </c>
      <c r="B90" s="2" t="s">
        <v>42</v>
      </c>
      <c r="C90" s="15" t="str">
        <f>VLOOKUP(B90, Riferimento!M$3:N132, 2, 0)</f>
        <v>Italy</v>
      </c>
      <c r="D90" s="2" t="s">
        <v>154</v>
      </c>
      <c r="E90" s="2" t="s">
        <v>115</v>
      </c>
      <c r="F90" s="3" t="str">
        <f>VLOOKUP(E90,Riferimento!$E$3:$H$183,3,FALSE)</f>
        <v>10Y</v>
      </c>
      <c r="G90" s="3" t="str">
        <f>VLOOKUP(E90,Riferimento!$E$3:$H$181,2,FALSE)</f>
        <v>Banking Records</v>
      </c>
      <c r="H90" s="4">
        <v>43831</v>
      </c>
      <c r="I90" s="4">
        <v>44195</v>
      </c>
      <c r="J90" s="2" t="s">
        <v>93</v>
      </c>
      <c r="K90" s="17" t="s">
        <v>94</v>
      </c>
      <c r="L90" s="20" t="s">
        <v>156</v>
      </c>
      <c r="M90" s="3" t="str">
        <f>VLOOKUP(E90,Riferimento!$E$3:$H$181,4,FALSE)</f>
        <v>Creation Date</v>
      </c>
      <c r="N90" s="4">
        <f t="shared" si="7"/>
        <v>44196</v>
      </c>
      <c r="O90" s="5">
        <f>VLOOKUP(E90,Riferimento!$E$3:$I$181,5,FALSE)</f>
        <v>3650</v>
      </c>
      <c r="P90" s="6">
        <f t="shared" si="8"/>
        <v>47846</v>
      </c>
      <c r="Q90" s="6" t="str">
        <f>VLOOKUP(E90,Riferimento!$E$3:$J$181,6,FALSE)</f>
        <v>Highly Confidential</v>
      </c>
      <c r="R90" s="60"/>
      <c r="S90" s="10" t="str">
        <f t="shared" si="9"/>
        <v/>
      </c>
      <c r="T90" s="2" t="s">
        <v>48</v>
      </c>
      <c r="U90" s="15" t="s">
        <v>49</v>
      </c>
      <c r="V90" s="16" t="s">
        <v>122</v>
      </c>
      <c r="W90" s="45">
        <v>44965</v>
      </c>
      <c r="X90" s="12">
        <v>3485</v>
      </c>
      <c r="Y90" s="12">
        <f t="shared" si="6"/>
        <v>60964</v>
      </c>
      <c r="Z90" s="35"/>
      <c r="AA90" s="35"/>
    </row>
    <row r="91" spans="1:27" ht="26" x14ac:dyDescent="0.15">
      <c r="A91" s="12">
        <v>60964</v>
      </c>
      <c r="B91" s="2" t="s">
        <v>42</v>
      </c>
      <c r="C91" s="15" t="str">
        <f>VLOOKUP(B91, Riferimento!M$3:N133, 2, 0)</f>
        <v>Italy</v>
      </c>
      <c r="D91" s="2" t="s">
        <v>154</v>
      </c>
      <c r="E91" s="2" t="s">
        <v>115</v>
      </c>
      <c r="F91" s="3" t="str">
        <f>VLOOKUP(E91,Riferimento!$E$3:$H$183,3,FALSE)</f>
        <v>10Y</v>
      </c>
      <c r="G91" s="3" t="str">
        <f>VLOOKUP(E91,Riferimento!$E$3:$H$181,2,FALSE)</f>
        <v>Banking Records</v>
      </c>
      <c r="H91" s="4">
        <v>43466</v>
      </c>
      <c r="I91" s="4">
        <v>43830</v>
      </c>
      <c r="J91" s="2" t="s">
        <v>93</v>
      </c>
      <c r="K91" s="17" t="s">
        <v>94</v>
      </c>
      <c r="L91" s="20" t="s">
        <v>157</v>
      </c>
      <c r="M91" s="3" t="str">
        <f>VLOOKUP(E91,Riferimento!$E$3:$H$181,4,FALSE)</f>
        <v>Creation Date</v>
      </c>
      <c r="N91" s="4">
        <f t="shared" si="7"/>
        <v>43831</v>
      </c>
      <c r="O91" s="5">
        <f>VLOOKUP(E91,Riferimento!$E$3:$I$181,5,FALSE)</f>
        <v>3650</v>
      </c>
      <c r="P91" s="6">
        <f t="shared" si="8"/>
        <v>47481</v>
      </c>
      <c r="Q91" s="6" t="str">
        <f>VLOOKUP(E91,Riferimento!$E$3:$J$181,6,FALSE)</f>
        <v>Highly Confidential</v>
      </c>
      <c r="R91" s="60"/>
      <c r="S91" s="10" t="str">
        <f t="shared" si="9"/>
        <v/>
      </c>
      <c r="T91" s="2" t="s">
        <v>48</v>
      </c>
      <c r="U91" s="15" t="s">
        <v>49</v>
      </c>
      <c r="V91" s="16" t="s">
        <v>122</v>
      </c>
      <c r="W91" s="45">
        <v>44965</v>
      </c>
      <c r="X91" s="12">
        <v>3485</v>
      </c>
      <c r="Y91" s="12">
        <f t="shared" si="6"/>
        <v>60964</v>
      </c>
      <c r="Z91" s="35"/>
      <c r="AA91" s="35"/>
    </row>
    <row r="92" spans="1:27" ht="26" x14ac:dyDescent="0.15">
      <c r="A92" s="12">
        <v>60964</v>
      </c>
      <c r="B92" s="2" t="s">
        <v>42</v>
      </c>
      <c r="C92" s="15" t="str">
        <f>VLOOKUP(B92, Riferimento!M$3:N134, 2, 0)</f>
        <v>Italy</v>
      </c>
      <c r="D92" s="2" t="s">
        <v>154</v>
      </c>
      <c r="E92" s="2" t="s">
        <v>115</v>
      </c>
      <c r="F92" s="3" t="str">
        <f>VLOOKUP(E92,Riferimento!$E$3:$H$183,3,FALSE)</f>
        <v>10Y</v>
      </c>
      <c r="G92" s="3" t="str">
        <f>VLOOKUP(E92,Riferimento!$E$3:$H$181,2,FALSE)</f>
        <v>Banking Records</v>
      </c>
      <c r="H92" s="4">
        <v>43831</v>
      </c>
      <c r="I92" s="4">
        <v>44195</v>
      </c>
      <c r="J92" s="2" t="s">
        <v>93</v>
      </c>
      <c r="K92" s="17" t="s">
        <v>94</v>
      </c>
      <c r="L92" s="20" t="s">
        <v>158</v>
      </c>
      <c r="M92" s="3" t="str">
        <f>VLOOKUP(E92,Riferimento!$E$3:$H$181,4,FALSE)</f>
        <v>Creation Date</v>
      </c>
      <c r="N92" s="4">
        <f t="shared" si="7"/>
        <v>44196</v>
      </c>
      <c r="O92" s="5">
        <f>VLOOKUP(E92,Riferimento!$E$3:$I$181,5,FALSE)</f>
        <v>3650</v>
      </c>
      <c r="P92" s="6">
        <f t="shared" si="8"/>
        <v>47846</v>
      </c>
      <c r="Q92" s="6" t="str">
        <f>VLOOKUP(E92,Riferimento!$E$3:$J$181,6,FALSE)</f>
        <v>Highly Confidential</v>
      </c>
      <c r="R92" s="60"/>
      <c r="S92" s="10" t="str">
        <f t="shared" si="9"/>
        <v/>
      </c>
      <c r="T92" s="2" t="s">
        <v>48</v>
      </c>
      <c r="U92" s="15" t="s">
        <v>49</v>
      </c>
      <c r="V92" s="16" t="s">
        <v>122</v>
      </c>
      <c r="W92" s="45">
        <v>44965</v>
      </c>
      <c r="X92" s="12">
        <v>3485</v>
      </c>
      <c r="Y92" s="12">
        <f t="shared" si="6"/>
        <v>60964</v>
      </c>
      <c r="Z92" s="35"/>
      <c r="AA92" s="35"/>
    </row>
    <row r="93" spans="1:27" ht="26" x14ac:dyDescent="0.15">
      <c r="A93" s="12">
        <v>60964</v>
      </c>
      <c r="B93" s="2" t="s">
        <v>42</v>
      </c>
      <c r="C93" s="15" t="str">
        <f>VLOOKUP(B93, Riferimento!M$3:N135, 2, 0)</f>
        <v>Italy</v>
      </c>
      <c r="D93" s="2" t="s">
        <v>154</v>
      </c>
      <c r="E93" s="2" t="s">
        <v>115</v>
      </c>
      <c r="F93" s="3" t="str">
        <f>VLOOKUP(E93,Riferimento!$E$3:$H$183,3,FALSE)</f>
        <v>10Y</v>
      </c>
      <c r="G93" s="3" t="str">
        <f>VLOOKUP(E93,Riferimento!$E$3:$H$181,2,FALSE)</f>
        <v>Banking Records</v>
      </c>
      <c r="H93" s="4">
        <v>42370</v>
      </c>
      <c r="I93" s="4">
        <v>42734</v>
      </c>
      <c r="J93" s="2" t="s">
        <v>93</v>
      </c>
      <c r="K93" s="17" t="s">
        <v>94</v>
      </c>
      <c r="L93" s="20" t="s">
        <v>159</v>
      </c>
      <c r="M93" s="3" t="str">
        <f>VLOOKUP(E93,Riferimento!$E$3:$H$181,4,FALSE)</f>
        <v>Creation Date</v>
      </c>
      <c r="N93" s="4">
        <f t="shared" si="7"/>
        <v>42735</v>
      </c>
      <c r="O93" s="5">
        <f>VLOOKUP(E93,Riferimento!$E$3:$I$181,5,FALSE)</f>
        <v>3650</v>
      </c>
      <c r="P93" s="6">
        <f t="shared" si="8"/>
        <v>46385</v>
      </c>
      <c r="Q93" s="6" t="str">
        <f>VLOOKUP(E93,Riferimento!$E$3:$J$181,6,FALSE)</f>
        <v>Highly Confidential</v>
      </c>
      <c r="R93" s="60"/>
      <c r="S93" s="10" t="str">
        <f t="shared" si="9"/>
        <v/>
      </c>
      <c r="T93" s="2" t="s">
        <v>48</v>
      </c>
      <c r="U93" s="15" t="s">
        <v>49</v>
      </c>
      <c r="V93" s="16" t="s">
        <v>122</v>
      </c>
      <c r="W93" s="45">
        <v>44965</v>
      </c>
      <c r="X93" s="12">
        <v>3485</v>
      </c>
      <c r="Y93" s="12">
        <f t="shared" si="6"/>
        <v>60964</v>
      </c>
      <c r="Z93" s="35"/>
      <c r="AA93" s="35"/>
    </row>
    <row r="94" spans="1:27" ht="26" x14ac:dyDescent="0.15">
      <c r="A94" s="12">
        <v>60965</v>
      </c>
      <c r="B94" s="2" t="s">
        <v>42</v>
      </c>
      <c r="C94" s="15" t="str">
        <f>VLOOKUP(B94, Riferimento!M$3:N136, 2, 0)</f>
        <v>Italy</v>
      </c>
      <c r="D94" s="2" t="s">
        <v>154</v>
      </c>
      <c r="E94" s="2" t="s">
        <v>115</v>
      </c>
      <c r="F94" s="3" t="str">
        <f>VLOOKUP(E94,Riferimento!$E$3:$H$183,3,FALSE)</f>
        <v>10Y</v>
      </c>
      <c r="G94" s="3" t="str">
        <f>VLOOKUP(E94,Riferimento!$E$3:$H$181,2,FALSE)</f>
        <v>Banking Records</v>
      </c>
      <c r="H94" s="4">
        <v>42736</v>
      </c>
      <c r="I94" s="4">
        <v>43100</v>
      </c>
      <c r="J94" s="2" t="s">
        <v>93</v>
      </c>
      <c r="K94" s="17" t="s">
        <v>94</v>
      </c>
      <c r="L94" s="20" t="s">
        <v>160</v>
      </c>
      <c r="M94" s="3" t="str">
        <f>VLOOKUP(E94,Riferimento!$E$3:$H$181,4,FALSE)</f>
        <v>Creation Date</v>
      </c>
      <c r="N94" s="4">
        <f t="shared" si="7"/>
        <v>43101</v>
      </c>
      <c r="O94" s="5">
        <f>VLOOKUP(E94,Riferimento!$E$3:$I$181,5,FALSE)</f>
        <v>3650</v>
      </c>
      <c r="P94" s="6">
        <f t="shared" si="8"/>
        <v>46751</v>
      </c>
      <c r="Q94" s="6" t="str">
        <f>VLOOKUP(E94,Riferimento!$E$3:$J$181,6,FALSE)</f>
        <v>Highly Confidential</v>
      </c>
      <c r="R94" s="60"/>
      <c r="S94" s="10" t="str">
        <f t="shared" si="9"/>
        <v/>
      </c>
      <c r="T94" s="2" t="s">
        <v>48</v>
      </c>
      <c r="U94" s="15" t="s">
        <v>49</v>
      </c>
      <c r="V94" s="16" t="s">
        <v>122</v>
      </c>
      <c r="W94" s="45">
        <v>44965</v>
      </c>
      <c r="X94" s="12">
        <v>3486</v>
      </c>
      <c r="Y94" s="12">
        <f t="shared" si="6"/>
        <v>60965</v>
      </c>
      <c r="Z94" s="35"/>
      <c r="AA94" s="35"/>
    </row>
    <row r="95" spans="1:27" ht="26" x14ac:dyDescent="0.15">
      <c r="A95" s="12">
        <v>60965</v>
      </c>
      <c r="B95" s="2" t="s">
        <v>42</v>
      </c>
      <c r="C95" s="15" t="str">
        <f>VLOOKUP(B95, Riferimento!M$3:N137, 2, 0)</f>
        <v>Italy</v>
      </c>
      <c r="D95" s="2" t="s">
        <v>154</v>
      </c>
      <c r="E95" s="2" t="s">
        <v>115</v>
      </c>
      <c r="F95" s="3" t="str">
        <f>VLOOKUP(E95,Riferimento!$E$3:$H$183,3,FALSE)</f>
        <v>10Y</v>
      </c>
      <c r="G95" s="3" t="str">
        <f>VLOOKUP(E95,Riferimento!$E$3:$H$181,2,FALSE)</f>
        <v>Banking Records</v>
      </c>
      <c r="H95" s="4">
        <v>41640</v>
      </c>
      <c r="I95" s="4">
        <v>42004</v>
      </c>
      <c r="J95" s="2" t="s">
        <v>93</v>
      </c>
      <c r="K95" s="17" t="s">
        <v>94</v>
      </c>
      <c r="L95" s="20" t="s">
        <v>161</v>
      </c>
      <c r="M95" s="3" t="str">
        <f>VLOOKUP(E95,Riferimento!$E$3:$H$181,4,FALSE)</f>
        <v>Creation Date</v>
      </c>
      <c r="N95" s="4">
        <f t="shared" si="7"/>
        <v>42005</v>
      </c>
      <c r="O95" s="5">
        <f>VLOOKUP(E95,Riferimento!$E$3:$I$181,5,FALSE)</f>
        <v>3650</v>
      </c>
      <c r="P95" s="6">
        <f t="shared" si="8"/>
        <v>45655</v>
      </c>
      <c r="Q95" s="6" t="str">
        <f>VLOOKUP(E95,Riferimento!$E$3:$J$181,6,FALSE)</f>
        <v>Highly Confidential</v>
      </c>
      <c r="R95" s="60"/>
      <c r="S95" s="10" t="str">
        <f t="shared" si="9"/>
        <v/>
      </c>
      <c r="T95" s="2" t="s">
        <v>48</v>
      </c>
      <c r="U95" s="15" t="s">
        <v>49</v>
      </c>
      <c r="V95" s="16" t="s">
        <v>122</v>
      </c>
      <c r="W95" s="45">
        <v>44965</v>
      </c>
      <c r="X95" s="12">
        <v>3486</v>
      </c>
      <c r="Y95" s="12">
        <f t="shared" si="6"/>
        <v>60965</v>
      </c>
      <c r="Z95" s="35"/>
      <c r="AA95" s="35"/>
    </row>
    <row r="96" spans="1:27" ht="26" x14ac:dyDescent="0.15">
      <c r="A96" s="12">
        <v>60965</v>
      </c>
      <c r="B96" s="2" t="s">
        <v>42</v>
      </c>
      <c r="C96" s="15" t="str">
        <f>VLOOKUP(B96, Riferimento!M$3:N138, 2, 0)</f>
        <v>Italy</v>
      </c>
      <c r="D96" s="2" t="s">
        <v>154</v>
      </c>
      <c r="E96" s="2" t="s">
        <v>115</v>
      </c>
      <c r="F96" s="3" t="str">
        <f>VLOOKUP(E96,Riferimento!$E$3:$H$183,3,FALSE)</f>
        <v>10Y</v>
      </c>
      <c r="G96" s="3" t="str">
        <f>VLOOKUP(E96,Riferimento!$E$3:$H$181,2,FALSE)</f>
        <v>Banking Records</v>
      </c>
      <c r="H96" s="4">
        <v>41640</v>
      </c>
      <c r="I96" s="4">
        <v>42004</v>
      </c>
      <c r="J96" s="2" t="s">
        <v>93</v>
      </c>
      <c r="K96" s="17" t="s">
        <v>94</v>
      </c>
      <c r="L96" s="20" t="s">
        <v>162</v>
      </c>
      <c r="M96" s="3" t="str">
        <f>VLOOKUP(E96,Riferimento!$E$3:$H$181,4,FALSE)</f>
        <v>Creation Date</v>
      </c>
      <c r="N96" s="4">
        <f t="shared" si="7"/>
        <v>42005</v>
      </c>
      <c r="O96" s="5">
        <f>VLOOKUP(E96,Riferimento!$E$3:$I$181,5,FALSE)</f>
        <v>3650</v>
      </c>
      <c r="P96" s="6">
        <f t="shared" si="8"/>
        <v>45655</v>
      </c>
      <c r="Q96" s="6" t="str">
        <f>VLOOKUP(E96,Riferimento!$E$3:$J$181,6,FALSE)</f>
        <v>Highly Confidential</v>
      </c>
      <c r="R96" s="60"/>
      <c r="S96" s="10" t="str">
        <f t="shared" si="9"/>
        <v/>
      </c>
      <c r="T96" s="2" t="s">
        <v>48</v>
      </c>
      <c r="U96" s="15" t="s">
        <v>49</v>
      </c>
      <c r="V96" s="16" t="s">
        <v>122</v>
      </c>
      <c r="W96" s="45">
        <v>44965</v>
      </c>
      <c r="X96" s="12">
        <v>3486</v>
      </c>
      <c r="Y96" s="12">
        <f t="shared" si="6"/>
        <v>60965</v>
      </c>
      <c r="Z96" s="35"/>
      <c r="AA96" s="35"/>
    </row>
    <row r="97" spans="1:27" ht="26" x14ac:dyDescent="0.15">
      <c r="A97" s="12">
        <v>60965</v>
      </c>
      <c r="B97" s="2" t="s">
        <v>42</v>
      </c>
      <c r="C97" s="15" t="str">
        <f>VLOOKUP(B97, Riferimento!M$3:N139, 2, 0)</f>
        <v>Italy</v>
      </c>
      <c r="D97" s="2" t="s">
        <v>154</v>
      </c>
      <c r="E97" s="2" t="s">
        <v>115</v>
      </c>
      <c r="F97" s="3" t="str">
        <f>VLOOKUP(E97,Riferimento!$E$3:$H$183,3,FALSE)</f>
        <v>10Y</v>
      </c>
      <c r="G97" s="3" t="str">
        <f>VLOOKUP(E97,Riferimento!$E$3:$H$181,2,FALSE)</f>
        <v>Banking Records</v>
      </c>
      <c r="H97" s="4">
        <v>42005</v>
      </c>
      <c r="I97" s="4">
        <v>42369</v>
      </c>
      <c r="J97" s="2" t="s">
        <v>93</v>
      </c>
      <c r="K97" s="17" t="s">
        <v>94</v>
      </c>
      <c r="L97" s="20" t="s">
        <v>163</v>
      </c>
      <c r="M97" s="3" t="str">
        <f>VLOOKUP(E97,Riferimento!$E$3:$H$181,4,FALSE)</f>
        <v>Creation Date</v>
      </c>
      <c r="N97" s="4">
        <f t="shared" si="7"/>
        <v>42370</v>
      </c>
      <c r="O97" s="5">
        <f>VLOOKUP(E97,Riferimento!$E$3:$I$181,5,FALSE)</f>
        <v>3650</v>
      </c>
      <c r="P97" s="6">
        <f t="shared" si="8"/>
        <v>46020</v>
      </c>
      <c r="Q97" s="6" t="str">
        <f>VLOOKUP(E97,Riferimento!$E$3:$J$181,6,FALSE)</f>
        <v>Highly Confidential</v>
      </c>
      <c r="R97" s="60"/>
      <c r="S97" s="10" t="str">
        <f t="shared" si="9"/>
        <v/>
      </c>
      <c r="T97" s="2" t="s">
        <v>48</v>
      </c>
      <c r="U97" s="15" t="s">
        <v>49</v>
      </c>
      <c r="V97" s="16" t="s">
        <v>122</v>
      </c>
      <c r="W97" s="45">
        <v>44965</v>
      </c>
      <c r="X97" s="12">
        <v>3486</v>
      </c>
      <c r="Y97" s="12">
        <f t="shared" si="6"/>
        <v>60965</v>
      </c>
      <c r="Z97" s="35"/>
      <c r="AA97" s="35"/>
    </row>
    <row r="98" spans="1:27" ht="26" x14ac:dyDescent="0.15">
      <c r="A98" s="12">
        <v>60965</v>
      </c>
      <c r="B98" s="2" t="s">
        <v>42</v>
      </c>
      <c r="C98" s="15" t="str">
        <f>VLOOKUP(B98, Riferimento!M$3:N140, 2, 0)</f>
        <v>Italy</v>
      </c>
      <c r="D98" s="2" t="s">
        <v>154</v>
      </c>
      <c r="E98" s="2" t="s">
        <v>115</v>
      </c>
      <c r="F98" s="3" t="str">
        <f>VLOOKUP(E98,Riferimento!$E$3:$H$183,3,FALSE)</f>
        <v>10Y</v>
      </c>
      <c r="G98" s="3" t="str">
        <f>VLOOKUP(E98,Riferimento!$E$3:$H$181,2,FALSE)</f>
        <v>Banking Records</v>
      </c>
      <c r="H98" s="4">
        <v>42005</v>
      </c>
      <c r="I98" s="4">
        <v>42369</v>
      </c>
      <c r="J98" s="2" t="s">
        <v>93</v>
      </c>
      <c r="K98" s="17" t="s">
        <v>94</v>
      </c>
      <c r="L98" s="20" t="s">
        <v>164</v>
      </c>
      <c r="M98" s="3" t="str">
        <f>VLOOKUP(E98,Riferimento!$E$3:$H$181,4,FALSE)</f>
        <v>Creation Date</v>
      </c>
      <c r="N98" s="4">
        <f t="shared" si="7"/>
        <v>42370</v>
      </c>
      <c r="O98" s="5">
        <f>VLOOKUP(E98,Riferimento!$E$3:$I$181,5,FALSE)</f>
        <v>3650</v>
      </c>
      <c r="P98" s="6">
        <f t="shared" si="8"/>
        <v>46020</v>
      </c>
      <c r="Q98" s="6" t="str">
        <f>VLOOKUP(E98,Riferimento!$E$3:$J$181,6,FALSE)</f>
        <v>Highly Confidential</v>
      </c>
      <c r="R98" s="60"/>
      <c r="S98" s="10" t="str">
        <f t="shared" si="9"/>
        <v/>
      </c>
      <c r="T98" s="2" t="s">
        <v>48</v>
      </c>
      <c r="U98" s="15" t="s">
        <v>49</v>
      </c>
      <c r="V98" s="16" t="s">
        <v>122</v>
      </c>
      <c r="W98" s="45">
        <v>44965</v>
      </c>
      <c r="X98" s="12">
        <v>3486</v>
      </c>
      <c r="Y98" s="12">
        <f t="shared" si="6"/>
        <v>60965</v>
      </c>
      <c r="Z98" s="35"/>
      <c r="AA98" s="35"/>
    </row>
    <row r="99" spans="1:27" ht="26" x14ac:dyDescent="0.15">
      <c r="A99" s="12">
        <v>60966</v>
      </c>
      <c r="B99" s="2" t="s">
        <v>42</v>
      </c>
      <c r="C99" s="15" t="str">
        <f>VLOOKUP(B99, Riferimento!M$3:N141, 2, 0)</f>
        <v>Italy</v>
      </c>
      <c r="D99" s="2" t="s">
        <v>154</v>
      </c>
      <c r="E99" s="2" t="s">
        <v>115</v>
      </c>
      <c r="F99" s="3" t="str">
        <f>VLOOKUP(E99,Riferimento!$E$3:$H$183,3,FALSE)</f>
        <v>10Y</v>
      </c>
      <c r="G99" s="3" t="str">
        <f>VLOOKUP(E99,Riferimento!$E$3:$H$181,2,FALSE)</f>
        <v>Banking Records</v>
      </c>
      <c r="H99" s="4">
        <v>42370</v>
      </c>
      <c r="I99" s="4">
        <v>42734</v>
      </c>
      <c r="J99" s="2" t="s">
        <v>93</v>
      </c>
      <c r="K99" s="17" t="s">
        <v>94</v>
      </c>
      <c r="L99" s="20" t="s">
        <v>165</v>
      </c>
      <c r="M99" s="3" t="str">
        <f>VLOOKUP(E99,Riferimento!$E$3:$H$181,4,FALSE)</f>
        <v>Creation Date</v>
      </c>
      <c r="N99" s="4">
        <f t="shared" si="7"/>
        <v>42735</v>
      </c>
      <c r="O99" s="5">
        <f>VLOOKUP(E99,Riferimento!$E$3:$I$181,5,FALSE)</f>
        <v>3650</v>
      </c>
      <c r="P99" s="6">
        <f t="shared" si="8"/>
        <v>46385</v>
      </c>
      <c r="Q99" s="6" t="str">
        <f>VLOOKUP(E99,Riferimento!$E$3:$J$181,6,FALSE)</f>
        <v>Highly Confidential</v>
      </c>
      <c r="R99" s="60"/>
      <c r="S99" s="10" t="str">
        <f t="shared" si="9"/>
        <v/>
      </c>
      <c r="T99" s="2" t="s">
        <v>48</v>
      </c>
      <c r="U99" s="15" t="s">
        <v>49</v>
      </c>
      <c r="V99" s="16" t="s">
        <v>122</v>
      </c>
      <c r="W99" s="45">
        <v>44965</v>
      </c>
      <c r="X99" s="12">
        <v>3485</v>
      </c>
      <c r="Y99" s="12">
        <f t="shared" si="6"/>
        <v>60966</v>
      </c>
      <c r="Z99" s="35"/>
      <c r="AA99" s="35"/>
    </row>
    <row r="100" spans="1:27" ht="26" x14ac:dyDescent="0.15">
      <c r="A100" s="12">
        <v>60966</v>
      </c>
      <c r="B100" s="2" t="s">
        <v>42</v>
      </c>
      <c r="C100" s="15" t="str">
        <f>VLOOKUP(B100, Riferimento!M$3:N142, 2, 0)</f>
        <v>Italy</v>
      </c>
      <c r="D100" s="2" t="s">
        <v>154</v>
      </c>
      <c r="E100" s="2" t="s">
        <v>115</v>
      </c>
      <c r="F100" s="3" t="str">
        <f>VLOOKUP(E100,Riferimento!$E$3:$H$183,3,FALSE)</f>
        <v>10Y</v>
      </c>
      <c r="G100" s="3" t="str">
        <f>VLOOKUP(E100,Riferimento!$E$3:$H$181,2,FALSE)</f>
        <v>Banking Records</v>
      </c>
      <c r="H100" s="4">
        <v>42370</v>
      </c>
      <c r="I100" s="4">
        <v>42734</v>
      </c>
      <c r="J100" s="2" t="s">
        <v>93</v>
      </c>
      <c r="K100" s="17" t="s">
        <v>94</v>
      </c>
      <c r="L100" s="20" t="s">
        <v>166</v>
      </c>
      <c r="M100" s="3" t="str">
        <f>VLOOKUP(E100,Riferimento!$E$3:$H$181,4,FALSE)</f>
        <v>Creation Date</v>
      </c>
      <c r="N100" s="4">
        <f t="shared" si="7"/>
        <v>42735</v>
      </c>
      <c r="O100" s="5">
        <f>VLOOKUP(E100,Riferimento!$E$3:$I$181,5,FALSE)</f>
        <v>3650</v>
      </c>
      <c r="P100" s="6">
        <f t="shared" si="8"/>
        <v>46385</v>
      </c>
      <c r="Q100" s="6" t="str">
        <f>VLOOKUP(E100,Riferimento!$E$3:$J$181,6,FALSE)</f>
        <v>Highly Confidential</v>
      </c>
      <c r="R100" s="60"/>
      <c r="S100" s="10" t="str">
        <f t="shared" si="9"/>
        <v/>
      </c>
      <c r="T100" s="2" t="s">
        <v>48</v>
      </c>
      <c r="U100" s="15" t="s">
        <v>49</v>
      </c>
      <c r="V100" s="16" t="s">
        <v>122</v>
      </c>
      <c r="W100" s="45">
        <v>44965</v>
      </c>
      <c r="X100" s="12">
        <v>3485</v>
      </c>
      <c r="Y100" s="12">
        <f t="shared" si="6"/>
        <v>60966</v>
      </c>
      <c r="Z100" s="35"/>
      <c r="AA100" s="35"/>
    </row>
    <row r="101" spans="1:27" ht="26" x14ac:dyDescent="0.15">
      <c r="A101" s="12">
        <v>60966</v>
      </c>
      <c r="B101" s="2" t="s">
        <v>42</v>
      </c>
      <c r="C101" s="15" t="str">
        <f>VLOOKUP(B101, Riferimento!M$3:N143, 2, 0)</f>
        <v>Italy</v>
      </c>
      <c r="D101" s="2" t="s">
        <v>154</v>
      </c>
      <c r="E101" s="2" t="s">
        <v>115</v>
      </c>
      <c r="F101" s="3" t="str">
        <f>VLOOKUP(E101,Riferimento!$E$3:$H$183,3,FALSE)</f>
        <v>10Y</v>
      </c>
      <c r="G101" s="3" t="str">
        <f>VLOOKUP(E101,Riferimento!$E$3:$H$181,2,FALSE)</f>
        <v>Banking Records</v>
      </c>
      <c r="H101" s="4">
        <v>43101</v>
      </c>
      <c r="I101" s="4">
        <v>43465</v>
      </c>
      <c r="J101" s="2" t="s">
        <v>93</v>
      </c>
      <c r="K101" s="17" t="s">
        <v>94</v>
      </c>
      <c r="L101" s="20" t="s">
        <v>167</v>
      </c>
      <c r="M101" s="3" t="str">
        <f>VLOOKUP(E101,Riferimento!$E$3:$H$181,4,FALSE)</f>
        <v>Creation Date</v>
      </c>
      <c r="N101" s="4">
        <f t="shared" si="7"/>
        <v>43466</v>
      </c>
      <c r="O101" s="5">
        <f>VLOOKUP(E101,Riferimento!$E$3:$I$181,5,FALSE)</f>
        <v>3650</v>
      </c>
      <c r="P101" s="6">
        <f t="shared" si="8"/>
        <v>47116</v>
      </c>
      <c r="Q101" s="6" t="str">
        <f>VLOOKUP(E101,Riferimento!$E$3:$J$181,6,FALSE)</f>
        <v>Highly Confidential</v>
      </c>
      <c r="R101" s="60"/>
      <c r="S101" s="10" t="str">
        <f t="shared" si="9"/>
        <v/>
      </c>
      <c r="T101" s="2" t="s">
        <v>48</v>
      </c>
      <c r="U101" s="15" t="s">
        <v>49</v>
      </c>
      <c r="V101" s="16" t="s">
        <v>122</v>
      </c>
      <c r="W101" s="45">
        <v>44965</v>
      </c>
      <c r="X101" s="12">
        <v>3485</v>
      </c>
      <c r="Y101" s="12">
        <f t="shared" si="6"/>
        <v>60966</v>
      </c>
      <c r="Z101" s="35"/>
      <c r="AA101" s="35"/>
    </row>
    <row r="102" spans="1:27" ht="26" x14ac:dyDescent="0.15">
      <c r="A102" s="12">
        <v>60966</v>
      </c>
      <c r="B102" s="2" t="s">
        <v>42</v>
      </c>
      <c r="C102" s="15" t="str">
        <f>VLOOKUP(B102, Riferimento!M$3:N144, 2, 0)</f>
        <v>Italy</v>
      </c>
      <c r="D102" s="2" t="s">
        <v>154</v>
      </c>
      <c r="E102" s="2" t="s">
        <v>115</v>
      </c>
      <c r="F102" s="3" t="str">
        <f>VLOOKUP(E102,Riferimento!$E$3:$H$183,3,FALSE)</f>
        <v>10Y</v>
      </c>
      <c r="G102" s="3" t="str">
        <f>VLOOKUP(E102,Riferimento!$E$3:$H$181,2,FALSE)</f>
        <v>Banking Records</v>
      </c>
      <c r="H102" s="4">
        <v>43101</v>
      </c>
      <c r="I102" s="4">
        <v>43465</v>
      </c>
      <c r="J102" s="2" t="s">
        <v>93</v>
      </c>
      <c r="K102" s="17" t="s">
        <v>94</v>
      </c>
      <c r="L102" s="20" t="s">
        <v>166</v>
      </c>
      <c r="M102" s="3" t="str">
        <f>VLOOKUP(E102,Riferimento!$E$3:$H$181,4,FALSE)</f>
        <v>Creation Date</v>
      </c>
      <c r="N102" s="4">
        <f t="shared" si="7"/>
        <v>43466</v>
      </c>
      <c r="O102" s="5">
        <f>VLOOKUP(E102,Riferimento!$E$3:$I$181,5,FALSE)</f>
        <v>3650</v>
      </c>
      <c r="P102" s="6">
        <f t="shared" si="8"/>
        <v>47116</v>
      </c>
      <c r="Q102" s="6" t="str">
        <f>VLOOKUP(E102,Riferimento!$E$3:$J$181,6,FALSE)</f>
        <v>Highly Confidential</v>
      </c>
      <c r="R102" s="60"/>
      <c r="S102" s="10" t="str">
        <f t="shared" si="9"/>
        <v/>
      </c>
      <c r="T102" s="2" t="s">
        <v>48</v>
      </c>
      <c r="U102" s="15" t="s">
        <v>49</v>
      </c>
      <c r="V102" s="16" t="s">
        <v>122</v>
      </c>
      <c r="W102" s="45">
        <v>44965</v>
      </c>
      <c r="X102" s="12">
        <v>3485</v>
      </c>
      <c r="Y102" s="12">
        <f t="shared" si="6"/>
        <v>60966</v>
      </c>
      <c r="Z102" s="35"/>
      <c r="AA102" s="35"/>
    </row>
    <row r="103" spans="1:27" ht="26" x14ac:dyDescent="0.15">
      <c r="A103" s="12">
        <v>60966</v>
      </c>
      <c r="B103" s="2" t="s">
        <v>42</v>
      </c>
      <c r="C103" s="15" t="str">
        <f>VLOOKUP(B103, Riferimento!M$3:N145, 2, 0)</f>
        <v>Italy</v>
      </c>
      <c r="D103" s="2" t="s">
        <v>154</v>
      </c>
      <c r="E103" s="2" t="s">
        <v>115</v>
      </c>
      <c r="F103" s="3" t="str">
        <f>VLOOKUP(E103,Riferimento!$E$3:$H$183,3,FALSE)</f>
        <v>10Y</v>
      </c>
      <c r="G103" s="3" t="str">
        <f>VLOOKUP(E103,Riferimento!$E$3:$H$181,2,FALSE)</f>
        <v>Banking Records</v>
      </c>
      <c r="H103" s="4">
        <v>43101</v>
      </c>
      <c r="I103" s="4">
        <v>43465</v>
      </c>
      <c r="J103" s="2" t="s">
        <v>93</v>
      </c>
      <c r="K103" s="17" t="s">
        <v>94</v>
      </c>
      <c r="L103" s="20" t="s">
        <v>168</v>
      </c>
      <c r="M103" s="3" t="str">
        <f>VLOOKUP(E103,Riferimento!$E$3:$H$181,4,FALSE)</f>
        <v>Creation Date</v>
      </c>
      <c r="N103" s="4">
        <f t="shared" si="7"/>
        <v>43466</v>
      </c>
      <c r="O103" s="5">
        <f>VLOOKUP(E103,Riferimento!$E$3:$I$181,5,FALSE)</f>
        <v>3650</v>
      </c>
      <c r="P103" s="6">
        <f t="shared" si="8"/>
        <v>47116</v>
      </c>
      <c r="Q103" s="6" t="str">
        <f>VLOOKUP(E103,Riferimento!$E$3:$J$181,6,FALSE)</f>
        <v>Highly Confidential</v>
      </c>
      <c r="R103" s="60"/>
      <c r="S103" s="10" t="str">
        <f t="shared" si="9"/>
        <v/>
      </c>
      <c r="T103" s="2" t="s">
        <v>48</v>
      </c>
      <c r="U103" s="15" t="s">
        <v>49</v>
      </c>
      <c r="V103" s="16" t="s">
        <v>122</v>
      </c>
      <c r="W103" s="45">
        <v>44965</v>
      </c>
      <c r="X103" s="12">
        <v>3485</v>
      </c>
      <c r="Y103" s="12">
        <f t="shared" si="6"/>
        <v>60966</v>
      </c>
      <c r="Z103" s="35"/>
      <c r="AA103" s="35"/>
    </row>
    <row r="104" spans="1:27" ht="26" x14ac:dyDescent="0.15">
      <c r="A104" s="12">
        <v>60967</v>
      </c>
      <c r="B104" s="2" t="s">
        <v>42</v>
      </c>
      <c r="C104" s="15" t="str">
        <f>VLOOKUP(B104, Riferimento!M$3:N146, 2, 0)</f>
        <v>Italy</v>
      </c>
      <c r="D104" s="2" t="s">
        <v>154</v>
      </c>
      <c r="E104" s="2" t="s">
        <v>115</v>
      </c>
      <c r="F104" s="3" t="str">
        <f>VLOOKUP(E104,Riferimento!$E$3:$H$183,3,FALSE)</f>
        <v>10Y</v>
      </c>
      <c r="G104" s="3" t="str">
        <f>VLOOKUP(E104,Riferimento!$E$3:$H$181,2,FALSE)</f>
        <v>Banking Records</v>
      </c>
      <c r="H104" s="4">
        <v>43101</v>
      </c>
      <c r="I104" s="4">
        <v>43465</v>
      </c>
      <c r="J104" s="2" t="s">
        <v>93</v>
      </c>
      <c r="K104" s="17" t="s">
        <v>94</v>
      </c>
      <c r="L104" s="20" t="s">
        <v>169</v>
      </c>
      <c r="M104" s="3" t="str">
        <f>VLOOKUP(E104,Riferimento!$E$3:$H$181,4,FALSE)</f>
        <v>Creation Date</v>
      </c>
      <c r="N104" s="4">
        <f t="shared" si="7"/>
        <v>43466</v>
      </c>
      <c r="O104" s="5">
        <f>VLOOKUP(E104,Riferimento!$E$3:$I$181,5,FALSE)</f>
        <v>3650</v>
      </c>
      <c r="P104" s="6">
        <f t="shared" si="8"/>
        <v>47116</v>
      </c>
      <c r="Q104" s="6" t="str">
        <f>VLOOKUP(E104,Riferimento!$E$3:$J$181,6,FALSE)</f>
        <v>Highly Confidential</v>
      </c>
      <c r="R104" s="60"/>
      <c r="S104" s="10" t="str">
        <f t="shared" si="9"/>
        <v/>
      </c>
      <c r="T104" s="2" t="s">
        <v>48</v>
      </c>
      <c r="U104" s="15" t="s">
        <v>49</v>
      </c>
      <c r="V104" s="16" t="s">
        <v>122</v>
      </c>
      <c r="W104" s="45">
        <v>44965</v>
      </c>
      <c r="X104" s="12">
        <v>3487</v>
      </c>
      <c r="Y104" s="12">
        <f t="shared" si="6"/>
        <v>60967</v>
      </c>
      <c r="Z104" s="35"/>
      <c r="AA104" s="35"/>
    </row>
    <row r="105" spans="1:27" ht="26" x14ac:dyDescent="0.15">
      <c r="A105" s="12">
        <v>60967</v>
      </c>
      <c r="B105" s="2" t="s">
        <v>42</v>
      </c>
      <c r="C105" s="15" t="str">
        <f>VLOOKUP(B105, Riferimento!M$3:N147, 2, 0)</f>
        <v>Italy</v>
      </c>
      <c r="D105" s="2" t="s">
        <v>154</v>
      </c>
      <c r="E105" s="2" t="s">
        <v>115</v>
      </c>
      <c r="F105" s="3" t="str">
        <f>VLOOKUP(E105,Riferimento!$E$3:$H$183,3,FALSE)</f>
        <v>10Y</v>
      </c>
      <c r="G105" s="3" t="str">
        <f>VLOOKUP(E105,Riferimento!$E$3:$H$181,2,FALSE)</f>
        <v>Banking Records</v>
      </c>
      <c r="H105" s="4">
        <v>43466</v>
      </c>
      <c r="I105" s="4">
        <v>43830</v>
      </c>
      <c r="J105" s="2" t="s">
        <v>93</v>
      </c>
      <c r="K105" s="17" t="s">
        <v>94</v>
      </c>
      <c r="L105" s="20" t="s">
        <v>170</v>
      </c>
      <c r="M105" s="3" t="str">
        <f>VLOOKUP(E105,Riferimento!$E$3:$H$181,4,FALSE)</f>
        <v>Creation Date</v>
      </c>
      <c r="N105" s="4">
        <f t="shared" si="7"/>
        <v>43831</v>
      </c>
      <c r="O105" s="5">
        <f>VLOOKUP(E105,Riferimento!$E$3:$I$181,5,FALSE)</f>
        <v>3650</v>
      </c>
      <c r="P105" s="6">
        <f t="shared" si="8"/>
        <v>47481</v>
      </c>
      <c r="Q105" s="6" t="str">
        <f>VLOOKUP(E105,Riferimento!$E$3:$J$181,6,FALSE)</f>
        <v>Highly Confidential</v>
      </c>
      <c r="R105" s="60"/>
      <c r="S105" s="10" t="str">
        <f t="shared" si="9"/>
        <v/>
      </c>
      <c r="T105" s="2" t="s">
        <v>48</v>
      </c>
      <c r="U105" s="15" t="s">
        <v>49</v>
      </c>
      <c r="V105" s="16" t="s">
        <v>122</v>
      </c>
      <c r="W105" s="45">
        <v>44965</v>
      </c>
      <c r="X105" s="12">
        <v>3487</v>
      </c>
      <c r="Y105" s="12">
        <f t="shared" si="6"/>
        <v>60967</v>
      </c>
      <c r="Z105" s="35"/>
      <c r="AA105" s="35"/>
    </row>
    <row r="106" spans="1:27" ht="26" x14ac:dyDescent="0.15">
      <c r="A106" s="12">
        <v>60967</v>
      </c>
      <c r="B106" s="2" t="s">
        <v>42</v>
      </c>
      <c r="C106" s="15" t="str">
        <f>VLOOKUP(B106, Riferimento!M$3:N148, 2, 0)</f>
        <v>Italy</v>
      </c>
      <c r="D106" s="2" t="s">
        <v>154</v>
      </c>
      <c r="E106" s="2" t="s">
        <v>115</v>
      </c>
      <c r="F106" s="3" t="str">
        <f>VLOOKUP(E106,Riferimento!$E$3:$H$183,3,FALSE)</f>
        <v>10Y</v>
      </c>
      <c r="G106" s="3" t="str">
        <f>VLOOKUP(E106,Riferimento!$E$3:$H$181,2,FALSE)</f>
        <v>Banking Records</v>
      </c>
      <c r="H106" s="4">
        <v>43466</v>
      </c>
      <c r="I106" s="4">
        <v>43830</v>
      </c>
      <c r="J106" s="2" t="s">
        <v>93</v>
      </c>
      <c r="K106" s="17" t="s">
        <v>94</v>
      </c>
      <c r="L106" s="20" t="s">
        <v>171</v>
      </c>
      <c r="M106" s="3" t="str">
        <f>VLOOKUP(E106,Riferimento!$E$3:$H$181,4,FALSE)</f>
        <v>Creation Date</v>
      </c>
      <c r="N106" s="4">
        <f t="shared" si="7"/>
        <v>43831</v>
      </c>
      <c r="O106" s="5">
        <f>VLOOKUP(E106,Riferimento!$E$3:$I$181,5,FALSE)</f>
        <v>3650</v>
      </c>
      <c r="P106" s="6">
        <f t="shared" si="8"/>
        <v>47481</v>
      </c>
      <c r="Q106" s="6" t="str">
        <f>VLOOKUP(E106,Riferimento!$E$3:$J$181,6,FALSE)</f>
        <v>Highly Confidential</v>
      </c>
      <c r="R106" s="60"/>
      <c r="S106" s="10" t="str">
        <f t="shared" si="9"/>
        <v/>
      </c>
      <c r="T106" s="2" t="s">
        <v>48</v>
      </c>
      <c r="U106" s="15" t="s">
        <v>49</v>
      </c>
      <c r="V106" s="16" t="s">
        <v>122</v>
      </c>
      <c r="W106" s="45">
        <v>44965</v>
      </c>
      <c r="X106" s="12">
        <v>3487</v>
      </c>
      <c r="Y106" s="12">
        <f t="shared" si="6"/>
        <v>60967</v>
      </c>
      <c r="Z106" s="35"/>
      <c r="AA106" s="35"/>
    </row>
    <row r="107" spans="1:27" ht="26" x14ac:dyDescent="0.15">
      <c r="A107" s="12">
        <v>60967</v>
      </c>
      <c r="B107" s="2" t="s">
        <v>42</v>
      </c>
      <c r="C107" s="15" t="str">
        <f>VLOOKUP(B107, Riferimento!M$3:N149, 2, 0)</f>
        <v>Italy</v>
      </c>
      <c r="D107" s="2" t="s">
        <v>154</v>
      </c>
      <c r="E107" s="2" t="s">
        <v>115</v>
      </c>
      <c r="F107" s="3" t="str">
        <f>VLOOKUP(E107,Riferimento!$E$3:$H$183,3,FALSE)</f>
        <v>10Y</v>
      </c>
      <c r="G107" s="3" t="str">
        <f>VLOOKUP(E107,Riferimento!$E$3:$H$181,2,FALSE)</f>
        <v>Banking Records</v>
      </c>
      <c r="H107" s="4">
        <v>43831</v>
      </c>
      <c r="I107" s="4">
        <v>44195</v>
      </c>
      <c r="J107" s="2" t="s">
        <v>93</v>
      </c>
      <c r="K107" s="17" t="s">
        <v>94</v>
      </c>
      <c r="L107" s="20" t="s">
        <v>172</v>
      </c>
      <c r="M107" s="3" t="str">
        <f>VLOOKUP(E107,Riferimento!$E$3:$H$181,4,FALSE)</f>
        <v>Creation Date</v>
      </c>
      <c r="N107" s="4">
        <f t="shared" si="7"/>
        <v>44196</v>
      </c>
      <c r="O107" s="5">
        <f>VLOOKUP(E107,Riferimento!$E$3:$I$181,5,FALSE)</f>
        <v>3650</v>
      </c>
      <c r="P107" s="6">
        <f t="shared" si="8"/>
        <v>47846</v>
      </c>
      <c r="Q107" s="6" t="str">
        <f>VLOOKUP(E107,Riferimento!$E$3:$J$181,6,FALSE)</f>
        <v>Highly Confidential</v>
      </c>
      <c r="R107" s="60"/>
      <c r="S107" s="10" t="str">
        <f t="shared" si="9"/>
        <v/>
      </c>
      <c r="T107" s="2" t="s">
        <v>48</v>
      </c>
      <c r="U107" s="15" t="s">
        <v>49</v>
      </c>
      <c r="V107" s="16" t="s">
        <v>122</v>
      </c>
      <c r="W107" s="45">
        <v>44965</v>
      </c>
      <c r="X107" s="12">
        <v>3487</v>
      </c>
      <c r="Y107" s="12">
        <f t="shared" si="6"/>
        <v>60967</v>
      </c>
      <c r="Z107" s="35"/>
      <c r="AA107" s="35"/>
    </row>
    <row r="108" spans="1:27" ht="26" x14ac:dyDescent="0.15">
      <c r="A108" s="12">
        <v>60967</v>
      </c>
      <c r="B108" s="2" t="s">
        <v>42</v>
      </c>
      <c r="C108" s="15" t="str">
        <f>VLOOKUP(B108, Riferimento!M$3:N150, 2, 0)</f>
        <v>Italy</v>
      </c>
      <c r="D108" s="2" t="s">
        <v>154</v>
      </c>
      <c r="E108" s="2" t="s">
        <v>115</v>
      </c>
      <c r="F108" s="3" t="str">
        <f>VLOOKUP(E108,Riferimento!$E$3:$H$183,3,FALSE)</f>
        <v>10Y</v>
      </c>
      <c r="G108" s="3" t="str">
        <f>VLOOKUP(E108,Riferimento!$E$3:$H$181,2,FALSE)</f>
        <v>Banking Records</v>
      </c>
      <c r="H108" s="4">
        <v>43831</v>
      </c>
      <c r="I108" s="4">
        <v>44195</v>
      </c>
      <c r="J108" s="2" t="s">
        <v>93</v>
      </c>
      <c r="K108" s="17" t="s">
        <v>94</v>
      </c>
      <c r="L108" s="20" t="s">
        <v>173</v>
      </c>
      <c r="M108" s="3" t="str">
        <f>VLOOKUP(E108,Riferimento!$E$3:$H$181,4,FALSE)</f>
        <v>Creation Date</v>
      </c>
      <c r="N108" s="4">
        <f t="shared" si="7"/>
        <v>44196</v>
      </c>
      <c r="O108" s="5">
        <f>VLOOKUP(E108,Riferimento!$E$3:$I$181,5,FALSE)</f>
        <v>3650</v>
      </c>
      <c r="P108" s="6">
        <f t="shared" si="8"/>
        <v>47846</v>
      </c>
      <c r="Q108" s="6" t="str">
        <f>VLOOKUP(E108,Riferimento!$E$3:$J$181,6,FALSE)</f>
        <v>Highly Confidential</v>
      </c>
      <c r="R108" s="60"/>
      <c r="S108" s="10" t="str">
        <f t="shared" si="9"/>
        <v/>
      </c>
      <c r="T108" s="2" t="s">
        <v>48</v>
      </c>
      <c r="U108" s="15" t="s">
        <v>49</v>
      </c>
      <c r="V108" s="16" t="s">
        <v>122</v>
      </c>
      <c r="W108" s="45">
        <v>44965</v>
      </c>
      <c r="X108" s="12">
        <v>3487</v>
      </c>
      <c r="Y108" s="12">
        <f t="shared" si="6"/>
        <v>60967</v>
      </c>
      <c r="Z108" s="35"/>
      <c r="AA108" s="35"/>
    </row>
    <row r="109" spans="1:27" ht="26" x14ac:dyDescent="0.15">
      <c r="A109" s="12">
        <v>60967</v>
      </c>
      <c r="B109" s="2" t="s">
        <v>42</v>
      </c>
      <c r="C109" s="15" t="str">
        <f>VLOOKUP(B109, Riferimento!M$3:N151, 2, 0)</f>
        <v>Italy</v>
      </c>
      <c r="D109" s="2" t="s">
        <v>154</v>
      </c>
      <c r="E109" s="2" t="s">
        <v>115</v>
      </c>
      <c r="F109" s="3" t="str">
        <f>VLOOKUP(E109,Riferimento!$E$3:$H$183,3,FALSE)</f>
        <v>10Y</v>
      </c>
      <c r="G109" s="3" t="str">
        <f>VLOOKUP(E109,Riferimento!$E$3:$H$181,2,FALSE)</f>
        <v>Banking Records</v>
      </c>
      <c r="H109" s="4">
        <v>42736</v>
      </c>
      <c r="I109" s="4">
        <v>43100</v>
      </c>
      <c r="J109" s="2" t="s">
        <v>93</v>
      </c>
      <c r="K109" s="17" t="s">
        <v>94</v>
      </c>
      <c r="L109" s="20" t="s">
        <v>174</v>
      </c>
      <c r="M109" s="3" t="str">
        <f>VLOOKUP(E109,Riferimento!$E$3:$H$181,4,FALSE)</f>
        <v>Creation Date</v>
      </c>
      <c r="N109" s="4">
        <f t="shared" si="7"/>
        <v>43101</v>
      </c>
      <c r="O109" s="5">
        <f>VLOOKUP(E109,Riferimento!$E$3:$I$181,5,FALSE)</f>
        <v>3650</v>
      </c>
      <c r="P109" s="6">
        <f t="shared" si="8"/>
        <v>46751</v>
      </c>
      <c r="Q109" s="6" t="str">
        <f>VLOOKUP(E109,Riferimento!$E$3:$J$181,6,FALSE)</f>
        <v>Highly Confidential</v>
      </c>
      <c r="R109" s="60"/>
      <c r="S109" s="10" t="str">
        <f t="shared" si="9"/>
        <v/>
      </c>
      <c r="T109" s="2" t="s">
        <v>48</v>
      </c>
      <c r="U109" s="15" t="s">
        <v>49</v>
      </c>
      <c r="V109" s="16" t="s">
        <v>122</v>
      </c>
      <c r="W109" s="45">
        <v>44965</v>
      </c>
      <c r="X109" s="12">
        <v>3487</v>
      </c>
      <c r="Y109" s="12">
        <f t="shared" si="6"/>
        <v>60967</v>
      </c>
      <c r="Z109" s="35"/>
      <c r="AA109" s="35"/>
    </row>
    <row r="110" spans="1:27" ht="26" x14ac:dyDescent="0.15">
      <c r="A110" s="12">
        <v>60968</v>
      </c>
      <c r="B110" s="2" t="s">
        <v>42</v>
      </c>
      <c r="C110" s="15" t="str">
        <f>VLOOKUP(B110, Riferimento!M$3:N152, 2, 0)</f>
        <v>Italy</v>
      </c>
      <c r="D110" s="2" t="s">
        <v>154</v>
      </c>
      <c r="E110" s="2" t="s">
        <v>115</v>
      </c>
      <c r="F110" s="3" t="str">
        <f>VLOOKUP(E110,Riferimento!$E$3:$H$183,3,FALSE)</f>
        <v>10Y</v>
      </c>
      <c r="G110" s="3" t="str">
        <f>VLOOKUP(E110,Riferimento!$E$3:$H$181,2,FALSE)</f>
        <v>Banking Records</v>
      </c>
      <c r="H110" s="4">
        <v>42736</v>
      </c>
      <c r="I110" s="4">
        <v>43100</v>
      </c>
      <c r="J110" s="2" t="s">
        <v>93</v>
      </c>
      <c r="K110" s="4" t="s">
        <v>94</v>
      </c>
      <c r="L110" s="20" t="s">
        <v>175</v>
      </c>
      <c r="M110" s="3" t="str">
        <f>VLOOKUP(E110,Riferimento!$E$3:$H$181,4,FALSE)</f>
        <v>Creation Date</v>
      </c>
      <c r="N110" s="4">
        <f t="shared" si="7"/>
        <v>43101</v>
      </c>
      <c r="O110" s="5">
        <f>VLOOKUP(E110,Riferimento!$E$3:$I$181,5,FALSE)</f>
        <v>3650</v>
      </c>
      <c r="P110" s="6">
        <f t="shared" si="8"/>
        <v>46751</v>
      </c>
      <c r="Q110" s="6" t="str">
        <f>VLOOKUP(E110,Riferimento!$E$3:$J$181,6,FALSE)</f>
        <v>Highly Confidential</v>
      </c>
      <c r="R110" s="60"/>
      <c r="S110" s="10" t="str">
        <f t="shared" si="9"/>
        <v/>
      </c>
      <c r="T110" s="2" t="s">
        <v>48</v>
      </c>
      <c r="U110" s="15" t="s">
        <v>49</v>
      </c>
      <c r="V110" s="16" t="s">
        <v>122</v>
      </c>
      <c r="W110" s="45">
        <v>44965</v>
      </c>
      <c r="X110" s="12">
        <v>3486</v>
      </c>
      <c r="Y110" s="12">
        <f t="shared" si="6"/>
        <v>60968</v>
      </c>
      <c r="Z110" s="35"/>
      <c r="AA110" s="35"/>
    </row>
    <row r="111" spans="1:27" ht="26" x14ac:dyDescent="0.15">
      <c r="A111" s="12">
        <v>60968</v>
      </c>
      <c r="B111" s="2" t="s">
        <v>42</v>
      </c>
      <c r="C111" s="15" t="str">
        <f>VLOOKUP(B111, Riferimento!M$3:N153, 2, 0)</f>
        <v>Italy</v>
      </c>
      <c r="D111" s="2" t="s">
        <v>154</v>
      </c>
      <c r="E111" s="2" t="s">
        <v>115</v>
      </c>
      <c r="F111" s="3" t="str">
        <f>VLOOKUP(E111,Riferimento!$E$3:$H$183,3,FALSE)</f>
        <v>10Y</v>
      </c>
      <c r="G111" s="3" t="str">
        <f>VLOOKUP(E111,Riferimento!$E$3:$H$181,2,FALSE)</f>
        <v>Banking Records</v>
      </c>
      <c r="H111" s="4">
        <v>43831</v>
      </c>
      <c r="I111" s="4">
        <v>44195</v>
      </c>
      <c r="J111" s="2" t="s">
        <v>93</v>
      </c>
      <c r="K111" s="4" t="s">
        <v>94</v>
      </c>
      <c r="L111" s="20" t="s">
        <v>176</v>
      </c>
      <c r="M111" s="3" t="str">
        <f>VLOOKUP(E111,Riferimento!$E$3:$H$181,4,FALSE)</f>
        <v>Creation Date</v>
      </c>
      <c r="N111" s="4">
        <f t="shared" si="7"/>
        <v>44196</v>
      </c>
      <c r="O111" s="5">
        <f>VLOOKUP(E111,Riferimento!$E$3:$I$181,5,FALSE)</f>
        <v>3650</v>
      </c>
      <c r="P111" s="6">
        <f t="shared" si="8"/>
        <v>47846</v>
      </c>
      <c r="Q111" s="6" t="str">
        <f>VLOOKUP(E111,Riferimento!$E$3:$J$181,6,FALSE)</f>
        <v>Highly Confidential</v>
      </c>
      <c r="R111" s="60"/>
      <c r="S111" s="10" t="str">
        <f t="shared" si="9"/>
        <v/>
      </c>
      <c r="T111" s="2" t="s">
        <v>48</v>
      </c>
      <c r="U111" s="15" t="s">
        <v>49</v>
      </c>
      <c r="V111" s="16" t="s">
        <v>122</v>
      </c>
      <c r="W111" s="45">
        <v>44965</v>
      </c>
      <c r="X111" s="12">
        <v>3486</v>
      </c>
      <c r="Y111" s="12">
        <f t="shared" si="6"/>
        <v>60968</v>
      </c>
      <c r="Z111" s="35"/>
      <c r="AA111" s="35"/>
    </row>
    <row r="112" spans="1:27" ht="26" x14ac:dyDescent="0.15">
      <c r="A112" s="12">
        <v>60968</v>
      </c>
      <c r="B112" s="2" t="s">
        <v>42</v>
      </c>
      <c r="C112" s="15" t="str">
        <f>VLOOKUP(B112, Riferimento!M$3:N154, 2, 0)</f>
        <v>Italy</v>
      </c>
      <c r="D112" s="2" t="s">
        <v>154</v>
      </c>
      <c r="E112" s="2" t="s">
        <v>115</v>
      </c>
      <c r="F112" s="3" t="str">
        <f>VLOOKUP(E112,Riferimento!$E$3:$H$183,3,FALSE)</f>
        <v>10Y</v>
      </c>
      <c r="G112" s="3" t="str">
        <f>VLOOKUP(E112,Riferimento!$E$3:$H$181,2,FALSE)</f>
        <v>Banking Records</v>
      </c>
      <c r="H112" s="4">
        <v>43831</v>
      </c>
      <c r="I112" s="4">
        <v>44195</v>
      </c>
      <c r="J112" s="2" t="s">
        <v>93</v>
      </c>
      <c r="K112" s="4" t="s">
        <v>94</v>
      </c>
      <c r="L112" s="20" t="s">
        <v>177</v>
      </c>
      <c r="M112" s="3" t="str">
        <f>VLOOKUP(E112,Riferimento!$E$3:$H$181,4,FALSE)</f>
        <v>Creation Date</v>
      </c>
      <c r="N112" s="4">
        <f t="shared" si="7"/>
        <v>44196</v>
      </c>
      <c r="O112" s="5">
        <f>VLOOKUP(E112,Riferimento!$E$3:$I$181,5,FALSE)</f>
        <v>3650</v>
      </c>
      <c r="P112" s="6">
        <f t="shared" si="8"/>
        <v>47846</v>
      </c>
      <c r="Q112" s="6" t="str">
        <f>VLOOKUP(E112,Riferimento!$E$3:$J$181,6,FALSE)</f>
        <v>Highly Confidential</v>
      </c>
      <c r="R112" s="60"/>
      <c r="S112" s="10" t="str">
        <f t="shared" si="9"/>
        <v/>
      </c>
      <c r="T112" s="2" t="s">
        <v>48</v>
      </c>
      <c r="U112" s="15" t="s">
        <v>49</v>
      </c>
      <c r="V112" s="16" t="s">
        <v>122</v>
      </c>
      <c r="W112" s="45">
        <v>44965</v>
      </c>
      <c r="X112" s="12">
        <v>3486</v>
      </c>
      <c r="Y112" s="12">
        <f t="shared" si="6"/>
        <v>60968</v>
      </c>
      <c r="Z112" s="35"/>
      <c r="AA112" s="35"/>
    </row>
    <row r="113" spans="1:27" ht="26" x14ac:dyDescent="0.15">
      <c r="A113" s="12">
        <v>60969</v>
      </c>
      <c r="B113" s="2" t="s">
        <v>42</v>
      </c>
      <c r="C113" s="15" t="str">
        <f>VLOOKUP(B113, Riferimento!M$3:N155, 2, 0)</f>
        <v>Italy</v>
      </c>
      <c r="D113" s="2" t="s">
        <v>154</v>
      </c>
      <c r="E113" s="3" t="s">
        <v>92</v>
      </c>
      <c r="F113" s="3" t="str">
        <f>VLOOKUP(E113,Riferimento!$E$3:$H$183,3,FALSE)</f>
        <v>EVT+10Y</v>
      </c>
      <c r="G113" s="3" t="str">
        <f>VLOOKUP(E113,Riferimento!$E$3:$H$181,2,FALSE)</f>
        <v>Accounts Payable, Receivables, Journal Vouchers and Cost Accounting</v>
      </c>
      <c r="H113" s="4">
        <v>44197</v>
      </c>
      <c r="I113" s="4">
        <v>44561</v>
      </c>
      <c r="J113" s="4" t="s">
        <v>93</v>
      </c>
      <c r="K113" s="4" t="s">
        <v>94</v>
      </c>
      <c r="L113" s="22" t="s">
        <v>178</v>
      </c>
      <c r="M113" s="3" t="str">
        <f>VLOOKUP(E113,Riferimento!$E$3:$H$181,4,FALSE)</f>
        <v>Tax Year Closed</v>
      </c>
      <c r="N113" s="4">
        <f t="shared" si="7"/>
        <v>44562</v>
      </c>
      <c r="O113" s="5">
        <f>VLOOKUP(E113,Riferimento!$E$3:$I$181,5,FALSE)</f>
        <v>3650</v>
      </c>
      <c r="P113" s="6">
        <f t="shared" si="8"/>
        <v>48212</v>
      </c>
      <c r="Q113" s="6" t="str">
        <f>VLOOKUP(E113,Riferimento!$E$3:$J$181,6,FALSE)</f>
        <v>Confidential</v>
      </c>
      <c r="R113" s="60"/>
      <c r="S113" s="10" t="str">
        <f t="shared" si="9"/>
        <v/>
      </c>
      <c r="T113" s="2" t="s">
        <v>48</v>
      </c>
      <c r="U113" s="15" t="s">
        <v>49</v>
      </c>
      <c r="V113" s="16" t="s">
        <v>179</v>
      </c>
      <c r="W113" s="45">
        <v>44971</v>
      </c>
      <c r="X113" s="12">
        <v>3484</v>
      </c>
      <c r="Y113" s="12">
        <f t="shared" si="6"/>
        <v>60969</v>
      </c>
      <c r="Z113" s="35"/>
      <c r="AA113" s="35"/>
    </row>
    <row r="114" spans="1:27" ht="26" x14ac:dyDescent="0.15">
      <c r="A114" s="12">
        <v>60970</v>
      </c>
      <c r="B114" s="2" t="s">
        <v>42</v>
      </c>
      <c r="C114" s="15" t="str">
        <f>VLOOKUP(B114, Riferimento!M$3:N156, 2, 0)</f>
        <v>Italy</v>
      </c>
      <c r="D114" s="2" t="s">
        <v>154</v>
      </c>
      <c r="E114" s="3" t="s">
        <v>92</v>
      </c>
      <c r="F114" s="3" t="str">
        <f>VLOOKUP(E114,Riferimento!$E$3:$H$183,3,FALSE)</f>
        <v>EVT+10Y</v>
      </c>
      <c r="G114" s="3" t="str">
        <f>VLOOKUP(E114,Riferimento!$E$3:$H$181,2,FALSE)</f>
        <v>Accounts Payable, Receivables, Journal Vouchers and Cost Accounting</v>
      </c>
      <c r="H114" s="4">
        <v>44197</v>
      </c>
      <c r="I114" s="4">
        <v>44561</v>
      </c>
      <c r="J114" s="4" t="s">
        <v>180</v>
      </c>
      <c r="K114" s="2" t="s">
        <v>181</v>
      </c>
      <c r="L114" s="22" t="s">
        <v>182</v>
      </c>
      <c r="M114" s="3" t="str">
        <f>VLOOKUP(E114,Riferimento!$E$3:$H$181,4,FALSE)</f>
        <v>Tax Year Closed</v>
      </c>
      <c r="N114" s="4">
        <f t="shared" si="7"/>
        <v>44562</v>
      </c>
      <c r="O114" s="5">
        <f>VLOOKUP(E114,Riferimento!$E$3:$I$181,5,FALSE)</f>
        <v>3650</v>
      </c>
      <c r="P114" s="6">
        <f t="shared" si="8"/>
        <v>48212</v>
      </c>
      <c r="Q114" s="6" t="str">
        <f>VLOOKUP(E114,Riferimento!$E$3:$J$181,6,FALSE)</f>
        <v>Confidential</v>
      </c>
      <c r="R114" s="60"/>
      <c r="S114" s="10" t="str">
        <f t="shared" si="9"/>
        <v/>
      </c>
      <c r="T114" s="2" t="s">
        <v>48</v>
      </c>
      <c r="U114" s="15" t="s">
        <v>49</v>
      </c>
      <c r="V114" s="16" t="s">
        <v>179</v>
      </c>
      <c r="W114" s="45">
        <v>44971</v>
      </c>
      <c r="X114" s="12">
        <v>3484</v>
      </c>
      <c r="Y114" s="12">
        <f t="shared" si="6"/>
        <v>60970</v>
      </c>
      <c r="Z114" s="35"/>
      <c r="AA114" s="35"/>
    </row>
    <row r="115" spans="1:27" ht="26" x14ac:dyDescent="0.15">
      <c r="A115" s="12">
        <v>60971</v>
      </c>
      <c r="B115" s="2" t="s">
        <v>42</v>
      </c>
      <c r="C115" s="15" t="str">
        <f>VLOOKUP(B115, Riferimento!M$3:N157, 2, 0)</f>
        <v>Italy</v>
      </c>
      <c r="D115" s="2" t="s">
        <v>43</v>
      </c>
      <c r="E115" s="2" t="s">
        <v>183</v>
      </c>
      <c r="F115" s="3" t="str">
        <f>VLOOKUP(E115,Riferimento!$E$3:$H$183,3,FALSE)</f>
        <v>5Y</v>
      </c>
      <c r="G115" s="3" t="str">
        <f>VLOOKUP(E115,Riferimento!$E$3:$H$181,2,FALSE)</f>
        <v>Vendor Selections and Bidding Documentation - Unsuccessful</v>
      </c>
      <c r="H115" s="4">
        <v>43831</v>
      </c>
      <c r="I115" s="4">
        <v>44196</v>
      </c>
      <c r="J115" s="2" t="s">
        <v>45</v>
      </c>
      <c r="K115" s="4" t="s">
        <v>46</v>
      </c>
      <c r="L115" s="20" t="s">
        <v>184</v>
      </c>
      <c r="M115" s="3" t="str">
        <f>VLOOKUP(E115,Riferimento!$E$3:$H$181,4,FALSE)</f>
        <v>Creation Date</v>
      </c>
      <c r="N115" s="4">
        <f t="shared" si="7"/>
        <v>44197</v>
      </c>
      <c r="O115" s="5">
        <f>VLOOKUP(E115,Riferimento!$E$3:$I$181,5,FALSE)</f>
        <v>1825</v>
      </c>
      <c r="P115" s="6">
        <f t="shared" si="8"/>
        <v>46022</v>
      </c>
      <c r="Q115" s="6" t="str">
        <f>VLOOKUP(E115,Riferimento!$E$3:$J$181,6,FALSE)</f>
        <v>Confidential</v>
      </c>
      <c r="R115" s="60"/>
      <c r="S115" s="10" t="str">
        <f t="shared" si="9"/>
        <v/>
      </c>
      <c r="T115" s="2" t="s">
        <v>48</v>
      </c>
      <c r="U115" s="15" t="s">
        <v>49</v>
      </c>
      <c r="V115" s="16" t="s">
        <v>50</v>
      </c>
      <c r="W115" s="45">
        <v>44987</v>
      </c>
      <c r="X115" s="12">
        <v>3523</v>
      </c>
      <c r="Y115" s="12">
        <f t="shared" si="6"/>
        <v>60971</v>
      </c>
      <c r="Z115" s="35"/>
      <c r="AA115" s="35"/>
    </row>
    <row r="116" spans="1:27" ht="26" x14ac:dyDescent="0.15">
      <c r="A116" s="12">
        <v>60971</v>
      </c>
      <c r="B116" s="2" t="s">
        <v>42</v>
      </c>
      <c r="C116" s="15" t="str">
        <f>VLOOKUP(B116, Riferimento!M$3:N158, 2, 0)</f>
        <v>Italy</v>
      </c>
      <c r="D116" s="2" t="s">
        <v>43</v>
      </c>
      <c r="E116" s="2" t="s">
        <v>183</v>
      </c>
      <c r="F116" s="3" t="str">
        <f>VLOOKUP(E116,Riferimento!$E$3:$H$183,3,FALSE)</f>
        <v>5Y</v>
      </c>
      <c r="G116" s="3" t="str">
        <f>VLOOKUP(E116,Riferimento!$E$3:$H$181,2,FALSE)</f>
        <v>Vendor Selections and Bidding Documentation - Unsuccessful</v>
      </c>
      <c r="H116" s="4">
        <v>43831</v>
      </c>
      <c r="I116" s="4">
        <v>44561</v>
      </c>
      <c r="J116" s="2" t="s">
        <v>45</v>
      </c>
      <c r="K116" s="4" t="s">
        <v>46</v>
      </c>
      <c r="L116" s="20" t="s">
        <v>185</v>
      </c>
      <c r="M116" s="3" t="str">
        <f>VLOOKUP(E116,Riferimento!$E$3:$H$181,4,FALSE)</f>
        <v>Creation Date</v>
      </c>
      <c r="N116" s="4">
        <f t="shared" si="7"/>
        <v>44562</v>
      </c>
      <c r="O116" s="5">
        <f>VLOOKUP(E116,Riferimento!$E$3:$I$181,5,FALSE)</f>
        <v>1825</v>
      </c>
      <c r="P116" s="6">
        <f t="shared" si="8"/>
        <v>46387</v>
      </c>
      <c r="Q116" s="6" t="str">
        <f>VLOOKUP(E116,Riferimento!$E$3:$J$181,6,FALSE)</f>
        <v>Confidential</v>
      </c>
      <c r="R116" s="60"/>
      <c r="S116" s="10" t="str">
        <f t="shared" si="9"/>
        <v/>
      </c>
      <c r="T116" s="2" t="s">
        <v>48</v>
      </c>
      <c r="U116" s="15" t="s">
        <v>49</v>
      </c>
      <c r="V116" s="16" t="s">
        <v>50</v>
      </c>
      <c r="W116" s="45">
        <v>44987</v>
      </c>
      <c r="X116" s="12">
        <v>3523</v>
      </c>
      <c r="Y116" s="12">
        <f t="shared" si="6"/>
        <v>60971</v>
      </c>
      <c r="Z116" s="35"/>
      <c r="AA116" s="35"/>
    </row>
    <row r="117" spans="1:27" ht="26" x14ac:dyDescent="0.15">
      <c r="A117" s="12">
        <v>60971</v>
      </c>
      <c r="B117" s="2" t="s">
        <v>42</v>
      </c>
      <c r="C117" s="15" t="str">
        <f>VLOOKUP(B117, Riferimento!M$3:N159, 2, 0)</f>
        <v>Italy</v>
      </c>
      <c r="D117" s="2" t="s">
        <v>43</v>
      </c>
      <c r="E117" s="2" t="s">
        <v>186</v>
      </c>
      <c r="F117" s="3" t="str">
        <f>VLOOKUP(E117,Riferimento!$E$3:$H$183,3,FALSE)</f>
        <v>EVT+10Y</v>
      </c>
      <c r="G117" s="3" t="str">
        <f>VLOOKUP(E117,Riferimento!$E$3:$H$181,2,FALSE)</f>
        <v>Purchase Orders</v>
      </c>
      <c r="H117" s="4">
        <v>44197</v>
      </c>
      <c r="I117" s="4">
        <v>44561</v>
      </c>
      <c r="J117" s="2" t="s">
        <v>45</v>
      </c>
      <c r="K117" s="4" t="s">
        <v>46</v>
      </c>
      <c r="L117" s="20" t="s">
        <v>187</v>
      </c>
      <c r="M117" s="3" t="str">
        <f>VLOOKUP(E117,Riferimento!$E$3:$H$181,4,FALSE)</f>
        <v>Closed</v>
      </c>
      <c r="N117" s="4">
        <f t="shared" si="7"/>
        <v>44562</v>
      </c>
      <c r="O117" s="5">
        <f>VLOOKUP(E117,Riferimento!$E$3:$I$181,5,FALSE)</f>
        <v>3650</v>
      </c>
      <c r="P117" s="6">
        <f t="shared" si="8"/>
        <v>48212</v>
      </c>
      <c r="Q117" s="6" t="str">
        <f>VLOOKUP(E117,Riferimento!$E$3:$J$181,6,FALSE)</f>
        <v>Confidential</v>
      </c>
      <c r="R117" s="60"/>
      <c r="S117" s="10" t="str">
        <f t="shared" si="9"/>
        <v/>
      </c>
      <c r="T117" s="2" t="s">
        <v>48</v>
      </c>
      <c r="U117" s="15" t="s">
        <v>49</v>
      </c>
      <c r="V117" s="16" t="s">
        <v>50</v>
      </c>
      <c r="W117" s="45">
        <v>44987</v>
      </c>
      <c r="X117" s="12">
        <v>3523</v>
      </c>
      <c r="Y117" s="12">
        <f t="shared" si="6"/>
        <v>60971</v>
      </c>
      <c r="Z117" s="35"/>
      <c r="AA117" s="35"/>
    </row>
    <row r="118" spans="1:27" x14ac:dyDescent="0.15">
      <c r="A118" s="12">
        <v>60971</v>
      </c>
      <c r="B118" s="2" t="s">
        <v>42</v>
      </c>
      <c r="C118" s="15" t="str">
        <f>VLOOKUP(B118, Riferimento!M$3:N160, 2, 0)</f>
        <v>Italy</v>
      </c>
      <c r="D118" s="2" t="s">
        <v>43</v>
      </c>
      <c r="E118" s="2" t="s">
        <v>186</v>
      </c>
      <c r="F118" s="3" t="str">
        <f>VLOOKUP(E118,Riferimento!$E$3:$H$183,3,FALSE)</f>
        <v>EVT+10Y</v>
      </c>
      <c r="G118" s="3" t="str">
        <f>VLOOKUP(E118,Riferimento!$E$3:$H$181,2,FALSE)</f>
        <v>Purchase Orders</v>
      </c>
      <c r="H118" s="4">
        <v>44197</v>
      </c>
      <c r="I118" s="4">
        <v>44561</v>
      </c>
      <c r="J118" s="2" t="s">
        <v>188</v>
      </c>
      <c r="K118" s="4" t="s">
        <v>189</v>
      </c>
      <c r="L118" s="20" t="s">
        <v>190</v>
      </c>
      <c r="M118" s="3" t="str">
        <f>VLOOKUP(E118,Riferimento!$E$3:$H$181,4,FALSE)</f>
        <v>Closed</v>
      </c>
      <c r="N118" s="4">
        <f t="shared" si="7"/>
        <v>44562</v>
      </c>
      <c r="O118" s="5">
        <f>VLOOKUP(E118,Riferimento!$E$3:$I$181,5,FALSE)</f>
        <v>3650</v>
      </c>
      <c r="P118" s="6">
        <f t="shared" si="8"/>
        <v>48212</v>
      </c>
      <c r="Q118" s="6" t="str">
        <f>VLOOKUP(E118,Riferimento!$E$3:$J$181,6,FALSE)</f>
        <v>Confidential</v>
      </c>
      <c r="R118" s="60"/>
      <c r="S118" s="10" t="str">
        <f t="shared" si="9"/>
        <v/>
      </c>
      <c r="T118" s="2" t="s">
        <v>48</v>
      </c>
      <c r="U118" s="15" t="s">
        <v>49</v>
      </c>
      <c r="V118" s="16" t="s">
        <v>50</v>
      </c>
      <c r="W118" s="45">
        <v>44987</v>
      </c>
      <c r="X118" s="12">
        <v>3523</v>
      </c>
      <c r="Y118" s="12">
        <f t="shared" si="6"/>
        <v>60971</v>
      </c>
      <c r="Z118" s="35"/>
      <c r="AA118" s="35"/>
    </row>
    <row r="119" spans="1:27" ht="39" x14ac:dyDescent="0.15">
      <c r="A119" s="12">
        <v>60971</v>
      </c>
      <c r="B119" s="2" t="s">
        <v>42</v>
      </c>
      <c r="C119" s="15" t="str">
        <f>VLOOKUP(B119, Riferimento!M$3:N161, 2, 0)</f>
        <v>Italy</v>
      </c>
      <c r="D119" s="2" t="s">
        <v>43</v>
      </c>
      <c r="E119" s="2" t="s">
        <v>186</v>
      </c>
      <c r="F119" s="3" t="str">
        <f>VLOOKUP(E119,Riferimento!$E$3:$H$183,3,FALSE)</f>
        <v>EVT+10Y</v>
      </c>
      <c r="G119" s="3" t="str">
        <f>VLOOKUP(E119,Riferimento!$E$3:$H$181,2,FALSE)</f>
        <v>Purchase Orders</v>
      </c>
      <c r="H119" s="4">
        <v>44197</v>
      </c>
      <c r="I119" s="4">
        <v>44561</v>
      </c>
      <c r="J119" s="2" t="s">
        <v>191</v>
      </c>
      <c r="K119" s="4" t="s">
        <v>192</v>
      </c>
      <c r="L119" s="20" t="s">
        <v>193</v>
      </c>
      <c r="M119" s="3" t="str">
        <f>VLOOKUP(E119,Riferimento!$E$3:$H$181,4,FALSE)</f>
        <v>Closed</v>
      </c>
      <c r="N119" s="4">
        <f t="shared" si="7"/>
        <v>44562</v>
      </c>
      <c r="O119" s="5">
        <f>VLOOKUP(E119,Riferimento!$E$3:$I$181,5,FALSE)</f>
        <v>3650</v>
      </c>
      <c r="P119" s="6">
        <f t="shared" si="8"/>
        <v>48212</v>
      </c>
      <c r="Q119" s="6" t="str">
        <f>VLOOKUP(E119,Riferimento!$E$3:$J$181,6,FALSE)</f>
        <v>Confidential</v>
      </c>
      <c r="R119" s="60"/>
      <c r="S119" s="10" t="str">
        <f t="shared" si="9"/>
        <v/>
      </c>
      <c r="T119" s="2" t="s">
        <v>48</v>
      </c>
      <c r="U119" s="15" t="s">
        <v>49</v>
      </c>
      <c r="V119" s="16" t="s">
        <v>50</v>
      </c>
      <c r="W119" s="45">
        <v>44987</v>
      </c>
      <c r="X119" s="12">
        <v>3523</v>
      </c>
      <c r="Y119" s="12">
        <f t="shared" si="6"/>
        <v>60971</v>
      </c>
      <c r="Z119" s="35"/>
      <c r="AA119" s="35"/>
    </row>
    <row r="120" spans="1:27" ht="26" x14ac:dyDescent="0.15">
      <c r="A120" s="12">
        <v>60972</v>
      </c>
      <c r="B120" s="2" t="s">
        <v>42</v>
      </c>
      <c r="C120" s="15" t="str">
        <f>VLOOKUP(B120, Riferimento!M$3:N162, 2, 0)</f>
        <v>Italy</v>
      </c>
      <c r="D120" s="2" t="s">
        <v>43</v>
      </c>
      <c r="E120" s="2" t="s">
        <v>186</v>
      </c>
      <c r="F120" s="3" t="str">
        <f>VLOOKUP(E120,Riferimento!$E$3:$H$183,3,FALSE)</f>
        <v>EVT+10Y</v>
      </c>
      <c r="G120" s="3" t="str">
        <f>VLOOKUP(E120,Riferimento!$E$3:$H$181,2,FALSE)</f>
        <v>Purchase Orders</v>
      </c>
      <c r="H120" s="4">
        <v>44197</v>
      </c>
      <c r="I120" s="4">
        <v>44561</v>
      </c>
      <c r="J120" s="2" t="s">
        <v>194</v>
      </c>
      <c r="K120" s="4" t="s">
        <v>195</v>
      </c>
      <c r="L120" s="20" t="s">
        <v>196</v>
      </c>
      <c r="M120" s="3" t="str">
        <f>VLOOKUP(E120,Riferimento!$E$3:$H$181,4,FALSE)</f>
        <v>Closed</v>
      </c>
      <c r="N120" s="4">
        <f t="shared" si="7"/>
        <v>44562</v>
      </c>
      <c r="O120" s="5">
        <f>VLOOKUP(E120,Riferimento!$E$3:$I$181,5,FALSE)</f>
        <v>3650</v>
      </c>
      <c r="P120" s="6">
        <f t="shared" si="8"/>
        <v>48212</v>
      </c>
      <c r="Q120" s="6" t="str">
        <f>VLOOKUP(E120,Riferimento!$E$3:$J$181,6,FALSE)</f>
        <v>Confidential</v>
      </c>
      <c r="R120" s="60"/>
      <c r="S120" s="10" t="str">
        <f t="shared" si="9"/>
        <v/>
      </c>
      <c r="T120" s="2" t="s">
        <v>48</v>
      </c>
      <c r="U120" s="15" t="s">
        <v>49</v>
      </c>
      <c r="V120" s="16" t="s">
        <v>50</v>
      </c>
      <c r="W120" s="45">
        <v>44987</v>
      </c>
      <c r="X120" s="12">
        <v>3523</v>
      </c>
      <c r="Y120" s="12">
        <f t="shared" si="6"/>
        <v>60972</v>
      </c>
      <c r="Z120" s="35"/>
      <c r="AA120" s="35"/>
    </row>
    <row r="121" spans="1:27" x14ac:dyDescent="0.15">
      <c r="A121" s="12">
        <v>60972</v>
      </c>
      <c r="B121" s="2" t="s">
        <v>42</v>
      </c>
      <c r="C121" s="15" t="str">
        <f>VLOOKUP(B121, Riferimento!M$3:N163, 2, 0)</f>
        <v>Italy</v>
      </c>
      <c r="D121" s="2" t="s">
        <v>43</v>
      </c>
      <c r="E121" s="2" t="s">
        <v>186</v>
      </c>
      <c r="F121" s="3" t="str">
        <f>VLOOKUP(E121,Riferimento!$E$3:$H$183,3,FALSE)</f>
        <v>EVT+10Y</v>
      </c>
      <c r="G121" s="3" t="str">
        <f>VLOOKUP(E121,Riferimento!$E$3:$H$181,2,FALSE)</f>
        <v>Purchase Orders</v>
      </c>
      <c r="H121" s="4">
        <v>44197</v>
      </c>
      <c r="I121" s="4">
        <v>44561</v>
      </c>
      <c r="J121" s="2" t="s">
        <v>197</v>
      </c>
      <c r="K121" s="4" t="s">
        <v>198</v>
      </c>
      <c r="L121" s="20" t="s">
        <v>199</v>
      </c>
      <c r="M121" s="3" t="str">
        <f>VLOOKUP(E121,Riferimento!$E$3:$H$181,4,FALSE)</f>
        <v>Closed</v>
      </c>
      <c r="N121" s="4">
        <f t="shared" si="7"/>
        <v>44562</v>
      </c>
      <c r="O121" s="5">
        <f>VLOOKUP(E121,Riferimento!$E$3:$I$181,5,FALSE)</f>
        <v>3650</v>
      </c>
      <c r="P121" s="6">
        <f t="shared" si="8"/>
        <v>48212</v>
      </c>
      <c r="Q121" s="6" t="str">
        <f>VLOOKUP(E121,Riferimento!$E$3:$J$181,6,FALSE)</f>
        <v>Confidential</v>
      </c>
      <c r="R121" s="60"/>
      <c r="S121" s="10" t="str">
        <f t="shared" ref="S121:S152" si="10">IF(T121="Planet","066890B001","")</f>
        <v/>
      </c>
      <c r="T121" s="2" t="s">
        <v>48</v>
      </c>
      <c r="U121" s="15" t="s">
        <v>49</v>
      </c>
      <c r="V121" s="16" t="s">
        <v>50</v>
      </c>
      <c r="W121" s="45">
        <v>44987</v>
      </c>
      <c r="X121" s="12">
        <v>3523</v>
      </c>
      <c r="Y121" s="12">
        <f t="shared" si="6"/>
        <v>60972</v>
      </c>
      <c r="Z121" s="35"/>
      <c r="AA121" s="35"/>
    </row>
    <row r="122" spans="1:27" x14ac:dyDescent="0.15">
      <c r="A122" s="12">
        <v>60972</v>
      </c>
      <c r="B122" s="2" t="s">
        <v>42</v>
      </c>
      <c r="C122" s="15" t="str">
        <f>VLOOKUP(B122, Riferimento!M$3:N164, 2, 0)</f>
        <v>Italy</v>
      </c>
      <c r="D122" s="2" t="s">
        <v>43</v>
      </c>
      <c r="E122" s="2" t="s">
        <v>186</v>
      </c>
      <c r="F122" s="3" t="str">
        <f>VLOOKUP(E122,Riferimento!$E$3:$H$183,3,FALSE)</f>
        <v>EVT+10Y</v>
      </c>
      <c r="G122" s="3" t="str">
        <f>VLOOKUP(E122,Riferimento!$E$3:$H$181,2,FALSE)</f>
        <v>Purchase Orders</v>
      </c>
      <c r="H122" s="4">
        <v>44197</v>
      </c>
      <c r="I122" s="4">
        <v>44561</v>
      </c>
      <c r="J122" s="2" t="s">
        <v>200</v>
      </c>
      <c r="K122" s="4" t="s">
        <v>201</v>
      </c>
      <c r="L122" s="20" t="s">
        <v>202</v>
      </c>
      <c r="M122" s="3" t="str">
        <f>VLOOKUP(E122,Riferimento!$E$3:$H$181,4,FALSE)</f>
        <v>Closed</v>
      </c>
      <c r="N122" s="4">
        <f t="shared" si="7"/>
        <v>44562</v>
      </c>
      <c r="O122" s="5">
        <f>VLOOKUP(E122,Riferimento!$E$3:$I$181,5,FALSE)</f>
        <v>3650</v>
      </c>
      <c r="P122" s="6">
        <f t="shared" si="8"/>
        <v>48212</v>
      </c>
      <c r="Q122" s="6" t="str">
        <f>VLOOKUP(E122,Riferimento!$E$3:$J$181,6,FALSE)</f>
        <v>Confidential</v>
      </c>
      <c r="R122" s="60"/>
      <c r="S122" s="10" t="str">
        <f t="shared" si="10"/>
        <v/>
      </c>
      <c r="T122" s="2" t="s">
        <v>48</v>
      </c>
      <c r="U122" s="15" t="s">
        <v>49</v>
      </c>
      <c r="V122" s="16" t="s">
        <v>50</v>
      </c>
      <c r="W122" s="45">
        <v>44987</v>
      </c>
      <c r="X122" s="12">
        <v>3523</v>
      </c>
      <c r="Y122" s="12">
        <f t="shared" si="6"/>
        <v>60972</v>
      </c>
      <c r="Z122" s="35"/>
      <c r="AA122" s="35"/>
    </row>
    <row r="123" spans="1:27" ht="26" x14ac:dyDescent="0.15">
      <c r="A123" s="12">
        <v>60972</v>
      </c>
      <c r="B123" s="2" t="s">
        <v>42</v>
      </c>
      <c r="C123" s="15" t="str">
        <f>VLOOKUP(B123, Riferimento!M$3:N165, 2, 0)</f>
        <v>Italy</v>
      </c>
      <c r="D123" s="2" t="s">
        <v>43</v>
      </c>
      <c r="E123" s="2" t="s">
        <v>186</v>
      </c>
      <c r="F123" s="3" t="str">
        <f>VLOOKUP(E123,Riferimento!$E$3:$H$183,3,FALSE)</f>
        <v>EVT+10Y</v>
      </c>
      <c r="G123" s="3" t="str">
        <f>VLOOKUP(E123,Riferimento!$E$3:$H$181,2,FALSE)</f>
        <v>Purchase Orders</v>
      </c>
      <c r="H123" s="4">
        <v>44197</v>
      </c>
      <c r="I123" s="4">
        <v>44561</v>
      </c>
      <c r="J123" s="2" t="s">
        <v>45</v>
      </c>
      <c r="K123" s="4" t="s">
        <v>46</v>
      </c>
      <c r="L123" s="20" t="s">
        <v>203</v>
      </c>
      <c r="M123" s="3" t="str">
        <f>VLOOKUP(E123,Riferimento!$E$3:$H$181,4,FALSE)</f>
        <v>Closed</v>
      </c>
      <c r="N123" s="4">
        <f t="shared" si="7"/>
        <v>44562</v>
      </c>
      <c r="O123" s="5">
        <f>VLOOKUP(E123,Riferimento!$E$3:$I$181,5,FALSE)</f>
        <v>3650</v>
      </c>
      <c r="P123" s="6">
        <f t="shared" si="8"/>
        <v>48212</v>
      </c>
      <c r="Q123" s="6" t="str">
        <f>VLOOKUP(E123,Riferimento!$E$3:$J$181,6,FALSE)</f>
        <v>Confidential</v>
      </c>
      <c r="R123" s="60"/>
      <c r="S123" s="10" t="str">
        <f t="shared" si="10"/>
        <v/>
      </c>
      <c r="T123" s="2" t="s">
        <v>48</v>
      </c>
      <c r="U123" s="15" t="s">
        <v>49</v>
      </c>
      <c r="V123" s="16" t="s">
        <v>50</v>
      </c>
      <c r="W123" s="45">
        <v>44987</v>
      </c>
      <c r="X123" s="12">
        <v>3523</v>
      </c>
      <c r="Y123" s="12">
        <f t="shared" si="6"/>
        <v>60972</v>
      </c>
      <c r="Z123" s="35"/>
      <c r="AA123" s="35"/>
    </row>
    <row r="124" spans="1:27" ht="26" x14ac:dyDescent="0.15">
      <c r="A124" s="12">
        <v>60972</v>
      </c>
      <c r="B124" s="2" t="s">
        <v>42</v>
      </c>
      <c r="C124" s="15" t="str">
        <f>VLOOKUP(B124, Riferimento!M$3:N166, 2, 0)</f>
        <v>Italy</v>
      </c>
      <c r="D124" s="2" t="s">
        <v>43</v>
      </c>
      <c r="E124" s="2" t="s">
        <v>186</v>
      </c>
      <c r="F124" s="3" t="str">
        <f>VLOOKUP(E124,Riferimento!$E$3:$H$183,3,FALSE)</f>
        <v>EVT+10Y</v>
      </c>
      <c r="G124" s="3" t="str">
        <f>VLOOKUP(E124,Riferimento!$E$3:$H$181,2,FALSE)</f>
        <v>Purchase Orders</v>
      </c>
      <c r="H124" s="4">
        <v>44197</v>
      </c>
      <c r="I124" s="4">
        <v>44561</v>
      </c>
      <c r="J124" s="2" t="s">
        <v>204</v>
      </c>
      <c r="K124" s="4" t="s">
        <v>46</v>
      </c>
      <c r="L124" s="20" t="s">
        <v>205</v>
      </c>
      <c r="M124" s="3" t="str">
        <f>VLOOKUP(E124,Riferimento!$E$3:$H$181,4,FALSE)</f>
        <v>Closed</v>
      </c>
      <c r="N124" s="4">
        <f t="shared" si="7"/>
        <v>44562</v>
      </c>
      <c r="O124" s="5">
        <f>VLOOKUP(E124,Riferimento!$E$3:$I$181,5,FALSE)</f>
        <v>3650</v>
      </c>
      <c r="P124" s="6">
        <f t="shared" si="8"/>
        <v>48212</v>
      </c>
      <c r="Q124" s="6" t="str">
        <f>VLOOKUP(E124,Riferimento!$E$3:$J$181,6,FALSE)</f>
        <v>Confidential</v>
      </c>
      <c r="R124" s="60"/>
      <c r="S124" s="10" t="str">
        <f t="shared" si="10"/>
        <v/>
      </c>
      <c r="T124" s="2" t="s">
        <v>48</v>
      </c>
      <c r="U124" s="15" t="s">
        <v>49</v>
      </c>
      <c r="V124" s="16" t="s">
        <v>50</v>
      </c>
      <c r="W124" s="45">
        <v>44987</v>
      </c>
      <c r="X124" s="12">
        <v>3523</v>
      </c>
      <c r="Y124" s="12">
        <f t="shared" si="6"/>
        <v>60972</v>
      </c>
      <c r="Z124" s="35"/>
      <c r="AA124" s="35"/>
    </row>
    <row r="125" spans="1:27" ht="26" x14ac:dyDescent="0.15">
      <c r="A125" s="12">
        <v>60973</v>
      </c>
      <c r="B125" s="2" t="s">
        <v>42</v>
      </c>
      <c r="C125" s="15" t="str">
        <f>VLOOKUP(B125, Riferimento!M$3:N167, 2, 0)</f>
        <v>Italy</v>
      </c>
      <c r="D125" s="2" t="s">
        <v>43</v>
      </c>
      <c r="E125" s="2" t="s">
        <v>186</v>
      </c>
      <c r="F125" s="3" t="str">
        <f>VLOOKUP(E125,Riferimento!$E$3:$H$183,3,FALSE)</f>
        <v>EVT+10Y</v>
      </c>
      <c r="G125" s="3" t="str">
        <f>VLOOKUP(E125,Riferimento!$E$3:$H$181,2,FALSE)</f>
        <v>Purchase Orders</v>
      </c>
      <c r="H125" s="4">
        <v>44197</v>
      </c>
      <c r="I125" s="4">
        <v>44561</v>
      </c>
      <c r="J125" s="2" t="s">
        <v>45</v>
      </c>
      <c r="K125" s="4" t="s">
        <v>46</v>
      </c>
      <c r="L125" s="20" t="s">
        <v>206</v>
      </c>
      <c r="M125" s="3" t="str">
        <f>VLOOKUP(E125,Riferimento!$E$3:$H$181,4,FALSE)</f>
        <v>Closed</v>
      </c>
      <c r="N125" s="4">
        <f t="shared" si="7"/>
        <v>44562</v>
      </c>
      <c r="O125" s="5">
        <f>VLOOKUP(E125,Riferimento!$E$3:$I$181,5,FALSE)</f>
        <v>3650</v>
      </c>
      <c r="P125" s="6">
        <f t="shared" si="8"/>
        <v>48212</v>
      </c>
      <c r="Q125" s="6" t="str">
        <f>VLOOKUP(E125,Riferimento!$E$3:$J$181,6,FALSE)</f>
        <v>Confidential</v>
      </c>
      <c r="R125" s="60"/>
      <c r="S125" s="10" t="str">
        <f t="shared" si="10"/>
        <v/>
      </c>
      <c r="T125" s="2" t="s">
        <v>48</v>
      </c>
      <c r="U125" s="15" t="s">
        <v>49</v>
      </c>
      <c r="V125" s="16" t="s">
        <v>50</v>
      </c>
      <c r="W125" s="45">
        <v>44987</v>
      </c>
      <c r="X125" s="12">
        <v>3522</v>
      </c>
      <c r="Y125" s="12">
        <f t="shared" si="6"/>
        <v>60973</v>
      </c>
      <c r="Z125" s="35"/>
      <c r="AA125" s="35"/>
    </row>
    <row r="126" spans="1:27" ht="26" x14ac:dyDescent="0.15">
      <c r="A126" s="12">
        <v>60973</v>
      </c>
      <c r="B126" s="2" t="s">
        <v>42</v>
      </c>
      <c r="C126" s="15" t="str">
        <f>VLOOKUP(B126, Riferimento!M$3:N168, 2, 0)</f>
        <v>Italy</v>
      </c>
      <c r="D126" s="2" t="s">
        <v>43</v>
      </c>
      <c r="E126" s="2" t="s">
        <v>207</v>
      </c>
      <c r="F126" s="3" t="str">
        <f>VLOOKUP(E126,Riferimento!$E$3:$H$183,3,FALSE)</f>
        <v>5Y</v>
      </c>
      <c r="G126" s="3" t="str">
        <f>VLOOKUP(E126,Riferimento!$E$3:$H$181,2,FALSE)</f>
        <v>General Correspondence and Working Papers</v>
      </c>
      <c r="H126" s="4">
        <v>44197</v>
      </c>
      <c r="I126" s="4">
        <v>44561</v>
      </c>
      <c r="J126" s="2" t="s">
        <v>45</v>
      </c>
      <c r="K126" s="4" t="s">
        <v>46</v>
      </c>
      <c r="L126" s="20" t="s">
        <v>208</v>
      </c>
      <c r="M126" s="3" t="str">
        <f>VLOOKUP(E126,Riferimento!$E$3:$H$181,4,FALSE)</f>
        <v>Creation Date</v>
      </c>
      <c r="N126" s="4">
        <f t="shared" si="7"/>
        <v>44562</v>
      </c>
      <c r="O126" s="5">
        <f>VLOOKUP(E126,Riferimento!$E$3:$I$181,5,FALSE)</f>
        <v>1825</v>
      </c>
      <c r="P126" s="6">
        <f t="shared" si="8"/>
        <v>46387</v>
      </c>
      <c r="Q126" s="6" t="str">
        <f>VLOOKUP(E126,Riferimento!$E$3:$J$181,6,FALSE)</f>
        <v>General</v>
      </c>
      <c r="R126" s="60"/>
      <c r="S126" s="10" t="str">
        <f t="shared" si="10"/>
        <v/>
      </c>
      <c r="T126" s="2" t="s">
        <v>48</v>
      </c>
      <c r="U126" s="15" t="s">
        <v>49</v>
      </c>
      <c r="V126" s="16" t="s">
        <v>50</v>
      </c>
      <c r="W126" s="45">
        <v>44987</v>
      </c>
      <c r="X126" s="12">
        <v>3522</v>
      </c>
      <c r="Y126" s="12">
        <f t="shared" si="6"/>
        <v>60973</v>
      </c>
      <c r="Z126" s="35"/>
      <c r="AA126" s="35"/>
    </row>
    <row r="127" spans="1:27" ht="26" x14ac:dyDescent="0.15">
      <c r="A127" s="12">
        <v>60973</v>
      </c>
      <c r="B127" s="2" t="s">
        <v>42</v>
      </c>
      <c r="C127" s="15" t="str">
        <f>VLOOKUP(B127, Riferimento!M$3:N169, 2, 0)</f>
        <v>Italy</v>
      </c>
      <c r="D127" s="2" t="s">
        <v>43</v>
      </c>
      <c r="E127" s="2" t="s">
        <v>207</v>
      </c>
      <c r="F127" s="3" t="str">
        <f>VLOOKUP(E127,Riferimento!$E$3:$H$183,3,FALSE)</f>
        <v>5Y</v>
      </c>
      <c r="G127" s="3" t="str">
        <f>VLOOKUP(E127,Riferimento!$E$3:$H$181,2,FALSE)</f>
        <v>General Correspondence and Working Papers</v>
      </c>
      <c r="H127" s="4">
        <v>44197</v>
      </c>
      <c r="I127" s="4">
        <v>44561</v>
      </c>
      <c r="J127" s="2" t="s">
        <v>45</v>
      </c>
      <c r="K127" s="4" t="s">
        <v>46</v>
      </c>
      <c r="L127" s="20" t="s">
        <v>209</v>
      </c>
      <c r="M127" s="3" t="str">
        <f>VLOOKUP(E127,Riferimento!$E$3:$H$181,4,FALSE)</f>
        <v>Creation Date</v>
      </c>
      <c r="N127" s="4">
        <f t="shared" si="7"/>
        <v>44562</v>
      </c>
      <c r="O127" s="5">
        <f>VLOOKUP(E127,Riferimento!$E$3:$I$181,5,FALSE)</f>
        <v>1825</v>
      </c>
      <c r="P127" s="6">
        <f t="shared" si="8"/>
        <v>46387</v>
      </c>
      <c r="Q127" s="6" t="str">
        <f>VLOOKUP(E127,Riferimento!$E$3:$J$181,6,FALSE)</f>
        <v>General</v>
      </c>
      <c r="R127" s="60"/>
      <c r="S127" s="10" t="str">
        <f t="shared" si="10"/>
        <v/>
      </c>
      <c r="T127" s="2" t="s">
        <v>48</v>
      </c>
      <c r="U127" s="15" t="s">
        <v>49</v>
      </c>
      <c r="V127" s="16" t="s">
        <v>50</v>
      </c>
      <c r="W127" s="45">
        <v>44987</v>
      </c>
      <c r="X127" s="12">
        <v>3522</v>
      </c>
      <c r="Y127" s="12">
        <f t="shared" si="6"/>
        <v>60973</v>
      </c>
      <c r="Z127" s="35"/>
      <c r="AA127" s="35"/>
    </row>
    <row r="128" spans="1:27" ht="26" x14ac:dyDescent="0.15">
      <c r="A128" s="12">
        <v>60973</v>
      </c>
      <c r="B128" s="2" t="s">
        <v>42</v>
      </c>
      <c r="C128" s="15" t="str">
        <f>VLOOKUP(B128, Riferimento!M$3:N170, 2, 0)</f>
        <v>Italy</v>
      </c>
      <c r="D128" s="2" t="s">
        <v>43</v>
      </c>
      <c r="E128" s="2" t="s">
        <v>186</v>
      </c>
      <c r="F128" s="3" t="str">
        <f>VLOOKUP(E128,Riferimento!$E$3:$H$183,3,FALSE)</f>
        <v>EVT+10Y</v>
      </c>
      <c r="G128" s="3" t="str">
        <f>VLOOKUP(E128,Riferimento!$E$3:$H$181,2,FALSE)</f>
        <v>Purchase Orders</v>
      </c>
      <c r="H128" s="4">
        <v>43466</v>
      </c>
      <c r="I128" s="4">
        <v>44196</v>
      </c>
      <c r="J128" s="2" t="s">
        <v>210</v>
      </c>
      <c r="K128" s="4" t="s">
        <v>195</v>
      </c>
      <c r="L128" s="20" t="s">
        <v>211</v>
      </c>
      <c r="M128" s="3" t="str">
        <f>VLOOKUP(E128,Riferimento!$E$3:$H$181,4,FALSE)</f>
        <v>Closed</v>
      </c>
      <c r="N128" s="4">
        <f t="shared" si="7"/>
        <v>44197</v>
      </c>
      <c r="O128" s="5">
        <f>VLOOKUP(E128,Riferimento!$E$3:$I$181,5,FALSE)</f>
        <v>3650</v>
      </c>
      <c r="P128" s="6">
        <f t="shared" si="8"/>
        <v>47847</v>
      </c>
      <c r="Q128" s="6" t="str">
        <f>VLOOKUP(E128,Riferimento!$E$3:$J$181,6,FALSE)</f>
        <v>Confidential</v>
      </c>
      <c r="R128" s="60"/>
      <c r="S128" s="10" t="str">
        <f t="shared" si="10"/>
        <v/>
      </c>
      <c r="T128" s="2" t="s">
        <v>48</v>
      </c>
      <c r="U128" s="15" t="s">
        <v>49</v>
      </c>
      <c r="V128" s="16" t="s">
        <v>50</v>
      </c>
      <c r="W128" s="45">
        <v>44987</v>
      </c>
      <c r="X128" s="12">
        <v>3522</v>
      </c>
      <c r="Y128" s="12">
        <f t="shared" si="6"/>
        <v>60973</v>
      </c>
      <c r="Z128" s="35"/>
      <c r="AA128" s="35"/>
    </row>
    <row r="129" spans="1:27" ht="36" x14ac:dyDescent="0.15">
      <c r="A129" s="12">
        <v>60973</v>
      </c>
      <c r="B129" s="2" t="s">
        <v>42</v>
      </c>
      <c r="C129" s="15" t="str">
        <f>VLOOKUP(B129, Riferimento!M$3:N171, 2, 0)</f>
        <v>Italy</v>
      </c>
      <c r="D129" s="2" t="s">
        <v>43</v>
      </c>
      <c r="E129" s="2" t="s">
        <v>186</v>
      </c>
      <c r="F129" s="3" t="str">
        <f>VLOOKUP(E129,Riferimento!$E$3:$H$183,3,FALSE)</f>
        <v>EVT+10Y</v>
      </c>
      <c r="G129" s="3" t="str">
        <f>VLOOKUP(E129,Riferimento!$E$3:$H$181,2,FALSE)</f>
        <v>Purchase Orders</v>
      </c>
      <c r="H129" s="4">
        <v>44197</v>
      </c>
      <c r="I129" s="4">
        <v>44561</v>
      </c>
      <c r="J129" s="2" t="s">
        <v>210</v>
      </c>
      <c r="K129" s="4" t="s">
        <v>195</v>
      </c>
      <c r="L129" s="20" t="s">
        <v>212</v>
      </c>
      <c r="M129" s="3" t="str">
        <f>VLOOKUP(E129,Riferimento!$E$3:$H$181,4,FALSE)</f>
        <v>Closed</v>
      </c>
      <c r="N129" s="4">
        <f t="shared" si="7"/>
        <v>44562</v>
      </c>
      <c r="O129" s="5">
        <f>VLOOKUP(E129,Riferimento!$E$3:$I$181,5,FALSE)</f>
        <v>3650</v>
      </c>
      <c r="P129" s="6">
        <f t="shared" si="8"/>
        <v>48212</v>
      </c>
      <c r="Q129" s="6" t="str">
        <f>VLOOKUP(E129,Riferimento!$E$3:$J$181,6,FALSE)</f>
        <v>Confidential</v>
      </c>
      <c r="R129" s="60"/>
      <c r="S129" s="10" t="str">
        <f t="shared" si="10"/>
        <v/>
      </c>
      <c r="T129" s="2" t="s">
        <v>48</v>
      </c>
      <c r="U129" s="15" t="s">
        <v>49</v>
      </c>
      <c r="V129" s="16" t="s">
        <v>50</v>
      </c>
      <c r="W129" s="45">
        <v>44987</v>
      </c>
      <c r="X129" s="12">
        <v>3522</v>
      </c>
      <c r="Y129" s="12">
        <f t="shared" si="6"/>
        <v>60973</v>
      </c>
      <c r="Z129" s="35"/>
      <c r="AA129" s="35"/>
    </row>
    <row r="130" spans="1:27" ht="48" x14ac:dyDescent="0.15">
      <c r="A130" s="12">
        <v>60974</v>
      </c>
      <c r="B130" s="2" t="s">
        <v>42</v>
      </c>
      <c r="C130" s="15" t="str">
        <f>VLOOKUP(B130, Riferimento!M$3:N172, 2, 0)</f>
        <v>Italy</v>
      </c>
      <c r="D130" s="2" t="s">
        <v>43</v>
      </c>
      <c r="E130" s="2" t="s">
        <v>213</v>
      </c>
      <c r="F130" s="3" t="str">
        <f>VLOOKUP(E130,Riferimento!$E$3:$H$183,3,FALSE)</f>
        <v>6Y</v>
      </c>
      <c r="G130" s="3" t="str">
        <f>VLOOKUP(E130,Riferimento!$E$3:$H$181,2,FALSE)</f>
        <v>Safety Compliance - Work Permits and Routine Safety Inspections</v>
      </c>
      <c r="H130" s="4">
        <v>41640</v>
      </c>
      <c r="I130" s="4">
        <v>43465</v>
      </c>
      <c r="J130" s="2" t="s">
        <v>45</v>
      </c>
      <c r="K130" s="4" t="s">
        <v>46</v>
      </c>
      <c r="L130" s="20" t="s">
        <v>214</v>
      </c>
      <c r="M130" s="3" t="str">
        <f>VLOOKUP(E130,Riferimento!$E$3:$H$181,4,FALSE)</f>
        <v>Creation Date</v>
      </c>
      <c r="N130" s="4">
        <f t="shared" si="7"/>
        <v>43466</v>
      </c>
      <c r="O130" s="5">
        <f>VLOOKUP(E130,Riferimento!$E$3:$I$181,5,FALSE)</f>
        <v>2190</v>
      </c>
      <c r="P130" s="6">
        <f t="shared" si="8"/>
        <v>45656</v>
      </c>
      <c r="Q130" s="6" t="str">
        <f>VLOOKUP(E130,Riferimento!$E$3:$J$181,6,FALSE)</f>
        <v>General</v>
      </c>
      <c r="R130" s="60"/>
      <c r="S130" s="10" t="str">
        <f t="shared" si="10"/>
        <v/>
      </c>
      <c r="T130" s="2" t="s">
        <v>48</v>
      </c>
      <c r="U130" s="15" t="s">
        <v>49</v>
      </c>
      <c r="V130" s="16" t="s">
        <v>50</v>
      </c>
      <c r="W130" s="45">
        <v>44987</v>
      </c>
      <c r="X130" s="12">
        <v>3522</v>
      </c>
      <c r="Y130" s="12">
        <f t="shared" si="6"/>
        <v>60974</v>
      </c>
      <c r="Z130" s="35"/>
      <c r="AA130" s="35"/>
    </row>
    <row r="131" spans="1:27" ht="36" x14ac:dyDescent="0.15">
      <c r="A131" s="12">
        <v>60974</v>
      </c>
      <c r="B131" s="2" t="s">
        <v>42</v>
      </c>
      <c r="C131" s="15" t="str">
        <f>VLOOKUP(B131, Riferimento!M$3:N173, 2, 0)</f>
        <v>Italy</v>
      </c>
      <c r="D131" s="2" t="s">
        <v>43</v>
      </c>
      <c r="E131" s="2" t="s">
        <v>186</v>
      </c>
      <c r="F131" s="3" t="str">
        <f>VLOOKUP(E131,Riferimento!$E$3:$H$183,3,FALSE)</f>
        <v>EVT+10Y</v>
      </c>
      <c r="G131" s="3" t="str">
        <f>VLOOKUP(E131,Riferimento!$E$3:$H$181,2,FALSE)</f>
        <v>Purchase Orders</v>
      </c>
      <c r="H131" s="4">
        <v>42370</v>
      </c>
      <c r="I131" s="4">
        <v>43465</v>
      </c>
      <c r="J131" s="2" t="s">
        <v>215</v>
      </c>
      <c r="K131" s="4" t="s">
        <v>216</v>
      </c>
      <c r="L131" s="20" t="s">
        <v>217</v>
      </c>
      <c r="M131" s="3" t="str">
        <f>VLOOKUP(E131,Riferimento!$E$3:$H$181,4,FALSE)</f>
        <v>Closed</v>
      </c>
      <c r="N131" s="4">
        <f t="shared" si="7"/>
        <v>43466</v>
      </c>
      <c r="O131" s="5">
        <f>VLOOKUP(E131,Riferimento!$E$3:$I$181,5,FALSE)</f>
        <v>3650</v>
      </c>
      <c r="P131" s="6">
        <f t="shared" si="8"/>
        <v>47116</v>
      </c>
      <c r="Q131" s="6" t="str">
        <f>VLOOKUP(E131,Riferimento!$E$3:$J$181,6,FALSE)</f>
        <v>Confidential</v>
      </c>
      <c r="R131" s="60"/>
      <c r="S131" s="10" t="str">
        <f t="shared" si="10"/>
        <v/>
      </c>
      <c r="T131" s="2" t="s">
        <v>48</v>
      </c>
      <c r="U131" s="15" t="s">
        <v>49</v>
      </c>
      <c r="V131" s="16" t="s">
        <v>50</v>
      </c>
      <c r="W131" s="45">
        <v>44987</v>
      </c>
      <c r="X131" s="12">
        <v>3522</v>
      </c>
      <c r="Y131" s="12">
        <f t="shared" ref="Y131:Y194" si="11">A131</f>
        <v>60974</v>
      </c>
      <c r="Z131" s="35"/>
      <c r="AA131" s="35"/>
    </row>
    <row r="132" spans="1:27" ht="36" x14ac:dyDescent="0.15">
      <c r="A132" s="12">
        <v>60974</v>
      </c>
      <c r="B132" s="2" t="s">
        <v>42</v>
      </c>
      <c r="C132" s="15" t="str">
        <f>VLOOKUP(B132, Riferimento!M$3:N174, 2, 0)</f>
        <v>Italy</v>
      </c>
      <c r="D132" s="2" t="s">
        <v>43</v>
      </c>
      <c r="E132" s="2" t="s">
        <v>186</v>
      </c>
      <c r="F132" s="3" t="str">
        <f>VLOOKUP(E132,Riferimento!$E$3:$H$183,3,FALSE)</f>
        <v>EVT+10Y</v>
      </c>
      <c r="G132" s="3" t="str">
        <f>VLOOKUP(E132,Riferimento!$E$3:$H$181,2,FALSE)</f>
        <v>Purchase Orders</v>
      </c>
      <c r="H132" s="4">
        <v>43101</v>
      </c>
      <c r="I132" s="4">
        <v>43830</v>
      </c>
      <c r="J132" s="2" t="s">
        <v>215</v>
      </c>
      <c r="K132" s="4" t="s">
        <v>216</v>
      </c>
      <c r="L132" s="20" t="s">
        <v>218</v>
      </c>
      <c r="M132" s="3" t="str">
        <f>VLOOKUP(E132,Riferimento!$E$3:$H$181,4,FALSE)</f>
        <v>Closed</v>
      </c>
      <c r="N132" s="4">
        <f t="shared" ref="N132:N191" si="12">+I132+1</f>
        <v>43831</v>
      </c>
      <c r="O132" s="5">
        <f>VLOOKUP(E132,Riferimento!$E$3:$I$181,5,FALSE)</f>
        <v>3650</v>
      </c>
      <c r="P132" s="6">
        <f t="shared" si="8"/>
        <v>47481</v>
      </c>
      <c r="Q132" s="6" t="str">
        <f>VLOOKUP(E132,Riferimento!$E$3:$J$181,6,FALSE)</f>
        <v>Confidential</v>
      </c>
      <c r="R132" s="60"/>
      <c r="S132" s="10" t="str">
        <f t="shared" si="10"/>
        <v/>
      </c>
      <c r="T132" s="2" t="s">
        <v>48</v>
      </c>
      <c r="U132" s="15" t="s">
        <v>49</v>
      </c>
      <c r="V132" s="16" t="s">
        <v>50</v>
      </c>
      <c r="W132" s="45">
        <v>44987</v>
      </c>
      <c r="X132" s="12">
        <v>3522</v>
      </c>
      <c r="Y132" s="12">
        <f t="shared" si="11"/>
        <v>60974</v>
      </c>
      <c r="Z132" s="35"/>
      <c r="AA132" s="35"/>
    </row>
    <row r="133" spans="1:27" ht="26" x14ac:dyDescent="0.15">
      <c r="A133" s="12">
        <v>60975</v>
      </c>
      <c r="B133" s="2" t="s">
        <v>42</v>
      </c>
      <c r="C133" s="15" t="str">
        <f>VLOOKUP(B133, Riferimento!M$3:N175, 2, 0)</f>
        <v>Italy</v>
      </c>
      <c r="D133" s="2" t="s">
        <v>43</v>
      </c>
      <c r="E133" s="2" t="s">
        <v>186</v>
      </c>
      <c r="F133" s="3" t="str">
        <f>VLOOKUP(E133,Riferimento!$E$3:$H$183,3,FALSE)</f>
        <v>EVT+10Y</v>
      </c>
      <c r="G133" s="3" t="str">
        <f>VLOOKUP(E133,Riferimento!$E$3:$H$181,2,FALSE)</f>
        <v>Purchase Orders</v>
      </c>
      <c r="H133" s="4">
        <v>44197</v>
      </c>
      <c r="I133" s="4">
        <v>44561</v>
      </c>
      <c r="J133" s="2" t="s">
        <v>45</v>
      </c>
      <c r="K133" s="4" t="s">
        <v>46</v>
      </c>
      <c r="L133" s="20" t="s">
        <v>219</v>
      </c>
      <c r="M133" s="3" t="str">
        <f>VLOOKUP(E133,Riferimento!$E$3:$H$181,4,FALSE)</f>
        <v>Closed</v>
      </c>
      <c r="N133" s="4">
        <f t="shared" si="12"/>
        <v>44562</v>
      </c>
      <c r="O133" s="5">
        <f>VLOOKUP(E133,Riferimento!$E$3:$I$181,5,FALSE)</f>
        <v>3650</v>
      </c>
      <c r="P133" s="6">
        <f t="shared" si="8"/>
        <v>48212</v>
      </c>
      <c r="Q133" s="6" t="str">
        <f>VLOOKUP(E133,Riferimento!$E$3:$J$181,6,FALSE)</f>
        <v>Confidential</v>
      </c>
      <c r="R133" s="60"/>
      <c r="S133" s="10" t="str">
        <f t="shared" si="10"/>
        <v/>
      </c>
      <c r="T133" s="2" t="s">
        <v>48</v>
      </c>
      <c r="U133" s="15" t="s">
        <v>49</v>
      </c>
      <c r="V133" s="16" t="s">
        <v>50</v>
      </c>
      <c r="W133" s="45">
        <v>44987</v>
      </c>
      <c r="X133" s="12">
        <v>3521</v>
      </c>
      <c r="Y133" s="12">
        <f t="shared" si="11"/>
        <v>60975</v>
      </c>
      <c r="Z133" s="35"/>
      <c r="AA133" s="35"/>
    </row>
    <row r="134" spans="1:27" ht="36" x14ac:dyDescent="0.15">
      <c r="A134" s="12">
        <v>60975</v>
      </c>
      <c r="B134" s="2" t="s">
        <v>42</v>
      </c>
      <c r="C134" s="15" t="str">
        <f>VLOOKUP(B134, Riferimento!M$3:N176, 2, 0)</f>
        <v>Italy</v>
      </c>
      <c r="D134" s="2" t="s">
        <v>43</v>
      </c>
      <c r="E134" s="2" t="s">
        <v>186</v>
      </c>
      <c r="F134" s="3" t="str">
        <f>VLOOKUP(E134,Riferimento!$E$3:$H$183,3,FALSE)</f>
        <v>EVT+10Y</v>
      </c>
      <c r="G134" s="3" t="str">
        <f>VLOOKUP(E134,Riferimento!$E$3:$H$181,2,FALSE)</f>
        <v>Purchase Orders</v>
      </c>
      <c r="H134" s="4">
        <v>43101</v>
      </c>
      <c r="I134" s="4">
        <v>44926</v>
      </c>
      <c r="J134" s="2" t="s">
        <v>45</v>
      </c>
      <c r="K134" s="4" t="s">
        <v>46</v>
      </c>
      <c r="L134" s="20" t="s">
        <v>220</v>
      </c>
      <c r="M134" s="3" t="str">
        <f>VLOOKUP(E134,Riferimento!$E$3:$H$181,4,FALSE)</f>
        <v>Closed</v>
      </c>
      <c r="N134" s="4">
        <f t="shared" si="12"/>
        <v>44927</v>
      </c>
      <c r="O134" s="5">
        <f>VLOOKUP(E134,Riferimento!$E$3:$I$181,5,FALSE)</f>
        <v>3650</v>
      </c>
      <c r="P134" s="6">
        <f t="shared" ref="P134:P197" si="13">N134+O134</f>
        <v>48577</v>
      </c>
      <c r="Q134" s="6" t="str">
        <f>VLOOKUP(E134,Riferimento!$E$3:$J$181,6,FALSE)</f>
        <v>Confidential</v>
      </c>
      <c r="R134" s="60"/>
      <c r="S134" s="10" t="str">
        <f t="shared" si="10"/>
        <v/>
      </c>
      <c r="T134" s="2" t="s">
        <v>48</v>
      </c>
      <c r="U134" s="15" t="s">
        <v>49</v>
      </c>
      <c r="V134" s="16" t="s">
        <v>50</v>
      </c>
      <c r="W134" s="45">
        <v>44987</v>
      </c>
      <c r="X134" s="12">
        <v>3521</v>
      </c>
      <c r="Y134" s="12">
        <f t="shared" si="11"/>
        <v>60975</v>
      </c>
      <c r="Z134" s="35"/>
      <c r="AA134" s="35"/>
    </row>
    <row r="135" spans="1:27" ht="26" x14ac:dyDescent="0.15">
      <c r="A135" s="12">
        <v>60975</v>
      </c>
      <c r="B135" s="2" t="s">
        <v>42</v>
      </c>
      <c r="C135" s="15" t="str">
        <f>VLOOKUP(B135, Riferimento!M$3:N177, 2, 0)</f>
        <v>Italy</v>
      </c>
      <c r="D135" s="2" t="s">
        <v>43</v>
      </c>
      <c r="E135" s="2" t="s">
        <v>186</v>
      </c>
      <c r="F135" s="3" t="str">
        <f>VLOOKUP(E135,Riferimento!$E$3:$H$183,3,FALSE)</f>
        <v>EVT+10Y</v>
      </c>
      <c r="G135" s="3" t="str">
        <f>VLOOKUP(E135,Riferimento!$E$3:$H$181,2,FALSE)</f>
        <v>Purchase Orders</v>
      </c>
      <c r="H135" s="4">
        <v>44197</v>
      </c>
      <c r="I135" s="4">
        <v>44561</v>
      </c>
      <c r="J135" s="2" t="s">
        <v>221</v>
      </c>
      <c r="K135" s="4" t="s">
        <v>222</v>
      </c>
      <c r="L135" s="20" t="s">
        <v>223</v>
      </c>
      <c r="M135" s="3" t="str">
        <f>VLOOKUP(E135,Riferimento!$E$3:$H$181,4,FALSE)</f>
        <v>Closed</v>
      </c>
      <c r="N135" s="4">
        <f t="shared" si="12"/>
        <v>44562</v>
      </c>
      <c r="O135" s="5">
        <f>VLOOKUP(E135,Riferimento!$E$3:$I$181,5,FALSE)</f>
        <v>3650</v>
      </c>
      <c r="P135" s="6">
        <f t="shared" si="13"/>
        <v>48212</v>
      </c>
      <c r="Q135" s="6" t="str">
        <f>VLOOKUP(E135,Riferimento!$E$3:$J$181,6,FALSE)</f>
        <v>Confidential</v>
      </c>
      <c r="R135" s="60"/>
      <c r="S135" s="10" t="str">
        <f t="shared" si="10"/>
        <v/>
      </c>
      <c r="T135" s="2" t="s">
        <v>48</v>
      </c>
      <c r="U135" s="15" t="s">
        <v>49</v>
      </c>
      <c r="V135" s="16" t="s">
        <v>50</v>
      </c>
      <c r="W135" s="45">
        <v>44987</v>
      </c>
      <c r="X135" s="12">
        <v>3521</v>
      </c>
      <c r="Y135" s="12">
        <f t="shared" si="11"/>
        <v>60975</v>
      </c>
      <c r="Z135" s="35"/>
      <c r="AA135" s="35"/>
    </row>
    <row r="136" spans="1:27" ht="26" x14ac:dyDescent="0.15">
      <c r="A136" s="12">
        <v>60975</v>
      </c>
      <c r="B136" s="2" t="s">
        <v>42</v>
      </c>
      <c r="C136" s="15" t="str">
        <f>VLOOKUP(B136, Riferimento!M$3:N178, 2, 0)</f>
        <v>Italy</v>
      </c>
      <c r="D136" s="2" t="s">
        <v>43</v>
      </c>
      <c r="E136" s="2" t="s">
        <v>186</v>
      </c>
      <c r="F136" s="3" t="str">
        <f>VLOOKUP(E136,Riferimento!$E$3:$H$183,3,FALSE)</f>
        <v>EVT+10Y</v>
      </c>
      <c r="G136" s="3" t="str">
        <f>VLOOKUP(E136,Riferimento!$E$3:$H$181,2,FALSE)</f>
        <v>Purchase Orders</v>
      </c>
      <c r="H136" s="4">
        <v>44197</v>
      </c>
      <c r="I136" s="4">
        <v>44561</v>
      </c>
      <c r="J136" s="2" t="s">
        <v>45</v>
      </c>
      <c r="K136" s="4" t="s">
        <v>46</v>
      </c>
      <c r="L136" s="20" t="s">
        <v>224</v>
      </c>
      <c r="M136" s="3" t="str">
        <f>VLOOKUP(E136,Riferimento!$E$3:$H$181,4,FALSE)</f>
        <v>Closed</v>
      </c>
      <c r="N136" s="4">
        <f t="shared" si="12"/>
        <v>44562</v>
      </c>
      <c r="O136" s="5">
        <f>VLOOKUP(E136,Riferimento!$E$3:$I$181,5,FALSE)</f>
        <v>3650</v>
      </c>
      <c r="P136" s="6">
        <f t="shared" si="13"/>
        <v>48212</v>
      </c>
      <c r="Q136" s="6" t="str">
        <f>VLOOKUP(E136,Riferimento!$E$3:$J$181,6,FALSE)</f>
        <v>Confidential</v>
      </c>
      <c r="R136" s="60"/>
      <c r="S136" s="10" t="str">
        <f t="shared" si="10"/>
        <v/>
      </c>
      <c r="T136" s="2" t="s">
        <v>48</v>
      </c>
      <c r="U136" s="15" t="s">
        <v>49</v>
      </c>
      <c r="V136" s="16" t="s">
        <v>50</v>
      </c>
      <c r="W136" s="45">
        <v>44987</v>
      </c>
      <c r="X136" s="12">
        <v>3521</v>
      </c>
      <c r="Y136" s="12">
        <f t="shared" si="11"/>
        <v>60975</v>
      </c>
      <c r="Z136" s="35"/>
      <c r="AA136" s="35"/>
    </row>
    <row r="137" spans="1:27" ht="36" x14ac:dyDescent="0.15">
      <c r="A137" s="12">
        <v>60975</v>
      </c>
      <c r="B137" s="2" t="s">
        <v>42</v>
      </c>
      <c r="C137" s="15" t="str">
        <f>VLOOKUP(B137, Riferimento!M$3:N179, 2, 0)</f>
        <v>Italy</v>
      </c>
      <c r="D137" s="2" t="s">
        <v>43</v>
      </c>
      <c r="E137" s="2" t="s">
        <v>186</v>
      </c>
      <c r="F137" s="3" t="str">
        <f>VLOOKUP(E137,Riferimento!$E$3:$H$183,3,FALSE)</f>
        <v>EVT+10Y</v>
      </c>
      <c r="G137" s="3" t="str">
        <f>VLOOKUP(E137,Riferimento!$E$3:$H$181,2,FALSE)</f>
        <v>Purchase Orders</v>
      </c>
      <c r="H137" s="4">
        <v>44197</v>
      </c>
      <c r="I137" s="4">
        <v>44561</v>
      </c>
      <c r="J137" s="2" t="s">
        <v>210</v>
      </c>
      <c r="K137" s="4" t="s">
        <v>195</v>
      </c>
      <c r="L137" s="20" t="s">
        <v>225</v>
      </c>
      <c r="M137" s="3" t="str">
        <f>VLOOKUP(E137,Riferimento!$E$3:$H$181,4,FALSE)</f>
        <v>Closed</v>
      </c>
      <c r="N137" s="4">
        <f t="shared" si="12"/>
        <v>44562</v>
      </c>
      <c r="O137" s="5">
        <f>VLOOKUP(E137,Riferimento!$E$3:$I$181,5,FALSE)</f>
        <v>3650</v>
      </c>
      <c r="P137" s="6">
        <f t="shared" si="13"/>
        <v>48212</v>
      </c>
      <c r="Q137" s="6" t="str">
        <f>VLOOKUP(E137,Riferimento!$E$3:$J$181,6,FALSE)</f>
        <v>Confidential</v>
      </c>
      <c r="R137" s="60"/>
      <c r="S137" s="10" t="str">
        <f t="shared" si="10"/>
        <v/>
      </c>
      <c r="T137" s="2" t="s">
        <v>48</v>
      </c>
      <c r="U137" s="15" t="s">
        <v>49</v>
      </c>
      <c r="V137" s="16" t="s">
        <v>50</v>
      </c>
      <c r="W137" s="45">
        <v>44987</v>
      </c>
      <c r="X137" s="12">
        <v>3521</v>
      </c>
      <c r="Y137" s="12">
        <f t="shared" si="11"/>
        <v>60975</v>
      </c>
      <c r="Z137" s="35"/>
      <c r="AA137" s="35"/>
    </row>
    <row r="138" spans="1:27" ht="36" x14ac:dyDescent="0.15">
      <c r="A138" s="12">
        <v>60976</v>
      </c>
      <c r="B138" s="2" t="s">
        <v>42</v>
      </c>
      <c r="C138" s="15" t="str">
        <f>VLOOKUP(B138, Riferimento!M$3:N180, 2, 0)</f>
        <v>Italy</v>
      </c>
      <c r="D138" s="2" t="s">
        <v>43</v>
      </c>
      <c r="E138" s="2" t="s">
        <v>186</v>
      </c>
      <c r="F138" s="3" t="str">
        <f>VLOOKUP(E138,Riferimento!$E$3:$H$183,3,FALSE)</f>
        <v>EVT+10Y</v>
      </c>
      <c r="G138" s="3" t="str">
        <f>VLOOKUP(E138,Riferimento!$E$3:$H$181,2,FALSE)</f>
        <v>Purchase Orders</v>
      </c>
      <c r="H138" s="4">
        <v>43831</v>
      </c>
      <c r="I138" s="4">
        <v>44926</v>
      </c>
      <c r="J138" s="2" t="s">
        <v>215</v>
      </c>
      <c r="K138" s="4" t="s">
        <v>216</v>
      </c>
      <c r="L138" s="20" t="s">
        <v>226</v>
      </c>
      <c r="M138" s="3" t="str">
        <f>VLOOKUP(E138,Riferimento!$E$3:$H$181,4,FALSE)</f>
        <v>Closed</v>
      </c>
      <c r="N138" s="4">
        <f t="shared" si="12"/>
        <v>44927</v>
      </c>
      <c r="O138" s="5">
        <f>VLOOKUP(E138,Riferimento!$E$3:$I$181,5,FALSE)</f>
        <v>3650</v>
      </c>
      <c r="P138" s="6">
        <f t="shared" si="13"/>
        <v>48577</v>
      </c>
      <c r="Q138" s="6" t="str">
        <f>VLOOKUP(E138,Riferimento!$E$3:$J$181,6,FALSE)</f>
        <v>Confidential</v>
      </c>
      <c r="R138" s="60"/>
      <c r="S138" s="10" t="str">
        <f t="shared" si="10"/>
        <v/>
      </c>
      <c r="T138" s="2" t="s">
        <v>48</v>
      </c>
      <c r="U138" s="15" t="s">
        <v>49</v>
      </c>
      <c r="V138" s="16" t="s">
        <v>50</v>
      </c>
      <c r="W138" s="45">
        <v>44987</v>
      </c>
      <c r="X138" s="12">
        <v>3521</v>
      </c>
      <c r="Y138" s="12">
        <f t="shared" si="11"/>
        <v>60976</v>
      </c>
      <c r="Z138" s="35"/>
      <c r="AA138" s="35"/>
    </row>
    <row r="139" spans="1:27" ht="36" x14ac:dyDescent="0.15">
      <c r="A139" s="12">
        <v>60976</v>
      </c>
      <c r="B139" s="2" t="s">
        <v>42</v>
      </c>
      <c r="C139" s="15" t="str">
        <f>VLOOKUP(B139, Riferimento!M$3:N181, 2, 0)</f>
        <v>Italy</v>
      </c>
      <c r="D139" s="2" t="s">
        <v>43</v>
      </c>
      <c r="E139" s="2" t="s">
        <v>186</v>
      </c>
      <c r="F139" s="3" t="str">
        <f>VLOOKUP(E139,Riferimento!$E$3:$H$183,3,FALSE)</f>
        <v>EVT+10Y</v>
      </c>
      <c r="G139" s="3" t="str">
        <f>VLOOKUP(E139,Riferimento!$E$3:$H$181,2,FALSE)</f>
        <v>Purchase Orders</v>
      </c>
      <c r="H139" s="4">
        <v>43831</v>
      </c>
      <c r="I139" s="4">
        <v>44196</v>
      </c>
      <c r="J139" s="2" t="s">
        <v>227</v>
      </c>
      <c r="K139" s="4" t="s">
        <v>216</v>
      </c>
      <c r="L139" s="20" t="s">
        <v>228</v>
      </c>
      <c r="M139" s="3" t="str">
        <f>VLOOKUP(E139,Riferimento!$E$3:$H$181,4,FALSE)</f>
        <v>Closed</v>
      </c>
      <c r="N139" s="4">
        <f t="shared" si="12"/>
        <v>44197</v>
      </c>
      <c r="O139" s="5">
        <f>VLOOKUP(E139,Riferimento!$E$3:$I$181,5,FALSE)</f>
        <v>3650</v>
      </c>
      <c r="P139" s="6">
        <f t="shared" si="13"/>
        <v>47847</v>
      </c>
      <c r="Q139" s="6" t="str">
        <f>VLOOKUP(E139,Riferimento!$E$3:$J$181,6,FALSE)</f>
        <v>Confidential</v>
      </c>
      <c r="R139" s="60"/>
      <c r="S139" s="10" t="str">
        <f t="shared" si="10"/>
        <v/>
      </c>
      <c r="T139" s="2" t="s">
        <v>48</v>
      </c>
      <c r="U139" s="15" t="s">
        <v>49</v>
      </c>
      <c r="V139" s="16" t="s">
        <v>50</v>
      </c>
      <c r="W139" s="45">
        <v>44987</v>
      </c>
      <c r="X139" s="12">
        <v>3521</v>
      </c>
      <c r="Y139" s="12">
        <f t="shared" si="11"/>
        <v>60976</v>
      </c>
      <c r="Z139" s="35"/>
      <c r="AA139" s="35"/>
    </row>
    <row r="140" spans="1:27" ht="36" x14ac:dyDescent="0.15">
      <c r="A140" s="12">
        <v>60976</v>
      </c>
      <c r="B140" s="2" t="s">
        <v>42</v>
      </c>
      <c r="C140" s="15" t="str">
        <f>VLOOKUP(B140, Riferimento!M$3:N182, 2, 0)</f>
        <v>Italy</v>
      </c>
      <c r="D140" s="2" t="s">
        <v>43</v>
      </c>
      <c r="E140" s="2" t="s">
        <v>186</v>
      </c>
      <c r="F140" s="3" t="str">
        <f>VLOOKUP(E140,Riferimento!$E$3:$H$183,3,FALSE)</f>
        <v>EVT+10Y</v>
      </c>
      <c r="G140" s="3" t="str">
        <f>VLOOKUP(E140,Riferimento!$E$3:$H$181,2,FALSE)</f>
        <v>Purchase Orders</v>
      </c>
      <c r="H140" s="4">
        <v>43831</v>
      </c>
      <c r="I140" s="4">
        <v>44196</v>
      </c>
      <c r="J140" s="2" t="s">
        <v>221</v>
      </c>
      <c r="K140" s="4" t="s">
        <v>216</v>
      </c>
      <c r="L140" s="20" t="s">
        <v>229</v>
      </c>
      <c r="M140" s="3" t="str">
        <f>VLOOKUP(E140,Riferimento!$E$3:$H$181,4,FALSE)</f>
        <v>Closed</v>
      </c>
      <c r="N140" s="4">
        <f t="shared" si="12"/>
        <v>44197</v>
      </c>
      <c r="O140" s="5">
        <f>VLOOKUP(E140,Riferimento!$E$3:$I$181,5,FALSE)</f>
        <v>3650</v>
      </c>
      <c r="P140" s="6">
        <f t="shared" si="13"/>
        <v>47847</v>
      </c>
      <c r="Q140" s="6" t="str">
        <f>VLOOKUP(E140,Riferimento!$E$3:$J$181,6,FALSE)</f>
        <v>Confidential</v>
      </c>
      <c r="R140" s="60"/>
      <c r="S140" s="10" t="str">
        <f t="shared" si="10"/>
        <v/>
      </c>
      <c r="T140" s="2" t="s">
        <v>48</v>
      </c>
      <c r="U140" s="15" t="s">
        <v>49</v>
      </c>
      <c r="V140" s="16" t="s">
        <v>50</v>
      </c>
      <c r="W140" s="45">
        <v>44987</v>
      </c>
      <c r="X140" s="12">
        <v>3521</v>
      </c>
      <c r="Y140" s="12">
        <f t="shared" si="11"/>
        <v>60976</v>
      </c>
      <c r="Z140" s="35"/>
      <c r="AA140" s="35"/>
    </row>
    <row r="141" spans="1:27" ht="26" x14ac:dyDescent="0.15">
      <c r="A141" s="12">
        <v>60976</v>
      </c>
      <c r="B141" s="2" t="s">
        <v>42</v>
      </c>
      <c r="C141" s="15" t="str">
        <f>VLOOKUP(B141, Riferimento!M$3:N183, 2, 0)</f>
        <v>Italy</v>
      </c>
      <c r="D141" s="2" t="s">
        <v>43</v>
      </c>
      <c r="E141" s="2" t="s">
        <v>186</v>
      </c>
      <c r="F141" s="3" t="str">
        <f>VLOOKUP(E141,Riferimento!$E$3:$H$183,3,FALSE)</f>
        <v>EVT+10Y</v>
      </c>
      <c r="G141" s="3" t="str">
        <f>VLOOKUP(E141,Riferimento!$E$3:$H$181,2,FALSE)</f>
        <v>Purchase Orders</v>
      </c>
      <c r="H141" s="4">
        <v>44197</v>
      </c>
      <c r="I141" s="4">
        <v>44561</v>
      </c>
      <c r="J141" s="2" t="s">
        <v>45</v>
      </c>
      <c r="K141" s="4" t="s">
        <v>46</v>
      </c>
      <c r="L141" s="20" t="s">
        <v>230</v>
      </c>
      <c r="M141" s="3" t="str">
        <f>VLOOKUP(E141,Riferimento!$E$3:$H$181,4,FALSE)</f>
        <v>Closed</v>
      </c>
      <c r="N141" s="4">
        <f t="shared" si="12"/>
        <v>44562</v>
      </c>
      <c r="O141" s="5">
        <f>VLOOKUP(E141,Riferimento!$E$3:$I$181,5,FALSE)</f>
        <v>3650</v>
      </c>
      <c r="P141" s="6">
        <f t="shared" si="13"/>
        <v>48212</v>
      </c>
      <c r="Q141" s="6" t="str">
        <f>VLOOKUP(E141,Riferimento!$E$3:$J$181,6,FALSE)</f>
        <v>Confidential</v>
      </c>
      <c r="R141" s="60"/>
      <c r="S141" s="10" t="str">
        <f t="shared" si="10"/>
        <v/>
      </c>
      <c r="T141" s="2" t="s">
        <v>48</v>
      </c>
      <c r="U141" s="15" t="s">
        <v>49</v>
      </c>
      <c r="V141" s="16" t="s">
        <v>50</v>
      </c>
      <c r="W141" s="45">
        <v>44987</v>
      </c>
      <c r="X141" s="12">
        <v>3521</v>
      </c>
      <c r="Y141" s="12">
        <f t="shared" si="11"/>
        <v>60976</v>
      </c>
      <c r="Z141" s="35"/>
      <c r="AA141" s="35"/>
    </row>
    <row r="142" spans="1:27" ht="26" x14ac:dyDescent="0.15">
      <c r="A142" s="12">
        <v>60976</v>
      </c>
      <c r="B142" s="2" t="s">
        <v>42</v>
      </c>
      <c r="C142" s="15" t="str">
        <f>VLOOKUP(B142, Riferimento!M$3:N184, 2, 0)</f>
        <v>Italy</v>
      </c>
      <c r="D142" s="2" t="s">
        <v>43</v>
      </c>
      <c r="E142" s="2" t="s">
        <v>186</v>
      </c>
      <c r="F142" s="3" t="str">
        <f>VLOOKUP(E142,Riferimento!$E$3:$H$183,3,FALSE)</f>
        <v>EVT+10Y</v>
      </c>
      <c r="G142" s="3" t="str">
        <f>VLOOKUP(E142,Riferimento!$E$3:$H$181,2,FALSE)</f>
        <v>Purchase Orders</v>
      </c>
      <c r="H142" s="4">
        <v>44197</v>
      </c>
      <c r="I142" s="4">
        <v>44957</v>
      </c>
      <c r="J142" s="2" t="s">
        <v>45</v>
      </c>
      <c r="K142" s="4" t="s">
        <v>46</v>
      </c>
      <c r="L142" s="20" t="s">
        <v>231</v>
      </c>
      <c r="M142" s="3" t="str">
        <f>VLOOKUP(E142,Riferimento!$E$3:$H$181,4,FALSE)</f>
        <v>Closed</v>
      </c>
      <c r="N142" s="4">
        <f t="shared" si="12"/>
        <v>44958</v>
      </c>
      <c r="O142" s="5">
        <f>VLOOKUP(E142,Riferimento!$E$3:$I$181,5,FALSE)</f>
        <v>3650</v>
      </c>
      <c r="P142" s="6">
        <f t="shared" si="13"/>
        <v>48608</v>
      </c>
      <c r="Q142" s="6" t="str">
        <f>VLOOKUP(E142,Riferimento!$E$3:$J$181,6,FALSE)</f>
        <v>Confidential</v>
      </c>
      <c r="R142" s="60"/>
      <c r="S142" s="10" t="str">
        <f t="shared" si="10"/>
        <v/>
      </c>
      <c r="T142" s="2" t="s">
        <v>48</v>
      </c>
      <c r="U142" s="15" t="s">
        <v>49</v>
      </c>
      <c r="V142" s="16" t="s">
        <v>50</v>
      </c>
      <c r="W142" s="45">
        <v>44987</v>
      </c>
      <c r="X142" s="12">
        <v>3521</v>
      </c>
      <c r="Y142" s="12">
        <f t="shared" si="11"/>
        <v>60976</v>
      </c>
      <c r="Z142" s="35"/>
      <c r="AA142" s="35"/>
    </row>
    <row r="143" spans="1:27" ht="48" x14ac:dyDescent="0.15">
      <c r="A143" s="12">
        <v>60977</v>
      </c>
      <c r="B143" s="2" t="s">
        <v>42</v>
      </c>
      <c r="C143" s="15" t="str">
        <f>VLOOKUP(B143, Riferimento!M$3:N185, 2, 0)</f>
        <v>Italy</v>
      </c>
      <c r="D143" s="2" t="s">
        <v>43</v>
      </c>
      <c r="E143" s="2" t="s">
        <v>186</v>
      </c>
      <c r="F143" s="3" t="str">
        <f>VLOOKUP(E143,Riferimento!$E$3:$H$183,3,FALSE)</f>
        <v>EVT+10Y</v>
      </c>
      <c r="G143" s="3" t="str">
        <f>VLOOKUP(E143,Riferimento!$E$3:$H$181,2,FALSE)</f>
        <v>Purchase Orders</v>
      </c>
      <c r="H143" s="4">
        <v>43831</v>
      </c>
      <c r="I143" s="4">
        <v>44196</v>
      </c>
      <c r="J143" s="2" t="s">
        <v>232</v>
      </c>
      <c r="K143" s="4" t="s">
        <v>233</v>
      </c>
      <c r="L143" s="20" t="s">
        <v>234</v>
      </c>
      <c r="M143" s="3" t="str">
        <f>VLOOKUP(E143,Riferimento!$E$3:$H$181,4,FALSE)</f>
        <v>Closed</v>
      </c>
      <c r="N143" s="4">
        <f t="shared" si="12"/>
        <v>44197</v>
      </c>
      <c r="O143" s="5">
        <f>VLOOKUP(E143,Riferimento!$E$3:$I$181,5,FALSE)</f>
        <v>3650</v>
      </c>
      <c r="P143" s="6">
        <f t="shared" si="13"/>
        <v>47847</v>
      </c>
      <c r="Q143" s="6" t="str">
        <f>VLOOKUP(E143,Riferimento!$E$3:$J$181,6,FALSE)</f>
        <v>Confidential</v>
      </c>
      <c r="R143" s="60"/>
      <c r="S143" s="10" t="str">
        <f t="shared" si="10"/>
        <v/>
      </c>
      <c r="T143" s="2" t="s">
        <v>48</v>
      </c>
      <c r="U143" s="15" t="s">
        <v>49</v>
      </c>
      <c r="V143" s="16" t="s">
        <v>50</v>
      </c>
      <c r="W143" s="45">
        <v>44987</v>
      </c>
      <c r="X143" s="12">
        <v>3520</v>
      </c>
      <c r="Y143" s="12">
        <f t="shared" si="11"/>
        <v>60977</v>
      </c>
      <c r="Z143" s="35"/>
      <c r="AA143" s="35"/>
    </row>
    <row r="144" spans="1:27" ht="48" x14ac:dyDescent="0.15">
      <c r="A144" s="12">
        <v>60977</v>
      </c>
      <c r="B144" s="2" t="s">
        <v>42</v>
      </c>
      <c r="C144" s="15" t="str">
        <f>VLOOKUP(B144, Riferimento!M$3:N186, 2, 0)</f>
        <v>Italy</v>
      </c>
      <c r="D144" s="2" t="s">
        <v>43</v>
      </c>
      <c r="E144" s="2" t="s">
        <v>186</v>
      </c>
      <c r="F144" s="3" t="str">
        <f>VLOOKUP(E144,Riferimento!$E$3:$H$183,3,FALSE)</f>
        <v>EVT+10Y</v>
      </c>
      <c r="G144" s="3" t="str">
        <f>VLOOKUP(E144,Riferimento!$E$3:$H$181,2,FALSE)</f>
        <v>Purchase Orders</v>
      </c>
      <c r="H144" s="4">
        <v>44197</v>
      </c>
      <c r="I144" s="4">
        <v>44561</v>
      </c>
      <c r="J144" s="2" t="s">
        <v>232</v>
      </c>
      <c r="K144" s="4" t="s">
        <v>233</v>
      </c>
      <c r="L144" s="20" t="s">
        <v>235</v>
      </c>
      <c r="M144" s="3" t="str">
        <f>VLOOKUP(E144,Riferimento!$E$3:$H$181,4,FALSE)</f>
        <v>Closed</v>
      </c>
      <c r="N144" s="4">
        <f t="shared" si="12"/>
        <v>44562</v>
      </c>
      <c r="O144" s="5">
        <f>VLOOKUP(E144,Riferimento!$E$3:$I$181,5,FALSE)</f>
        <v>3650</v>
      </c>
      <c r="P144" s="6">
        <f t="shared" si="13"/>
        <v>48212</v>
      </c>
      <c r="Q144" s="6" t="str">
        <f>VLOOKUP(E144,Riferimento!$E$3:$J$181,6,FALSE)</f>
        <v>Confidential</v>
      </c>
      <c r="R144" s="60"/>
      <c r="S144" s="10" t="str">
        <f t="shared" si="10"/>
        <v/>
      </c>
      <c r="T144" s="2" t="s">
        <v>48</v>
      </c>
      <c r="U144" s="15" t="s">
        <v>49</v>
      </c>
      <c r="V144" s="16" t="s">
        <v>50</v>
      </c>
      <c r="W144" s="45">
        <v>44987</v>
      </c>
      <c r="X144" s="12">
        <v>3520</v>
      </c>
      <c r="Y144" s="12">
        <f t="shared" si="11"/>
        <v>60977</v>
      </c>
      <c r="Z144" s="35"/>
      <c r="AA144" s="35"/>
    </row>
    <row r="145" spans="1:27" ht="36" x14ac:dyDescent="0.15">
      <c r="A145" s="12">
        <v>60977</v>
      </c>
      <c r="B145" s="2" t="s">
        <v>42</v>
      </c>
      <c r="C145" s="15" t="str">
        <f>VLOOKUP(B145, Riferimento!M$3:N187, 2, 0)</f>
        <v>Italy</v>
      </c>
      <c r="D145" s="2" t="s">
        <v>43</v>
      </c>
      <c r="E145" s="2" t="s">
        <v>186</v>
      </c>
      <c r="F145" s="3" t="str">
        <f>VLOOKUP(E145,Riferimento!$E$3:$H$183,3,FALSE)</f>
        <v>EVT+10Y</v>
      </c>
      <c r="G145" s="3" t="str">
        <f>VLOOKUP(E145,Riferimento!$E$3:$H$181,2,FALSE)</f>
        <v>Purchase Orders</v>
      </c>
      <c r="H145" s="4">
        <v>43831</v>
      </c>
      <c r="I145" s="4">
        <v>44561</v>
      </c>
      <c r="J145" s="2" t="s">
        <v>45</v>
      </c>
      <c r="K145" s="4" t="s">
        <v>46</v>
      </c>
      <c r="L145" s="20" t="s">
        <v>236</v>
      </c>
      <c r="M145" s="3" t="str">
        <f>VLOOKUP(E145,Riferimento!$E$3:$H$181,4,FALSE)</f>
        <v>Closed</v>
      </c>
      <c r="N145" s="4">
        <f t="shared" si="12"/>
        <v>44562</v>
      </c>
      <c r="O145" s="5">
        <f>VLOOKUP(E145,Riferimento!$E$3:$I$181,5,FALSE)</f>
        <v>3650</v>
      </c>
      <c r="P145" s="6">
        <f t="shared" si="13"/>
        <v>48212</v>
      </c>
      <c r="Q145" s="6" t="str">
        <f>VLOOKUP(E145,Riferimento!$E$3:$J$181,6,FALSE)</f>
        <v>Confidential</v>
      </c>
      <c r="R145" s="60"/>
      <c r="S145" s="10" t="str">
        <f t="shared" si="10"/>
        <v/>
      </c>
      <c r="T145" s="2" t="s">
        <v>48</v>
      </c>
      <c r="U145" s="15" t="s">
        <v>49</v>
      </c>
      <c r="V145" s="16" t="s">
        <v>50</v>
      </c>
      <c r="W145" s="45">
        <v>44987</v>
      </c>
      <c r="X145" s="12">
        <v>3520</v>
      </c>
      <c r="Y145" s="12">
        <f t="shared" si="11"/>
        <v>60977</v>
      </c>
      <c r="Z145" s="35"/>
      <c r="AA145" s="35"/>
    </row>
    <row r="146" spans="1:27" ht="36" x14ac:dyDescent="0.15">
      <c r="A146" s="12">
        <v>60977</v>
      </c>
      <c r="B146" s="2" t="s">
        <v>42</v>
      </c>
      <c r="C146" s="15" t="str">
        <f>VLOOKUP(B146, Riferimento!M$3:N188, 2, 0)</f>
        <v>Italy</v>
      </c>
      <c r="D146" s="2" t="s">
        <v>43</v>
      </c>
      <c r="E146" s="2" t="s">
        <v>186</v>
      </c>
      <c r="F146" s="3" t="str">
        <f>VLOOKUP(E146,Riferimento!$E$3:$H$183,3,FALSE)</f>
        <v>EVT+10Y</v>
      </c>
      <c r="G146" s="3" t="str">
        <f>VLOOKUP(E146,Riferimento!$E$3:$H$181,2,FALSE)</f>
        <v>Purchase Orders</v>
      </c>
      <c r="H146" s="4">
        <v>44592</v>
      </c>
      <c r="I146" s="4">
        <v>44926</v>
      </c>
      <c r="J146" s="2" t="s">
        <v>45</v>
      </c>
      <c r="K146" s="4" t="s">
        <v>46</v>
      </c>
      <c r="L146" s="20" t="s">
        <v>236</v>
      </c>
      <c r="M146" s="3" t="str">
        <f>VLOOKUP(E146,Riferimento!$E$3:$H$181,4,FALSE)</f>
        <v>Closed</v>
      </c>
      <c r="N146" s="4">
        <f t="shared" si="12"/>
        <v>44927</v>
      </c>
      <c r="O146" s="5">
        <f>VLOOKUP(E146,Riferimento!$E$3:$I$181,5,FALSE)</f>
        <v>3650</v>
      </c>
      <c r="P146" s="6">
        <f t="shared" si="13"/>
        <v>48577</v>
      </c>
      <c r="Q146" s="6" t="str">
        <f>VLOOKUP(E146,Riferimento!$E$3:$J$181,6,FALSE)</f>
        <v>Confidential</v>
      </c>
      <c r="R146" s="60"/>
      <c r="S146" s="10" t="str">
        <f t="shared" si="10"/>
        <v/>
      </c>
      <c r="T146" s="2" t="s">
        <v>48</v>
      </c>
      <c r="U146" s="15" t="s">
        <v>49</v>
      </c>
      <c r="V146" s="16" t="s">
        <v>50</v>
      </c>
      <c r="W146" s="45">
        <v>44987</v>
      </c>
      <c r="X146" s="12">
        <v>3520</v>
      </c>
      <c r="Y146" s="12">
        <f t="shared" si="11"/>
        <v>60977</v>
      </c>
      <c r="Z146" s="35"/>
      <c r="AA146" s="35"/>
    </row>
    <row r="147" spans="1:27" ht="36" x14ac:dyDescent="0.15">
      <c r="A147" s="12">
        <v>60977</v>
      </c>
      <c r="B147" s="2" t="s">
        <v>42</v>
      </c>
      <c r="C147" s="15" t="str">
        <f>VLOOKUP(B147, Riferimento!M$3:N189, 2, 0)</f>
        <v>Italy</v>
      </c>
      <c r="D147" s="2" t="s">
        <v>43</v>
      </c>
      <c r="E147" s="2" t="s">
        <v>186</v>
      </c>
      <c r="F147" s="3" t="str">
        <f>VLOOKUP(E147,Riferimento!$E$3:$H$183,3,FALSE)</f>
        <v>EVT+10Y</v>
      </c>
      <c r="G147" s="3" t="str">
        <f>VLOOKUP(E147,Riferimento!$E$3:$H$181,2,FALSE)</f>
        <v>Purchase Orders</v>
      </c>
      <c r="H147" s="4">
        <v>43831</v>
      </c>
      <c r="I147" s="4">
        <v>44561</v>
      </c>
      <c r="J147" s="2" t="s">
        <v>237</v>
      </c>
      <c r="K147" s="4" t="s">
        <v>233</v>
      </c>
      <c r="L147" s="20" t="s">
        <v>238</v>
      </c>
      <c r="M147" s="3" t="str">
        <f>VLOOKUP(E147,Riferimento!$E$3:$H$181,4,FALSE)</f>
        <v>Closed</v>
      </c>
      <c r="N147" s="4">
        <f t="shared" si="12"/>
        <v>44562</v>
      </c>
      <c r="O147" s="5">
        <f>VLOOKUP(E147,Riferimento!$E$3:$I$181,5,FALSE)</f>
        <v>3650</v>
      </c>
      <c r="P147" s="6">
        <f t="shared" si="13"/>
        <v>48212</v>
      </c>
      <c r="Q147" s="6" t="str">
        <f>VLOOKUP(E147,Riferimento!$E$3:$J$181,6,FALSE)</f>
        <v>Confidential</v>
      </c>
      <c r="R147" s="60"/>
      <c r="S147" s="10" t="str">
        <f t="shared" si="10"/>
        <v/>
      </c>
      <c r="T147" s="2" t="s">
        <v>48</v>
      </c>
      <c r="U147" s="15" t="s">
        <v>49</v>
      </c>
      <c r="V147" s="16" t="s">
        <v>50</v>
      </c>
      <c r="W147" s="45">
        <v>44987</v>
      </c>
      <c r="X147" s="12">
        <v>3520</v>
      </c>
      <c r="Y147" s="12">
        <f t="shared" si="11"/>
        <v>60977</v>
      </c>
      <c r="Z147" s="35"/>
      <c r="AA147" s="35"/>
    </row>
    <row r="148" spans="1:27" ht="26" x14ac:dyDescent="0.15">
      <c r="A148" s="12">
        <v>60978</v>
      </c>
      <c r="B148" s="2" t="s">
        <v>42</v>
      </c>
      <c r="C148" s="15" t="str">
        <f>VLOOKUP(B148, Riferimento!M$3:N190, 2, 0)</f>
        <v>Italy</v>
      </c>
      <c r="D148" s="2" t="s">
        <v>43</v>
      </c>
      <c r="E148" s="2" t="s">
        <v>186</v>
      </c>
      <c r="F148" s="3" t="str">
        <f>VLOOKUP(E148,Riferimento!$E$3:$H$183,3,FALSE)</f>
        <v>EVT+10Y</v>
      </c>
      <c r="G148" s="3" t="str">
        <f>VLOOKUP(E148,Riferimento!$E$3:$H$181,2,FALSE)</f>
        <v>Purchase Orders</v>
      </c>
      <c r="H148" s="4">
        <v>43101</v>
      </c>
      <c r="I148" s="4">
        <v>44196</v>
      </c>
      <c r="J148" s="2" t="s">
        <v>45</v>
      </c>
      <c r="K148" s="4" t="s">
        <v>46</v>
      </c>
      <c r="L148" s="20" t="s">
        <v>239</v>
      </c>
      <c r="M148" s="3" t="str">
        <f>VLOOKUP(E148,Riferimento!$E$3:$H$181,4,FALSE)</f>
        <v>Closed</v>
      </c>
      <c r="N148" s="4">
        <f t="shared" si="12"/>
        <v>44197</v>
      </c>
      <c r="O148" s="5">
        <f>VLOOKUP(E148,Riferimento!$E$3:$I$181,5,FALSE)</f>
        <v>3650</v>
      </c>
      <c r="P148" s="6">
        <f t="shared" si="13"/>
        <v>47847</v>
      </c>
      <c r="Q148" s="6" t="str">
        <f>VLOOKUP(E148,Riferimento!$E$3:$J$181,6,FALSE)</f>
        <v>Confidential</v>
      </c>
      <c r="R148" s="60"/>
      <c r="S148" s="10" t="str">
        <f t="shared" si="10"/>
        <v/>
      </c>
      <c r="T148" s="2" t="s">
        <v>48</v>
      </c>
      <c r="U148" s="15" t="s">
        <v>49</v>
      </c>
      <c r="V148" s="16" t="s">
        <v>50</v>
      </c>
      <c r="W148" s="45">
        <v>44987</v>
      </c>
      <c r="X148" s="12">
        <v>3520</v>
      </c>
      <c r="Y148" s="12">
        <f t="shared" si="11"/>
        <v>60978</v>
      </c>
      <c r="Z148" s="35"/>
      <c r="AA148" s="35"/>
    </row>
    <row r="149" spans="1:27" ht="60" x14ac:dyDescent="0.15">
      <c r="A149" s="12">
        <v>60978</v>
      </c>
      <c r="B149" s="2" t="s">
        <v>42</v>
      </c>
      <c r="C149" s="15" t="str">
        <f>VLOOKUP(B149, Riferimento!M$3:N191, 2, 0)</f>
        <v>Italy</v>
      </c>
      <c r="D149" s="2" t="s">
        <v>43</v>
      </c>
      <c r="E149" s="2" t="s">
        <v>186</v>
      </c>
      <c r="F149" s="3" t="str">
        <f>VLOOKUP(E149,Riferimento!$E$3:$H$183,3,FALSE)</f>
        <v>EVT+10Y</v>
      </c>
      <c r="G149" s="3" t="str">
        <f>VLOOKUP(E149,Riferimento!$E$3:$H$181,2,FALSE)</f>
        <v>Purchase Orders</v>
      </c>
      <c r="H149" s="4">
        <v>43101</v>
      </c>
      <c r="I149" s="4">
        <v>44196</v>
      </c>
      <c r="J149" s="2" t="s">
        <v>45</v>
      </c>
      <c r="K149" s="4" t="s">
        <v>46</v>
      </c>
      <c r="L149" s="20" t="s">
        <v>240</v>
      </c>
      <c r="M149" s="3" t="str">
        <f>VLOOKUP(E149,Riferimento!$E$3:$H$181,4,FALSE)</f>
        <v>Closed</v>
      </c>
      <c r="N149" s="4">
        <f t="shared" si="12"/>
        <v>44197</v>
      </c>
      <c r="O149" s="5">
        <f>VLOOKUP(E149,Riferimento!$E$3:$I$181,5,FALSE)</f>
        <v>3650</v>
      </c>
      <c r="P149" s="6">
        <f t="shared" si="13"/>
        <v>47847</v>
      </c>
      <c r="Q149" s="6" t="str">
        <f>VLOOKUP(E149,Riferimento!$E$3:$J$181,6,FALSE)</f>
        <v>Confidential</v>
      </c>
      <c r="R149" s="60"/>
      <c r="S149" s="10" t="str">
        <f t="shared" si="10"/>
        <v/>
      </c>
      <c r="T149" s="2" t="s">
        <v>48</v>
      </c>
      <c r="U149" s="15" t="s">
        <v>49</v>
      </c>
      <c r="V149" s="16" t="s">
        <v>50</v>
      </c>
      <c r="W149" s="45">
        <v>44987</v>
      </c>
      <c r="X149" s="12">
        <v>3520</v>
      </c>
      <c r="Y149" s="12">
        <f t="shared" si="11"/>
        <v>60978</v>
      </c>
      <c r="Z149" s="35"/>
      <c r="AA149" s="35"/>
    </row>
    <row r="150" spans="1:27" ht="36" x14ac:dyDescent="0.15">
      <c r="A150" s="12">
        <v>60978</v>
      </c>
      <c r="B150" s="2" t="s">
        <v>42</v>
      </c>
      <c r="C150" s="15" t="str">
        <f>VLOOKUP(B150, Riferimento!M$3:N192, 2, 0)</f>
        <v>Italy</v>
      </c>
      <c r="D150" s="2" t="s">
        <v>43</v>
      </c>
      <c r="E150" s="2" t="s">
        <v>186</v>
      </c>
      <c r="F150" s="3" t="str">
        <f>VLOOKUP(E150,Riferimento!$E$3:$H$183,3,FALSE)</f>
        <v>EVT+10Y</v>
      </c>
      <c r="G150" s="3" t="str">
        <f>VLOOKUP(E150,Riferimento!$E$3:$H$181,2,FALSE)</f>
        <v>Purchase Orders</v>
      </c>
      <c r="H150" s="4">
        <v>43101</v>
      </c>
      <c r="I150" s="4">
        <v>44196</v>
      </c>
      <c r="J150" s="2" t="s">
        <v>45</v>
      </c>
      <c r="K150" s="4" t="s">
        <v>46</v>
      </c>
      <c r="L150" s="20" t="s">
        <v>241</v>
      </c>
      <c r="M150" s="3" t="str">
        <f>VLOOKUP(E150,Riferimento!$E$3:$H$181,4,FALSE)</f>
        <v>Closed</v>
      </c>
      <c r="N150" s="4">
        <f t="shared" si="12"/>
        <v>44197</v>
      </c>
      <c r="O150" s="5">
        <f>VLOOKUP(E150,Riferimento!$E$3:$I$181,5,FALSE)</f>
        <v>3650</v>
      </c>
      <c r="P150" s="6">
        <f t="shared" si="13"/>
        <v>47847</v>
      </c>
      <c r="Q150" s="6" t="str">
        <f>VLOOKUP(E150,Riferimento!$E$3:$J$181,6,FALSE)</f>
        <v>Confidential</v>
      </c>
      <c r="R150" s="60"/>
      <c r="S150" s="10" t="str">
        <f t="shared" si="10"/>
        <v/>
      </c>
      <c r="T150" s="2" t="s">
        <v>48</v>
      </c>
      <c r="U150" s="15" t="s">
        <v>49</v>
      </c>
      <c r="V150" s="16" t="s">
        <v>50</v>
      </c>
      <c r="W150" s="45">
        <v>44987</v>
      </c>
      <c r="X150" s="12">
        <v>3520</v>
      </c>
      <c r="Y150" s="12">
        <f t="shared" si="11"/>
        <v>60978</v>
      </c>
      <c r="Z150" s="35"/>
      <c r="AA150" s="35"/>
    </row>
    <row r="151" spans="1:27" ht="48" x14ac:dyDescent="0.15">
      <c r="A151" s="12">
        <v>60978</v>
      </c>
      <c r="B151" s="2" t="s">
        <v>42</v>
      </c>
      <c r="C151" s="15" t="str">
        <f>VLOOKUP(B151, Riferimento!M$3:N193, 2, 0)</f>
        <v>Italy</v>
      </c>
      <c r="D151" s="2" t="s">
        <v>43</v>
      </c>
      <c r="E151" s="2" t="s">
        <v>186</v>
      </c>
      <c r="F151" s="3" t="str">
        <f>VLOOKUP(E151,Riferimento!$E$3:$H$183,3,FALSE)</f>
        <v>EVT+10Y</v>
      </c>
      <c r="G151" s="3" t="str">
        <f>VLOOKUP(E151,Riferimento!$E$3:$H$181,2,FALSE)</f>
        <v>Purchase Orders</v>
      </c>
      <c r="H151" s="4">
        <v>43101</v>
      </c>
      <c r="I151" s="4">
        <v>44196</v>
      </c>
      <c r="J151" s="2" t="s">
        <v>45</v>
      </c>
      <c r="K151" s="4" t="s">
        <v>46</v>
      </c>
      <c r="L151" s="20" t="s">
        <v>242</v>
      </c>
      <c r="M151" s="3" t="str">
        <f>VLOOKUP(E151,Riferimento!$E$3:$H$181,4,FALSE)</f>
        <v>Closed</v>
      </c>
      <c r="N151" s="4">
        <f t="shared" si="12"/>
        <v>44197</v>
      </c>
      <c r="O151" s="5">
        <f>VLOOKUP(E151,Riferimento!$E$3:$I$181,5,FALSE)</f>
        <v>3650</v>
      </c>
      <c r="P151" s="6">
        <f t="shared" si="13"/>
        <v>47847</v>
      </c>
      <c r="Q151" s="6" t="str">
        <f>VLOOKUP(E151,Riferimento!$E$3:$J$181,6,FALSE)</f>
        <v>Confidential</v>
      </c>
      <c r="R151" s="60"/>
      <c r="S151" s="10" t="str">
        <f t="shared" si="10"/>
        <v/>
      </c>
      <c r="T151" s="2" t="s">
        <v>48</v>
      </c>
      <c r="U151" s="15" t="s">
        <v>49</v>
      </c>
      <c r="V151" s="16" t="s">
        <v>50</v>
      </c>
      <c r="W151" s="45">
        <v>44987</v>
      </c>
      <c r="X151" s="12">
        <v>3520</v>
      </c>
      <c r="Y151" s="12">
        <f t="shared" si="11"/>
        <v>60978</v>
      </c>
      <c r="Z151" s="35"/>
      <c r="AA151" s="35"/>
    </row>
    <row r="152" spans="1:27" ht="36" x14ac:dyDescent="0.15">
      <c r="A152" s="12">
        <v>60978</v>
      </c>
      <c r="B152" s="2" t="s">
        <v>42</v>
      </c>
      <c r="C152" s="15" t="str">
        <f>VLOOKUP(B152, Riferimento!M$3:N194, 2, 0)</f>
        <v>Italy</v>
      </c>
      <c r="D152" s="2" t="s">
        <v>43</v>
      </c>
      <c r="E152" s="2" t="s">
        <v>186</v>
      </c>
      <c r="F152" s="3" t="str">
        <f>VLOOKUP(E152,Riferimento!$E$3:$H$183,3,FALSE)</f>
        <v>EVT+10Y</v>
      </c>
      <c r="G152" s="3" t="str">
        <f>VLOOKUP(E152,Riferimento!$E$3:$H$181,2,FALSE)</f>
        <v>Purchase Orders</v>
      </c>
      <c r="H152" s="4">
        <v>41640</v>
      </c>
      <c r="I152" s="4">
        <v>44926</v>
      </c>
      <c r="J152" s="2" t="s">
        <v>237</v>
      </c>
      <c r="K152" s="4" t="s">
        <v>233</v>
      </c>
      <c r="L152" s="20" t="s">
        <v>243</v>
      </c>
      <c r="M152" s="3" t="str">
        <f>VLOOKUP(E152,Riferimento!$E$3:$H$181,4,FALSE)</f>
        <v>Closed</v>
      </c>
      <c r="N152" s="4">
        <f t="shared" si="12"/>
        <v>44927</v>
      </c>
      <c r="O152" s="5">
        <f>VLOOKUP(E152,Riferimento!$E$3:$I$181,5,FALSE)</f>
        <v>3650</v>
      </c>
      <c r="P152" s="6">
        <f t="shared" si="13"/>
        <v>48577</v>
      </c>
      <c r="Q152" s="6" t="str">
        <f>VLOOKUP(E152,Riferimento!$E$3:$J$181,6,FALSE)</f>
        <v>Confidential</v>
      </c>
      <c r="R152" s="60"/>
      <c r="S152" s="10" t="str">
        <f t="shared" si="10"/>
        <v/>
      </c>
      <c r="T152" s="2" t="s">
        <v>48</v>
      </c>
      <c r="U152" s="15" t="s">
        <v>49</v>
      </c>
      <c r="V152" s="16" t="s">
        <v>50</v>
      </c>
      <c r="W152" s="45">
        <v>44987</v>
      </c>
      <c r="X152" s="12">
        <v>3520</v>
      </c>
      <c r="Y152" s="12">
        <f t="shared" si="11"/>
        <v>60978</v>
      </c>
      <c r="Z152" s="35"/>
      <c r="AA152" s="35"/>
    </row>
    <row r="153" spans="1:27" ht="39" x14ac:dyDescent="0.15">
      <c r="A153" s="12">
        <v>60979</v>
      </c>
      <c r="B153" s="2" t="s">
        <v>42</v>
      </c>
      <c r="C153" s="15" t="str">
        <f>VLOOKUP(B153, Riferimento!M$3:N195, 2, 0)</f>
        <v>Italy</v>
      </c>
      <c r="D153" s="2" t="s">
        <v>43</v>
      </c>
      <c r="E153" s="2" t="s">
        <v>92</v>
      </c>
      <c r="F153" s="3" t="str">
        <f>VLOOKUP(E153,Riferimento!$E$3:$H$183,3,FALSE)</f>
        <v>EVT+10Y</v>
      </c>
      <c r="G153" s="3" t="str">
        <f>VLOOKUP(E153,Riferimento!$E$3:$H$181,2,FALSE)</f>
        <v>Accounts Payable, Receivables, Journal Vouchers and Cost Accounting</v>
      </c>
      <c r="H153" s="4">
        <v>41275</v>
      </c>
      <c r="I153" s="4">
        <v>42735</v>
      </c>
      <c r="J153" s="2" t="s">
        <v>244</v>
      </c>
      <c r="K153" s="4" t="s">
        <v>245</v>
      </c>
      <c r="L153" s="20" t="s">
        <v>246</v>
      </c>
      <c r="M153" s="3" t="str">
        <f>VLOOKUP(E153,Riferimento!$E$3:$H$181,4,FALSE)</f>
        <v>Tax Year Closed</v>
      </c>
      <c r="N153" s="4">
        <f t="shared" si="12"/>
        <v>42736</v>
      </c>
      <c r="O153" s="5">
        <f>VLOOKUP(E153,Riferimento!$E$3:$I$181,5,FALSE)</f>
        <v>3650</v>
      </c>
      <c r="P153" s="6">
        <f t="shared" si="13"/>
        <v>46386</v>
      </c>
      <c r="Q153" s="6" t="str">
        <f>VLOOKUP(E153,Riferimento!$E$3:$J$181,6,FALSE)</f>
        <v>Confidential</v>
      </c>
      <c r="R153" s="60"/>
      <c r="S153" s="10" t="str">
        <f t="shared" ref="S153:S184" si="14">IF(T153="Planet","066890B001","")</f>
        <v/>
      </c>
      <c r="T153" s="2" t="s">
        <v>48</v>
      </c>
      <c r="U153" s="15" t="s">
        <v>49</v>
      </c>
      <c r="V153" s="16" t="s">
        <v>50</v>
      </c>
      <c r="W153" s="45">
        <v>44987</v>
      </c>
      <c r="X153" s="12">
        <v>3519</v>
      </c>
      <c r="Y153" s="12">
        <f t="shared" si="11"/>
        <v>60979</v>
      </c>
      <c r="Z153" s="35"/>
      <c r="AA153" s="35"/>
    </row>
    <row r="154" spans="1:27" ht="26" x14ac:dyDescent="0.15">
      <c r="A154" s="12">
        <v>60979</v>
      </c>
      <c r="B154" s="2" t="s">
        <v>42</v>
      </c>
      <c r="C154" s="15" t="str">
        <f>VLOOKUP(B154, Riferimento!M$3:N196, 2, 0)</f>
        <v>Italy</v>
      </c>
      <c r="D154" s="2" t="s">
        <v>43</v>
      </c>
      <c r="E154" s="2" t="s">
        <v>247</v>
      </c>
      <c r="F154" s="3" t="str">
        <f>VLOOKUP(E154,Riferimento!$E$3:$H$183,3,FALSE)</f>
        <v>10Y</v>
      </c>
      <c r="G154" s="3" t="str">
        <f>VLOOKUP(E154,Riferimento!$E$3:$H$181,2,FALSE)</f>
        <v>HSE Internal Audits, Inspections, and Reports</v>
      </c>
      <c r="H154" s="4">
        <v>43831</v>
      </c>
      <c r="I154" s="4">
        <v>44561</v>
      </c>
      <c r="J154" s="2" t="s">
        <v>45</v>
      </c>
      <c r="K154" s="4" t="s">
        <v>46</v>
      </c>
      <c r="L154" s="20" t="s">
        <v>248</v>
      </c>
      <c r="M154" s="3" t="str">
        <f>VLOOKUP(E154,Riferimento!$E$3:$H$181,4,FALSE)</f>
        <v>Creation Date</v>
      </c>
      <c r="N154" s="4">
        <f t="shared" si="12"/>
        <v>44562</v>
      </c>
      <c r="O154" s="5">
        <f>VLOOKUP(E154,Riferimento!$E$3:$I$181,5,FALSE)</f>
        <v>3650</v>
      </c>
      <c r="P154" s="6">
        <f t="shared" si="13"/>
        <v>48212</v>
      </c>
      <c r="Q154" s="6" t="str">
        <f>VLOOKUP(E154,Riferimento!$E$3:$J$181,6,FALSE)</f>
        <v>Confidential</v>
      </c>
      <c r="R154" s="60"/>
      <c r="S154" s="10" t="str">
        <f t="shared" si="14"/>
        <v/>
      </c>
      <c r="T154" s="2" t="s">
        <v>48</v>
      </c>
      <c r="U154" s="15" t="s">
        <v>49</v>
      </c>
      <c r="V154" s="16" t="s">
        <v>50</v>
      </c>
      <c r="W154" s="45">
        <v>44987</v>
      </c>
      <c r="X154" s="12">
        <v>3519</v>
      </c>
      <c r="Y154" s="12">
        <f t="shared" si="11"/>
        <v>60979</v>
      </c>
      <c r="Z154" s="35"/>
      <c r="AA154" s="35"/>
    </row>
    <row r="155" spans="1:27" ht="39" x14ac:dyDescent="0.15">
      <c r="A155" s="12">
        <v>60979</v>
      </c>
      <c r="B155" s="2" t="s">
        <v>42</v>
      </c>
      <c r="C155" s="15" t="str">
        <f>VLOOKUP(B155, Riferimento!M$3:N197, 2, 0)</f>
        <v>Italy</v>
      </c>
      <c r="D155" s="2" t="s">
        <v>43</v>
      </c>
      <c r="E155" s="2" t="s">
        <v>249</v>
      </c>
      <c r="F155" s="3" t="str">
        <f>VLOOKUP(E155,Riferimento!$E$3:$H$183,3,FALSE)</f>
        <v>EVT+15Y</v>
      </c>
      <c r="G155" s="3" t="str">
        <f>VLOOKUP(E155,Riferimento!$E$3:$H$181,2,FALSE)</f>
        <v>Real Property</v>
      </c>
      <c r="H155" s="4">
        <v>38047</v>
      </c>
      <c r="I155" s="4">
        <v>44742</v>
      </c>
      <c r="J155" s="2" t="s">
        <v>250</v>
      </c>
      <c r="K155" s="4" t="s">
        <v>46</v>
      </c>
      <c r="L155" s="20" t="s">
        <v>251</v>
      </c>
      <c r="M155" s="3" t="str">
        <f>VLOOKUP(E155,Riferimento!$E$3:$H$181,4,FALSE)</f>
        <v>Property Obligation Ceases</v>
      </c>
      <c r="N155" s="4">
        <f t="shared" si="12"/>
        <v>44743</v>
      </c>
      <c r="O155" s="5">
        <f>VLOOKUP(E155,Riferimento!$E$3:$I$181,5,FALSE)</f>
        <v>5475</v>
      </c>
      <c r="P155" s="6">
        <f t="shared" si="13"/>
        <v>50218</v>
      </c>
      <c r="Q155" s="6" t="str">
        <f>VLOOKUP(E155,Riferimento!$E$3:$J$181,6,FALSE)</f>
        <v>Confidential</v>
      </c>
      <c r="R155" s="60"/>
      <c r="S155" s="10" t="str">
        <f t="shared" si="14"/>
        <v/>
      </c>
      <c r="T155" s="2" t="s">
        <v>48</v>
      </c>
      <c r="U155" s="15" t="s">
        <v>49</v>
      </c>
      <c r="V155" s="16" t="s">
        <v>50</v>
      </c>
      <c r="W155" s="45">
        <v>44987</v>
      </c>
      <c r="X155" s="12">
        <v>3519</v>
      </c>
      <c r="Y155" s="12">
        <f t="shared" si="11"/>
        <v>60979</v>
      </c>
      <c r="Z155" s="35"/>
      <c r="AA155" s="35"/>
    </row>
    <row r="156" spans="1:27" ht="39" x14ac:dyDescent="0.15">
      <c r="A156" s="12">
        <v>60979</v>
      </c>
      <c r="B156" s="2" t="s">
        <v>42</v>
      </c>
      <c r="C156" s="15" t="str">
        <f>VLOOKUP(B156, Riferimento!M$3:N198, 2, 0)</f>
        <v>Italy</v>
      </c>
      <c r="D156" s="2" t="s">
        <v>43</v>
      </c>
      <c r="E156" s="2" t="s">
        <v>249</v>
      </c>
      <c r="F156" s="3" t="str">
        <f>VLOOKUP(E156,Riferimento!$E$3:$H$183,3,FALSE)</f>
        <v>EVT+15Y</v>
      </c>
      <c r="G156" s="3" t="str">
        <f>VLOOKUP(E156,Riferimento!$E$3:$H$181,2,FALSE)</f>
        <v>Real Property</v>
      </c>
      <c r="H156" s="4">
        <v>43466</v>
      </c>
      <c r="I156" s="4">
        <v>44043</v>
      </c>
      <c r="J156" s="2" t="s">
        <v>45</v>
      </c>
      <c r="K156" s="4" t="s">
        <v>46</v>
      </c>
      <c r="L156" s="20" t="s">
        <v>252</v>
      </c>
      <c r="M156" s="3" t="str">
        <f>VLOOKUP(E156,Riferimento!$E$3:$H$181,4,FALSE)</f>
        <v>Property Obligation Ceases</v>
      </c>
      <c r="N156" s="4">
        <f t="shared" si="12"/>
        <v>44044</v>
      </c>
      <c r="O156" s="5">
        <f>VLOOKUP(E156,Riferimento!$E$3:$I$181,5,FALSE)</f>
        <v>5475</v>
      </c>
      <c r="P156" s="6">
        <f t="shared" si="13"/>
        <v>49519</v>
      </c>
      <c r="Q156" s="6" t="str">
        <f>VLOOKUP(E156,Riferimento!$E$3:$J$181,6,FALSE)</f>
        <v>Confidential</v>
      </c>
      <c r="R156" s="60"/>
      <c r="S156" s="10" t="str">
        <f t="shared" si="14"/>
        <v/>
      </c>
      <c r="T156" s="2" t="s">
        <v>48</v>
      </c>
      <c r="U156" s="15" t="s">
        <v>49</v>
      </c>
      <c r="V156" s="16" t="s">
        <v>50</v>
      </c>
      <c r="W156" s="45">
        <v>44987</v>
      </c>
      <c r="X156" s="12">
        <v>3519</v>
      </c>
      <c r="Y156" s="12">
        <f t="shared" si="11"/>
        <v>60979</v>
      </c>
      <c r="Z156" s="35"/>
      <c r="AA156" s="35"/>
    </row>
    <row r="157" spans="1:27" ht="39" x14ac:dyDescent="0.15">
      <c r="A157" s="40">
        <v>61012</v>
      </c>
      <c r="B157" s="2" t="s">
        <v>42</v>
      </c>
      <c r="C157" s="15" t="str">
        <f>VLOOKUP(B157, Riferimento!M$3:N199, 2, 0)</f>
        <v>Italy</v>
      </c>
      <c r="D157" s="2" t="s">
        <v>253</v>
      </c>
      <c r="E157" s="2" t="s">
        <v>254</v>
      </c>
      <c r="F157" s="3" t="str">
        <f>VLOOKUP(E157,Riferimento!$E$3:$H$183,3,FALSE)</f>
        <v>EVT+15Y</v>
      </c>
      <c r="G157" s="3" t="str">
        <f>VLOOKUP(E157,Riferimento!$E$3:$H$181,2,FALSE)</f>
        <v>Contracts / Agreements - Customers, Vendors or Subcontractors</v>
      </c>
      <c r="H157" s="4">
        <v>43447</v>
      </c>
      <c r="I157" s="4">
        <v>43447</v>
      </c>
      <c r="J157" s="2" t="s">
        <v>255</v>
      </c>
      <c r="K157" s="4" t="s">
        <v>256</v>
      </c>
      <c r="L157" s="20" t="s">
        <v>257</v>
      </c>
      <c r="M157" s="3" t="str">
        <f>VLOOKUP(E157,Riferimento!$E$3:$H$181,4,FALSE)</f>
        <v>Termination of Contract and Warranty</v>
      </c>
      <c r="N157" s="4">
        <f t="shared" si="12"/>
        <v>43448</v>
      </c>
      <c r="O157" s="5">
        <f>VLOOKUP(E157,Riferimento!$E$3:$I$181,5,FALSE)</f>
        <v>5475</v>
      </c>
      <c r="P157" s="6">
        <f t="shared" si="13"/>
        <v>48923</v>
      </c>
      <c r="Q157" s="6" t="str">
        <f>VLOOKUP(E157,Riferimento!$E$3:$J$181,6,FALSE)</f>
        <v>Confidential</v>
      </c>
      <c r="R157" s="60"/>
      <c r="S157" s="10" t="str">
        <f t="shared" si="14"/>
        <v/>
      </c>
      <c r="T157" s="2" t="s">
        <v>48</v>
      </c>
      <c r="U157" s="15" t="s">
        <v>49</v>
      </c>
      <c r="V157" s="16" t="s">
        <v>258</v>
      </c>
      <c r="W157" s="45">
        <v>45050</v>
      </c>
      <c r="X157" s="12">
        <v>3514</v>
      </c>
      <c r="Y157" s="12">
        <f t="shared" si="11"/>
        <v>61012</v>
      </c>
      <c r="Z157" s="35"/>
      <c r="AA157" s="35"/>
    </row>
    <row r="158" spans="1:27" x14ac:dyDescent="0.15">
      <c r="A158" s="41">
        <v>61012</v>
      </c>
      <c r="B158" s="2" t="s">
        <v>42</v>
      </c>
      <c r="C158" s="15" t="str">
        <f>VLOOKUP(B158, Riferimento!M$3:N200, 2, 0)</f>
        <v>Italy</v>
      </c>
      <c r="D158" s="2" t="s">
        <v>253</v>
      </c>
      <c r="E158" s="2" t="s">
        <v>259</v>
      </c>
      <c r="F158" s="3" t="str">
        <f>VLOOKUP(E158,Riferimento!$E$3:$H$183,3,FALSE)</f>
        <v>EVT+10Y</v>
      </c>
      <c r="G158" s="3" t="str">
        <f>VLOOKUP(E158,Riferimento!$E$3:$H$181,2,FALSE)</f>
        <v>Engineering Administration</v>
      </c>
      <c r="H158" s="4">
        <v>43559</v>
      </c>
      <c r="I158" s="4">
        <v>43559</v>
      </c>
      <c r="J158" s="2" t="s">
        <v>255</v>
      </c>
      <c r="K158" s="4" t="s">
        <v>256</v>
      </c>
      <c r="L158" s="20" t="s">
        <v>260</v>
      </c>
      <c r="M158" s="3" t="str">
        <f>VLOOKUP(E158,Riferimento!$E$3:$H$181,4,FALSE)</f>
        <v>Project Closed</v>
      </c>
      <c r="N158" s="4">
        <f t="shared" si="12"/>
        <v>43560</v>
      </c>
      <c r="O158" s="5">
        <f>VLOOKUP(E158,Riferimento!$E$3:$I$181,5,FALSE)</f>
        <v>3650</v>
      </c>
      <c r="P158" s="6">
        <f t="shared" si="13"/>
        <v>47210</v>
      </c>
      <c r="Q158" s="6" t="str">
        <f>VLOOKUP(E158,Riferimento!$E$3:$J$181,6,FALSE)</f>
        <v>Confidential</v>
      </c>
      <c r="R158" s="60"/>
      <c r="S158" s="10" t="str">
        <f t="shared" si="14"/>
        <v/>
      </c>
      <c r="T158" s="2" t="s">
        <v>48</v>
      </c>
      <c r="U158" s="15" t="s">
        <v>49</v>
      </c>
      <c r="V158" s="16" t="s">
        <v>258</v>
      </c>
      <c r="W158" s="45">
        <v>45050</v>
      </c>
      <c r="X158" s="12">
        <v>3514</v>
      </c>
      <c r="Y158" s="12">
        <f t="shared" si="11"/>
        <v>61012</v>
      </c>
      <c r="Z158" s="35"/>
      <c r="AA158" s="35"/>
    </row>
    <row r="159" spans="1:27" ht="39" x14ac:dyDescent="0.15">
      <c r="A159" s="41">
        <v>61012</v>
      </c>
      <c r="B159" s="2" t="s">
        <v>42</v>
      </c>
      <c r="C159" s="15" t="str">
        <f>VLOOKUP(B159, Riferimento!M$3:N201, 2, 0)</f>
        <v>Italy</v>
      </c>
      <c r="D159" s="2" t="s">
        <v>253</v>
      </c>
      <c r="E159" s="2" t="s">
        <v>254</v>
      </c>
      <c r="F159" s="3" t="str">
        <f>VLOOKUP(E159,Riferimento!$E$3:$H$183,3,FALSE)</f>
        <v>EVT+15Y</v>
      </c>
      <c r="G159" s="3" t="str">
        <f>VLOOKUP(E159,Riferimento!$E$3:$H$181,2,FALSE)</f>
        <v>Contracts / Agreements - Customers, Vendors or Subcontractors</v>
      </c>
      <c r="H159" s="4">
        <v>43271</v>
      </c>
      <c r="I159" s="4">
        <v>43271</v>
      </c>
      <c r="J159" s="2" t="s">
        <v>255</v>
      </c>
      <c r="K159" s="4" t="s">
        <v>256</v>
      </c>
      <c r="L159" s="20" t="s">
        <v>261</v>
      </c>
      <c r="M159" s="3" t="str">
        <f>VLOOKUP(E159,Riferimento!$E$3:$H$181,4,FALSE)</f>
        <v>Termination of Contract and Warranty</v>
      </c>
      <c r="N159" s="4">
        <f t="shared" si="12"/>
        <v>43272</v>
      </c>
      <c r="O159" s="5">
        <f>VLOOKUP(E159,Riferimento!$E$3:$I$181,5,FALSE)</f>
        <v>5475</v>
      </c>
      <c r="P159" s="6">
        <f t="shared" si="13"/>
        <v>48747</v>
      </c>
      <c r="Q159" s="6" t="str">
        <f>VLOOKUP(E159,Riferimento!$E$3:$J$181,6,FALSE)</f>
        <v>Confidential</v>
      </c>
      <c r="R159" s="60"/>
      <c r="S159" s="10" t="str">
        <f t="shared" si="14"/>
        <v/>
      </c>
      <c r="T159" s="2" t="s">
        <v>48</v>
      </c>
      <c r="U159" s="15" t="s">
        <v>49</v>
      </c>
      <c r="V159" s="16" t="s">
        <v>258</v>
      </c>
      <c r="W159" s="45">
        <v>45050</v>
      </c>
      <c r="X159" s="12">
        <v>3514</v>
      </c>
      <c r="Y159" s="12">
        <f t="shared" si="11"/>
        <v>61012</v>
      </c>
      <c r="Z159" s="35"/>
      <c r="AA159" s="35"/>
    </row>
    <row r="160" spans="1:27" x14ac:dyDescent="0.15">
      <c r="A160" s="41">
        <v>61012</v>
      </c>
      <c r="B160" s="2" t="s">
        <v>42</v>
      </c>
      <c r="C160" s="15" t="str">
        <f>VLOOKUP(B160, Riferimento!M$3:N202, 2, 0)</f>
        <v>Italy</v>
      </c>
      <c r="D160" s="2" t="s">
        <v>253</v>
      </c>
      <c r="E160" s="2" t="s">
        <v>259</v>
      </c>
      <c r="F160" s="3" t="str">
        <f>VLOOKUP(E160,Riferimento!$E$3:$H$183,3,FALSE)</f>
        <v>EVT+10Y</v>
      </c>
      <c r="G160" s="3" t="str">
        <f>VLOOKUP(E160,Riferimento!$E$3:$H$181,2,FALSE)</f>
        <v>Engineering Administration</v>
      </c>
      <c r="H160" s="4">
        <v>43887</v>
      </c>
      <c r="I160" s="4">
        <v>43887</v>
      </c>
      <c r="J160" s="2" t="s">
        <v>255</v>
      </c>
      <c r="K160" s="4" t="s">
        <v>256</v>
      </c>
      <c r="L160" s="20" t="s">
        <v>262</v>
      </c>
      <c r="M160" s="3" t="str">
        <f>VLOOKUP(E160,Riferimento!$E$3:$H$181,4,FALSE)</f>
        <v>Project Closed</v>
      </c>
      <c r="N160" s="4">
        <f t="shared" si="12"/>
        <v>43888</v>
      </c>
      <c r="O160" s="5">
        <f>VLOOKUP(E160,Riferimento!$E$3:$I$181,5,FALSE)</f>
        <v>3650</v>
      </c>
      <c r="P160" s="6">
        <f t="shared" si="13"/>
        <v>47538</v>
      </c>
      <c r="Q160" s="6" t="str">
        <f>VLOOKUP(E160,Riferimento!$E$3:$J$181,6,FALSE)</f>
        <v>Confidential</v>
      </c>
      <c r="R160" s="60"/>
      <c r="S160" s="10" t="str">
        <f t="shared" si="14"/>
        <v/>
      </c>
      <c r="T160" s="2" t="s">
        <v>48</v>
      </c>
      <c r="U160" s="15" t="s">
        <v>49</v>
      </c>
      <c r="V160" s="16" t="s">
        <v>258</v>
      </c>
      <c r="W160" s="45">
        <v>45050</v>
      </c>
      <c r="X160" s="12">
        <v>3514</v>
      </c>
      <c r="Y160" s="12">
        <f t="shared" si="11"/>
        <v>61012</v>
      </c>
      <c r="Z160" s="35"/>
      <c r="AA160" s="35"/>
    </row>
    <row r="161" spans="1:27" x14ac:dyDescent="0.15">
      <c r="A161" s="41">
        <v>61012</v>
      </c>
      <c r="B161" s="2" t="s">
        <v>42</v>
      </c>
      <c r="C161" s="15" t="str">
        <f>VLOOKUP(B161, Riferimento!M$3:N203, 2, 0)</f>
        <v>Italy</v>
      </c>
      <c r="D161" s="2" t="s">
        <v>253</v>
      </c>
      <c r="E161" s="2" t="s">
        <v>259</v>
      </c>
      <c r="F161" s="3" t="str">
        <f>VLOOKUP(E161,Riferimento!$E$3:$H$183,3,FALSE)</f>
        <v>EVT+10Y</v>
      </c>
      <c r="G161" s="3" t="str">
        <f>VLOOKUP(E161,Riferimento!$E$3:$H$181,2,FALSE)</f>
        <v>Engineering Administration</v>
      </c>
      <c r="H161" s="4">
        <v>43889</v>
      </c>
      <c r="I161" s="4">
        <v>43889</v>
      </c>
      <c r="J161" s="2" t="s">
        <v>255</v>
      </c>
      <c r="K161" s="4" t="s">
        <v>256</v>
      </c>
      <c r="L161" s="20" t="s">
        <v>263</v>
      </c>
      <c r="M161" s="3" t="str">
        <f>VLOOKUP(E161,Riferimento!$E$3:$H$181,4,FALSE)</f>
        <v>Project Closed</v>
      </c>
      <c r="N161" s="4">
        <f t="shared" si="12"/>
        <v>43890</v>
      </c>
      <c r="O161" s="5">
        <f>VLOOKUP(E161,Riferimento!$E$3:$I$181,5,FALSE)</f>
        <v>3650</v>
      </c>
      <c r="P161" s="6">
        <f t="shared" si="13"/>
        <v>47540</v>
      </c>
      <c r="Q161" s="6" t="str">
        <f>VLOOKUP(E161,Riferimento!$E$3:$J$181,6,FALSE)</f>
        <v>Confidential</v>
      </c>
      <c r="R161" s="60"/>
      <c r="S161" s="10" t="str">
        <f t="shared" si="14"/>
        <v/>
      </c>
      <c r="T161" s="2" t="s">
        <v>48</v>
      </c>
      <c r="U161" s="15" t="s">
        <v>49</v>
      </c>
      <c r="V161" s="16" t="s">
        <v>258</v>
      </c>
      <c r="W161" s="45">
        <v>45050</v>
      </c>
      <c r="X161" s="12">
        <v>3514</v>
      </c>
      <c r="Y161" s="12">
        <f t="shared" si="11"/>
        <v>61012</v>
      </c>
      <c r="Z161" s="35"/>
      <c r="AA161" s="35"/>
    </row>
    <row r="162" spans="1:27" ht="39" x14ac:dyDescent="0.15">
      <c r="A162" s="41">
        <v>61012</v>
      </c>
      <c r="B162" s="2" t="s">
        <v>42</v>
      </c>
      <c r="C162" s="15" t="str">
        <f>VLOOKUP(B162, Riferimento!M$3:N204, 2, 0)</f>
        <v>Italy</v>
      </c>
      <c r="D162" s="2" t="s">
        <v>253</v>
      </c>
      <c r="E162" s="2" t="s">
        <v>264</v>
      </c>
      <c r="F162" s="3" t="str">
        <f>VLOOKUP(E162,Riferimento!$E$3:$H$183,3,FALSE)</f>
        <v>EVT+30Y</v>
      </c>
      <c r="G162" s="3" t="str">
        <f>VLOOKUP(E162,Riferimento!$E$3:$H$181,2,FALSE)</f>
        <v>Engineering Design Records</v>
      </c>
      <c r="H162" s="4">
        <v>43605</v>
      </c>
      <c r="I162" s="4">
        <v>43605</v>
      </c>
      <c r="J162" s="2" t="s">
        <v>255</v>
      </c>
      <c r="K162" s="4" t="s">
        <v>256</v>
      </c>
      <c r="L162" s="20" t="s">
        <v>265</v>
      </c>
      <c r="M162" s="3" t="str">
        <f>VLOOKUP(E162,Riferimento!$E$3:$H$181,4,FALSE)</f>
        <v>Project and Warranty Closed</v>
      </c>
      <c r="N162" s="4">
        <f t="shared" si="12"/>
        <v>43606</v>
      </c>
      <c r="O162" s="5">
        <f>VLOOKUP(E162,Riferimento!$E$3:$I$181,5,FALSE)</f>
        <v>10950</v>
      </c>
      <c r="P162" s="6">
        <f t="shared" si="13"/>
        <v>54556</v>
      </c>
      <c r="Q162" s="6" t="str">
        <f>VLOOKUP(E162,Riferimento!$E$3:$J$181,6,FALSE)</f>
        <v>Confidential</v>
      </c>
      <c r="R162" s="60"/>
      <c r="S162" s="10" t="str">
        <f t="shared" si="14"/>
        <v/>
      </c>
      <c r="T162" s="2" t="s">
        <v>48</v>
      </c>
      <c r="U162" s="15" t="s">
        <v>49</v>
      </c>
      <c r="V162" s="16" t="s">
        <v>258</v>
      </c>
      <c r="W162" s="45">
        <v>45050</v>
      </c>
      <c r="X162" s="12">
        <v>3514</v>
      </c>
      <c r="Y162" s="12">
        <f t="shared" si="11"/>
        <v>61012</v>
      </c>
      <c r="Z162" s="35"/>
      <c r="AA162" s="35"/>
    </row>
    <row r="163" spans="1:27" ht="39" x14ac:dyDescent="0.15">
      <c r="A163" s="42">
        <v>61013</v>
      </c>
      <c r="B163" s="2" t="s">
        <v>42</v>
      </c>
      <c r="C163" s="15" t="str">
        <f>VLOOKUP(B163, Riferimento!M$3:N205, 2, 0)</f>
        <v>Italy</v>
      </c>
      <c r="D163" s="2" t="s">
        <v>253</v>
      </c>
      <c r="E163" s="2" t="s">
        <v>264</v>
      </c>
      <c r="F163" s="3" t="str">
        <f>VLOOKUP(E163,Riferimento!$E$3:$H$183,3,FALSE)</f>
        <v>EVT+30Y</v>
      </c>
      <c r="G163" s="3" t="str">
        <f>VLOOKUP(E163,Riferimento!$E$3:$H$181,2,FALSE)</f>
        <v>Engineering Design Records</v>
      </c>
      <c r="H163" s="4">
        <v>43605</v>
      </c>
      <c r="I163" s="4">
        <v>43605</v>
      </c>
      <c r="J163" s="2" t="s">
        <v>255</v>
      </c>
      <c r="K163" s="4" t="s">
        <v>256</v>
      </c>
      <c r="L163" s="20" t="s">
        <v>266</v>
      </c>
      <c r="M163" s="3" t="str">
        <f>VLOOKUP(E163,Riferimento!$E$3:$H$181,4,FALSE)</f>
        <v>Project and Warranty Closed</v>
      </c>
      <c r="N163" s="4">
        <f t="shared" si="12"/>
        <v>43606</v>
      </c>
      <c r="O163" s="5">
        <f>VLOOKUP(E163,Riferimento!$E$3:$I$181,5,FALSE)</f>
        <v>10950</v>
      </c>
      <c r="P163" s="6">
        <f t="shared" si="13"/>
        <v>54556</v>
      </c>
      <c r="Q163" s="6" t="str">
        <f>VLOOKUP(E163,Riferimento!$E$3:$J$181,6,FALSE)</f>
        <v>Confidential</v>
      </c>
      <c r="R163" s="60"/>
      <c r="S163" s="10" t="str">
        <f t="shared" si="14"/>
        <v/>
      </c>
      <c r="T163" s="2" t="s">
        <v>48</v>
      </c>
      <c r="U163" s="15" t="s">
        <v>49</v>
      </c>
      <c r="V163" s="16" t="s">
        <v>258</v>
      </c>
      <c r="W163" s="45">
        <v>45050</v>
      </c>
      <c r="X163" s="12">
        <v>3514</v>
      </c>
      <c r="Y163" s="12">
        <f t="shared" si="11"/>
        <v>61013</v>
      </c>
      <c r="Z163" s="35"/>
      <c r="AA163" s="35"/>
    </row>
    <row r="164" spans="1:27" x14ac:dyDescent="0.15">
      <c r="A164" s="42">
        <v>61013</v>
      </c>
      <c r="B164" s="2" t="s">
        <v>42</v>
      </c>
      <c r="C164" s="15" t="str">
        <f>VLOOKUP(B164, Riferimento!M$3:N206, 2, 0)</f>
        <v>Italy</v>
      </c>
      <c r="D164" s="2" t="s">
        <v>253</v>
      </c>
      <c r="E164" s="2" t="s">
        <v>267</v>
      </c>
      <c r="F164" s="3" t="str">
        <f>VLOOKUP(E164,Riferimento!$E$3:$H$183,3,FALSE)</f>
        <v>EVT+10Y</v>
      </c>
      <c r="G164" s="3" t="str">
        <f>VLOOKUP(E164,Riferimento!$E$3:$H$181,2,FALSE)</f>
        <v>Internal, External and Vendor Audits</v>
      </c>
      <c r="H164" s="4">
        <v>43441</v>
      </c>
      <c r="I164" s="4">
        <v>43441</v>
      </c>
      <c r="J164" s="2" t="s">
        <v>255</v>
      </c>
      <c r="K164" s="4" t="s">
        <v>256</v>
      </c>
      <c r="L164" s="20" t="s">
        <v>268</v>
      </c>
      <c r="M164" s="3" t="str">
        <f>VLOOKUP(E164,Riferimento!$E$3:$H$181,4,FALSE)</f>
        <v>Close of Audit</v>
      </c>
      <c r="N164" s="4">
        <f t="shared" si="12"/>
        <v>43442</v>
      </c>
      <c r="O164" s="5">
        <f>VLOOKUP(E164,Riferimento!$E$3:$I$181,5,FALSE)</f>
        <v>3650</v>
      </c>
      <c r="P164" s="6">
        <f t="shared" si="13"/>
        <v>47092</v>
      </c>
      <c r="Q164" s="6" t="str">
        <f>VLOOKUP(E164,Riferimento!$E$3:$J$181,6,FALSE)</f>
        <v>Confidential</v>
      </c>
      <c r="R164" s="60"/>
      <c r="S164" s="10" t="str">
        <f t="shared" si="14"/>
        <v/>
      </c>
      <c r="T164" s="2" t="s">
        <v>48</v>
      </c>
      <c r="U164" s="15" t="s">
        <v>49</v>
      </c>
      <c r="V164" s="16" t="s">
        <v>258</v>
      </c>
      <c r="W164" s="45">
        <v>45050</v>
      </c>
      <c r="X164" s="12">
        <v>3514</v>
      </c>
      <c r="Y164" s="12">
        <f t="shared" si="11"/>
        <v>61013</v>
      </c>
      <c r="Z164" s="35"/>
      <c r="AA164" s="35"/>
    </row>
    <row r="165" spans="1:27" x14ac:dyDescent="0.15">
      <c r="A165" s="42">
        <v>61013</v>
      </c>
      <c r="B165" s="2" t="s">
        <v>42</v>
      </c>
      <c r="C165" s="15" t="str">
        <f>VLOOKUP(B165, Riferimento!M$3:N207, 2, 0)</f>
        <v>Italy</v>
      </c>
      <c r="D165" s="2" t="s">
        <v>253</v>
      </c>
      <c r="E165" s="2" t="s">
        <v>259</v>
      </c>
      <c r="F165" s="3" t="str">
        <f>VLOOKUP(E165,Riferimento!$E$3:$H$183,3,FALSE)</f>
        <v>EVT+10Y</v>
      </c>
      <c r="G165" s="3" t="str">
        <f>VLOOKUP(E165,Riferimento!$E$3:$H$181,2,FALSE)</f>
        <v>Engineering Administration</v>
      </c>
      <c r="H165" s="4">
        <v>43641</v>
      </c>
      <c r="I165" s="4">
        <v>43641</v>
      </c>
      <c r="J165" s="2" t="s">
        <v>255</v>
      </c>
      <c r="K165" s="4" t="s">
        <v>256</v>
      </c>
      <c r="L165" s="20" t="s">
        <v>269</v>
      </c>
      <c r="M165" s="3" t="str">
        <f>VLOOKUP(E165,Riferimento!$E$3:$H$181,4,FALSE)</f>
        <v>Project Closed</v>
      </c>
      <c r="N165" s="4">
        <f t="shared" si="12"/>
        <v>43642</v>
      </c>
      <c r="O165" s="5">
        <f>VLOOKUP(E165,Riferimento!$E$3:$I$181,5,FALSE)</f>
        <v>3650</v>
      </c>
      <c r="P165" s="6">
        <f t="shared" si="13"/>
        <v>47292</v>
      </c>
      <c r="Q165" s="6" t="str">
        <f>VLOOKUP(E165,Riferimento!$E$3:$J$181,6,FALSE)</f>
        <v>Confidential</v>
      </c>
      <c r="R165" s="60"/>
      <c r="S165" s="10" t="str">
        <f t="shared" si="14"/>
        <v/>
      </c>
      <c r="T165" s="2" t="s">
        <v>48</v>
      </c>
      <c r="U165" s="15" t="s">
        <v>49</v>
      </c>
      <c r="V165" s="16" t="s">
        <v>258</v>
      </c>
      <c r="W165" s="45">
        <v>45050</v>
      </c>
      <c r="X165" s="12">
        <v>3514</v>
      </c>
      <c r="Y165" s="12">
        <f t="shared" si="11"/>
        <v>61013</v>
      </c>
      <c r="Z165" s="35"/>
      <c r="AA165" s="35"/>
    </row>
    <row r="166" spans="1:27" x14ac:dyDescent="0.15">
      <c r="A166" s="42">
        <v>61013</v>
      </c>
      <c r="B166" s="2" t="s">
        <v>42</v>
      </c>
      <c r="C166" s="15" t="str">
        <f>VLOOKUP(B166, Riferimento!M$3:N208, 2, 0)</f>
        <v>Italy</v>
      </c>
      <c r="D166" s="2" t="s">
        <v>253</v>
      </c>
      <c r="E166" s="2" t="s">
        <v>259</v>
      </c>
      <c r="F166" s="3" t="str">
        <f>VLOOKUP(E166,Riferimento!$E$3:$H$183,3,FALSE)</f>
        <v>EVT+10Y</v>
      </c>
      <c r="G166" s="3" t="str">
        <f>VLOOKUP(E166,Riferimento!$E$3:$H$181,2,FALSE)</f>
        <v>Engineering Administration</v>
      </c>
      <c r="H166" s="4">
        <v>43474</v>
      </c>
      <c r="I166" s="4">
        <v>43474</v>
      </c>
      <c r="J166" s="2" t="s">
        <v>255</v>
      </c>
      <c r="K166" s="4" t="s">
        <v>256</v>
      </c>
      <c r="L166" s="20" t="s">
        <v>270</v>
      </c>
      <c r="M166" s="3" t="str">
        <f>VLOOKUP(E166,Riferimento!$E$3:$H$181,4,FALSE)</f>
        <v>Project Closed</v>
      </c>
      <c r="N166" s="4">
        <f t="shared" si="12"/>
        <v>43475</v>
      </c>
      <c r="O166" s="5">
        <f>VLOOKUP(E166,Riferimento!$E$3:$I$181,5,FALSE)</f>
        <v>3650</v>
      </c>
      <c r="P166" s="6">
        <f t="shared" si="13"/>
        <v>47125</v>
      </c>
      <c r="Q166" s="6" t="str">
        <f>VLOOKUP(E166,Riferimento!$E$3:$J$181,6,FALSE)</f>
        <v>Confidential</v>
      </c>
      <c r="R166" s="60"/>
      <c r="S166" s="10" t="str">
        <f t="shared" si="14"/>
        <v/>
      </c>
      <c r="T166" s="2" t="s">
        <v>48</v>
      </c>
      <c r="U166" s="15" t="s">
        <v>49</v>
      </c>
      <c r="V166" s="16" t="s">
        <v>258</v>
      </c>
      <c r="W166" s="45">
        <v>45050</v>
      </c>
      <c r="X166" s="12">
        <v>3514</v>
      </c>
      <c r="Y166" s="12">
        <f t="shared" si="11"/>
        <v>61013</v>
      </c>
      <c r="Z166" s="35"/>
      <c r="AA166" s="35"/>
    </row>
    <row r="167" spans="1:27" ht="39" x14ac:dyDescent="0.15">
      <c r="A167" s="42">
        <v>61013</v>
      </c>
      <c r="B167" s="2" t="s">
        <v>42</v>
      </c>
      <c r="C167" s="15" t="str">
        <f>VLOOKUP(B167, Riferimento!M$3:N209, 2, 0)</f>
        <v>Italy</v>
      </c>
      <c r="D167" s="2" t="s">
        <v>253</v>
      </c>
      <c r="E167" s="2" t="s">
        <v>264</v>
      </c>
      <c r="F167" s="3" t="str">
        <f>VLOOKUP(E167,Riferimento!$E$3:$H$183,3,FALSE)</f>
        <v>EVT+30Y</v>
      </c>
      <c r="G167" s="3" t="str">
        <f>VLOOKUP(E167,Riferimento!$E$3:$H$181,2,FALSE)</f>
        <v>Engineering Design Records</v>
      </c>
      <c r="H167" s="4">
        <v>43648</v>
      </c>
      <c r="I167" s="4">
        <v>43648</v>
      </c>
      <c r="J167" s="2" t="s">
        <v>255</v>
      </c>
      <c r="K167" s="4" t="s">
        <v>256</v>
      </c>
      <c r="L167" s="20" t="s">
        <v>271</v>
      </c>
      <c r="M167" s="3" t="str">
        <f>VLOOKUP(E167,Riferimento!$E$3:$H$181,4,FALSE)</f>
        <v>Project and Warranty Closed</v>
      </c>
      <c r="N167" s="4">
        <f t="shared" si="12"/>
        <v>43649</v>
      </c>
      <c r="O167" s="5">
        <f>VLOOKUP(E167,Riferimento!$E$3:$I$181,5,FALSE)</f>
        <v>10950</v>
      </c>
      <c r="P167" s="6">
        <f t="shared" si="13"/>
        <v>54599</v>
      </c>
      <c r="Q167" s="6" t="str">
        <f>VLOOKUP(E167,Riferimento!$E$3:$J$181,6,FALSE)</f>
        <v>Confidential</v>
      </c>
      <c r="R167" s="60"/>
      <c r="S167" s="10" t="str">
        <f t="shared" si="14"/>
        <v/>
      </c>
      <c r="T167" s="2" t="s">
        <v>48</v>
      </c>
      <c r="U167" s="15" t="s">
        <v>49</v>
      </c>
      <c r="V167" s="16" t="s">
        <v>258</v>
      </c>
      <c r="W167" s="45">
        <v>45050</v>
      </c>
      <c r="X167" s="12">
        <v>3514</v>
      </c>
      <c r="Y167" s="12">
        <f t="shared" si="11"/>
        <v>61013</v>
      </c>
      <c r="Z167" s="35"/>
      <c r="AA167" s="35"/>
    </row>
    <row r="168" spans="1:27" ht="39" x14ac:dyDescent="0.15">
      <c r="A168" s="42">
        <v>61014</v>
      </c>
      <c r="B168" s="2" t="s">
        <v>42</v>
      </c>
      <c r="C168" s="15" t="str">
        <f>VLOOKUP(B168, Riferimento!M$3:N210, 2, 0)</f>
        <v>Italy</v>
      </c>
      <c r="D168" s="2" t="s">
        <v>253</v>
      </c>
      <c r="E168" s="2" t="s">
        <v>264</v>
      </c>
      <c r="F168" s="3" t="str">
        <f>VLOOKUP(E168,Riferimento!$E$3:$H$183,3,FALSE)</f>
        <v>EVT+30Y</v>
      </c>
      <c r="G168" s="3" t="str">
        <f>VLOOKUP(E168,Riferimento!$E$3:$H$181,2,FALSE)</f>
        <v>Engineering Design Records</v>
      </c>
      <c r="H168" s="4">
        <v>43648</v>
      </c>
      <c r="I168" s="4">
        <v>43648</v>
      </c>
      <c r="J168" s="2" t="s">
        <v>255</v>
      </c>
      <c r="K168" s="4" t="s">
        <v>256</v>
      </c>
      <c r="L168" s="20" t="s">
        <v>272</v>
      </c>
      <c r="M168" s="3" t="str">
        <f>VLOOKUP(E168,Riferimento!$E$3:$H$181,4,FALSE)</f>
        <v>Project and Warranty Closed</v>
      </c>
      <c r="N168" s="4">
        <f t="shared" si="12"/>
        <v>43649</v>
      </c>
      <c r="O168" s="5">
        <f>VLOOKUP(E168,Riferimento!$E$3:$I$181,5,FALSE)</f>
        <v>10950</v>
      </c>
      <c r="P168" s="6">
        <f t="shared" si="13"/>
        <v>54599</v>
      </c>
      <c r="Q168" s="6" t="str">
        <f>VLOOKUP(E168,Riferimento!$E$3:$J$181,6,FALSE)</f>
        <v>Confidential</v>
      </c>
      <c r="R168" s="60"/>
      <c r="S168" s="10" t="str">
        <f t="shared" si="14"/>
        <v/>
      </c>
      <c r="T168" s="2" t="s">
        <v>48</v>
      </c>
      <c r="U168" s="15" t="s">
        <v>49</v>
      </c>
      <c r="V168" s="16" t="s">
        <v>258</v>
      </c>
      <c r="W168" s="45">
        <v>45050</v>
      </c>
      <c r="X168" s="12">
        <v>3510</v>
      </c>
      <c r="Y168" s="12">
        <f t="shared" si="11"/>
        <v>61014</v>
      </c>
      <c r="Z168" s="35"/>
      <c r="AA168" s="35"/>
    </row>
    <row r="169" spans="1:27" ht="39" x14ac:dyDescent="0.15">
      <c r="A169" s="42">
        <v>61015</v>
      </c>
      <c r="B169" s="2" t="s">
        <v>42</v>
      </c>
      <c r="C169" s="15" t="str">
        <f>VLOOKUP(B169, Riferimento!M$3:N211, 2, 0)</f>
        <v>Italy</v>
      </c>
      <c r="D169" s="2" t="s">
        <v>253</v>
      </c>
      <c r="E169" s="2" t="s">
        <v>264</v>
      </c>
      <c r="F169" s="3" t="str">
        <f>VLOOKUP(E169,Riferimento!$E$3:$H$183,3,FALSE)</f>
        <v>EVT+30Y</v>
      </c>
      <c r="G169" s="3" t="str">
        <f>VLOOKUP(E169,Riferimento!$E$3:$H$181,2,FALSE)</f>
        <v>Engineering Design Records</v>
      </c>
      <c r="H169" s="4">
        <v>43648</v>
      </c>
      <c r="I169" s="4">
        <v>43648</v>
      </c>
      <c r="J169" s="2" t="s">
        <v>255</v>
      </c>
      <c r="K169" s="4" t="s">
        <v>256</v>
      </c>
      <c r="L169" s="20" t="s">
        <v>273</v>
      </c>
      <c r="M169" s="3" t="str">
        <f>VLOOKUP(E169,Riferimento!$E$3:$H$181,4,FALSE)</f>
        <v>Project and Warranty Closed</v>
      </c>
      <c r="N169" s="4">
        <f t="shared" si="12"/>
        <v>43649</v>
      </c>
      <c r="O169" s="5">
        <f>VLOOKUP(E169,Riferimento!$E$3:$I$181,5,FALSE)</f>
        <v>10950</v>
      </c>
      <c r="P169" s="6">
        <f t="shared" si="13"/>
        <v>54599</v>
      </c>
      <c r="Q169" s="6" t="str">
        <f>VLOOKUP(E169,Riferimento!$E$3:$J$181,6,FALSE)</f>
        <v>Confidential</v>
      </c>
      <c r="R169" s="60"/>
      <c r="S169" s="10" t="str">
        <f t="shared" si="14"/>
        <v/>
      </c>
      <c r="T169" s="2" t="s">
        <v>48</v>
      </c>
      <c r="U169" s="15" t="s">
        <v>49</v>
      </c>
      <c r="V169" s="16" t="s">
        <v>258</v>
      </c>
      <c r="W169" s="45">
        <v>45050</v>
      </c>
      <c r="X169" s="12">
        <v>3510</v>
      </c>
      <c r="Y169" s="12">
        <f t="shared" si="11"/>
        <v>61015</v>
      </c>
      <c r="Z169" s="35"/>
      <c r="AA169" s="35"/>
    </row>
    <row r="170" spans="1:27" ht="39" x14ac:dyDescent="0.15">
      <c r="A170" s="42">
        <v>61015</v>
      </c>
      <c r="B170" s="2" t="s">
        <v>42</v>
      </c>
      <c r="C170" s="15" t="str">
        <f>VLOOKUP(B170, Riferimento!M$3:N212, 2, 0)</f>
        <v>Italy</v>
      </c>
      <c r="D170" s="2" t="s">
        <v>253</v>
      </c>
      <c r="E170" s="2" t="s">
        <v>264</v>
      </c>
      <c r="F170" s="3" t="str">
        <f>VLOOKUP(E170,Riferimento!$E$3:$H$183,3,FALSE)</f>
        <v>EVT+30Y</v>
      </c>
      <c r="G170" s="3" t="str">
        <f>VLOOKUP(E170,Riferimento!$E$3:$H$181,2,FALSE)</f>
        <v>Engineering Design Records</v>
      </c>
      <c r="H170" s="4">
        <v>43918</v>
      </c>
      <c r="I170" s="4">
        <v>43918</v>
      </c>
      <c r="J170" s="2" t="s">
        <v>255</v>
      </c>
      <c r="K170" s="4" t="s">
        <v>256</v>
      </c>
      <c r="L170" s="20" t="s">
        <v>274</v>
      </c>
      <c r="M170" s="3" t="str">
        <f>VLOOKUP(E170,Riferimento!$E$3:$H$181,4,FALSE)</f>
        <v>Project and Warranty Closed</v>
      </c>
      <c r="N170" s="4">
        <f t="shared" si="12"/>
        <v>43919</v>
      </c>
      <c r="O170" s="5">
        <f>VLOOKUP(E170,Riferimento!$E$3:$I$181,5,FALSE)</f>
        <v>10950</v>
      </c>
      <c r="P170" s="6">
        <f t="shared" si="13"/>
        <v>54869</v>
      </c>
      <c r="Q170" s="6" t="str">
        <f>VLOOKUP(E170,Riferimento!$E$3:$J$181,6,FALSE)</f>
        <v>Confidential</v>
      </c>
      <c r="R170" s="60"/>
      <c r="S170" s="10" t="str">
        <f t="shared" si="14"/>
        <v/>
      </c>
      <c r="T170" s="2" t="s">
        <v>48</v>
      </c>
      <c r="U170" s="15" t="s">
        <v>49</v>
      </c>
      <c r="V170" s="16" t="s">
        <v>258</v>
      </c>
      <c r="W170" s="45">
        <v>45050</v>
      </c>
      <c r="X170" s="12">
        <v>3510</v>
      </c>
      <c r="Y170" s="12">
        <f t="shared" si="11"/>
        <v>61015</v>
      </c>
      <c r="Z170" s="35"/>
      <c r="AA170" s="35"/>
    </row>
    <row r="171" spans="1:27" ht="39" x14ac:dyDescent="0.15">
      <c r="A171" s="42">
        <v>61016</v>
      </c>
      <c r="B171" s="2" t="s">
        <v>42</v>
      </c>
      <c r="C171" s="15" t="str">
        <f>VLOOKUP(B171, Riferimento!M$3:N213, 2, 0)</f>
        <v>Italy</v>
      </c>
      <c r="D171" s="2" t="s">
        <v>253</v>
      </c>
      <c r="E171" s="2" t="s">
        <v>264</v>
      </c>
      <c r="F171" s="3" t="str">
        <f>VLOOKUP(E171,Riferimento!$E$3:$H$183,3,FALSE)</f>
        <v>EVT+30Y</v>
      </c>
      <c r="G171" s="3" t="str">
        <f>VLOOKUP(E171,Riferimento!$E$3:$H$181,2,FALSE)</f>
        <v>Engineering Design Records</v>
      </c>
      <c r="H171" s="4">
        <v>43918</v>
      </c>
      <c r="I171" s="4">
        <v>43918</v>
      </c>
      <c r="J171" s="2" t="s">
        <v>255</v>
      </c>
      <c r="K171" s="4" t="s">
        <v>256</v>
      </c>
      <c r="L171" s="20" t="s">
        <v>275</v>
      </c>
      <c r="M171" s="3" t="str">
        <f>VLOOKUP(E171,Riferimento!$E$3:$H$181,4,FALSE)</f>
        <v>Project and Warranty Closed</v>
      </c>
      <c r="N171" s="4">
        <f t="shared" si="12"/>
        <v>43919</v>
      </c>
      <c r="O171" s="5">
        <f>VLOOKUP(E171,Riferimento!$E$3:$I$181,5,FALSE)</f>
        <v>10950</v>
      </c>
      <c r="P171" s="6">
        <f t="shared" si="13"/>
        <v>54869</v>
      </c>
      <c r="Q171" s="6" t="str">
        <f>VLOOKUP(E171,Riferimento!$E$3:$J$181,6,FALSE)</f>
        <v>Confidential</v>
      </c>
      <c r="R171" s="60"/>
      <c r="S171" s="10" t="str">
        <f t="shared" si="14"/>
        <v/>
      </c>
      <c r="T171" s="2" t="s">
        <v>48</v>
      </c>
      <c r="U171" s="15" t="s">
        <v>49</v>
      </c>
      <c r="V171" s="16" t="s">
        <v>258</v>
      </c>
      <c r="W171" s="45">
        <v>45050</v>
      </c>
      <c r="X171" s="12">
        <v>3515</v>
      </c>
      <c r="Y171" s="12">
        <f t="shared" si="11"/>
        <v>61016</v>
      </c>
      <c r="Z171" s="35"/>
      <c r="AA171" s="35"/>
    </row>
    <row r="172" spans="1:27" ht="39" x14ac:dyDescent="0.15">
      <c r="A172" s="42">
        <v>61017</v>
      </c>
      <c r="B172" s="2" t="s">
        <v>42</v>
      </c>
      <c r="C172" s="15" t="str">
        <f>VLOOKUP(B172, Riferimento!M$3:N214, 2, 0)</f>
        <v>Italy</v>
      </c>
      <c r="D172" s="2" t="s">
        <v>253</v>
      </c>
      <c r="E172" s="2" t="s">
        <v>264</v>
      </c>
      <c r="F172" s="3" t="str">
        <f>VLOOKUP(E172,Riferimento!$E$3:$H$183,3,FALSE)</f>
        <v>EVT+30Y</v>
      </c>
      <c r="G172" s="3" t="str">
        <f>VLOOKUP(E172,Riferimento!$E$3:$H$181,2,FALSE)</f>
        <v>Engineering Design Records</v>
      </c>
      <c r="H172" s="4">
        <v>43918</v>
      </c>
      <c r="I172" s="4">
        <v>43918</v>
      </c>
      <c r="J172" s="2" t="s">
        <v>255</v>
      </c>
      <c r="K172" s="4" t="s">
        <v>256</v>
      </c>
      <c r="L172" s="20" t="s">
        <v>276</v>
      </c>
      <c r="M172" s="3" t="str">
        <f>VLOOKUP(E172,Riferimento!$E$3:$H$181,4,FALSE)</f>
        <v>Project and Warranty Closed</v>
      </c>
      <c r="N172" s="4">
        <f t="shared" si="12"/>
        <v>43919</v>
      </c>
      <c r="O172" s="5">
        <f>VLOOKUP(E172,Riferimento!$E$3:$I$181,5,FALSE)</f>
        <v>10950</v>
      </c>
      <c r="P172" s="6">
        <f t="shared" si="13"/>
        <v>54869</v>
      </c>
      <c r="Q172" s="6" t="str">
        <f>VLOOKUP(E172,Riferimento!$E$3:$J$181,6,FALSE)</f>
        <v>Confidential</v>
      </c>
      <c r="R172" s="60"/>
      <c r="S172" s="10" t="str">
        <f t="shared" si="14"/>
        <v/>
      </c>
      <c r="T172" s="2" t="s">
        <v>48</v>
      </c>
      <c r="U172" s="15" t="s">
        <v>49</v>
      </c>
      <c r="V172" s="16" t="s">
        <v>258</v>
      </c>
      <c r="W172" s="45">
        <v>45050</v>
      </c>
      <c r="X172" s="12">
        <v>3515</v>
      </c>
      <c r="Y172" s="12">
        <f t="shared" si="11"/>
        <v>61017</v>
      </c>
      <c r="Z172" s="35"/>
      <c r="AA172" s="35"/>
    </row>
    <row r="173" spans="1:27" ht="39" x14ac:dyDescent="0.15">
      <c r="A173" s="42">
        <v>61018</v>
      </c>
      <c r="B173" s="2" t="s">
        <v>42</v>
      </c>
      <c r="C173" s="15" t="str">
        <f>VLOOKUP(B173, Riferimento!M$3:N215, 2, 0)</f>
        <v>Italy</v>
      </c>
      <c r="D173" s="2" t="s">
        <v>253</v>
      </c>
      <c r="E173" s="2" t="s">
        <v>264</v>
      </c>
      <c r="F173" s="3" t="str">
        <f>VLOOKUP(E173,Riferimento!$E$3:$H$183,3,FALSE)</f>
        <v>EVT+30Y</v>
      </c>
      <c r="G173" s="3" t="str">
        <f>VLOOKUP(E173,Riferimento!$E$3:$H$181,2,FALSE)</f>
        <v>Engineering Design Records</v>
      </c>
      <c r="H173" s="4">
        <v>43918</v>
      </c>
      <c r="I173" s="4">
        <v>43918</v>
      </c>
      <c r="J173" s="2" t="s">
        <v>255</v>
      </c>
      <c r="K173" s="4" t="s">
        <v>256</v>
      </c>
      <c r="L173" s="20" t="s">
        <v>277</v>
      </c>
      <c r="M173" s="3" t="str">
        <f>VLOOKUP(E173,Riferimento!$E$3:$H$181,4,FALSE)</f>
        <v>Project and Warranty Closed</v>
      </c>
      <c r="N173" s="4">
        <f t="shared" si="12"/>
        <v>43919</v>
      </c>
      <c r="O173" s="5">
        <f>VLOOKUP(E173,Riferimento!$E$3:$I$181,5,FALSE)</f>
        <v>10950</v>
      </c>
      <c r="P173" s="6">
        <f t="shared" si="13"/>
        <v>54869</v>
      </c>
      <c r="Q173" s="6" t="str">
        <f>VLOOKUP(E173,Riferimento!$E$3:$J$181,6,FALSE)</f>
        <v>Confidential</v>
      </c>
      <c r="R173" s="60"/>
      <c r="S173" s="10" t="str">
        <f t="shared" si="14"/>
        <v/>
      </c>
      <c r="T173" s="2" t="s">
        <v>48</v>
      </c>
      <c r="U173" s="15" t="s">
        <v>49</v>
      </c>
      <c r="V173" s="16" t="s">
        <v>258</v>
      </c>
      <c r="W173" s="45">
        <v>45050</v>
      </c>
      <c r="X173" s="12">
        <v>3511</v>
      </c>
      <c r="Y173" s="12">
        <f t="shared" si="11"/>
        <v>61018</v>
      </c>
      <c r="Z173" s="35"/>
      <c r="AA173" s="35"/>
    </row>
    <row r="174" spans="1:27" ht="39" x14ac:dyDescent="0.15">
      <c r="A174" s="42">
        <v>61019</v>
      </c>
      <c r="B174" s="2" t="s">
        <v>42</v>
      </c>
      <c r="C174" s="15" t="str">
        <f>VLOOKUP(B174, Riferimento!M$3:N216, 2, 0)</f>
        <v>Italy</v>
      </c>
      <c r="D174" s="2" t="s">
        <v>253</v>
      </c>
      <c r="E174" s="2" t="s">
        <v>264</v>
      </c>
      <c r="F174" s="3" t="str">
        <f>VLOOKUP(E174,Riferimento!$E$3:$H$183,3,FALSE)</f>
        <v>EVT+30Y</v>
      </c>
      <c r="G174" s="3" t="str">
        <f>VLOOKUP(E174,Riferimento!$E$3:$H$181,2,FALSE)</f>
        <v>Engineering Design Records</v>
      </c>
      <c r="H174" s="4">
        <v>43918</v>
      </c>
      <c r="I174" s="4">
        <v>43918</v>
      </c>
      <c r="J174" s="2" t="s">
        <v>255</v>
      </c>
      <c r="K174" s="4" t="s">
        <v>256</v>
      </c>
      <c r="L174" s="20" t="s">
        <v>278</v>
      </c>
      <c r="M174" s="3" t="str">
        <f>VLOOKUP(E174,Riferimento!$E$3:$H$181,4,FALSE)</f>
        <v>Project and Warranty Closed</v>
      </c>
      <c r="N174" s="4">
        <f t="shared" si="12"/>
        <v>43919</v>
      </c>
      <c r="O174" s="5">
        <f>VLOOKUP(E174,Riferimento!$E$3:$I$181,5,FALSE)</f>
        <v>10950</v>
      </c>
      <c r="P174" s="6">
        <f t="shared" si="13"/>
        <v>54869</v>
      </c>
      <c r="Q174" s="6" t="str">
        <f>VLOOKUP(E174,Riferimento!$E$3:$J$181,6,FALSE)</f>
        <v>Confidential</v>
      </c>
      <c r="R174" s="60"/>
      <c r="S174" s="10" t="str">
        <f t="shared" si="14"/>
        <v/>
      </c>
      <c r="T174" s="2" t="s">
        <v>48</v>
      </c>
      <c r="U174" s="15" t="s">
        <v>49</v>
      </c>
      <c r="V174" s="16" t="s">
        <v>258</v>
      </c>
      <c r="W174" s="45">
        <v>45050</v>
      </c>
      <c r="X174" s="12">
        <v>3511</v>
      </c>
      <c r="Y174" s="12">
        <f t="shared" si="11"/>
        <v>61019</v>
      </c>
      <c r="Z174" s="35"/>
      <c r="AA174" s="35"/>
    </row>
    <row r="175" spans="1:27" ht="39" x14ac:dyDescent="0.15">
      <c r="A175" s="42">
        <v>61019</v>
      </c>
      <c r="B175" s="2" t="s">
        <v>42</v>
      </c>
      <c r="C175" s="15" t="str">
        <f>VLOOKUP(B175, Riferimento!M$3:N217, 2, 0)</f>
        <v>Italy</v>
      </c>
      <c r="D175" s="2" t="s">
        <v>253</v>
      </c>
      <c r="E175" s="2" t="s">
        <v>264</v>
      </c>
      <c r="F175" s="3" t="str">
        <f>VLOOKUP(E175,Riferimento!$E$3:$H$183,3,FALSE)</f>
        <v>EVT+30Y</v>
      </c>
      <c r="G175" s="3" t="str">
        <f>VLOOKUP(E175,Riferimento!$E$3:$H$181,2,FALSE)</f>
        <v>Engineering Design Records</v>
      </c>
      <c r="H175" s="4">
        <v>43276</v>
      </c>
      <c r="I175" s="4">
        <v>43276</v>
      </c>
      <c r="J175" s="2" t="s">
        <v>255</v>
      </c>
      <c r="K175" s="4" t="s">
        <v>256</v>
      </c>
      <c r="L175" s="20" t="s">
        <v>279</v>
      </c>
      <c r="M175" s="3" t="str">
        <f>VLOOKUP(E175,Riferimento!$E$3:$H$181,4,FALSE)</f>
        <v>Project and Warranty Closed</v>
      </c>
      <c r="N175" s="4">
        <f t="shared" si="12"/>
        <v>43277</v>
      </c>
      <c r="O175" s="5">
        <f>VLOOKUP(E175,Riferimento!$E$3:$I$181,5,FALSE)</f>
        <v>10950</v>
      </c>
      <c r="P175" s="6">
        <f t="shared" si="13"/>
        <v>54227</v>
      </c>
      <c r="Q175" s="6" t="str">
        <f>VLOOKUP(E175,Riferimento!$E$3:$J$181,6,FALSE)</f>
        <v>Confidential</v>
      </c>
      <c r="R175" s="60"/>
      <c r="S175" s="10" t="str">
        <f t="shared" si="14"/>
        <v/>
      </c>
      <c r="T175" s="2" t="s">
        <v>48</v>
      </c>
      <c r="U175" s="15" t="s">
        <v>49</v>
      </c>
      <c r="V175" s="16" t="s">
        <v>258</v>
      </c>
      <c r="W175" s="45">
        <v>45050</v>
      </c>
      <c r="X175" s="12">
        <v>3511</v>
      </c>
      <c r="Y175" s="12">
        <f t="shared" si="11"/>
        <v>61019</v>
      </c>
      <c r="Z175" s="35"/>
      <c r="AA175" s="35"/>
    </row>
    <row r="176" spans="1:27" x14ac:dyDescent="0.15">
      <c r="A176" s="42">
        <v>61019</v>
      </c>
      <c r="B176" s="2" t="s">
        <v>42</v>
      </c>
      <c r="C176" s="15" t="str">
        <f>VLOOKUP(B176, Riferimento!M$3:N218, 2, 0)</f>
        <v>Italy</v>
      </c>
      <c r="D176" s="2" t="s">
        <v>253</v>
      </c>
      <c r="E176" s="2" t="s">
        <v>267</v>
      </c>
      <c r="F176" s="3" t="str">
        <f>VLOOKUP(E176,Riferimento!$E$3:$H$183,3,FALSE)</f>
        <v>EVT+10Y</v>
      </c>
      <c r="G176" s="3" t="str">
        <f>VLOOKUP(E176,Riferimento!$E$3:$H$181,2,FALSE)</f>
        <v>Internal, External and Vendor Audits</v>
      </c>
      <c r="H176" s="4">
        <v>43782</v>
      </c>
      <c r="I176" s="4">
        <v>43782</v>
      </c>
      <c r="J176" s="2" t="s">
        <v>255</v>
      </c>
      <c r="K176" s="4" t="s">
        <v>256</v>
      </c>
      <c r="L176" s="20" t="s">
        <v>280</v>
      </c>
      <c r="M176" s="3" t="str">
        <f>VLOOKUP(E176,Riferimento!$E$3:$H$181,4,FALSE)</f>
        <v>Close of Audit</v>
      </c>
      <c r="N176" s="4">
        <f t="shared" si="12"/>
        <v>43783</v>
      </c>
      <c r="O176" s="5">
        <f>VLOOKUP(E176,Riferimento!$E$3:$I$181,5,FALSE)</f>
        <v>3650</v>
      </c>
      <c r="P176" s="6">
        <f t="shared" si="13"/>
        <v>47433</v>
      </c>
      <c r="Q176" s="6" t="str">
        <f>VLOOKUP(E176,Riferimento!$E$3:$J$181,6,FALSE)</f>
        <v>Confidential</v>
      </c>
      <c r="R176" s="60"/>
      <c r="S176" s="10" t="str">
        <f t="shared" si="14"/>
        <v/>
      </c>
      <c r="T176" s="2" t="s">
        <v>48</v>
      </c>
      <c r="U176" s="15" t="s">
        <v>49</v>
      </c>
      <c r="V176" s="16" t="s">
        <v>258</v>
      </c>
      <c r="W176" s="45">
        <v>45050</v>
      </c>
      <c r="X176" s="12">
        <v>3511</v>
      </c>
      <c r="Y176" s="12">
        <f t="shared" si="11"/>
        <v>61019</v>
      </c>
      <c r="Z176" s="35"/>
      <c r="AA176" s="35"/>
    </row>
    <row r="177" spans="1:27" x14ac:dyDescent="0.15">
      <c r="A177" s="42">
        <v>61020</v>
      </c>
      <c r="B177" s="2" t="s">
        <v>42</v>
      </c>
      <c r="C177" s="15" t="str">
        <f>VLOOKUP(B177, Riferimento!M$3:N219, 2, 0)</f>
        <v>Italy</v>
      </c>
      <c r="D177" s="2" t="s">
        <v>253</v>
      </c>
      <c r="E177" s="2" t="s">
        <v>267</v>
      </c>
      <c r="F177" s="3" t="str">
        <f>VLOOKUP(E177,Riferimento!$E$3:$H$183,3,FALSE)</f>
        <v>EVT+10Y</v>
      </c>
      <c r="G177" s="3" t="str">
        <f>VLOOKUP(E177,Riferimento!$E$3:$H$181,2,FALSE)</f>
        <v>Internal, External and Vendor Audits</v>
      </c>
      <c r="H177" s="4">
        <v>43782</v>
      </c>
      <c r="I177" s="4">
        <v>43782</v>
      </c>
      <c r="J177" s="2" t="s">
        <v>255</v>
      </c>
      <c r="K177" s="4" t="s">
        <v>256</v>
      </c>
      <c r="L177" s="20" t="s">
        <v>281</v>
      </c>
      <c r="M177" s="3" t="str">
        <f>VLOOKUP(E177,Riferimento!$E$3:$H$181,4,FALSE)</f>
        <v>Close of Audit</v>
      </c>
      <c r="N177" s="4">
        <f t="shared" si="12"/>
        <v>43783</v>
      </c>
      <c r="O177" s="5">
        <f>VLOOKUP(E177,Riferimento!$E$3:$I$181,5,FALSE)</f>
        <v>3650</v>
      </c>
      <c r="P177" s="6">
        <f t="shared" si="13"/>
        <v>47433</v>
      </c>
      <c r="Q177" s="6" t="str">
        <f>VLOOKUP(E177,Riferimento!$E$3:$J$181,6,FALSE)</f>
        <v>Confidential</v>
      </c>
      <c r="R177" s="60"/>
      <c r="S177" s="10" t="str">
        <f t="shared" si="14"/>
        <v/>
      </c>
      <c r="T177" s="2" t="s">
        <v>48</v>
      </c>
      <c r="U177" s="15" t="s">
        <v>49</v>
      </c>
      <c r="V177" s="16" t="s">
        <v>258</v>
      </c>
      <c r="W177" s="45">
        <v>45050</v>
      </c>
      <c r="X177" s="12">
        <v>3516</v>
      </c>
      <c r="Y177" s="12">
        <f t="shared" si="11"/>
        <v>61020</v>
      </c>
      <c r="Z177" s="35"/>
      <c r="AA177" s="35"/>
    </row>
    <row r="178" spans="1:27" x14ac:dyDescent="0.15">
      <c r="A178" s="42">
        <v>61020</v>
      </c>
      <c r="B178" s="2" t="s">
        <v>42</v>
      </c>
      <c r="C178" s="15" t="str">
        <f>VLOOKUP(B178, Riferimento!M$3:N220, 2, 0)</f>
        <v>Italy</v>
      </c>
      <c r="D178" s="2" t="s">
        <v>253</v>
      </c>
      <c r="E178" s="2" t="s">
        <v>259</v>
      </c>
      <c r="F178" s="3" t="str">
        <f>VLOOKUP(E178,Riferimento!$E$3:$H$183,3,FALSE)</f>
        <v>EVT+10Y</v>
      </c>
      <c r="G178" s="3" t="str">
        <f>VLOOKUP(E178,Riferimento!$E$3:$H$181,2,FALSE)</f>
        <v>Engineering Administration</v>
      </c>
      <c r="H178" s="4">
        <v>43420</v>
      </c>
      <c r="I178" s="4">
        <v>43420</v>
      </c>
      <c r="J178" s="2" t="s">
        <v>255</v>
      </c>
      <c r="K178" s="4" t="s">
        <v>256</v>
      </c>
      <c r="L178" s="20" t="s">
        <v>282</v>
      </c>
      <c r="M178" s="3" t="str">
        <f>VLOOKUP(E178,Riferimento!$E$3:$H$181,4,FALSE)</f>
        <v>Project Closed</v>
      </c>
      <c r="N178" s="4">
        <f t="shared" si="12"/>
        <v>43421</v>
      </c>
      <c r="O178" s="5">
        <f>VLOOKUP(E178,Riferimento!$E$3:$I$181,5,FALSE)</f>
        <v>3650</v>
      </c>
      <c r="P178" s="6">
        <f t="shared" si="13"/>
        <v>47071</v>
      </c>
      <c r="Q178" s="6" t="str">
        <f>VLOOKUP(E178,Riferimento!$E$3:$J$181,6,FALSE)</f>
        <v>Confidential</v>
      </c>
      <c r="R178" s="60"/>
      <c r="S178" s="10" t="str">
        <f t="shared" si="14"/>
        <v/>
      </c>
      <c r="T178" s="2" t="s">
        <v>48</v>
      </c>
      <c r="U178" s="15" t="s">
        <v>49</v>
      </c>
      <c r="V178" s="16" t="s">
        <v>258</v>
      </c>
      <c r="W178" s="45">
        <v>45050</v>
      </c>
      <c r="X178" s="12">
        <v>3516</v>
      </c>
      <c r="Y178" s="12">
        <f t="shared" si="11"/>
        <v>61020</v>
      </c>
      <c r="Z178" s="35"/>
      <c r="AA178" s="35"/>
    </row>
    <row r="179" spans="1:27" ht="39" x14ac:dyDescent="0.15">
      <c r="A179" s="42">
        <v>61021</v>
      </c>
      <c r="B179" s="2" t="s">
        <v>42</v>
      </c>
      <c r="C179" s="15" t="str">
        <f>VLOOKUP(B179, Riferimento!M$3:N221, 2, 0)</f>
        <v>Italy</v>
      </c>
      <c r="D179" s="2" t="s">
        <v>253</v>
      </c>
      <c r="E179" s="2" t="s">
        <v>264</v>
      </c>
      <c r="F179" s="3" t="str">
        <f>VLOOKUP(E179,Riferimento!$E$3:$H$183,3,FALSE)</f>
        <v>EVT+30Y</v>
      </c>
      <c r="G179" s="3" t="str">
        <f>VLOOKUP(E179,Riferimento!$E$3:$H$181,2,FALSE)</f>
        <v>Engineering Design Records</v>
      </c>
      <c r="H179" s="4">
        <v>43845</v>
      </c>
      <c r="I179" s="4">
        <v>43845</v>
      </c>
      <c r="J179" s="2" t="s">
        <v>255</v>
      </c>
      <c r="K179" s="4" t="s">
        <v>256</v>
      </c>
      <c r="L179" s="20" t="s">
        <v>283</v>
      </c>
      <c r="M179" s="3" t="str">
        <f>VLOOKUP(E179,Riferimento!$E$3:$H$181,4,FALSE)</f>
        <v>Project and Warranty Closed</v>
      </c>
      <c r="N179" s="4">
        <f t="shared" si="12"/>
        <v>43846</v>
      </c>
      <c r="O179" s="5">
        <f>VLOOKUP(E179,Riferimento!$E$3:$I$181,5,FALSE)</f>
        <v>10950</v>
      </c>
      <c r="P179" s="6">
        <f t="shared" si="13"/>
        <v>54796</v>
      </c>
      <c r="Q179" s="6" t="str">
        <f>VLOOKUP(E179,Riferimento!$E$3:$J$181,6,FALSE)</f>
        <v>Confidential</v>
      </c>
      <c r="R179" s="60"/>
      <c r="S179" s="10" t="str">
        <f t="shared" si="14"/>
        <v/>
      </c>
      <c r="T179" s="2" t="s">
        <v>48</v>
      </c>
      <c r="U179" s="15" t="s">
        <v>49</v>
      </c>
      <c r="V179" s="16" t="s">
        <v>258</v>
      </c>
      <c r="W179" s="45">
        <v>45050</v>
      </c>
      <c r="X179" s="12">
        <v>3516</v>
      </c>
      <c r="Y179" s="12">
        <f t="shared" si="11"/>
        <v>61021</v>
      </c>
      <c r="Z179" s="35"/>
      <c r="AA179" s="35"/>
    </row>
    <row r="180" spans="1:27" ht="39" x14ac:dyDescent="0.15">
      <c r="A180" s="42">
        <v>61022</v>
      </c>
      <c r="B180" s="2" t="s">
        <v>42</v>
      </c>
      <c r="C180" s="15" t="str">
        <f>VLOOKUP(B180, Riferimento!M$3:N222, 2, 0)</f>
        <v>Italy</v>
      </c>
      <c r="D180" s="2" t="s">
        <v>253</v>
      </c>
      <c r="E180" s="2" t="s">
        <v>264</v>
      </c>
      <c r="F180" s="3" t="str">
        <f>VLOOKUP(E180,Riferimento!$E$3:$H$183,3,FALSE)</f>
        <v>EVT+30Y</v>
      </c>
      <c r="G180" s="3" t="str">
        <f>VLOOKUP(E180,Riferimento!$E$3:$H$181,2,FALSE)</f>
        <v>Engineering Design Records</v>
      </c>
      <c r="H180" s="4">
        <v>43438</v>
      </c>
      <c r="I180" s="4">
        <v>43438</v>
      </c>
      <c r="J180" s="2" t="s">
        <v>255</v>
      </c>
      <c r="K180" s="4" t="s">
        <v>256</v>
      </c>
      <c r="L180" s="20" t="s">
        <v>284</v>
      </c>
      <c r="M180" s="3" t="str">
        <f>VLOOKUP(E180,Riferimento!$E$3:$H$181,4,FALSE)</f>
        <v>Project and Warranty Closed</v>
      </c>
      <c r="N180" s="4">
        <f t="shared" si="12"/>
        <v>43439</v>
      </c>
      <c r="O180" s="5">
        <f>VLOOKUP(E180,Riferimento!$E$3:$I$181,5,FALSE)</f>
        <v>10950</v>
      </c>
      <c r="P180" s="6">
        <f t="shared" si="13"/>
        <v>54389</v>
      </c>
      <c r="Q180" s="6" t="str">
        <f>VLOOKUP(E180,Riferimento!$E$3:$J$181,6,FALSE)</f>
        <v>Confidential</v>
      </c>
      <c r="R180" s="60"/>
      <c r="S180" s="10" t="str">
        <f t="shared" si="14"/>
        <v/>
      </c>
      <c r="T180" s="2" t="s">
        <v>48</v>
      </c>
      <c r="U180" s="15" t="s">
        <v>49</v>
      </c>
      <c r="V180" s="16" t="s">
        <v>258</v>
      </c>
      <c r="W180" s="45">
        <v>45050</v>
      </c>
      <c r="X180" s="12">
        <v>3512</v>
      </c>
      <c r="Y180" s="12">
        <f t="shared" si="11"/>
        <v>61022</v>
      </c>
      <c r="Z180" s="35"/>
      <c r="AA180" s="35"/>
    </row>
    <row r="181" spans="1:27" ht="39" x14ac:dyDescent="0.15">
      <c r="A181" s="42">
        <v>61023</v>
      </c>
      <c r="B181" s="2" t="s">
        <v>42</v>
      </c>
      <c r="C181" s="15" t="str">
        <f>VLOOKUP(B181, Riferimento!M$3:N223, 2, 0)</f>
        <v>Italy</v>
      </c>
      <c r="D181" s="2" t="s">
        <v>253</v>
      </c>
      <c r="E181" s="2" t="s">
        <v>264</v>
      </c>
      <c r="F181" s="3" t="str">
        <f>VLOOKUP(E181,Riferimento!$E$3:$H$183,3,FALSE)</f>
        <v>EVT+30Y</v>
      </c>
      <c r="G181" s="3" t="str">
        <f>VLOOKUP(E181,Riferimento!$E$3:$H$181,2,FALSE)</f>
        <v>Engineering Design Records</v>
      </c>
      <c r="H181" s="4">
        <v>43615</v>
      </c>
      <c r="I181" s="4">
        <v>43615</v>
      </c>
      <c r="J181" s="2" t="s">
        <v>255</v>
      </c>
      <c r="K181" s="4" t="s">
        <v>256</v>
      </c>
      <c r="L181" s="20" t="s">
        <v>285</v>
      </c>
      <c r="M181" s="3" t="str">
        <f>VLOOKUP(E181,Riferimento!$E$3:$H$181,4,FALSE)</f>
        <v>Project and Warranty Closed</v>
      </c>
      <c r="N181" s="4">
        <f t="shared" si="12"/>
        <v>43616</v>
      </c>
      <c r="O181" s="5">
        <f>VLOOKUP(E181,Riferimento!$E$3:$I$181,5,FALSE)</f>
        <v>10950</v>
      </c>
      <c r="P181" s="6">
        <f t="shared" si="13"/>
        <v>54566</v>
      </c>
      <c r="Q181" s="6" t="str">
        <f>VLOOKUP(E181,Riferimento!$E$3:$J$181,6,FALSE)</f>
        <v>Confidential</v>
      </c>
      <c r="R181" s="60"/>
      <c r="S181" s="10" t="str">
        <f t="shared" si="14"/>
        <v/>
      </c>
      <c r="T181" s="2" t="s">
        <v>48</v>
      </c>
      <c r="U181" s="15" t="s">
        <v>49</v>
      </c>
      <c r="V181" s="16" t="s">
        <v>258</v>
      </c>
      <c r="W181" s="45">
        <v>45050</v>
      </c>
      <c r="X181" s="12">
        <v>3512</v>
      </c>
      <c r="Y181" s="12">
        <f t="shared" si="11"/>
        <v>61023</v>
      </c>
      <c r="Z181" s="35"/>
      <c r="AA181" s="35"/>
    </row>
    <row r="182" spans="1:27" ht="39" x14ac:dyDescent="0.15">
      <c r="A182" s="42">
        <v>61024</v>
      </c>
      <c r="B182" s="2" t="s">
        <v>42</v>
      </c>
      <c r="C182" s="15" t="str">
        <f>VLOOKUP(B182, Riferimento!M$3:N224, 2, 0)</f>
        <v>Italy</v>
      </c>
      <c r="D182" s="2" t="s">
        <v>253</v>
      </c>
      <c r="E182" s="2" t="s">
        <v>264</v>
      </c>
      <c r="F182" s="3" t="str">
        <f>VLOOKUP(E182,Riferimento!$E$3:$H$183,3,FALSE)</f>
        <v>EVT+30Y</v>
      </c>
      <c r="G182" s="3" t="str">
        <f>VLOOKUP(E182,Riferimento!$E$3:$H$181,2,FALSE)</f>
        <v>Engineering Design Records</v>
      </c>
      <c r="H182" s="4">
        <v>43627</v>
      </c>
      <c r="I182" s="4">
        <v>43627</v>
      </c>
      <c r="J182" s="2" t="s">
        <v>255</v>
      </c>
      <c r="K182" s="4" t="s">
        <v>256</v>
      </c>
      <c r="L182" s="20" t="s">
        <v>286</v>
      </c>
      <c r="M182" s="3" t="str">
        <f>VLOOKUP(E182,Riferimento!$E$3:$H$181,4,FALSE)</f>
        <v>Project and Warranty Closed</v>
      </c>
      <c r="N182" s="4">
        <f t="shared" si="12"/>
        <v>43628</v>
      </c>
      <c r="O182" s="5">
        <f>VLOOKUP(E182,Riferimento!$E$3:$I$181,5,FALSE)</f>
        <v>10950</v>
      </c>
      <c r="P182" s="6">
        <f t="shared" si="13"/>
        <v>54578</v>
      </c>
      <c r="Q182" s="6" t="str">
        <f>VLOOKUP(E182,Riferimento!$E$3:$J$181,6,FALSE)</f>
        <v>Confidential</v>
      </c>
      <c r="R182" s="60"/>
      <c r="S182" s="10" t="str">
        <f t="shared" si="14"/>
        <v/>
      </c>
      <c r="T182" s="2" t="s">
        <v>48</v>
      </c>
      <c r="U182" s="15" t="s">
        <v>49</v>
      </c>
      <c r="V182" s="16" t="s">
        <v>258</v>
      </c>
      <c r="W182" s="45">
        <v>45050</v>
      </c>
      <c r="X182" s="12">
        <v>3517</v>
      </c>
      <c r="Y182" s="12">
        <f t="shared" si="11"/>
        <v>61024</v>
      </c>
      <c r="Z182" s="35"/>
      <c r="AA182" s="35"/>
    </row>
    <row r="183" spans="1:27" ht="39" x14ac:dyDescent="0.15">
      <c r="A183" s="42">
        <v>61025</v>
      </c>
      <c r="B183" s="2" t="s">
        <v>42</v>
      </c>
      <c r="C183" s="15" t="str">
        <f>VLOOKUP(B183, Riferimento!M$3:N225, 2, 0)</f>
        <v>Italy</v>
      </c>
      <c r="D183" s="2" t="s">
        <v>253</v>
      </c>
      <c r="E183" s="2" t="s">
        <v>264</v>
      </c>
      <c r="F183" s="3" t="str">
        <f>VLOOKUP(E183,Riferimento!$E$3:$H$183,3,FALSE)</f>
        <v>EVT+30Y</v>
      </c>
      <c r="G183" s="3" t="str">
        <f>VLOOKUP(E183,Riferimento!$E$3:$H$181,2,FALSE)</f>
        <v>Engineering Design Records</v>
      </c>
      <c r="H183" s="4">
        <v>43847</v>
      </c>
      <c r="I183" s="4">
        <v>43847</v>
      </c>
      <c r="J183" s="2" t="s">
        <v>255</v>
      </c>
      <c r="K183" s="4" t="s">
        <v>256</v>
      </c>
      <c r="L183" s="20" t="s">
        <v>287</v>
      </c>
      <c r="M183" s="3" t="str">
        <f>VLOOKUP(E183,Riferimento!$E$3:$H$181,4,FALSE)</f>
        <v>Project and Warranty Closed</v>
      </c>
      <c r="N183" s="4">
        <f t="shared" si="12"/>
        <v>43848</v>
      </c>
      <c r="O183" s="5">
        <f>VLOOKUP(E183,Riferimento!$E$3:$I$181,5,FALSE)</f>
        <v>10950</v>
      </c>
      <c r="P183" s="6">
        <f t="shared" si="13"/>
        <v>54798</v>
      </c>
      <c r="Q183" s="6" t="str">
        <f>VLOOKUP(E183,Riferimento!$E$3:$J$181,6,FALSE)</f>
        <v>Confidential</v>
      </c>
      <c r="R183" s="60"/>
      <c r="S183" s="10" t="str">
        <f t="shared" si="14"/>
        <v/>
      </c>
      <c r="T183" s="2" t="s">
        <v>48</v>
      </c>
      <c r="U183" s="15" t="s">
        <v>49</v>
      </c>
      <c r="V183" s="16" t="s">
        <v>258</v>
      </c>
      <c r="W183" s="45">
        <v>45050</v>
      </c>
      <c r="X183" s="12">
        <v>3517</v>
      </c>
      <c r="Y183" s="12">
        <f t="shared" si="11"/>
        <v>61025</v>
      </c>
      <c r="Z183" s="35"/>
      <c r="AA183" s="35"/>
    </row>
    <row r="184" spans="1:27" ht="39" x14ac:dyDescent="0.15">
      <c r="A184" s="42">
        <v>61026</v>
      </c>
      <c r="B184" s="2" t="s">
        <v>42</v>
      </c>
      <c r="C184" s="15" t="str">
        <f>VLOOKUP(B184, Riferimento!M$3:N226, 2, 0)</f>
        <v>Italy</v>
      </c>
      <c r="D184" s="2" t="s">
        <v>253</v>
      </c>
      <c r="E184" s="2" t="s">
        <v>264</v>
      </c>
      <c r="F184" s="3" t="str">
        <f>VLOOKUP(E184,Riferimento!$E$3:$H$183,3,FALSE)</f>
        <v>EVT+30Y</v>
      </c>
      <c r="G184" s="3" t="str">
        <f>VLOOKUP(E184,Riferimento!$E$3:$H$181,2,FALSE)</f>
        <v>Engineering Design Records</v>
      </c>
      <c r="H184" s="4">
        <v>43733</v>
      </c>
      <c r="I184" s="4">
        <v>43733</v>
      </c>
      <c r="J184" s="2" t="s">
        <v>255</v>
      </c>
      <c r="K184" s="4" t="s">
        <v>256</v>
      </c>
      <c r="L184" s="20" t="s">
        <v>288</v>
      </c>
      <c r="M184" s="3" t="str">
        <f>VLOOKUP(E184,Riferimento!$E$3:$H$181,4,FALSE)</f>
        <v>Project and Warranty Closed</v>
      </c>
      <c r="N184" s="4">
        <f t="shared" si="12"/>
        <v>43734</v>
      </c>
      <c r="O184" s="5">
        <f>VLOOKUP(E184,Riferimento!$E$3:$I$181,5,FALSE)</f>
        <v>10950</v>
      </c>
      <c r="P184" s="6">
        <f t="shared" si="13"/>
        <v>54684</v>
      </c>
      <c r="Q184" s="6" t="str">
        <f>VLOOKUP(E184,Riferimento!$E$3:$J$181,6,FALSE)</f>
        <v>Confidential</v>
      </c>
      <c r="R184" s="60"/>
      <c r="S184" s="10" t="str">
        <f t="shared" si="14"/>
        <v/>
      </c>
      <c r="T184" s="2" t="s">
        <v>48</v>
      </c>
      <c r="U184" s="15" t="s">
        <v>49</v>
      </c>
      <c r="V184" s="16" t="s">
        <v>258</v>
      </c>
      <c r="W184" s="45">
        <v>45050</v>
      </c>
      <c r="X184" s="12">
        <v>3513</v>
      </c>
      <c r="Y184" s="12">
        <f t="shared" si="11"/>
        <v>61026</v>
      </c>
      <c r="Z184" s="35"/>
      <c r="AA184" s="35"/>
    </row>
    <row r="185" spans="1:27" ht="39" x14ac:dyDescent="0.15">
      <c r="A185" s="42">
        <v>61027</v>
      </c>
      <c r="B185" s="2" t="s">
        <v>42</v>
      </c>
      <c r="C185" s="15" t="str">
        <f>VLOOKUP(B185, Riferimento!M$3:N227, 2, 0)</f>
        <v>Italy</v>
      </c>
      <c r="D185" s="2" t="s">
        <v>253</v>
      </c>
      <c r="E185" s="2" t="s">
        <v>264</v>
      </c>
      <c r="F185" s="3" t="str">
        <f>VLOOKUP(E185,Riferimento!$E$3:$H$183,3,FALSE)</f>
        <v>EVT+30Y</v>
      </c>
      <c r="G185" s="3" t="str">
        <f>VLOOKUP(E185,Riferimento!$E$3:$H$181,2,FALSE)</f>
        <v>Engineering Design Records</v>
      </c>
      <c r="H185" s="4">
        <v>43676</v>
      </c>
      <c r="I185" s="4">
        <v>43676</v>
      </c>
      <c r="J185" s="2" t="s">
        <v>255</v>
      </c>
      <c r="K185" s="4" t="s">
        <v>256</v>
      </c>
      <c r="L185" s="20" t="s">
        <v>289</v>
      </c>
      <c r="M185" s="3" t="str">
        <f>VLOOKUP(E185,Riferimento!$E$3:$H$181,4,FALSE)</f>
        <v>Project and Warranty Closed</v>
      </c>
      <c r="N185" s="4">
        <f t="shared" si="12"/>
        <v>43677</v>
      </c>
      <c r="O185" s="5">
        <f>VLOOKUP(E185,Riferimento!$E$3:$I$181,5,FALSE)</f>
        <v>10950</v>
      </c>
      <c r="P185" s="6">
        <f t="shared" si="13"/>
        <v>54627</v>
      </c>
      <c r="Q185" s="6" t="str">
        <f>VLOOKUP(E185,Riferimento!$E$3:$J$181,6,FALSE)</f>
        <v>Confidential</v>
      </c>
      <c r="R185" s="60"/>
      <c r="S185" s="10" t="str">
        <f t="shared" ref="S185:S216" si="15">IF(T185="Planet","066890B001","")</f>
        <v/>
      </c>
      <c r="T185" s="2" t="s">
        <v>48</v>
      </c>
      <c r="U185" s="15" t="s">
        <v>49</v>
      </c>
      <c r="V185" s="16" t="s">
        <v>258</v>
      </c>
      <c r="W185" s="45">
        <v>45050</v>
      </c>
      <c r="X185" s="12">
        <v>3513</v>
      </c>
      <c r="Y185" s="12">
        <f t="shared" si="11"/>
        <v>61027</v>
      </c>
      <c r="Z185" s="35"/>
      <c r="AA185" s="35"/>
    </row>
    <row r="186" spans="1:27" ht="39" x14ac:dyDescent="0.15">
      <c r="A186" s="42">
        <v>61028</v>
      </c>
      <c r="B186" s="2" t="s">
        <v>42</v>
      </c>
      <c r="C186" s="15" t="str">
        <f>VLOOKUP(B186, Riferimento!M$3:N228, 2, 0)</f>
        <v>Italy</v>
      </c>
      <c r="D186" s="2" t="s">
        <v>253</v>
      </c>
      <c r="E186" s="2" t="s">
        <v>264</v>
      </c>
      <c r="F186" s="3" t="str">
        <f>VLOOKUP(E186,Riferimento!$E$3:$H$183,3,FALSE)</f>
        <v>EVT+30Y</v>
      </c>
      <c r="G186" s="3" t="str">
        <f>VLOOKUP(E186,Riferimento!$E$3:$H$181,2,FALSE)</f>
        <v>Engineering Design Records</v>
      </c>
      <c r="H186" s="4">
        <v>43578</v>
      </c>
      <c r="I186" s="4">
        <v>43578</v>
      </c>
      <c r="J186" s="2" t="s">
        <v>255</v>
      </c>
      <c r="K186" s="4" t="s">
        <v>256</v>
      </c>
      <c r="L186" s="20" t="s">
        <v>290</v>
      </c>
      <c r="M186" s="3" t="str">
        <f>VLOOKUP(E186,Riferimento!$E$3:$H$181,4,FALSE)</f>
        <v>Project and Warranty Closed</v>
      </c>
      <c r="N186" s="4">
        <f t="shared" si="12"/>
        <v>43579</v>
      </c>
      <c r="O186" s="5">
        <f>VLOOKUP(E186,Riferimento!$E$3:$I$181,5,FALSE)</f>
        <v>10950</v>
      </c>
      <c r="P186" s="6">
        <f t="shared" si="13"/>
        <v>54529</v>
      </c>
      <c r="Q186" s="6" t="str">
        <f>VLOOKUP(E186,Riferimento!$E$3:$J$181,6,FALSE)</f>
        <v>Confidential</v>
      </c>
      <c r="R186" s="60"/>
      <c r="S186" s="10" t="str">
        <f t="shared" si="15"/>
        <v/>
      </c>
      <c r="T186" s="2" t="s">
        <v>48</v>
      </c>
      <c r="U186" s="15" t="s">
        <v>49</v>
      </c>
      <c r="V186" s="16" t="s">
        <v>258</v>
      </c>
      <c r="W186" s="45">
        <v>45050</v>
      </c>
      <c r="X186" s="12">
        <v>3518</v>
      </c>
      <c r="Y186" s="12">
        <f t="shared" si="11"/>
        <v>61028</v>
      </c>
      <c r="Z186" s="35"/>
      <c r="AA186" s="35"/>
    </row>
    <row r="187" spans="1:27" ht="39" x14ac:dyDescent="0.15">
      <c r="A187" s="42">
        <v>61029</v>
      </c>
      <c r="B187" s="2" t="s">
        <v>42</v>
      </c>
      <c r="C187" s="15" t="str">
        <f>VLOOKUP(B187, Riferimento!M$3:N229, 2, 0)</f>
        <v>Italy</v>
      </c>
      <c r="D187" s="2" t="s">
        <v>253</v>
      </c>
      <c r="E187" s="2" t="s">
        <v>264</v>
      </c>
      <c r="F187" s="3" t="str">
        <f>VLOOKUP(E187,Riferimento!$E$3:$H$183,3,FALSE)</f>
        <v>EVT+30Y</v>
      </c>
      <c r="G187" s="3" t="str">
        <f>VLOOKUP(E187,Riferimento!$E$3:$H$181,2,FALSE)</f>
        <v>Engineering Design Records</v>
      </c>
      <c r="H187" s="4">
        <v>43859</v>
      </c>
      <c r="I187" s="4">
        <v>43859</v>
      </c>
      <c r="J187" s="2" t="s">
        <v>255</v>
      </c>
      <c r="K187" s="4" t="s">
        <v>256</v>
      </c>
      <c r="L187" s="20" t="s">
        <v>291</v>
      </c>
      <c r="M187" s="3" t="str">
        <f>VLOOKUP(E187,Riferimento!$E$3:$H$181,4,FALSE)</f>
        <v>Project and Warranty Closed</v>
      </c>
      <c r="N187" s="4">
        <f t="shared" si="12"/>
        <v>43860</v>
      </c>
      <c r="O187" s="5">
        <f>VLOOKUP(E187,Riferimento!$E$3:$I$181,5,FALSE)</f>
        <v>10950</v>
      </c>
      <c r="P187" s="6">
        <f t="shared" si="13"/>
        <v>54810</v>
      </c>
      <c r="Q187" s="6" t="str">
        <f>VLOOKUP(E187,Riferimento!$E$3:$J$181,6,FALSE)</f>
        <v>Confidential</v>
      </c>
      <c r="R187" s="60"/>
      <c r="S187" s="10" t="str">
        <f t="shared" si="15"/>
        <v/>
      </c>
      <c r="T187" s="2" t="s">
        <v>48</v>
      </c>
      <c r="U187" s="15" t="s">
        <v>49</v>
      </c>
      <c r="V187" s="16" t="s">
        <v>258</v>
      </c>
      <c r="W187" s="45">
        <v>45050</v>
      </c>
      <c r="X187" s="12">
        <v>3518</v>
      </c>
      <c r="Y187" s="12">
        <f t="shared" si="11"/>
        <v>61029</v>
      </c>
      <c r="Z187" s="35"/>
      <c r="AA187" s="35"/>
    </row>
    <row r="188" spans="1:27" x14ac:dyDescent="0.15">
      <c r="A188" s="42">
        <v>61029</v>
      </c>
      <c r="B188" s="2" t="s">
        <v>42</v>
      </c>
      <c r="C188" s="15" t="str">
        <f>VLOOKUP(B188, Riferimento!M$3:N230, 2, 0)</f>
        <v>Italy</v>
      </c>
      <c r="D188" s="2" t="s">
        <v>253</v>
      </c>
      <c r="E188" s="2" t="s">
        <v>259</v>
      </c>
      <c r="F188" s="3" t="str">
        <f>VLOOKUP(E188,Riferimento!$E$3:$H$183,3,FALSE)</f>
        <v>EVT+10Y</v>
      </c>
      <c r="G188" s="3" t="str">
        <f>VLOOKUP(E188,Riferimento!$E$3:$H$181,2,FALSE)</f>
        <v>Engineering Administration</v>
      </c>
      <c r="H188" s="4">
        <v>43417</v>
      </c>
      <c r="I188" s="4">
        <v>43417</v>
      </c>
      <c r="J188" s="2" t="s">
        <v>255</v>
      </c>
      <c r="K188" s="4" t="s">
        <v>256</v>
      </c>
      <c r="L188" s="20" t="s">
        <v>292</v>
      </c>
      <c r="M188" s="3" t="str">
        <f>VLOOKUP(E188,Riferimento!$E$3:$H$181,4,FALSE)</f>
        <v>Project Closed</v>
      </c>
      <c r="N188" s="4">
        <f t="shared" si="12"/>
        <v>43418</v>
      </c>
      <c r="O188" s="5">
        <f>VLOOKUP(E188,Riferimento!$E$3:$I$181,5,FALSE)</f>
        <v>3650</v>
      </c>
      <c r="P188" s="6">
        <f t="shared" si="13"/>
        <v>47068</v>
      </c>
      <c r="Q188" s="6" t="str">
        <f>VLOOKUP(E188,Riferimento!$E$3:$J$181,6,FALSE)</f>
        <v>Confidential</v>
      </c>
      <c r="R188" s="60"/>
      <c r="S188" s="10" t="str">
        <f t="shared" si="15"/>
        <v/>
      </c>
      <c r="T188" s="2" t="s">
        <v>48</v>
      </c>
      <c r="U188" s="15" t="s">
        <v>49</v>
      </c>
      <c r="V188" s="16" t="s">
        <v>258</v>
      </c>
      <c r="W188" s="45">
        <v>45050</v>
      </c>
      <c r="X188" s="12">
        <v>3518</v>
      </c>
      <c r="Y188" s="12">
        <f t="shared" si="11"/>
        <v>61029</v>
      </c>
      <c r="Z188" s="35"/>
      <c r="AA188" s="35"/>
    </row>
    <row r="189" spans="1:27" x14ac:dyDescent="0.15">
      <c r="A189" s="42">
        <v>61029</v>
      </c>
      <c r="B189" s="2" t="s">
        <v>42</v>
      </c>
      <c r="C189" s="15" t="str">
        <f>VLOOKUP(B189, Riferimento!M$3:N231, 2, 0)</f>
        <v>Italy</v>
      </c>
      <c r="D189" s="2" t="s">
        <v>253</v>
      </c>
      <c r="E189" s="2" t="s">
        <v>259</v>
      </c>
      <c r="F189" s="3" t="str">
        <f>VLOOKUP(E189,Riferimento!$E$3:$H$183,3,FALSE)</f>
        <v>EVT+10Y</v>
      </c>
      <c r="G189" s="3" t="str">
        <f>VLOOKUP(E189,Riferimento!$E$3:$H$181,2,FALSE)</f>
        <v>Engineering Administration</v>
      </c>
      <c r="H189" s="4">
        <v>43901</v>
      </c>
      <c r="I189" s="4">
        <v>43901</v>
      </c>
      <c r="J189" s="2" t="s">
        <v>255</v>
      </c>
      <c r="K189" s="4" t="s">
        <v>256</v>
      </c>
      <c r="L189" s="20" t="s">
        <v>293</v>
      </c>
      <c r="M189" s="3" t="str">
        <f>VLOOKUP(E189,Riferimento!$E$3:$H$181,4,FALSE)</f>
        <v>Project Closed</v>
      </c>
      <c r="N189" s="4">
        <f t="shared" si="12"/>
        <v>43902</v>
      </c>
      <c r="O189" s="5">
        <f>VLOOKUP(E189,Riferimento!$E$3:$I$181,5,FALSE)</f>
        <v>3650</v>
      </c>
      <c r="P189" s="6">
        <f t="shared" si="13"/>
        <v>47552</v>
      </c>
      <c r="Q189" s="6" t="str">
        <f>VLOOKUP(E189,Riferimento!$E$3:$J$181,6,FALSE)</f>
        <v>Confidential</v>
      </c>
      <c r="R189" s="60"/>
      <c r="S189" s="10" t="str">
        <f t="shared" si="15"/>
        <v/>
      </c>
      <c r="T189" s="2" t="s">
        <v>48</v>
      </c>
      <c r="U189" s="15" t="s">
        <v>49</v>
      </c>
      <c r="V189" s="16" t="s">
        <v>258</v>
      </c>
      <c r="W189" s="45">
        <v>45050</v>
      </c>
      <c r="X189" s="12">
        <v>3518</v>
      </c>
      <c r="Y189" s="12">
        <f t="shared" si="11"/>
        <v>61029</v>
      </c>
      <c r="Z189" s="35"/>
      <c r="AA189" s="35"/>
    </row>
    <row r="190" spans="1:27" x14ac:dyDescent="0.15">
      <c r="A190" s="42">
        <v>61029</v>
      </c>
      <c r="B190" s="2" t="s">
        <v>42</v>
      </c>
      <c r="C190" s="15" t="str">
        <f>VLOOKUP(B190, Riferimento!M$3:N232, 2, 0)</f>
        <v>Italy</v>
      </c>
      <c r="D190" s="2" t="s">
        <v>253</v>
      </c>
      <c r="E190" s="2" t="s">
        <v>259</v>
      </c>
      <c r="F190" s="3" t="str">
        <f>VLOOKUP(E190,Riferimento!$E$3:$H$183,3,FALSE)</f>
        <v>EVT+10Y</v>
      </c>
      <c r="G190" s="3" t="str">
        <f>VLOOKUP(E190,Riferimento!$E$3:$H$181,2,FALSE)</f>
        <v>Engineering Administration</v>
      </c>
      <c r="H190" s="4">
        <v>43762</v>
      </c>
      <c r="I190" s="4">
        <v>43762</v>
      </c>
      <c r="J190" s="2" t="s">
        <v>255</v>
      </c>
      <c r="K190" s="4" t="s">
        <v>256</v>
      </c>
      <c r="L190" s="20" t="s">
        <v>294</v>
      </c>
      <c r="M190" s="3" t="str">
        <f>VLOOKUP(E190,Riferimento!$E$3:$H$181,4,FALSE)</f>
        <v>Project Closed</v>
      </c>
      <c r="N190" s="4">
        <f t="shared" si="12"/>
        <v>43763</v>
      </c>
      <c r="O190" s="5">
        <f>VLOOKUP(E190,Riferimento!$E$3:$I$181,5,FALSE)</f>
        <v>3650</v>
      </c>
      <c r="P190" s="6">
        <f t="shared" si="13"/>
        <v>47413</v>
      </c>
      <c r="Q190" s="6" t="str">
        <f>VLOOKUP(E190,Riferimento!$E$3:$J$181,6,FALSE)</f>
        <v>Confidential</v>
      </c>
      <c r="R190" s="60"/>
      <c r="S190" s="10" t="str">
        <f t="shared" si="15"/>
        <v/>
      </c>
      <c r="T190" s="2" t="s">
        <v>48</v>
      </c>
      <c r="U190" s="15" t="s">
        <v>49</v>
      </c>
      <c r="V190" s="16" t="s">
        <v>258</v>
      </c>
      <c r="W190" s="45">
        <v>45050</v>
      </c>
      <c r="X190" s="12">
        <v>3518</v>
      </c>
      <c r="Y190" s="12">
        <f t="shared" si="11"/>
        <v>61029</v>
      </c>
      <c r="Z190" s="35"/>
      <c r="AA190" s="35"/>
    </row>
    <row r="191" spans="1:27" x14ac:dyDescent="0.15">
      <c r="A191" s="42">
        <v>61029</v>
      </c>
      <c r="B191" s="2" t="s">
        <v>42</v>
      </c>
      <c r="C191" s="15" t="str">
        <f>VLOOKUP(B191, Riferimento!M$3:N233, 2, 0)</f>
        <v>Italy</v>
      </c>
      <c r="D191" s="2" t="s">
        <v>253</v>
      </c>
      <c r="E191" s="2" t="s">
        <v>259</v>
      </c>
      <c r="F191" s="3" t="str">
        <f>VLOOKUP(E191,Riferimento!$E$3:$H$183,3,FALSE)</f>
        <v>EVT+10Y</v>
      </c>
      <c r="G191" s="3" t="str">
        <f>VLOOKUP(E191,Riferimento!$E$3:$H$181,2,FALSE)</f>
        <v>Engineering Administration</v>
      </c>
      <c r="H191" s="4">
        <v>43623</v>
      </c>
      <c r="I191" s="4">
        <v>43623</v>
      </c>
      <c r="J191" s="2" t="s">
        <v>255</v>
      </c>
      <c r="K191" s="4" t="s">
        <v>256</v>
      </c>
      <c r="L191" s="20" t="s">
        <v>295</v>
      </c>
      <c r="M191" s="3" t="str">
        <f>VLOOKUP(E191,Riferimento!$E$3:$H$181,4,FALSE)</f>
        <v>Project Closed</v>
      </c>
      <c r="N191" s="4">
        <f t="shared" si="12"/>
        <v>43624</v>
      </c>
      <c r="O191" s="5">
        <f>VLOOKUP(E191,Riferimento!$E$3:$I$181,5,FALSE)</f>
        <v>3650</v>
      </c>
      <c r="P191" s="6">
        <f t="shared" si="13"/>
        <v>47274</v>
      </c>
      <c r="Q191" s="6" t="str">
        <f>VLOOKUP(E191,Riferimento!$E$3:$J$181,6,FALSE)</f>
        <v>Confidential</v>
      </c>
      <c r="R191" s="60"/>
      <c r="S191" s="10" t="str">
        <f t="shared" si="15"/>
        <v/>
      </c>
      <c r="T191" s="2" t="s">
        <v>48</v>
      </c>
      <c r="U191" s="15" t="s">
        <v>49</v>
      </c>
      <c r="V191" s="16" t="s">
        <v>258</v>
      </c>
      <c r="W191" s="45">
        <v>45050</v>
      </c>
      <c r="X191" s="12">
        <v>3518</v>
      </c>
      <c r="Y191" s="12">
        <f t="shared" si="11"/>
        <v>61029</v>
      </c>
      <c r="Z191" s="35"/>
      <c r="AA191" s="35"/>
    </row>
    <row r="192" spans="1:27" ht="39" x14ac:dyDescent="0.15">
      <c r="A192" s="42">
        <v>61071</v>
      </c>
      <c r="B192" s="2" t="s">
        <v>42</v>
      </c>
      <c r="C192" s="15" t="str">
        <f>VLOOKUP(B192, Riferimento!M$3:N234, 2, 0)</f>
        <v>Italy</v>
      </c>
      <c r="D192" s="2" t="s">
        <v>154</v>
      </c>
      <c r="E192" s="2" t="s">
        <v>92</v>
      </c>
      <c r="F192" s="3" t="str">
        <f>VLOOKUP(E192,Riferimento!$E$3:$H$183,3,FALSE)</f>
        <v>EVT+10Y</v>
      </c>
      <c r="G192" s="3" t="str">
        <f>VLOOKUP(E192,Riferimento!$E$3:$H$181,2,FALSE)</f>
        <v>Accounts Payable, Receivables, Journal Vouchers and Cost Accounting</v>
      </c>
      <c r="H192" s="4">
        <v>42736</v>
      </c>
      <c r="I192" s="4">
        <v>43465</v>
      </c>
      <c r="J192" s="4" t="s">
        <v>93</v>
      </c>
      <c r="K192" s="4" t="s">
        <v>296</v>
      </c>
      <c r="L192" s="2" t="s">
        <v>297</v>
      </c>
      <c r="M192" s="3" t="str">
        <f>VLOOKUP(E192,Riferimento!$E$3:$H$181,4,FALSE)</f>
        <v>Tax Year Closed</v>
      </c>
      <c r="N192" s="4">
        <f>+I192+1</f>
        <v>43466</v>
      </c>
      <c r="O192" s="5">
        <f>VLOOKUP(E192,Riferimento!$E$3:$I$181,5,FALSE)</f>
        <v>3650</v>
      </c>
      <c r="P192" s="6">
        <f t="shared" si="13"/>
        <v>47116</v>
      </c>
      <c r="Q192" s="6" t="str">
        <f>VLOOKUP(E192,Riferimento!$E$3:$J$181,6,FALSE)</f>
        <v>Confidential</v>
      </c>
      <c r="R192" s="60"/>
      <c r="S192" s="10" t="str">
        <f t="shared" si="15"/>
        <v/>
      </c>
      <c r="T192" s="2" t="s">
        <v>48</v>
      </c>
      <c r="U192" s="15" t="s">
        <v>49</v>
      </c>
      <c r="V192" s="18" t="s">
        <v>117</v>
      </c>
      <c r="W192" s="54">
        <v>45099</v>
      </c>
      <c r="X192" s="12">
        <v>2838</v>
      </c>
      <c r="Y192" s="12">
        <f t="shared" si="11"/>
        <v>61071</v>
      </c>
      <c r="Z192" s="35"/>
      <c r="AA192" s="35"/>
    </row>
    <row r="193" spans="1:27" ht="39" x14ac:dyDescent="0.15">
      <c r="A193" s="42">
        <v>61071</v>
      </c>
      <c r="B193" s="2" t="s">
        <v>42</v>
      </c>
      <c r="C193" s="15" t="str">
        <f>VLOOKUP(B193, Riferimento!M$3:N235, 2, 0)</f>
        <v>Italy</v>
      </c>
      <c r="D193" s="2" t="s">
        <v>154</v>
      </c>
      <c r="E193" s="2" t="s">
        <v>92</v>
      </c>
      <c r="F193" s="3" t="str">
        <f>VLOOKUP(E193,Riferimento!$E$3:$H$183,3,FALSE)</f>
        <v>EVT+10Y</v>
      </c>
      <c r="G193" s="3" t="str">
        <f>VLOOKUP(E193,Riferimento!$E$3:$H$181,2,FALSE)</f>
        <v>Accounts Payable, Receivables, Journal Vouchers and Cost Accounting</v>
      </c>
      <c r="H193" s="4">
        <v>44197</v>
      </c>
      <c r="I193" s="4">
        <v>44561</v>
      </c>
      <c r="J193" s="4" t="s">
        <v>93</v>
      </c>
      <c r="K193" s="4" t="s">
        <v>296</v>
      </c>
      <c r="L193" s="2" t="s">
        <v>298</v>
      </c>
      <c r="M193" s="3" t="str">
        <f>VLOOKUP(E193,Riferimento!$E$3:$H$181,4,FALSE)</f>
        <v>Tax Year Closed</v>
      </c>
      <c r="N193" s="4">
        <f>+I193+1</f>
        <v>44562</v>
      </c>
      <c r="O193" s="5">
        <f>VLOOKUP(E193,Riferimento!$E$3:$I$181,5,FALSE)</f>
        <v>3650</v>
      </c>
      <c r="P193" s="6">
        <f t="shared" si="13"/>
        <v>48212</v>
      </c>
      <c r="Q193" s="6" t="str">
        <f>VLOOKUP(E193,Riferimento!$E$3:$J$181,6,FALSE)</f>
        <v>Confidential</v>
      </c>
      <c r="R193" s="60"/>
      <c r="S193" s="10" t="str">
        <f t="shared" si="15"/>
        <v/>
      </c>
      <c r="T193" s="2" t="s">
        <v>48</v>
      </c>
      <c r="U193" s="15" t="s">
        <v>49</v>
      </c>
      <c r="V193" s="18" t="s">
        <v>117</v>
      </c>
      <c r="W193" s="54">
        <v>45099</v>
      </c>
      <c r="X193" s="12">
        <v>2838</v>
      </c>
      <c r="Y193" s="12">
        <f t="shared" si="11"/>
        <v>61071</v>
      </c>
      <c r="Z193" s="35"/>
      <c r="AA193" s="35"/>
    </row>
    <row r="194" spans="1:27" ht="39" x14ac:dyDescent="0.15">
      <c r="A194" s="42">
        <v>61071</v>
      </c>
      <c r="B194" s="2" t="s">
        <v>42</v>
      </c>
      <c r="C194" s="15" t="str">
        <f>VLOOKUP(B194, Riferimento!M$3:N236, 2, 0)</f>
        <v>Italy</v>
      </c>
      <c r="D194" s="2" t="s">
        <v>154</v>
      </c>
      <c r="E194" s="2" t="s">
        <v>92</v>
      </c>
      <c r="F194" s="3" t="str">
        <f>VLOOKUP(E194,Riferimento!$E$3:$H$183,3,FALSE)</f>
        <v>EVT+10Y</v>
      </c>
      <c r="G194" s="3" t="str">
        <f>VLOOKUP(E194,Riferimento!$E$3:$H$181,2,FALSE)</f>
        <v>Accounts Payable, Receivables, Journal Vouchers and Cost Accounting</v>
      </c>
      <c r="H194" s="4">
        <v>44197</v>
      </c>
      <c r="I194" s="4">
        <v>44561</v>
      </c>
      <c r="J194" s="4" t="s">
        <v>93</v>
      </c>
      <c r="K194" s="4" t="s">
        <v>296</v>
      </c>
      <c r="L194" s="2" t="s">
        <v>299</v>
      </c>
      <c r="M194" s="3" t="str">
        <f>VLOOKUP(E194,Riferimento!$E$3:$H$181,4,FALSE)</f>
        <v>Tax Year Closed</v>
      </c>
      <c r="N194" s="4">
        <f t="shared" ref="N194:N257" si="16">+I194+1</f>
        <v>44562</v>
      </c>
      <c r="O194" s="5">
        <f>VLOOKUP(E194,Riferimento!$E$3:$I$181,5,FALSE)</f>
        <v>3650</v>
      </c>
      <c r="P194" s="6">
        <f t="shared" si="13"/>
        <v>48212</v>
      </c>
      <c r="Q194" s="6" t="str">
        <f>VLOOKUP(E194,Riferimento!$E$3:$J$181,6,FALSE)</f>
        <v>Confidential</v>
      </c>
      <c r="R194" s="60"/>
      <c r="S194" s="10" t="str">
        <f t="shared" si="15"/>
        <v/>
      </c>
      <c r="T194" s="2" t="s">
        <v>48</v>
      </c>
      <c r="U194" s="15" t="s">
        <v>49</v>
      </c>
      <c r="V194" s="18" t="s">
        <v>117</v>
      </c>
      <c r="W194" s="54">
        <v>45099</v>
      </c>
      <c r="X194" s="12">
        <v>2838</v>
      </c>
      <c r="Y194" s="12">
        <f t="shared" si="11"/>
        <v>61071</v>
      </c>
      <c r="Z194" s="35"/>
      <c r="AA194" s="35"/>
    </row>
    <row r="195" spans="1:27" ht="26" x14ac:dyDescent="0.15">
      <c r="A195" s="42">
        <v>61071</v>
      </c>
      <c r="B195" s="2" t="s">
        <v>42</v>
      </c>
      <c r="C195" s="15" t="str">
        <f>VLOOKUP(B195, Riferimento!M$3:N237, 2, 0)</f>
        <v>Italy</v>
      </c>
      <c r="D195" s="2" t="s">
        <v>154</v>
      </c>
      <c r="E195" s="2" t="s">
        <v>92</v>
      </c>
      <c r="F195" s="3" t="str">
        <f>VLOOKUP(E195,Riferimento!$E$3:$H$183,3,FALSE)</f>
        <v>EVT+10Y</v>
      </c>
      <c r="G195" s="3" t="str">
        <f>VLOOKUP(E195,Riferimento!$E$3:$H$181,2,FALSE)</f>
        <v>Accounts Payable, Receivables, Journal Vouchers and Cost Accounting</v>
      </c>
      <c r="H195" s="4">
        <v>43831</v>
      </c>
      <c r="I195" s="4">
        <v>44196</v>
      </c>
      <c r="J195" s="4" t="s">
        <v>180</v>
      </c>
      <c r="K195" s="4" t="s">
        <v>181</v>
      </c>
      <c r="L195" s="2" t="s">
        <v>300</v>
      </c>
      <c r="M195" s="3" t="str">
        <f>VLOOKUP(E195,Riferimento!$E$3:$H$181,4,FALSE)</f>
        <v>Tax Year Closed</v>
      </c>
      <c r="N195" s="4">
        <f t="shared" si="16"/>
        <v>44197</v>
      </c>
      <c r="O195" s="5">
        <f>VLOOKUP(E195,Riferimento!$E$3:$I$181,5,FALSE)</f>
        <v>3650</v>
      </c>
      <c r="P195" s="6">
        <f t="shared" si="13"/>
        <v>47847</v>
      </c>
      <c r="Q195" s="6" t="str">
        <f>VLOOKUP(E195,Riferimento!$E$3:$J$181,6,FALSE)</f>
        <v>Confidential</v>
      </c>
      <c r="R195" s="60"/>
      <c r="S195" s="10" t="str">
        <f t="shared" si="15"/>
        <v/>
      </c>
      <c r="T195" s="2" t="s">
        <v>48</v>
      </c>
      <c r="U195" s="15" t="s">
        <v>49</v>
      </c>
      <c r="V195" s="18" t="s">
        <v>117</v>
      </c>
      <c r="W195" s="54">
        <v>45099</v>
      </c>
      <c r="X195" s="12">
        <v>2838</v>
      </c>
      <c r="Y195" s="12">
        <f t="shared" ref="Y195:Y258" si="17">A195</f>
        <v>61071</v>
      </c>
      <c r="Z195" s="35"/>
      <c r="AA195" s="35"/>
    </row>
    <row r="196" spans="1:27" ht="26" x14ac:dyDescent="0.15">
      <c r="A196" s="42">
        <v>61071</v>
      </c>
      <c r="B196" s="2" t="s">
        <v>42</v>
      </c>
      <c r="C196" s="15" t="str">
        <f>VLOOKUP(B196, Riferimento!M$3:N238, 2, 0)</f>
        <v>Italy</v>
      </c>
      <c r="D196" s="2" t="s">
        <v>154</v>
      </c>
      <c r="E196" s="2" t="s">
        <v>92</v>
      </c>
      <c r="F196" s="3" t="str">
        <f>VLOOKUP(E196,Riferimento!$E$3:$H$183,3,FALSE)</f>
        <v>EVT+10Y</v>
      </c>
      <c r="G196" s="3" t="str">
        <f>VLOOKUP(E196,Riferimento!$E$3:$H$181,2,FALSE)</f>
        <v>Accounts Payable, Receivables, Journal Vouchers and Cost Accounting</v>
      </c>
      <c r="H196" s="4">
        <v>44197</v>
      </c>
      <c r="I196" s="4">
        <v>44561</v>
      </c>
      <c r="J196" s="4" t="s">
        <v>180</v>
      </c>
      <c r="K196" s="4" t="s">
        <v>181</v>
      </c>
      <c r="L196" s="2" t="s">
        <v>300</v>
      </c>
      <c r="M196" s="3" t="str">
        <f>VLOOKUP(E196,Riferimento!$E$3:$H$181,4,FALSE)</f>
        <v>Tax Year Closed</v>
      </c>
      <c r="N196" s="4">
        <f t="shared" si="16"/>
        <v>44562</v>
      </c>
      <c r="O196" s="5">
        <f>VLOOKUP(E196,Riferimento!$E$3:$I$181,5,FALSE)</f>
        <v>3650</v>
      </c>
      <c r="P196" s="6">
        <f t="shared" si="13"/>
        <v>48212</v>
      </c>
      <c r="Q196" s="6" t="str">
        <f>VLOOKUP(E196,Riferimento!$E$3:$J$181,6,FALSE)</f>
        <v>Confidential</v>
      </c>
      <c r="R196" s="60"/>
      <c r="S196" s="10" t="str">
        <f t="shared" si="15"/>
        <v/>
      </c>
      <c r="T196" s="2" t="s">
        <v>48</v>
      </c>
      <c r="U196" s="15" t="s">
        <v>49</v>
      </c>
      <c r="V196" s="18" t="s">
        <v>117</v>
      </c>
      <c r="W196" s="54">
        <v>45099</v>
      </c>
      <c r="X196" s="12">
        <v>2838</v>
      </c>
      <c r="Y196" s="12">
        <f t="shared" si="17"/>
        <v>61071</v>
      </c>
      <c r="Z196" s="35"/>
      <c r="AA196" s="35"/>
    </row>
    <row r="197" spans="1:27" ht="39" x14ac:dyDescent="0.15">
      <c r="A197" s="42">
        <v>61071</v>
      </c>
      <c r="B197" s="2" t="s">
        <v>42</v>
      </c>
      <c r="C197" s="15" t="str">
        <f>VLOOKUP(B197, Riferimento!M$3:N239, 2, 0)</f>
        <v>Italy</v>
      </c>
      <c r="D197" s="2" t="s">
        <v>154</v>
      </c>
      <c r="E197" s="2" t="s">
        <v>92</v>
      </c>
      <c r="F197" s="3" t="str">
        <f>VLOOKUP(E197,Riferimento!$E$3:$H$183,3,FALSE)</f>
        <v>EVT+10Y</v>
      </c>
      <c r="G197" s="3" t="str">
        <f>VLOOKUP(E197,Riferimento!$E$3:$H$181,2,FALSE)</f>
        <v>Accounts Payable, Receivables, Journal Vouchers and Cost Accounting</v>
      </c>
      <c r="H197" s="4">
        <v>44197</v>
      </c>
      <c r="I197" s="4">
        <v>44561</v>
      </c>
      <c r="J197" s="4" t="s">
        <v>93</v>
      </c>
      <c r="K197" s="4" t="s">
        <v>296</v>
      </c>
      <c r="L197" s="2" t="s">
        <v>301</v>
      </c>
      <c r="M197" s="3" t="str">
        <f>VLOOKUP(E197,Riferimento!$E$3:$H$181,4,FALSE)</f>
        <v>Tax Year Closed</v>
      </c>
      <c r="N197" s="4">
        <f t="shared" si="16"/>
        <v>44562</v>
      </c>
      <c r="O197" s="5">
        <f>VLOOKUP(E197,Riferimento!$E$3:$I$181,5,FALSE)</f>
        <v>3650</v>
      </c>
      <c r="P197" s="6">
        <f t="shared" si="13"/>
        <v>48212</v>
      </c>
      <c r="Q197" s="6" t="str">
        <f>VLOOKUP(E197,Riferimento!$E$3:$J$181,6,FALSE)</f>
        <v>Confidential</v>
      </c>
      <c r="R197" s="60"/>
      <c r="S197" s="10" t="str">
        <f t="shared" si="15"/>
        <v/>
      </c>
      <c r="T197" s="2" t="s">
        <v>48</v>
      </c>
      <c r="U197" s="15" t="s">
        <v>49</v>
      </c>
      <c r="V197" s="18" t="s">
        <v>117</v>
      </c>
      <c r="W197" s="54">
        <v>45099</v>
      </c>
      <c r="X197" s="12">
        <v>2838</v>
      </c>
      <c r="Y197" s="12">
        <f t="shared" si="17"/>
        <v>61071</v>
      </c>
      <c r="Z197" s="35"/>
      <c r="AA197" s="35"/>
    </row>
    <row r="198" spans="1:27" ht="39" x14ac:dyDescent="0.15">
      <c r="A198" s="42">
        <v>61071</v>
      </c>
      <c r="B198" s="2" t="s">
        <v>42</v>
      </c>
      <c r="C198" s="15" t="str">
        <f>VLOOKUP(B198, Riferimento!M$3:N240, 2, 0)</f>
        <v>Italy</v>
      </c>
      <c r="D198" s="2" t="s">
        <v>154</v>
      </c>
      <c r="E198" s="2" t="s">
        <v>92</v>
      </c>
      <c r="F198" s="3" t="str">
        <f>VLOOKUP(E198,Riferimento!$E$3:$H$183,3,FALSE)</f>
        <v>EVT+10Y</v>
      </c>
      <c r="G198" s="3" t="str">
        <f>VLOOKUP(E198,Riferimento!$E$3:$H$181,2,FALSE)</f>
        <v>Accounts Payable, Receivables, Journal Vouchers and Cost Accounting</v>
      </c>
      <c r="H198" s="4">
        <v>42736</v>
      </c>
      <c r="I198" s="4">
        <v>43100</v>
      </c>
      <c r="J198" s="4" t="s">
        <v>93</v>
      </c>
      <c r="K198" s="4" t="s">
        <v>296</v>
      </c>
      <c r="L198" s="2" t="s">
        <v>302</v>
      </c>
      <c r="M198" s="3" t="str">
        <f>VLOOKUP(E198,Riferimento!$E$3:$H$181,4,FALSE)</f>
        <v>Tax Year Closed</v>
      </c>
      <c r="N198" s="4">
        <f t="shared" si="16"/>
        <v>43101</v>
      </c>
      <c r="O198" s="5">
        <f>VLOOKUP(E198,Riferimento!$E$3:$I$181,5,FALSE)</f>
        <v>3650</v>
      </c>
      <c r="P198" s="6">
        <f t="shared" ref="P198:P261" si="18">N198+O198</f>
        <v>46751</v>
      </c>
      <c r="Q198" s="6" t="str">
        <f>VLOOKUP(E198,Riferimento!$E$3:$J$181,6,FALSE)</f>
        <v>Confidential</v>
      </c>
      <c r="R198" s="60"/>
      <c r="S198" s="10" t="str">
        <f t="shared" si="15"/>
        <v/>
      </c>
      <c r="T198" s="2" t="s">
        <v>48</v>
      </c>
      <c r="U198" s="15" t="s">
        <v>49</v>
      </c>
      <c r="V198" s="18" t="s">
        <v>117</v>
      </c>
      <c r="W198" s="54">
        <v>45099</v>
      </c>
      <c r="X198" s="12">
        <v>2838</v>
      </c>
      <c r="Y198" s="12">
        <f t="shared" si="17"/>
        <v>61071</v>
      </c>
      <c r="Z198" s="35"/>
      <c r="AA198" s="35"/>
    </row>
    <row r="199" spans="1:27" ht="39" x14ac:dyDescent="0.15">
      <c r="A199" s="42">
        <v>61072</v>
      </c>
      <c r="B199" s="2" t="s">
        <v>42</v>
      </c>
      <c r="C199" s="15" t="str">
        <f>VLOOKUP(B199, Riferimento!M$3:N241, 2, 0)</f>
        <v>Italy</v>
      </c>
      <c r="D199" s="2" t="s">
        <v>154</v>
      </c>
      <c r="E199" s="2" t="s">
        <v>92</v>
      </c>
      <c r="F199" s="3" t="str">
        <f>VLOOKUP(E199,Riferimento!$E$3:$H$183,3,FALSE)</f>
        <v>EVT+10Y</v>
      </c>
      <c r="G199" s="3" t="str">
        <f>VLOOKUP(E199,Riferimento!$E$3:$H$181,2,FALSE)</f>
        <v>Accounts Payable, Receivables, Journal Vouchers and Cost Accounting</v>
      </c>
      <c r="H199" s="4">
        <v>42917</v>
      </c>
      <c r="I199" s="4">
        <v>43008</v>
      </c>
      <c r="J199" s="4" t="s">
        <v>93</v>
      </c>
      <c r="K199" s="4" t="s">
        <v>296</v>
      </c>
      <c r="L199" s="2" t="s">
        <v>303</v>
      </c>
      <c r="M199" s="3" t="str">
        <f>VLOOKUP(E199,Riferimento!$E$3:$H$181,4,FALSE)</f>
        <v>Tax Year Closed</v>
      </c>
      <c r="N199" s="4">
        <f t="shared" si="16"/>
        <v>43009</v>
      </c>
      <c r="O199" s="5">
        <f>VLOOKUP(E199,Riferimento!$E$3:$I$181,5,FALSE)</f>
        <v>3650</v>
      </c>
      <c r="P199" s="6">
        <f t="shared" si="18"/>
        <v>46659</v>
      </c>
      <c r="Q199" s="6" t="str">
        <f>VLOOKUP(E199,Riferimento!$E$3:$J$181,6,FALSE)</f>
        <v>Confidential</v>
      </c>
      <c r="R199" s="60"/>
      <c r="S199" s="10" t="str">
        <f t="shared" si="15"/>
        <v/>
      </c>
      <c r="T199" s="2" t="s">
        <v>48</v>
      </c>
      <c r="U199" s="15" t="s">
        <v>49</v>
      </c>
      <c r="V199" s="18" t="s">
        <v>117</v>
      </c>
      <c r="W199" s="54">
        <v>45099</v>
      </c>
      <c r="X199" s="12">
        <v>2838</v>
      </c>
      <c r="Y199" s="12">
        <f t="shared" si="17"/>
        <v>61072</v>
      </c>
      <c r="Z199" s="35"/>
      <c r="AA199" s="35"/>
    </row>
    <row r="200" spans="1:27" ht="39" x14ac:dyDescent="0.15">
      <c r="A200" s="42">
        <v>61072</v>
      </c>
      <c r="B200" s="2" t="s">
        <v>42</v>
      </c>
      <c r="C200" s="15" t="str">
        <f>VLOOKUP(B200, Riferimento!M$3:N242, 2, 0)</f>
        <v>Italy</v>
      </c>
      <c r="D200" s="2" t="s">
        <v>154</v>
      </c>
      <c r="E200" s="2" t="s">
        <v>92</v>
      </c>
      <c r="F200" s="3" t="str">
        <f>VLOOKUP(E200,Riferimento!$E$3:$H$183,3,FALSE)</f>
        <v>EVT+10Y</v>
      </c>
      <c r="G200" s="3" t="str">
        <f>VLOOKUP(E200,Riferimento!$E$3:$H$181,2,FALSE)</f>
        <v>Accounts Payable, Receivables, Journal Vouchers and Cost Accounting</v>
      </c>
      <c r="H200" s="4">
        <v>43009</v>
      </c>
      <c r="I200" s="4">
        <v>43100</v>
      </c>
      <c r="J200" s="4" t="s">
        <v>93</v>
      </c>
      <c r="K200" s="4" t="s">
        <v>296</v>
      </c>
      <c r="L200" s="2" t="s">
        <v>304</v>
      </c>
      <c r="M200" s="3" t="str">
        <f>VLOOKUP(E200,Riferimento!$E$3:$H$181,4,FALSE)</f>
        <v>Tax Year Closed</v>
      </c>
      <c r="N200" s="4">
        <f t="shared" si="16"/>
        <v>43101</v>
      </c>
      <c r="O200" s="5">
        <f>VLOOKUP(E200,Riferimento!$E$3:$I$181,5,FALSE)</f>
        <v>3650</v>
      </c>
      <c r="P200" s="6">
        <f t="shared" si="18"/>
        <v>46751</v>
      </c>
      <c r="Q200" s="6" t="str">
        <f>VLOOKUP(E200,Riferimento!$E$3:$J$181,6,FALSE)</f>
        <v>Confidential</v>
      </c>
      <c r="R200" s="60"/>
      <c r="S200" s="10" t="str">
        <f t="shared" si="15"/>
        <v/>
      </c>
      <c r="T200" s="2" t="s">
        <v>48</v>
      </c>
      <c r="U200" s="15" t="s">
        <v>49</v>
      </c>
      <c r="V200" s="18" t="s">
        <v>117</v>
      </c>
      <c r="W200" s="54">
        <v>45099</v>
      </c>
      <c r="X200" s="12">
        <v>2838</v>
      </c>
      <c r="Y200" s="12">
        <f t="shared" si="17"/>
        <v>61072</v>
      </c>
      <c r="Z200" s="35"/>
      <c r="AA200" s="35"/>
    </row>
    <row r="201" spans="1:27" ht="39" x14ac:dyDescent="0.15">
      <c r="A201" s="42">
        <v>61072</v>
      </c>
      <c r="B201" s="2" t="s">
        <v>42</v>
      </c>
      <c r="C201" s="15" t="str">
        <f>VLOOKUP(B201, Riferimento!M$3:N243, 2, 0)</f>
        <v>Italy</v>
      </c>
      <c r="D201" s="2" t="s">
        <v>154</v>
      </c>
      <c r="E201" s="2" t="s">
        <v>92</v>
      </c>
      <c r="F201" s="3" t="str">
        <f>VLOOKUP(E201,Riferimento!$E$3:$H$183,3,FALSE)</f>
        <v>EVT+10Y</v>
      </c>
      <c r="G201" s="3" t="str">
        <f>VLOOKUP(E201,Riferimento!$E$3:$H$181,2,FALSE)</f>
        <v>Accounts Payable, Receivables, Journal Vouchers and Cost Accounting</v>
      </c>
      <c r="H201" s="4">
        <v>42736</v>
      </c>
      <c r="I201" s="4">
        <v>42825</v>
      </c>
      <c r="J201" s="4" t="s">
        <v>93</v>
      </c>
      <c r="K201" s="4" t="s">
        <v>296</v>
      </c>
      <c r="L201" s="2" t="s">
        <v>305</v>
      </c>
      <c r="M201" s="3" t="str">
        <f>VLOOKUP(E201,Riferimento!$E$3:$H$181,4,FALSE)</f>
        <v>Tax Year Closed</v>
      </c>
      <c r="N201" s="4">
        <f t="shared" si="16"/>
        <v>42826</v>
      </c>
      <c r="O201" s="5">
        <f>VLOOKUP(E201,Riferimento!$E$3:$I$181,5,FALSE)</f>
        <v>3650</v>
      </c>
      <c r="P201" s="6">
        <f t="shared" si="18"/>
        <v>46476</v>
      </c>
      <c r="Q201" s="6" t="str">
        <f>VLOOKUP(E201,Riferimento!$E$3:$J$181,6,FALSE)</f>
        <v>Confidential</v>
      </c>
      <c r="R201" s="60"/>
      <c r="S201" s="10" t="str">
        <f t="shared" si="15"/>
        <v/>
      </c>
      <c r="T201" s="2" t="s">
        <v>48</v>
      </c>
      <c r="U201" s="15" t="s">
        <v>49</v>
      </c>
      <c r="V201" s="18" t="s">
        <v>117</v>
      </c>
      <c r="W201" s="54">
        <v>45099</v>
      </c>
      <c r="X201" s="12">
        <v>2838</v>
      </c>
      <c r="Y201" s="12">
        <f t="shared" si="17"/>
        <v>61072</v>
      </c>
      <c r="Z201" s="35"/>
      <c r="AA201" s="35"/>
    </row>
    <row r="202" spans="1:27" ht="39" x14ac:dyDescent="0.15">
      <c r="A202" s="42">
        <v>61072</v>
      </c>
      <c r="B202" s="2" t="s">
        <v>42</v>
      </c>
      <c r="C202" s="15" t="str">
        <f>VLOOKUP(B202, Riferimento!M$3:N244, 2, 0)</f>
        <v>Italy</v>
      </c>
      <c r="D202" s="2" t="s">
        <v>154</v>
      </c>
      <c r="E202" s="2" t="s">
        <v>92</v>
      </c>
      <c r="F202" s="3" t="str">
        <f>VLOOKUP(E202,Riferimento!$E$3:$H$183,3,FALSE)</f>
        <v>EVT+10Y</v>
      </c>
      <c r="G202" s="3" t="str">
        <f>VLOOKUP(E202,Riferimento!$E$3:$H$181,2,FALSE)</f>
        <v>Accounts Payable, Receivables, Journal Vouchers and Cost Accounting</v>
      </c>
      <c r="H202" s="4">
        <v>43101</v>
      </c>
      <c r="I202" s="4">
        <v>43190</v>
      </c>
      <c r="J202" s="4" t="s">
        <v>93</v>
      </c>
      <c r="K202" s="4" t="s">
        <v>296</v>
      </c>
      <c r="L202" s="2" t="s">
        <v>306</v>
      </c>
      <c r="M202" s="3" t="str">
        <f>VLOOKUP(E202,Riferimento!$E$3:$H$181,4,FALSE)</f>
        <v>Tax Year Closed</v>
      </c>
      <c r="N202" s="4">
        <f t="shared" si="16"/>
        <v>43191</v>
      </c>
      <c r="O202" s="5">
        <f>VLOOKUP(E202,Riferimento!$E$3:$I$181,5,FALSE)</f>
        <v>3650</v>
      </c>
      <c r="P202" s="6">
        <f t="shared" si="18"/>
        <v>46841</v>
      </c>
      <c r="Q202" s="6" t="str">
        <f>VLOOKUP(E202,Riferimento!$E$3:$J$181,6,FALSE)</f>
        <v>Confidential</v>
      </c>
      <c r="R202" s="60"/>
      <c r="S202" s="10" t="str">
        <f t="shared" si="15"/>
        <v/>
      </c>
      <c r="T202" s="2" t="s">
        <v>48</v>
      </c>
      <c r="U202" s="15" t="s">
        <v>49</v>
      </c>
      <c r="V202" s="18" t="s">
        <v>117</v>
      </c>
      <c r="W202" s="54">
        <v>45099</v>
      </c>
      <c r="X202" s="12">
        <v>2838</v>
      </c>
      <c r="Y202" s="12">
        <f t="shared" si="17"/>
        <v>61072</v>
      </c>
      <c r="Z202" s="35"/>
      <c r="AA202" s="35"/>
    </row>
    <row r="203" spans="1:27" ht="39" x14ac:dyDescent="0.15">
      <c r="A203" s="42">
        <v>61072</v>
      </c>
      <c r="B203" s="2" t="s">
        <v>42</v>
      </c>
      <c r="C203" s="15" t="str">
        <f>VLOOKUP(B203, Riferimento!M$3:N245, 2, 0)</f>
        <v>Italy</v>
      </c>
      <c r="D203" s="2" t="s">
        <v>154</v>
      </c>
      <c r="E203" s="2" t="s">
        <v>92</v>
      </c>
      <c r="F203" s="3" t="str">
        <f>VLOOKUP(E203,Riferimento!$E$3:$H$183,3,FALSE)</f>
        <v>EVT+10Y</v>
      </c>
      <c r="G203" s="3" t="str">
        <f>VLOOKUP(E203,Riferimento!$E$3:$H$181,2,FALSE)</f>
        <v>Accounts Payable, Receivables, Journal Vouchers and Cost Accounting</v>
      </c>
      <c r="H203" s="4">
        <v>43191</v>
      </c>
      <c r="I203" s="4">
        <v>43281</v>
      </c>
      <c r="J203" s="4" t="s">
        <v>93</v>
      </c>
      <c r="K203" s="4" t="s">
        <v>296</v>
      </c>
      <c r="L203" s="2" t="s">
        <v>307</v>
      </c>
      <c r="M203" s="3" t="str">
        <f>VLOOKUP(E203,Riferimento!$E$3:$H$181,4,FALSE)</f>
        <v>Tax Year Closed</v>
      </c>
      <c r="N203" s="4">
        <f>+I203+1</f>
        <v>43282</v>
      </c>
      <c r="O203" s="5">
        <f>VLOOKUP(E203,Riferimento!$E$3:$I$181,5,FALSE)</f>
        <v>3650</v>
      </c>
      <c r="P203" s="6">
        <f t="shared" si="18"/>
        <v>46932</v>
      </c>
      <c r="Q203" s="6" t="str">
        <f>VLOOKUP(E203,Riferimento!$E$3:$J$181,6,FALSE)</f>
        <v>Confidential</v>
      </c>
      <c r="R203" s="60"/>
      <c r="S203" s="10" t="str">
        <f t="shared" si="15"/>
        <v/>
      </c>
      <c r="T203" s="2" t="s">
        <v>48</v>
      </c>
      <c r="U203" s="15" t="s">
        <v>49</v>
      </c>
      <c r="V203" s="18" t="s">
        <v>117</v>
      </c>
      <c r="W203" s="54">
        <v>45099</v>
      </c>
      <c r="X203" s="12">
        <v>2838</v>
      </c>
      <c r="Y203" s="12">
        <f t="shared" si="17"/>
        <v>61072</v>
      </c>
      <c r="Z203" s="35"/>
      <c r="AA203" s="35"/>
    </row>
    <row r="204" spans="1:27" ht="39" x14ac:dyDescent="0.15">
      <c r="A204" s="42">
        <v>61072</v>
      </c>
      <c r="B204" s="2" t="s">
        <v>42</v>
      </c>
      <c r="C204" s="15" t="str">
        <f>VLOOKUP(B204, Riferimento!M$3:N246, 2, 0)</f>
        <v>Italy</v>
      </c>
      <c r="D204" s="2" t="s">
        <v>154</v>
      </c>
      <c r="E204" s="2" t="s">
        <v>92</v>
      </c>
      <c r="F204" s="3" t="str">
        <f>VLOOKUP(E204,Riferimento!$E$3:$H$183,3,FALSE)</f>
        <v>EVT+10Y</v>
      </c>
      <c r="G204" s="3" t="str">
        <f>VLOOKUP(E204,Riferimento!$E$3:$H$181,2,FALSE)</f>
        <v>Accounts Payable, Receivables, Journal Vouchers and Cost Accounting</v>
      </c>
      <c r="H204" s="4">
        <v>43282</v>
      </c>
      <c r="I204" s="4">
        <v>43373</v>
      </c>
      <c r="J204" s="4" t="s">
        <v>93</v>
      </c>
      <c r="K204" s="4" t="s">
        <v>296</v>
      </c>
      <c r="L204" s="2" t="s">
        <v>308</v>
      </c>
      <c r="M204" s="3" t="str">
        <f>VLOOKUP(E204,Riferimento!$E$3:$H$181,4,FALSE)</f>
        <v>Tax Year Closed</v>
      </c>
      <c r="N204" s="4">
        <f>+I204+1</f>
        <v>43374</v>
      </c>
      <c r="O204" s="5">
        <f>VLOOKUP(E204,Riferimento!$E$3:$I$181,5,FALSE)</f>
        <v>3650</v>
      </c>
      <c r="P204" s="6">
        <f t="shared" si="18"/>
        <v>47024</v>
      </c>
      <c r="Q204" s="6" t="str">
        <f>VLOOKUP(E204,Riferimento!$E$3:$J$181,6,FALSE)</f>
        <v>Confidential</v>
      </c>
      <c r="R204" s="60"/>
      <c r="S204" s="10" t="str">
        <f t="shared" si="15"/>
        <v/>
      </c>
      <c r="T204" s="2" t="s">
        <v>48</v>
      </c>
      <c r="U204" s="15" t="s">
        <v>49</v>
      </c>
      <c r="V204" s="18" t="s">
        <v>117</v>
      </c>
      <c r="W204" s="54">
        <v>45099</v>
      </c>
      <c r="X204" s="12">
        <v>2838</v>
      </c>
      <c r="Y204" s="12">
        <f t="shared" si="17"/>
        <v>61072</v>
      </c>
      <c r="Z204" s="35"/>
      <c r="AA204" s="35"/>
    </row>
    <row r="205" spans="1:27" ht="26" x14ac:dyDescent="0.15">
      <c r="A205" s="42">
        <v>61073</v>
      </c>
      <c r="B205" s="2" t="s">
        <v>42</v>
      </c>
      <c r="C205" s="15" t="str">
        <f>VLOOKUP(B205, Riferimento!M$3:N247, 2, 0)</f>
        <v>Italy</v>
      </c>
      <c r="D205" s="2" t="s">
        <v>154</v>
      </c>
      <c r="E205" s="2" t="s">
        <v>92</v>
      </c>
      <c r="F205" s="3" t="str">
        <f>VLOOKUP(E205,Riferimento!$E$3:$H$183,3,FALSE)</f>
        <v>EVT+10Y</v>
      </c>
      <c r="G205" s="3" t="str">
        <f>VLOOKUP(E205,Riferimento!$E$3:$H$181,2,FALSE)</f>
        <v>Accounts Payable, Receivables, Journal Vouchers and Cost Accounting</v>
      </c>
      <c r="H205" s="4">
        <v>42370</v>
      </c>
      <c r="I205" s="4">
        <v>42735</v>
      </c>
      <c r="J205" s="4" t="s">
        <v>180</v>
      </c>
      <c r="K205" s="4" t="s">
        <v>181</v>
      </c>
      <c r="L205" s="2" t="s">
        <v>309</v>
      </c>
      <c r="M205" s="3" t="str">
        <f>VLOOKUP(E205,Riferimento!$E$3:$H$181,4,FALSE)</f>
        <v>Tax Year Closed</v>
      </c>
      <c r="N205" s="4">
        <f t="shared" si="16"/>
        <v>42736</v>
      </c>
      <c r="O205" s="5">
        <f>VLOOKUP(E205,Riferimento!$E$3:$I$181,5,FALSE)</f>
        <v>3650</v>
      </c>
      <c r="P205" s="6">
        <f t="shared" si="18"/>
        <v>46386</v>
      </c>
      <c r="Q205" s="6" t="str">
        <f>VLOOKUP(E205,Riferimento!$E$3:$J$181,6,FALSE)</f>
        <v>Confidential</v>
      </c>
      <c r="R205" s="60"/>
      <c r="S205" s="10" t="str">
        <f t="shared" si="15"/>
        <v/>
      </c>
      <c r="T205" s="2" t="s">
        <v>48</v>
      </c>
      <c r="U205" s="15" t="s">
        <v>49</v>
      </c>
      <c r="V205" s="18" t="s">
        <v>117</v>
      </c>
      <c r="W205" s="54">
        <v>45099</v>
      </c>
      <c r="X205" s="12">
        <v>2837</v>
      </c>
      <c r="Y205" s="12">
        <f t="shared" si="17"/>
        <v>61073</v>
      </c>
      <c r="Z205" s="35"/>
      <c r="AA205" s="35"/>
    </row>
    <row r="206" spans="1:27" ht="26" x14ac:dyDescent="0.15">
      <c r="A206" s="42">
        <v>61073</v>
      </c>
      <c r="B206" s="2" t="s">
        <v>42</v>
      </c>
      <c r="C206" s="15" t="str">
        <f>VLOOKUP(B206, Riferimento!M$3:N248, 2, 0)</f>
        <v>Italy</v>
      </c>
      <c r="D206" s="2" t="s">
        <v>154</v>
      </c>
      <c r="E206" s="2" t="s">
        <v>92</v>
      </c>
      <c r="F206" s="3" t="str">
        <f>VLOOKUP(E206,Riferimento!$E$3:$H$183,3,FALSE)</f>
        <v>EVT+10Y</v>
      </c>
      <c r="G206" s="3" t="str">
        <f>VLOOKUP(E206,Riferimento!$E$3:$H$181,2,FALSE)</f>
        <v>Accounts Payable, Receivables, Journal Vouchers and Cost Accounting</v>
      </c>
      <c r="H206" s="4">
        <v>42370</v>
      </c>
      <c r="I206" s="4">
        <v>42735</v>
      </c>
      <c r="J206" s="4" t="s">
        <v>180</v>
      </c>
      <c r="K206" s="4" t="s">
        <v>181</v>
      </c>
      <c r="L206" s="2" t="s">
        <v>310</v>
      </c>
      <c r="M206" s="3" t="str">
        <f>VLOOKUP(E206,Riferimento!$E$3:$H$181,4,FALSE)</f>
        <v>Tax Year Closed</v>
      </c>
      <c r="N206" s="4">
        <f t="shared" si="16"/>
        <v>42736</v>
      </c>
      <c r="O206" s="5">
        <f>VLOOKUP(E206,Riferimento!$E$3:$I$181,5,FALSE)</f>
        <v>3650</v>
      </c>
      <c r="P206" s="6">
        <f t="shared" si="18"/>
        <v>46386</v>
      </c>
      <c r="Q206" s="6" t="str">
        <f>VLOOKUP(E206,Riferimento!$E$3:$J$181,6,FALSE)</f>
        <v>Confidential</v>
      </c>
      <c r="R206" s="60"/>
      <c r="S206" s="10" t="str">
        <f t="shared" si="15"/>
        <v/>
      </c>
      <c r="T206" s="2" t="s">
        <v>48</v>
      </c>
      <c r="U206" s="15" t="s">
        <v>49</v>
      </c>
      <c r="V206" s="18" t="s">
        <v>117</v>
      </c>
      <c r="W206" s="54">
        <v>45099</v>
      </c>
      <c r="X206" s="12">
        <v>2837</v>
      </c>
      <c r="Y206" s="12">
        <f t="shared" si="17"/>
        <v>61073</v>
      </c>
      <c r="Z206" s="35"/>
      <c r="AA206" s="35"/>
    </row>
    <row r="207" spans="1:27" ht="39" x14ac:dyDescent="0.15">
      <c r="A207" s="42">
        <v>61073</v>
      </c>
      <c r="B207" s="2" t="s">
        <v>42</v>
      </c>
      <c r="C207" s="15" t="str">
        <f>VLOOKUP(B207, Riferimento!M$3:N249, 2, 0)</f>
        <v>Italy</v>
      </c>
      <c r="D207" s="2" t="s">
        <v>114</v>
      </c>
      <c r="E207" s="65" t="s">
        <v>115</v>
      </c>
      <c r="F207" s="3" t="str">
        <f>VLOOKUP(E207,Riferimento!$E$3:$H$183,3,FALSE)</f>
        <v>10Y</v>
      </c>
      <c r="G207" s="3" t="str">
        <f>VLOOKUP(E207,Riferimento!$E$3:$H$181,2,FALSE)</f>
        <v>Banking Records</v>
      </c>
      <c r="H207" s="4">
        <v>43831</v>
      </c>
      <c r="I207" s="4">
        <v>44561</v>
      </c>
      <c r="J207" s="4" t="s">
        <v>93</v>
      </c>
      <c r="K207" s="4" t="s">
        <v>296</v>
      </c>
      <c r="L207" s="2" t="s">
        <v>311</v>
      </c>
      <c r="M207" s="3" t="str">
        <f>VLOOKUP(E207,Riferimento!$E$3:$H$181,4,FALSE)</f>
        <v>Creation Date</v>
      </c>
      <c r="N207" s="4">
        <f t="shared" si="16"/>
        <v>44562</v>
      </c>
      <c r="O207" s="5">
        <f>VLOOKUP(E207,Riferimento!$E$3:$I$181,5,FALSE)</f>
        <v>3650</v>
      </c>
      <c r="P207" s="6">
        <f t="shared" si="18"/>
        <v>48212</v>
      </c>
      <c r="Q207" s="6" t="str">
        <f>VLOOKUP(E207,Riferimento!$E$3:$J$181,6,FALSE)</f>
        <v>Highly Confidential</v>
      </c>
      <c r="R207" s="60"/>
      <c r="S207" s="10" t="str">
        <f t="shared" si="15"/>
        <v/>
      </c>
      <c r="T207" s="2" t="s">
        <v>48</v>
      </c>
      <c r="U207" s="15" t="s">
        <v>49</v>
      </c>
      <c r="V207" s="18" t="s">
        <v>117</v>
      </c>
      <c r="W207" s="54">
        <v>45099</v>
      </c>
      <c r="X207" s="12">
        <v>2837</v>
      </c>
      <c r="Y207" s="12">
        <f t="shared" si="17"/>
        <v>61073</v>
      </c>
      <c r="Z207" s="35"/>
      <c r="AA207" s="35"/>
    </row>
    <row r="208" spans="1:27" ht="39" x14ac:dyDescent="0.15">
      <c r="A208" s="42">
        <v>61073</v>
      </c>
      <c r="B208" s="2" t="s">
        <v>42</v>
      </c>
      <c r="C208" s="15" t="str">
        <f>VLOOKUP(B208, Riferimento!M$3:N250, 2, 0)</f>
        <v>Italy</v>
      </c>
      <c r="D208" s="2" t="s">
        <v>114</v>
      </c>
      <c r="E208" s="65" t="s">
        <v>115</v>
      </c>
      <c r="F208" s="3" t="str">
        <f>VLOOKUP(E208,Riferimento!$E$3:$H$183,3,FALSE)</f>
        <v>10Y</v>
      </c>
      <c r="G208" s="3" t="str">
        <f>VLOOKUP(E208,Riferimento!$E$3:$H$181,2,FALSE)</f>
        <v>Banking Records</v>
      </c>
      <c r="H208" s="4">
        <v>44197</v>
      </c>
      <c r="I208" s="4">
        <v>44561</v>
      </c>
      <c r="J208" s="4" t="s">
        <v>93</v>
      </c>
      <c r="K208" s="4" t="s">
        <v>296</v>
      </c>
      <c r="L208" s="2" t="s">
        <v>312</v>
      </c>
      <c r="M208" s="3" t="str">
        <f>VLOOKUP(E208,Riferimento!$E$3:$H$181,4,FALSE)</f>
        <v>Creation Date</v>
      </c>
      <c r="N208" s="4">
        <f t="shared" si="16"/>
        <v>44562</v>
      </c>
      <c r="O208" s="5">
        <f>VLOOKUP(E208,Riferimento!$E$3:$I$181,5,FALSE)</f>
        <v>3650</v>
      </c>
      <c r="P208" s="6">
        <f t="shared" si="18"/>
        <v>48212</v>
      </c>
      <c r="Q208" s="6" t="str">
        <f>VLOOKUP(E208,Riferimento!$E$3:$J$181,6,FALSE)</f>
        <v>Highly Confidential</v>
      </c>
      <c r="R208" s="60"/>
      <c r="S208" s="10" t="str">
        <f t="shared" si="15"/>
        <v/>
      </c>
      <c r="T208" s="2" t="s">
        <v>48</v>
      </c>
      <c r="U208" s="15" t="s">
        <v>49</v>
      </c>
      <c r="V208" s="18" t="s">
        <v>117</v>
      </c>
      <c r="W208" s="54">
        <v>45099</v>
      </c>
      <c r="X208" s="12">
        <v>2837</v>
      </c>
      <c r="Y208" s="12">
        <f t="shared" si="17"/>
        <v>61073</v>
      </c>
      <c r="Z208" s="35"/>
      <c r="AA208" s="35"/>
    </row>
    <row r="209" spans="1:27" ht="39" x14ac:dyDescent="0.15">
      <c r="A209" s="42">
        <v>61035</v>
      </c>
      <c r="B209" s="2" t="s">
        <v>42</v>
      </c>
      <c r="C209" s="15" t="str">
        <f>VLOOKUP(B209, Riferimento!M$3:N251, 2, 0)</f>
        <v>Italy</v>
      </c>
      <c r="D209" s="55" t="s">
        <v>313</v>
      </c>
      <c r="E209" s="55" t="s">
        <v>259</v>
      </c>
      <c r="F209" s="3" t="str">
        <f>VLOOKUP(E209,Riferimento!$E$3:$H$183,3,FALSE)</f>
        <v>EVT+10Y</v>
      </c>
      <c r="G209" s="3" t="str">
        <f>VLOOKUP(E209,Riferimento!$E$3:$H$181,2,FALSE)</f>
        <v>Engineering Administration</v>
      </c>
      <c r="H209" s="4">
        <v>44197</v>
      </c>
      <c r="I209" s="56">
        <v>44912</v>
      </c>
      <c r="J209" s="57" t="s">
        <v>314</v>
      </c>
      <c r="K209" s="57" t="s">
        <v>315</v>
      </c>
      <c r="L209" s="55" t="s">
        <v>316</v>
      </c>
      <c r="M209" s="3" t="str">
        <f>VLOOKUP(E209,Riferimento!$E$3:$H$181,4,FALSE)</f>
        <v>Project Closed</v>
      </c>
      <c r="N209" s="4">
        <f>+I209+1</f>
        <v>44913</v>
      </c>
      <c r="O209" s="5">
        <f>VLOOKUP(E209,Riferimento!$E$3:$I$181,5,FALSE)</f>
        <v>3650</v>
      </c>
      <c r="P209" s="6">
        <f t="shared" si="18"/>
        <v>48563</v>
      </c>
      <c r="Q209" s="6" t="str">
        <f>VLOOKUP(E209,Riferimento!$E$3:$J$181,6,FALSE)</f>
        <v>Confidential</v>
      </c>
      <c r="R209" s="60"/>
      <c r="S209" s="10" t="str">
        <f t="shared" si="15"/>
        <v/>
      </c>
      <c r="T209" s="2" t="s">
        <v>48</v>
      </c>
      <c r="U209" s="15" t="s">
        <v>49</v>
      </c>
      <c r="V209" s="18" t="s">
        <v>317</v>
      </c>
      <c r="W209" s="54">
        <v>45099</v>
      </c>
      <c r="X209" s="12">
        <v>3588</v>
      </c>
      <c r="Y209" s="12">
        <f t="shared" si="17"/>
        <v>61035</v>
      </c>
      <c r="Z209" s="35"/>
      <c r="AA209" s="35"/>
    </row>
    <row r="210" spans="1:27" ht="39" x14ac:dyDescent="0.15">
      <c r="A210" s="42">
        <v>61035</v>
      </c>
      <c r="B210" s="2" t="s">
        <v>42</v>
      </c>
      <c r="C210" s="15" t="str">
        <f>VLOOKUP(B210, Riferimento!M$3:N252, 2, 0)</f>
        <v>Italy</v>
      </c>
      <c r="D210" s="55" t="s">
        <v>313</v>
      </c>
      <c r="E210" s="55" t="s">
        <v>92</v>
      </c>
      <c r="F210" s="3" t="str">
        <f>VLOOKUP(E210,Riferimento!$E$3:$H$183,3,FALSE)</f>
        <v>EVT+10Y</v>
      </c>
      <c r="G210" s="3" t="str">
        <f>VLOOKUP(E210,Riferimento!$E$3:$H$181,2,FALSE)</f>
        <v>Accounts Payable, Receivables, Journal Vouchers and Cost Accounting</v>
      </c>
      <c r="H210" s="4">
        <v>44197</v>
      </c>
      <c r="I210" s="56">
        <v>44876</v>
      </c>
      <c r="J210" s="57" t="s">
        <v>314</v>
      </c>
      <c r="K210" s="57" t="s">
        <v>315</v>
      </c>
      <c r="L210" s="55" t="s">
        <v>318</v>
      </c>
      <c r="M210" s="3" t="str">
        <f>VLOOKUP(E210,Riferimento!$E$3:$H$181,4,FALSE)</f>
        <v>Tax Year Closed</v>
      </c>
      <c r="N210" s="4">
        <f t="shared" si="16"/>
        <v>44877</v>
      </c>
      <c r="O210" s="5">
        <f>VLOOKUP(E210,Riferimento!$E$3:$I$181,5,FALSE)</f>
        <v>3650</v>
      </c>
      <c r="P210" s="6">
        <f t="shared" si="18"/>
        <v>48527</v>
      </c>
      <c r="Q210" s="6" t="str">
        <f>VLOOKUP(E210,Riferimento!$E$3:$J$181,6,FALSE)</f>
        <v>Confidential</v>
      </c>
      <c r="R210" s="60"/>
      <c r="S210" s="10" t="str">
        <f t="shared" si="15"/>
        <v/>
      </c>
      <c r="T210" s="2" t="s">
        <v>48</v>
      </c>
      <c r="U210" s="15" t="s">
        <v>49</v>
      </c>
      <c r="V210" s="18" t="s">
        <v>317</v>
      </c>
      <c r="W210" s="54">
        <v>45099</v>
      </c>
      <c r="X210" s="12">
        <v>3588</v>
      </c>
      <c r="Y210" s="12">
        <f t="shared" si="17"/>
        <v>61035</v>
      </c>
      <c r="Z210" s="35"/>
      <c r="AA210" s="35"/>
    </row>
    <row r="211" spans="1:27" ht="39" x14ac:dyDescent="0.15">
      <c r="A211" s="42">
        <v>61035</v>
      </c>
      <c r="B211" s="2" t="s">
        <v>42</v>
      </c>
      <c r="C211" s="15" t="str">
        <f>VLOOKUP(B211, Riferimento!M$3:N253, 2, 0)</f>
        <v>Italy</v>
      </c>
      <c r="D211" s="55" t="s">
        <v>313</v>
      </c>
      <c r="E211" s="55" t="s">
        <v>92</v>
      </c>
      <c r="F211" s="3" t="str">
        <f>VLOOKUP(E211,Riferimento!$E$3:$H$183,3,FALSE)</f>
        <v>EVT+10Y</v>
      </c>
      <c r="G211" s="3" t="str">
        <f>VLOOKUP(E211,Riferimento!$E$3:$H$181,2,FALSE)</f>
        <v>Accounts Payable, Receivables, Journal Vouchers and Cost Accounting</v>
      </c>
      <c r="H211" s="4">
        <v>44197</v>
      </c>
      <c r="I211" s="56">
        <v>44819</v>
      </c>
      <c r="J211" s="57" t="s">
        <v>314</v>
      </c>
      <c r="K211" s="57" t="s">
        <v>315</v>
      </c>
      <c r="L211" s="55" t="s">
        <v>319</v>
      </c>
      <c r="M211" s="3" t="str">
        <f>VLOOKUP(E211,Riferimento!$E$3:$H$181,4,FALSE)</f>
        <v>Tax Year Closed</v>
      </c>
      <c r="N211" s="4">
        <f t="shared" si="16"/>
        <v>44820</v>
      </c>
      <c r="O211" s="5">
        <f>VLOOKUP(E211,Riferimento!$E$3:$I$181,5,FALSE)</f>
        <v>3650</v>
      </c>
      <c r="P211" s="6">
        <f t="shared" si="18"/>
        <v>48470</v>
      </c>
      <c r="Q211" s="6" t="str">
        <f>VLOOKUP(E211,Riferimento!$E$3:$J$181,6,FALSE)</f>
        <v>Confidential</v>
      </c>
      <c r="R211" s="60"/>
      <c r="S211" s="10" t="str">
        <f t="shared" si="15"/>
        <v/>
      </c>
      <c r="T211" s="2" t="s">
        <v>48</v>
      </c>
      <c r="U211" s="15" t="s">
        <v>49</v>
      </c>
      <c r="V211" s="18" t="s">
        <v>317</v>
      </c>
      <c r="W211" s="54">
        <v>45099</v>
      </c>
      <c r="X211" s="12">
        <v>3588</v>
      </c>
      <c r="Y211" s="12">
        <f t="shared" si="17"/>
        <v>61035</v>
      </c>
      <c r="Z211" s="35"/>
      <c r="AA211" s="35"/>
    </row>
    <row r="212" spans="1:27" ht="39" x14ac:dyDescent="0.15">
      <c r="A212" s="42">
        <v>61035</v>
      </c>
      <c r="B212" s="2" t="s">
        <v>42</v>
      </c>
      <c r="C212" s="15" t="str">
        <f>VLOOKUP(B212, Riferimento!M$3:N254, 2, 0)</f>
        <v>Italy</v>
      </c>
      <c r="D212" s="55" t="s">
        <v>313</v>
      </c>
      <c r="E212" s="55" t="s">
        <v>92</v>
      </c>
      <c r="F212" s="3" t="str">
        <f>VLOOKUP(E212,Riferimento!$E$3:$H$183,3,FALSE)</f>
        <v>EVT+10Y</v>
      </c>
      <c r="G212" s="3" t="str">
        <f>VLOOKUP(E212,Riferimento!$E$3:$H$181,2,FALSE)</f>
        <v>Accounts Payable, Receivables, Journal Vouchers and Cost Accounting</v>
      </c>
      <c r="H212" s="4">
        <v>44197</v>
      </c>
      <c r="I212" s="56">
        <v>44911</v>
      </c>
      <c r="J212" s="57" t="s">
        <v>314</v>
      </c>
      <c r="K212" s="57" t="s">
        <v>315</v>
      </c>
      <c r="L212" s="55" t="s">
        <v>320</v>
      </c>
      <c r="M212" s="3" t="str">
        <f>VLOOKUP(E212,Riferimento!$E$3:$H$181,4,FALSE)</f>
        <v>Tax Year Closed</v>
      </c>
      <c r="N212" s="4">
        <f t="shared" si="16"/>
        <v>44912</v>
      </c>
      <c r="O212" s="5">
        <f>VLOOKUP(E212,Riferimento!$E$3:$I$181,5,FALSE)</f>
        <v>3650</v>
      </c>
      <c r="P212" s="6">
        <f t="shared" si="18"/>
        <v>48562</v>
      </c>
      <c r="Q212" s="6" t="str">
        <f>VLOOKUP(E212,Riferimento!$E$3:$J$181,6,FALSE)</f>
        <v>Confidential</v>
      </c>
      <c r="R212" s="60"/>
      <c r="S212" s="10" t="str">
        <f t="shared" si="15"/>
        <v/>
      </c>
      <c r="T212" s="2" t="s">
        <v>48</v>
      </c>
      <c r="U212" s="15" t="s">
        <v>49</v>
      </c>
      <c r="V212" s="18" t="s">
        <v>317</v>
      </c>
      <c r="W212" s="54">
        <v>45099</v>
      </c>
      <c r="X212" s="12">
        <v>3588</v>
      </c>
      <c r="Y212" s="12">
        <f t="shared" si="17"/>
        <v>61035</v>
      </c>
      <c r="Z212" s="35"/>
      <c r="AA212" s="35"/>
    </row>
    <row r="213" spans="1:27" ht="39" x14ac:dyDescent="0.15">
      <c r="A213" s="42">
        <v>61036</v>
      </c>
      <c r="B213" s="2" t="s">
        <v>42</v>
      </c>
      <c r="C213" s="15" t="str">
        <f>VLOOKUP(B213, Riferimento!M$3:N255, 2, 0)</f>
        <v>Italy</v>
      </c>
      <c r="D213" s="2" t="s">
        <v>313</v>
      </c>
      <c r="E213" s="2" t="s">
        <v>259</v>
      </c>
      <c r="F213" s="3" t="str">
        <f>VLOOKUP(E213,Riferimento!$E$3:$H$183,3,FALSE)</f>
        <v>EVT+10Y</v>
      </c>
      <c r="G213" s="3" t="str">
        <f>VLOOKUP(E213,Riferimento!$E$3:$H$181,2,FALSE)</f>
        <v>Engineering Administration</v>
      </c>
      <c r="H213" s="4">
        <v>44138</v>
      </c>
      <c r="I213" s="4">
        <v>44916</v>
      </c>
      <c r="J213" s="2" t="s">
        <v>314</v>
      </c>
      <c r="K213" s="4" t="s">
        <v>315</v>
      </c>
      <c r="L213" s="20" t="s">
        <v>321</v>
      </c>
      <c r="M213" s="3" t="str">
        <f>VLOOKUP(E213,Riferimento!$E$3:$H$181,4,FALSE)</f>
        <v>Project Closed</v>
      </c>
      <c r="N213" s="4">
        <f t="shared" si="16"/>
        <v>44917</v>
      </c>
      <c r="O213" s="5">
        <f>VLOOKUP(E213,Riferimento!$E$3:$I$181,5,FALSE)</f>
        <v>3650</v>
      </c>
      <c r="P213" s="6">
        <f t="shared" si="18"/>
        <v>48567</v>
      </c>
      <c r="Q213" s="6" t="str">
        <f>VLOOKUP(E213,Riferimento!$E$3:$J$181,6,FALSE)</f>
        <v>Confidential</v>
      </c>
      <c r="R213" s="60"/>
      <c r="S213" s="10" t="str">
        <f t="shared" si="15"/>
        <v/>
      </c>
      <c r="T213" s="2" t="s">
        <v>48</v>
      </c>
      <c r="U213" s="15" t="s">
        <v>49</v>
      </c>
      <c r="V213" s="18" t="s">
        <v>317</v>
      </c>
      <c r="W213" s="54">
        <v>45099</v>
      </c>
      <c r="X213" s="12">
        <v>3589</v>
      </c>
      <c r="Y213" s="12">
        <f t="shared" si="17"/>
        <v>61036</v>
      </c>
      <c r="Z213" s="35"/>
      <c r="AA213" s="35"/>
    </row>
    <row r="214" spans="1:27" ht="39" x14ac:dyDescent="0.15">
      <c r="A214" s="42">
        <v>61036</v>
      </c>
      <c r="B214" s="2" t="s">
        <v>42</v>
      </c>
      <c r="C214" s="15" t="str">
        <f>VLOOKUP(B214, Riferimento!M$3:N256, 2, 0)</f>
        <v>Italy</v>
      </c>
      <c r="D214" s="2" t="s">
        <v>313</v>
      </c>
      <c r="E214" s="2" t="s">
        <v>259</v>
      </c>
      <c r="F214" s="3" t="str">
        <f>VLOOKUP(E214,Riferimento!$E$3:$H$183,3,FALSE)</f>
        <v>EVT+10Y</v>
      </c>
      <c r="G214" s="3" t="str">
        <f>VLOOKUP(E214,Riferimento!$E$3:$H$181,2,FALSE)</f>
        <v>Engineering Administration</v>
      </c>
      <c r="H214" s="4">
        <v>44244</v>
      </c>
      <c r="I214" s="4">
        <v>44856</v>
      </c>
      <c r="J214" s="2" t="s">
        <v>314</v>
      </c>
      <c r="K214" s="4" t="s">
        <v>315</v>
      </c>
      <c r="L214" s="20" t="s">
        <v>322</v>
      </c>
      <c r="M214" s="3" t="str">
        <f>VLOOKUP(E214,Riferimento!$E$3:$H$181,4,FALSE)</f>
        <v>Project Closed</v>
      </c>
      <c r="N214" s="4">
        <f t="shared" si="16"/>
        <v>44857</v>
      </c>
      <c r="O214" s="5">
        <f>VLOOKUP(E214,Riferimento!$E$3:$I$181,5,FALSE)</f>
        <v>3650</v>
      </c>
      <c r="P214" s="6">
        <f t="shared" si="18"/>
        <v>48507</v>
      </c>
      <c r="Q214" s="6" t="str">
        <f>VLOOKUP(E214,Riferimento!$E$3:$J$181,6,FALSE)</f>
        <v>Confidential</v>
      </c>
      <c r="R214" s="60"/>
      <c r="S214" s="10" t="str">
        <f t="shared" si="15"/>
        <v/>
      </c>
      <c r="T214" s="2" t="s">
        <v>48</v>
      </c>
      <c r="U214" s="15" t="s">
        <v>49</v>
      </c>
      <c r="V214" s="18" t="s">
        <v>317</v>
      </c>
      <c r="W214" s="54">
        <v>45099</v>
      </c>
      <c r="X214" s="12">
        <v>3589</v>
      </c>
      <c r="Y214" s="12">
        <f t="shared" si="17"/>
        <v>61036</v>
      </c>
      <c r="Z214" s="35"/>
      <c r="AA214" s="35"/>
    </row>
    <row r="215" spans="1:27" ht="39" x14ac:dyDescent="0.15">
      <c r="A215" s="42">
        <v>61036</v>
      </c>
      <c r="B215" s="2" t="s">
        <v>42</v>
      </c>
      <c r="C215" s="15" t="str">
        <f>VLOOKUP(B215, Riferimento!M$3:N257, 2, 0)</f>
        <v>Italy</v>
      </c>
      <c r="D215" s="2" t="s">
        <v>313</v>
      </c>
      <c r="E215" s="2" t="s">
        <v>259</v>
      </c>
      <c r="F215" s="3" t="str">
        <f>VLOOKUP(E215,Riferimento!$E$3:$H$183,3,FALSE)</f>
        <v>EVT+10Y</v>
      </c>
      <c r="G215" s="3" t="str">
        <f>VLOOKUP(E215,Riferimento!$E$3:$H$181,2,FALSE)</f>
        <v>Engineering Administration</v>
      </c>
      <c r="H215" s="4">
        <v>44728</v>
      </c>
      <c r="I215" s="4">
        <v>44911</v>
      </c>
      <c r="J215" s="2" t="s">
        <v>314</v>
      </c>
      <c r="K215" s="4" t="s">
        <v>315</v>
      </c>
      <c r="L215" s="20" t="s">
        <v>323</v>
      </c>
      <c r="M215" s="3" t="str">
        <f>VLOOKUP(E215,Riferimento!$E$3:$H$181,4,FALSE)</f>
        <v>Project Closed</v>
      </c>
      <c r="N215" s="4">
        <f t="shared" si="16"/>
        <v>44912</v>
      </c>
      <c r="O215" s="5">
        <f>VLOOKUP(E215,Riferimento!$E$3:$I$181,5,FALSE)</f>
        <v>3650</v>
      </c>
      <c r="P215" s="6">
        <f t="shared" si="18"/>
        <v>48562</v>
      </c>
      <c r="Q215" s="6" t="str">
        <f>VLOOKUP(E215,Riferimento!$E$3:$J$181,6,FALSE)</f>
        <v>Confidential</v>
      </c>
      <c r="R215" s="60"/>
      <c r="S215" s="10" t="str">
        <f t="shared" si="15"/>
        <v/>
      </c>
      <c r="T215" s="2" t="s">
        <v>48</v>
      </c>
      <c r="U215" s="15" t="s">
        <v>49</v>
      </c>
      <c r="V215" s="18" t="s">
        <v>317</v>
      </c>
      <c r="W215" s="54">
        <v>45099</v>
      </c>
      <c r="X215" s="12">
        <v>3589</v>
      </c>
      <c r="Y215" s="12">
        <f t="shared" si="17"/>
        <v>61036</v>
      </c>
      <c r="Z215" s="35"/>
      <c r="AA215" s="35"/>
    </row>
    <row r="216" spans="1:27" ht="39" x14ac:dyDescent="0.15">
      <c r="A216" s="42">
        <v>61036</v>
      </c>
      <c r="B216" s="2" t="s">
        <v>42</v>
      </c>
      <c r="C216" s="15" t="str">
        <f>VLOOKUP(B216, Riferimento!M$3:N258, 2, 0)</f>
        <v>Italy</v>
      </c>
      <c r="D216" s="2" t="s">
        <v>313</v>
      </c>
      <c r="E216" s="2" t="s">
        <v>259</v>
      </c>
      <c r="F216" s="3" t="str">
        <f>VLOOKUP(E216,Riferimento!$E$3:$H$183,3,FALSE)</f>
        <v>EVT+10Y</v>
      </c>
      <c r="G216" s="3" t="str">
        <f>VLOOKUP(E216,Riferimento!$E$3:$H$181,2,FALSE)</f>
        <v>Engineering Administration</v>
      </c>
      <c r="H216" s="4">
        <v>44728</v>
      </c>
      <c r="I216" s="4">
        <v>44911</v>
      </c>
      <c r="J216" s="2" t="s">
        <v>314</v>
      </c>
      <c r="K216" s="4" t="s">
        <v>315</v>
      </c>
      <c r="L216" s="20" t="s">
        <v>324</v>
      </c>
      <c r="M216" s="3" t="str">
        <f>VLOOKUP(E216,Riferimento!$E$3:$H$181,4,FALSE)</f>
        <v>Project Closed</v>
      </c>
      <c r="N216" s="4">
        <f t="shared" si="16"/>
        <v>44912</v>
      </c>
      <c r="O216" s="5">
        <f>VLOOKUP(E216,Riferimento!$E$3:$I$181,5,FALSE)</f>
        <v>3650</v>
      </c>
      <c r="P216" s="6">
        <f t="shared" si="18"/>
        <v>48562</v>
      </c>
      <c r="Q216" s="6" t="str">
        <f>VLOOKUP(E216,Riferimento!$E$3:$J$181,6,FALSE)</f>
        <v>Confidential</v>
      </c>
      <c r="R216" s="60"/>
      <c r="S216" s="10" t="str">
        <f t="shared" si="15"/>
        <v/>
      </c>
      <c r="T216" s="2" t="s">
        <v>48</v>
      </c>
      <c r="U216" s="15" t="s">
        <v>49</v>
      </c>
      <c r="V216" s="18" t="s">
        <v>317</v>
      </c>
      <c r="W216" s="54">
        <v>45099</v>
      </c>
      <c r="X216" s="12">
        <v>3589</v>
      </c>
      <c r="Y216" s="12">
        <f t="shared" si="17"/>
        <v>61036</v>
      </c>
      <c r="Z216" s="35"/>
      <c r="AA216" s="35"/>
    </row>
    <row r="217" spans="1:27" ht="39" x14ac:dyDescent="0.15">
      <c r="A217" s="42">
        <v>61036</v>
      </c>
      <c r="B217" s="2" t="s">
        <v>42</v>
      </c>
      <c r="C217" s="15" t="str">
        <f>VLOOKUP(B217, Riferimento!M$3:N259, 2, 0)</f>
        <v>Italy</v>
      </c>
      <c r="D217" s="2" t="s">
        <v>313</v>
      </c>
      <c r="E217" s="2" t="s">
        <v>259</v>
      </c>
      <c r="F217" s="3" t="str">
        <f>VLOOKUP(E217,Riferimento!$E$3:$H$183,3,FALSE)</f>
        <v>EVT+10Y</v>
      </c>
      <c r="G217" s="3" t="str">
        <f>VLOOKUP(E217,Riferimento!$E$3:$H$181,2,FALSE)</f>
        <v>Engineering Administration</v>
      </c>
      <c r="H217" s="4">
        <v>44137</v>
      </c>
      <c r="I217" s="4">
        <v>44769</v>
      </c>
      <c r="J217" s="2" t="s">
        <v>314</v>
      </c>
      <c r="K217" s="4" t="s">
        <v>315</v>
      </c>
      <c r="L217" s="20" t="s">
        <v>325</v>
      </c>
      <c r="M217" s="3" t="str">
        <f>VLOOKUP(E217,Riferimento!$E$3:$H$181,4,FALSE)</f>
        <v>Project Closed</v>
      </c>
      <c r="N217" s="4">
        <f t="shared" si="16"/>
        <v>44770</v>
      </c>
      <c r="O217" s="5">
        <f>VLOOKUP(E217,Riferimento!$E$3:$I$181,5,FALSE)</f>
        <v>3650</v>
      </c>
      <c r="P217" s="6">
        <f t="shared" si="18"/>
        <v>48420</v>
      </c>
      <c r="Q217" s="6" t="str">
        <f>VLOOKUP(E217,Riferimento!$E$3:$J$181,6,FALSE)</f>
        <v>Confidential</v>
      </c>
      <c r="R217" s="60"/>
      <c r="S217" s="10" t="str">
        <f t="shared" ref="S217:S227" si="19">IF(T217="Planet","066890B001","")</f>
        <v/>
      </c>
      <c r="T217" s="2" t="s">
        <v>48</v>
      </c>
      <c r="U217" s="15" t="s">
        <v>49</v>
      </c>
      <c r="V217" s="18" t="s">
        <v>317</v>
      </c>
      <c r="W217" s="54">
        <v>45099</v>
      </c>
      <c r="X217" s="12">
        <v>3589</v>
      </c>
      <c r="Y217" s="12">
        <f t="shared" si="17"/>
        <v>61036</v>
      </c>
      <c r="Z217" s="35"/>
      <c r="AA217" s="35"/>
    </row>
    <row r="218" spans="1:27" ht="39" x14ac:dyDescent="0.15">
      <c r="A218" s="42">
        <v>61036</v>
      </c>
      <c r="B218" s="2" t="s">
        <v>42</v>
      </c>
      <c r="C218" s="15" t="str">
        <f>VLOOKUP(B218, Riferimento!M$3:N260, 2, 0)</f>
        <v>Italy</v>
      </c>
      <c r="D218" s="2" t="s">
        <v>313</v>
      </c>
      <c r="E218" s="2" t="s">
        <v>259</v>
      </c>
      <c r="F218" s="3" t="str">
        <f>VLOOKUP(E218,Riferimento!$E$3:$H$183,3,FALSE)</f>
        <v>EVT+10Y</v>
      </c>
      <c r="G218" s="3" t="str">
        <f>VLOOKUP(E218,Riferimento!$E$3:$H$181,2,FALSE)</f>
        <v>Engineering Administration</v>
      </c>
      <c r="H218" s="4">
        <v>44203</v>
      </c>
      <c r="I218" s="4">
        <v>44203</v>
      </c>
      <c r="J218" s="2" t="s">
        <v>314</v>
      </c>
      <c r="K218" s="4" t="s">
        <v>315</v>
      </c>
      <c r="L218" s="20" t="s">
        <v>326</v>
      </c>
      <c r="M218" s="3" t="str">
        <f>VLOOKUP(E218,Riferimento!$E$3:$H$181,4,FALSE)</f>
        <v>Project Closed</v>
      </c>
      <c r="N218" s="4">
        <f t="shared" si="16"/>
        <v>44204</v>
      </c>
      <c r="O218" s="5">
        <f>VLOOKUP(E218,Riferimento!$E$3:$I$181,5,FALSE)</f>
        <v>3650</v>
      </c>
      <c r="P218" s="6">
        <f t="shared" si="18"/>
        <v>47854</v>
      </c>
      <c r="Q218" s="6" t="str">
        <f>VLOOKUP(E218,Riferimento!$E$3:$J$181,6,FALSE)</f>
        <v>Confidential</v>
      </c>
      <c r="R218" s="60"/>
      <c r="S218" s="10" t="str">
        <f t="shared" si="19"/>
        <v/>
      </c>
      <c r="T218" s="2" t="s">
        <v>48</v>
      </c>
      <c r="U218" s="15" t="s">
        <v>49</v>
      </c>
      <c r="V218" s="18" t="s">
        <v>317</v>
      </c>
      <c r="W218" s="54">
        <v>45099</v>
      </c>
      <c r="X218" s="12">
        <v>3589</v>
      </c>
      <c r="Y218" s="12">
        <f t="shared" si="17"/>
        <v>61036</v>
      </c>
      <c r="Z218" s="35"/>
      <c r="AA218" s="35"/>
    </row>
    <row r="219" spans="1:27" ht="39" x14ac:dyDescent="0.15">
      <c r="A219" s="42">
        <v>61036</v>
      </c>
      <c r="B219" s="2" t="s">
        <v>42</v>
      </c>
      <c r="C219" s="15" t="str">
        <f>VLOOKUP(B219, Riferimento!M$3:N261, 2, 0)</f>
        <v>Italy</v>
      </c>
      <c r="D219" s="2" t="s">
        <v>313</v>
      </c>
      <c r="E219" s="2" t="s">
        <v>259</v>
      </c>
      <c r="F219" s="3" t="str">
        <f>VLOOKUP(E219,Riferimento!$E$3:$H$183,3,FALSE)</f>
        <v>EVT+10Y</v>
      </c>
      <c r="G219" s="3" t="str">
        <f>VLOOKUP(E219,Riferimento!$E$3:$H$181,2,FALSE)</f>
        <v>Engineering Administration</v>
      </c>
      <c r="H219" s="4">
        <v>44238</v>
      </c>
      <c r="I219" s="4">
        <v>44543</v>
      </c>
      <c r="J219" s="2" t="s">
        <v>314</v>
      </c>
      <c r="K219" s="4" t="s">
        <v>315</v>
      </c>
      <c r="L219" s="20" t="s">
        <v>327</v>
      </c>
      <c r="M219" s="3" t="str">
        <f>VLOOKUP(E219,Riferimento!$E$3:$H$181,4,FALSE)</f>
        <v>Project Closed</v>
      </c>
      <c r="N219" s="4">
        <f t="shared" si="16"/>
        <v>44544</v>
      </c>
      <c r="O219" s="5">
        <f>VLOOKUP(E219,Riferimento!$E$3:$I$181,5,FALSE)</f>
        <v>3650</v>
      </c>
      <c r="P219" s="6">
        <f t="shared" si="18"/>
        <v>48194</v>
      </c>
      <c r="Q219" s="6" t="str">
        <f>VLOOKUP(E219,Riferimento!$E$3:$J$181,6,FALSE)</f>
        <v>Confidential</v>
      </c>
      <c r="R219" s="60"/>
      <c r="S219" s="10" t="str">
        <f t="shared" si="19"/>
        <v/>
      </c>
      <c r="T219" s="2" t="s">
        <v>48</v>
      </c>
      <c r="U219" s="15" t="s">
        <v>49</v>
      </c>
      <c r="V219" s="18" t="s">
        <v>317</v>
      </c>
      <c r="W219" s="54">
        <v>45099</v>
      </c>
      <c r="X219" s="12">
        <v>3589</v>
      </c>
      <c r="Y219" s="12">
        <f t="shared" si="17"/>
        <v>61036</v>
      </c>
      <c r="Z219" s="35"/>
      <c r="AA219" s="35"/>
    </row>
    <row r="220" spans="1:27" ht="39" x14ac:dyDescent="0.15">
      <c r="A220" s="42">
        <v>61037</v>
      </c>
      <c r="B220" s="2" t="s">
        <v>42</v>
      </c>
      <c r="C220" s="15" t="str">
        <f>VLOOKUP(B220, Riferimento!M$3:N262, 2, 0)</f>
        <v>Italy</v>
      </c>
      <c r="D220" s="2" t="s">
        <v>313</v>
      </c>
      <c r="E220" s="2" t="s">
        <v>328</v>
      </c>
      <c r="F220" s="3" t="str">
        <f>VLOOKUP(E220,Riferimento!$E$3:$H$183,3,FALSE)</f>
        <v>EVT+10Y</v>
      </c>
      <c r="G220" s="3" t="str">
        <f>VLOOKUP(E220,Riferimento!$E$3:$H$181,2,FALSE)</f>
        <v>Construction and Commissioning Records</v>
      </c>
      <c r="H220" s="4">
        <v>44105</v>
      </c>
      <c r="I220" s="4">
        <v>44866</v>
      </c>
      <c r="J220" s="2" t="s">
        <v>314</v>
      </c>
      <c r="K220" s="4" t="s">
        <v>315</v>
      </c>
      <c r="L220" s="20" t="s">
        <v>329</v>
      </c>
      <c r="M220" s="3" t="str">
        <f>VLOOKUP(E220,Riferimento!$E$3:$H$181,4,FALSE)</f>
        <v>Project Closed</v>
      </c>
      <c r="N220" s="4">
        <f t="shared" si="16"/>
        <v>44867</v>
      </c>
      <c r="O220" s="5">
        <f>VLOOKUP(E220,Riferimento!$E$3:$I$181,5,FALSE)</f>
        <v>3650</v>
      </c>
      <c r="P220" s="6">
        <f t="shared" si="18"/>
        <v>48517</v>
      </c>
      <c r="Q220" s="6" t="str">
        <f>VLOOKUP(E220,Riferimento!$E$3:$J$181,6,FALSE)</f>
        <v>Confidential</v>
      </c>
      <c r="R220" s="60"/>
      <c r="S220" s="10" t="str">
        <f t="shared" si="19"/>
        <v/>
      </c>
      <c r="T220" s="2" t="s">
        <v>48</v>
      </c>
      <c r="U220" s="15" t="s">
        <v>49</v>
      </c>
      <c r="V220" s="18" t="s">
        <v>317</v>
      </c>
      <c r="W220" s="54">
        <v>45099</v>
      </c>
      <c r="X220" s="12">
        <v>3590</v>
      </c>
      <c r="Y220" s="12">
        <f t="shared" si="17"/>
        <v>61037</v>
      </c>
      <c r="Z220" s="35"/>
      <c r="AA220" s="35"/>
    </row>
    <row r="221" spans="1:27" ht="39" x14ac:dyDescent="0.15">
      <c r="A221" s="42">
        <v>61037</v>
      </c>
      <c r="B221" s="2" t="s">
        <v>42</v>
      </c>
      <c r="C221" s="15" t="str">
        <f>VLOOKUP(B221, Riferimento!M$3:N263, 2, 0)</f>
        <v>Italy</v>
      </c>
      <c r="D221" s="2" t="s">
        <v>313</v>
      </c>
      <c r="E221" s="2" t="s">
        <v>259</v>
      </c>
      <c r="F221" s="3" t="str">
        <f>VLOOKUP(E221,Riferimento!$E$3:$H$183,3,FALSE)</f>
        <v>EVT+10Y</v>
      </c>
      <c r="G221" s="3" t="str">
        <f>VLOOKUP(E221,Riferimento!$E$3:$H$181,2,FALSE)</f>
        <v>Engineering Administration</v>
      </c>
      <c r="H221" s="4">
        <v>44784</v>
      </c>
      <c r="I221" s="4">
        <v>44915</v>
      </c>
      <c r="J221" s="2" t="s">
        <v>314</v>
      </c>
      <c r="K221" s="4" t="s">
        <v>315</v>
      </c>
      <c r="L221" s="20" t="s">
        <v>330</v>
      </c>
      <c r="M221" s="3" t="str">
        <f>VLOOKUP(E221,Riferimento!$E$3:$H$181,4,FALSE)</f>
        <v>Project Closed</v>
      </c>
      <c r="N221" s="4">
        <f t="shared" si="16"/>
        <v>44916</v>
      </c>
      <c r="O221" s="5">
        <f>VLOOKUP(E221,Riferimento!$E$3:$I$181,5,FALSE)</f>
        <v>3650</v>
      </c>
      <c r="P221" s="6">
        <f t="shared" si="18"/>
        <v>48566</v>
      </c>
      <c r="Q221" s="6" t="str">
        <f>VLOOKUP(E221,Riferimento!$E$3:$J$181,6,FALSE)</f>
        <v>Confidential</v>
      </c>
      <c r="R221" s="60"/>
      <c r="S221" s="10" t="str">
        <f t="shared" si="19"/>
        <v/>
      </c>
      <c r="T221" s="2" t="s">
        <v>48</v>
      </c>
      <c r="U221" s="15" t="s">
        <v>49</v>
      </c>
      <c r="V221" s="18" t="s">
        <v>317</v>
      </c>
      <c r="W221" s="54">
        <v>45099</v>
      </c>
      <c r="X221" s="12">
        <v>3590</v>
      </c>
      <c r="Y221" s="12">
        <f t="shared" si="17"/>
        <v>61037</v>
      </c>
      <c r="Z221" s="35"/>
      <c r="AA221" s="35"/>
    </row>
    <row r="222" spans="1:27" ht="39" x14ac:dyDescent="0.15">
      <c r="A222" s="42">
        <v>61037</v>
      </c>
      <c r="B222" s="2" t="s">
        <v>42</v>
      </c>
      <c r="C222" s="15" t="str">
        <f>VLOOKUP(B222, Riferimento!M$3:N264, 2, 0)</f>
        <v>Italy</v>
      </c>
      <c r="D222" s="2" t="s">
        <v>313</v>
      </c>
      <c r="E222" s="2" t="s">
        <v>259</v>
      </c>
      <c r="F222" s="3" t="str">
        <f>VLOOKUP(E222,Riferimento!$E$3:$H$183,3,FALSE)</f>
        <v>EVT+10Y</v>
      </c>
      <c r="G222" s="3" t="str">
        <f>VLOOKUP(E222,Riferimento!$E$3:$H$181,2,FALSE)</f>
        <v>Engineering Administration</v>
      </c>
      <c r="H222" s="4">
        <v>44460</v>
      </c>
      <c r="I222" s="4">
        <v>44895</v>
      </c>
      <c r="J222" s="2" t="s">
        <v>314</v>
      </c>
      <c r="K222" s="4" t="s">
        <v>315</v>
      </c>
      <c r="L222" s="20" t="s">
        <v>331</v>
      </c>
      <c r="M222" s="3" t="str">
        <f>VLOOKUP(E222,Riferimento!$E$3:$H$181,4,FALSE)</f>
        <v>Project Closed</v>
      </c>
      <c r="N222" s="4">
        <f t="shared" si="16"/>
        <v>44896</v>
      </c>
      <c r="O222" s="5">
        <f>VLOOKUP(E222,Riferimento!$E$3:$I$181,5,FALSE)</f>
        <v>3650</v>
      </c>
      <c r="P222" s="6">
        <f t="shared" si="18"/>
        <v>48546</v>
      </c>
      <c r="Q222" s="6" t="str">
        <f>VLOOKUP(E222,Riferimento!$E$3:$J$181,6,FALSE)</f>
        <v>Confidential</v>
      </c>
      <c r="R222" s="60"/>
      <c r="S222" s="10" t="str">
        <f t="shared" si="19"/>
        <v/>
      </c>
      <c r="T222" s="2" t="s">
        <v>48</v>
      </c>
      <c r="U222" s="15" t="s">
        <v>49</v>
      </c>
      <c r="V222" s="18" t="s">
        <v>317</v>
      </c>
      <c r="W222" s="54">
        <v>45099</v>
      </c>
      <c r="X222" s="12">
        <v>3590</v>
      </c>
      <c r="Y222" s="12">
        <f t="shared" si="17"/>
        <v>61037</v>
      </c>
      <c r="Z222" s="35"/>
      <c r="AA222" s="35"/>
    </row>
    <row r="223" spans="1:27" ht="39" x14ac:dyDescent="0.15">
      <c r="A223" s="42">
        <v>61037</v>
      </c>
      <c r="B223" s="2" t="s">
        <v>42</v>
      </c>
      <c r="C223" s="15" t="str">
        <f>VLOOKUP(B223, Riferimento!M$3:N265, 2, 0)</f>
        <v>Italy</v>
      </c>
      <c r="D223" s="2" t="s">
        <v>313</v>
      </c>
      <c r="E223" s="2" t="s">
        <v>259</v>
      </c>
      <c r="F223" s="3" t="str">
        <f>VLOOKUP(E223,Riferimento!$E$3:$H$183,3,FALSE)</f>
        <v>EVT+10Y</v>
      </c>
      <c r="G223" s="3" t="str">
        <f>VLOOKUP(E223,Riferimento!$E$3:$H$181,2,FALSE)</f>
        <v>Engineering Administration</v>
      </c>
      <c r="H223" s="4">
        <v>44845</v>
      </c>
      <c r="I223" s="4">
        <v>44845</v>
      </c>
      <c r="J223" s="2" t="s">
        <v>314</v>
      </c>
      <c r="K223" s="4" t="s">
        <v>315</v>
      </c>
      <c r="L223" s="20" t="s">
        <v>332</v>
      </c>
      <c r="M223" s="3" t="str">
        <f>VLOOKUP(E223,Riferimento!$E$3:$H$181,4,FALSE)</f>
        <v>Project Closed</v>
      </c>
      <c r="N223" s="4">
        <f t="shared" si="16"/>
        <v>44846</v>
      </c>
      <c r="O223" s="5">
        <f>VLOOKUP(E223,Riferimento!$E$3:$I$181,5,FALSE)</f>
        <v>3650</v>
      </c>
      <c r="P223" s="6">
        <f t="shared" si="18"/>
        <v>48496</v>
      </c>
      <c r="Q223" s="6" t="str">
        <f>VLOOKUP(E223,Riferimento!$E$3:$J$181,6,FALSE)</f>
        <v>Confidential</v>
      </c>
      <c r="R223" s="60"/>
      <c r="S223" s="10" t="str">
        <f t="shared" si="19"/>
        <v/>
      </c>
      <c r="T223" s="2" t="s">
        <v>48</v>
      </c>
      <c r="U223" s="15" t="s">
        <v>49</v>
      </c>
      <c r="V223" s="18" t="s">
        <v>317</v>
      </c>
      <c r="W223" s="54">
        <v>45099</v>
      </c>
      <c r="X223" s="12">
        <v>3590</v>
      </c>
      <c r="Y223" s="12">
        <f t="shared" si="17"/>
        <v>61037</v>
      </c>
      <c r="Z223" s="35"/>
      <c r="AA223" s="35"/>
    </row>
    <row r="224" spans="1:27" ht="39" x14ac:dyDescent="0.15">
      <c r="A224" s="42">
        <v>61038</v>
      </c>
      <c r="B224" s="2" t="s">
        <v>42</v>
      </c>
      <c r="C224" s="15" t="str">
        <f>VLOOKUP(B224, Riferimento!M$3:N266, 2, 0)</f>
        <v>Italy</v>
      </c>
      <c r="D224" s="2" t="s">
        <v>313</v>
      </c>
      <c r="E224" s="2" t="s">
        <v>328</v>
      </c>
      <c r="F224" s="3" t="str">
        <f>VLOOKUP(E224,Riferimento!$E$3:$H$183,3,FALSE)</f>
        <v>EVT+10Y</v>
      </c>
      <c r="G224" s="3" t="str">
        <f>VLOOKUP(E224,Riferimento!$E$3:$H$181,2,FALSE)</f>
        <v>Construction and Commissioning Records</v>
      </c>
      <c r="H224" s="4">
        <v>44715</v>
      </c>
      <c r="I224" s="4">
        <v>44883</v>
      </c>
      <c r="J224" s="2" t="s">
        <v>314</v>
      </c>
      <c r="K224" s="4" t="s">
        <v>315</v>
      </c>
      <c r="L224" s="20" t="s">
        <v>333</v>
      </c>
      <c r="M224" s="3" t="str">
        <f>VLOOKUP(E224,Riferimento!$E$3:$H$181,4,FALSE)</f>
        <v>Project Closed</v>
      </c>
      <c r="N224" s="4">
        <f t="shared" si="16"/>
        <v>44884</v>
      </c>
      <c r="O224" s="5">
        <f>VLOOKUP(E224,Riferimento!$E$3:$I$181,5,FALSE)</f>
        <v>3650</v>
      </c>
      <c r="P224" s="6">
        <f t="shared" si="18"/>
        <v>48534</v>
      </c>
      <c r="Q224" s="6" t="str">
        <f>VLOOKUP(E224,Riferimento!$E$3:$J$181,6,FALSE)</f>
        <v>Confidential</v>
      </c>
      <c r="R224" s="60"/>
      <c r="S224" s="10" t="str">
        <f t="shared" si="19"/>
        <v/>
      </c>
      <c r="T224" s="2" t="s">
        <v>48</v>
      </c>
      <c r="U224" s="15" t="s">
        <v>49</v>
      </c>
      <c r="V224" s="18" t="s">
        <v>317</v>
      </c>
      <c r="W224" s="54">
        <v>45099</v>
      </c>
      <c r="X224" s="12">
        <v>3591</v>
      </c>
      <c r="Y224" s="12">
        <f t="shared" si="17"/>
        <v>61038</v>
      </c>
      <c r="Z224" s="35"/>
      <c r="AA224" s="35"/>
    </row>
    <row r="225" spans="1:27" ht="39" x14ac:dyDescent="0.15">
      <c r="A225" s="42">
        <v>61038</v>
      </c>
      <c r="B225" s="2" t="s">
        <v>42</v>
      </c>
      <c r="C225" s="15" t="str">
        <f>VLOOKUP(B225, Riferimento!M$3:N267, 2, 0)</f>
        <v>Italy</v>
      </c>
      <c r="D225" s="2" t="s">
        <v>313</v>
      </c>
      <c r="E225" s="2" t="s">
        <v>328</v>
      </c>
      <c r="F225" s="3" t="str">
        <f>VLOOKUP(E225,Riferimento!$E$3:$H$183,3,FALSE)</f>
        <v>EVT+10Y</v>
      </c>
      <c r="G225" s="3" t="str">
        <f>VLOOKUP(E225,Riferimento!$E$3:$H$181,2,FALSE)</f>
        <v>Construction and Commissioning Records</v>
      </c>
      <c r="H225" s="4">
        <v>44729</v>
      </c>
      <c r="I225" s="4">
        <v>44832</v>
      </c>
      <c r="J225" s="2" t="s">
        <v>314</v>
      </c>
      <c r="K225" s="4" t="s">
        <v>315</v>
      </c>
      <c r="L225" s="20" t="s">
        <v>334</v>
      </c>
      <c r="M225" s="3" t="str">
        <f>VLOOKUP(E225,Riferimento!$E$3:$H$181,4,FALSE)</f>
        <v>Project Closed</v>
      </c>
      <c r="N225" s="4">
        <f t="shared" si="16"/>
        <v>44833</v>
      </c>
      <c r="O225" s="5">
        <f>VLOOKUP(E225,Riferimento!$E$3:$I$181,5,FALSE)</f>
        <v>3650</v>
      </c>
      <c r="P225" s="6">
        <f t="shared" si="18"/>
        <v>48483</v>
      </c>
      <c r="Q225" s="6" t="str">
        <f>VLOOKUP(E225,Riferimento!$E$3:$J$181,6,FALSE)</f>
        <v>Confidential</v>
      </c>
      <c r="R225" s="60"/>
      <c r="S225" s="10" t="str">
        <f t="shared" si="19"/>
        <v/>
      </c>
      <c r="T225" s="2" t="s">
        <v>48</v>
      </c>
      <c r="U225" s="15" t="s">
        <v>49</v>
      </c>
      <c r="V225" s="18" t="s">
        <v>317</v>
      </c>
      <c r="W225" s="54">
        <v>45099</v>
      </c>
      <c r="X225" s="12">
        <v>3591</v>
      </c>
      <c r="Y225" s="12">
        <f t="shared" si="17"/>
        <v>61038</v>
      </c>
      <c r="Z225" s="35"/>
      <c r="AA225" s="35"/>
    </row>
    <row r="226" spans="1:27" ht="39" x14ac:dyDescent="0.15">
      <c r="A226" s="42">
        <v>61038</v>
      </c>
      <c r="B226" s="2" t="s">
        <v>42</v>
      </c>
      <c r="C226" s="15" t="str">
        <f>VLOOKUP(B226, Riferimento!M$3:N268, 2, 0)</f>
        <v>Italy</v>
      </c>
      <c r="D226" s="2" t="s">
        <v>313</v>
      </c>
      <c r="E226" s="2" t="s">
        <v>259</v>
      </c>
      <c r="F226" s="3" t="str">
        <f>VLOOKUP(E226,Riferimento!$E$3:$H$183,3,FALSE)</f>
        <v>EVT+10Y</v>
      </c>
      <c r="G226" s="3" t="str">
        <f>VLOOKUP(E226,Riferimento!$E$3:$H$181,2,FALSE)</f>
        <v>Engineering Administration</v>
      </c>
      <c r="H226" s="4">
        <v>44356</v>
      </c>
      <c r="I226" s="4">
        <v>44987</v>
      </c>
      <c r="J226" s="2" t="s">
        <v>314</v>
      </c>
      <c r="K226" s="4" t="s">
        <v>315</v>
      </c>
      <c r="L226" s="20" t="s">
        <v>335</v>
      </c>
      <c r="M226" s="3" t="str">
        <f>VLOOKUP(E226,Riferimento!$E$3:$H$181,4,FALSE)</f>
        <v>Project Closed</v>
      </c>
      <c r="N226" s="4">
        <f t="shared" si="16"/>
        <v>44988</v>
      </c>
      <c r="O226" s="5">
        <f>VLOOKUP(E226,Riferimento!$E$3:$I$181,5,FALSE)</f>
        <v>3650</v>
      </c>
      <c r="P226" s="6">
        <f t="shared" si="18"/>
        <v>48638</v>
      </c>
      <c r="Q226" s="6" t="str">
        <f>VLOOKUP(E226,Riferimento!$E$3:$J$181,6,FALSE)</f>
        <v>Confidential</v>
      </c>
      <c r="R226" s="60"/>
      <c r="S226" s="10" t="str">
        <f t="shared" si="19"/>
        <v/>
      </c>
      <c r="T226" s="2" t="s">
        <v>48</v>
      </c>
      <c r="U226" s="15" t="s">
        <v>49</v>
      </c>
      <c r="V226" s="18" t="s">
        <v>317</v>
      </c>
      <c r="W226" s="54">
        <v>45099</v>
      </c>
      <c r="X226" s="12">
        <v>3591</v>
      </c>
      <c r="Y226" s="12">
        <f t="shared" si="17"/>
        <v>61038</v>
      </c>
      <c r="Z226" s="35"/>
      <c r="AA226" s="35"/>
    </row>
    <row r="227" spans="1:27" ht="39" x14ac:dyDescent="0.15">
      <c r="A227" s="42">
        <v>61038</v>
      </c>
      <c r="B227" s="2" t="s">
        <v>42</v>
      </c>
      <c r="C227" s="15" t="str">
        <f>VLOOKUP(B227, Riferimento!M$3:N269, 2, 0)</f>
        <v>Italy</v>
      </c>
      <c r="D227" s="2" t="s">
        <v>313</v>
      </c>
      <c r="E227" s="2" t="s">
        <v>259</v>
      </c>
      <c r="F227" s="3" t="str">
        <f>VLOOKUP(E227,Riferimento!$E$3:$H$183,3,FALSE)</f>
        <v>EVT+10Y</v>
      </c>
      <c r="G227" s="3" t="str">
        <f>VLOOKUP(E227,Riferimento!$E$3:$H$181,2,FALSE)</f>
        <v>Engineering Administration</v>
      </c>
      <c r="H227" s="4">
        <v>44761</v>
      </c>
      <c r="I227" s="4">
        <v>44621</v>
      </c>
      <c r="J227" s="2" t="s">
        <v>314</v>
      </c>
      <c r="K227" s="4" t="s">
        <v>315</v>
      </c>
      <c r="L227" s="20" t="s">
        <v>336</v>
      </c>
      <c r="M227" s="3" t="str">
        <f>VLOOKUP(E227,Riferimento!$E$3:$H$181,4,FALSE)</f>
        <v>Project Closed</v>
      </c>
      <c r="N227" s="4">
        <f t="shared" si="16"/>
        <v>44622</v>
      </c>
      <c r="O227" s="5">
        <f>VLOOKUP(E227,Riferimento!$E$3:$I$181,5,FALSE)</f>
        <v>3650</v>
      </c>
      <c r="P227" s="6">
        <f t="shared" si="18"/>
        <v>48272</v>
      </c>
      <c r="Q227" s="6" t="str">
        <f>VLOOKUP(E227,Riferimento!$E$3:$J$181,6,FALSE)</f>
        <v>Confidential</v>
      </c>
      <c r="R227" s="60"/>
      <c r="S227" s="10" t="str">
        <f t="shared" si="19"/>
        <v/>
      </c>
      <c r="T227" s="2" t="s">
        <v>48</v>
      </c>
      <c r="U227" s="15" t="s">
        <v>49</v>
      </c>
      <c r="V227" s="18" t="s">
        <v>317</v>
      </c>
      <c r="W227" s="54">
        <v>45099</v>
      </c>
      <c r="X227" s="12">
        <v>3591</v>
      </c>
      <c r="Y227" s="12">
        <f t="shared" si="17"/>
        <v>61038</v>
      </c>
      <c r="Z227" s="35"/>
      <c r="AA227" s="35"/>
    </row>
    <row r="228" spans="1:27" ht="26" x14ac:dyDescent="0.15">
      <c r="A228" s="42">
        <v>61038</v>
      </c>
      <c r="B228" s="2" t="s">
        <v>42</v>
      </c>
      <c r="C228" s="15" t="str">
        <f>VLOOKUP(B228, Riferimento!M$3:N270, 2, 0)</f>
        <v>Italy</v>
      </c>
      <c r="D228" s="18" t="s">
        <v>313</v>
      </c>
      <c r="E228" s="3" t="s">
        <v>259</v>
      </c>
      <c r="F228" s="3" t="str">
        <f>VLOOKUP(E228,Riferimento!$E$3:$H$183,3,FALSE)</f>
        <v>EVT+10Y</v>
      </c>
      <c r="G228" s="3" t="str">
        <f>VLOOKUP(E228,Riferimento!$E$3:$H$181,2,FALSE)</f>
        <v>Engineering Administration</v>
      </c>
      <c r="H228" s="4">
        <v>44666</v>
      </c>
      <c r="I228" s="94">
        <v>44957</v>
      </c>
      <c r="J228" s="4" t="s">
        <v>314</v>
      </c>
      <c r="K228" s="20" t="s">
        <v>315</v>
      </c>
      <c r="L228" s="3" t="s">
        <v>337</v>
      </c>
      <c r="M228" s="3" t="str">
        <f>VLOOKUP(E228,Riferimento!$E$3:$H$181,4,FALSE)</f>
        <v>Project Closed</v>
      </c>
      <c r="N228" s="4">
        <f t="shared" si="16"/>
        <v>44958</v>
      </c>
      <c r="O228" s="5">
        <f>VLOOKUP(E228,Riferimento!$E$3:$I$181,5,FALSE)</f>
        <v>3650</v>
      </c>
      <c r="P228" s="6">
        <f t="shared" si="18"/>
        <v>48608</v>
      </c>
      <c r="Q228" s="6" t="str">
        <f>VLOOKUP(E228,Riferimento!$E$3:$J$181,6,FALSE)</f>
        <v>Confidential</v>
      </c>
      <c r="R228" s="60"/>
      <c r="S228" s="11"/>
      <c r="T228" s="2" t="s">
        <v>48</v>
      </c>
      <c r="U228" s="15" t="s">
        <v>49</v>
      </c>
      <c r="V228" s="18" t="s">
        <v>317</v>
      </c>
      <c r="W228" s="54">
        <v>45099</v>
      </c>
      <c r="X228" s="12">
        <v>3591</v>
      </c>
      <c r="Y228" s="12">
        <f t="shared" si="17"/>
        <v>61038</v>
      </c>
      <c r="Z228" s="35"/>
    </row>
    <row r="229" spans="1:27" ht="24" x14ac:dyDescent="0.15">
      <c r="A229" s="42">
        <v>61038</v>
      </c>
      <c r="B229" s="2" t="s">
        <v>42</v>
      </c>
      <c r="C229" s="15" t="str">
        <f>VLOOKUP(B229, Riferimento!M$3:N271, 2, 0)</f>
        <v>Italy</v>
      </c>
      <c r="D229" s="18" t="s">
        <v>313</v>
      </c>
      <c r="E229" s="3" t="s">
        <v>259</v>
      </c>
      <c r="F229" s="3" t="str">
        <f>VLOOKUP(E229,Riferimento!$E$3:$H$183,3,FALSE)</f>
        <v>EVT+10Y</v>
      </c>
      <c r="G229" s="3" t="str">
        <f>VLOOKUP(E229,Riferimento!$E$3:$H$181,2,FALSE)</f>
        <v>Engineering Administration</v>
      </c>
      <c r="H229" s="4">
        <v>44411</v>
      </c>
      <c r="I229" s="94">
        <v>44951</v>
      </c>
      <c r="J229" s="4" t="s">
        <v>314</v>
      </c>
      <c r="K229" s="20" t="s">
        <v>315</v>
      </c>
      <c r="L229" s="3" t="s">
        <v>338</v>
      </c>
      <c r="M229" s="3" t="str">
        <f>VLOOKUP(E229,Riferimento!$E$3:$H$181,4,FALSE)</f>
        <v>Project Closed</v>
      </c>
      <c r="N229" s="4">
        <f t="shared" si="16"/>
        <v>44952</v>
      </c>
      <c r="O229" s="5">
        <f>VLOOKUP(E229,Riferimento!$E$3:$I$181,5,FALSE)</f>
        <v>3650</v>
      </c>
      <c r="P229" s="6">
        <f t="shared" si="18"/>
        <v>48602</v>
      </c>
      <c r="Q229" s="6" t="str">
        <f>VLOOKUP(E229,Riferimento!$E$3:$J$181,6,FALSE)</f>
        <v>Confidential</v>
      </c>
      <c r="R229" s="60"/>
      <c r="S229" s="11"/>
      <c r="T229" s="2" t="s">
        <v>48</v>
      </c>
      <c r="U229" s="15" t="s">
        <v>49</v>
      </c>
      <c r="V229" s="18" t="s">
        <v>317</v>
      </c>
      <c r="W229" s="54">
        <v>45099</v>
      </c>
      <c r="X229" s="12">
        <v>3591</v>
      </c>
      <c r="Y229" s="12">
        <f t="shared" si="17"/>
        <v>61038</v>
      </c>
      <c r="Z229" s="35"/>
    </row>
    <row r="230" spans="1:27" ht="26" x14ac:dyDescent="0.15">
      <c r="A230" s="42">
        <v>61038</v>
      </c>
      <c r="B230" s="2" t="s">
        <v>42</v>
      </c>
      <c r="C230" s="15" t="str">
        <f>VLOOKUP(B230, Riferimento!M$3:N272, 2, 0)</f>
        <v>Italy</v>
      </c>
      <c r="D230" s="18" t="s">
        <v>313</v>
      </c>
      <c r="E230" s="3" t="s">
        <v>92</v>
      </c>
      <c r="F230" s="3" t="str">
        <f>VLOOKUP(E230,Riferimento!$E$3:$H$183,3,FALSE)</f>
        <v>EVT+10Y</v>
      </c>
      <c r="G230" s="3" t="str">
        <f>VLOOKUP(E230,Riferimento!$E$3:$H$181,2,FALSE)</f>
        <v>Accounts Payable, Receivables, Journal Vouchers and Cost Accounting</v>
      </c>
      <c r="H230" s="4">
        <v>44487</v>
      </c>
      <c r="I230" s="94">
        <v>44861</v>
      </c>
      <c r="J230" s="4" t="s">
        <v>314</v>
      </c>
      <c r="K230" s="20" t="s">
        <v>315</v>
      </c>
      <c r="L230" s="3" t="s">
        <v>339</v>
      </c>
      <c r="M230" s="3" t="str">
        <f>VLOOKUP(E230,Riferimento!$E$3:$H$181,4,FALSE)</f>
        <v>Tax Year Closed</v>
      </c>
      <c r="N230" s="4">
        <f t="shared" si="16"/>
        <v>44862</v>
      </c>
      <c r="O230" s="5">
        <f>VLOOKUP(E230,Riferimento!$E$3:$I$181,5,FALSE)</f>
        <v>3650</v>
      </c>
      <c r="P230" s="6">
        <f t="shared" si="18"/>
        <v>48512</v>
      </c>
      <c r="Q230" s="6" t="str">
        <f>VLOOKUP(E230,Riferimento!$E$3:$J$181,6,FALSE)</f>
        <v>Confidential</v>
      </c>
      <c r="R230" s="60"/>
      <c r="S230" s="11"/>
      <c r="T230" s="2" t="s">
        <v>48</v>
      </c>
      <c r="U230" s="15" t="s">
        <v>49</v>
      </c>
      <c r="V230" s="18" t="s">
        <v>317</v>
      </c>
      <c r="W230" s="54">
        <v>45099</v>
      </c>
      <c r="X230" s="12">
        <v>3591</v>
      </c>
      <c r="Y230" s="12">
        <f t="shared" si="17"/>
        <v>61038</v>
      </c>
      <c r="Z230" s="35"/>
    </row>
    <row r="231" spans="1:27" ht="26" x14ac:dyDescent="0.15">
      <c r="A231" s="42">
        <v>61038</v>
      </c>
      <c r="B231" s="2" t="s">
        <v>42</v>
      </c>
      <c r="C231" s="15" t="str">
        <f>VLOOKUP(B231, Riferimento!M$3:N273, 2, 0)</f>
        <v>Italy</v>
      </c>
      <c r="D231" s="18" t="s">
        <v>313</v>
      </c>
      <c r="E231" s="3" t="s">
        <v>92</v>
      </c>
      <c r="F231" s="3" t="str">
        <f>VLOOKUP(E231,Riferimento!$E$3:$H$183,3,FALSE)</f>
        <v>EVT+10Y</v>
      </c>
      <c r="G231" s="3" t="str">
        <f>VLOOKUP(E231,Riferimento!$E$3:$H$181,2,FALSE)</f>
        <v>Accounts Payable, Receivables, Journal Vouchers and Cost Accounting</v>
      </c>
      <c r="H231" s="4">
        <v>44585</v>
      </c>
      <c r="I231" s="94">
        <v>44908</v>
      </c>
      <c r="J231" s="4" t="s">
        <v>314</v>
      </c>
      <c r="K231" s="20" t="s">
        <v>315</v>
      </c>
      <c r="L231" s="3" t="s">
        <v>340</v>
      </c>
      <c r="M231" s="3" t="str">
        <f>VLOOKUP(E231,Riferimento!$E$3:$H$181,4,FALSE)</f>
        <v>Tax Year Closed</v>
      </c>
      <c r="N231" s="4">
        <f t="shared" si="16"/>
        <v>44909</v>
      </c>
      <c r="O231" s="5">
        <f>VLOOKUP(E231,Riferimento!$E$3:$I$181,5,FALSE)</f>
        <v>3650</v>
      </c>
      <c r="P231" s="6">
        <f t="shared" si="18"/>
        <v>48559</v>
      </c>
      <c r="Q231" s="6" t="str">
        <f>VLOOKUP(E231,Riferimento!$E$3:$J$181,6,FALSE)</f>
        <v>Confidential</v>
      </c>
      <c r="R231" s="60"/>
      <c r="S231" s="11"/>
      <c r="T231" s="2" t="s">
        <v>48</v>
      </c>
      <c r="U231" s="15" t="s">
        <v>49</v>
      </c>
      <c r="V231" s="18" t="s">
        <v>317</v>
      </c>
      <c r="W231" s="54">
        <v>45099</v>
      </c>
      <c r="X231" s="12">
        <v>3591</v>
      </c>
      <c r="Y231" s="12">
        <f t="shared" si="17"/>
        <v>61038</v>
      </c>
      <c r="Z231" s="35"/>
    </row>
    <row r="232" spans="1:27" ht="26" x14ac:dyDescent="0.15">
      <c r="A232" s="42">
        <v>61039</v>
      </c>
      <c r="B232" s="2" t="s">
        <v>42</v>
      </c>
      <c r="C232" s="15" t="str">
        <f>VLOOKUP(B232, Riferimento!M$3:N274, 2, 0)</f>
        <v>Italy</v>
      </c>
      <c r="D232" s="18" t="s">
        <v>313</v>
      </c>
      <c r="E232" s="3" t="s">
        <v>259</v>
      </c>
      <c r="F232" s="3" t="str">
        <f>VLOOKUP(E232,Riferimento!$E$3:$H$183,3,FALSE)</f>
        <v>EVT+10Y</v>
      </c>
      <c r="G232" s="3" t="str">
        <f>VLOOKUP(E232,Riferimento!$E$3:$H$181,2,FALSE)</f>
        <v>Engineering Administration</v>
      </c>
      <c r="H232" s="4">
        <v>44484</v>
      </c>
      <c r="I232" s="94">
        <v>44985</v>
      </c>
      <c r="J232" s="4" t="s">
        <v>314</v>
      </c>
      <c r="K232" s="20" t="s">
        <v>315</v>
      </c>
      <c r="L232" s="3" t="s">
        <v>341</v>
      </c>
      <c r="M232" s="3" t="str">
        <f>VLOOKUP(E232,Riferimento!$E$3:$H$181,4,FALSE)</f>
        <v>Project Closed</v>
      </c>
      <c r="N232" s="4">
        <f t="shared" si="16"/>
        <v>44986</v>
      </c>
      <c r="O232" s="5">
        <f>VLOOKUP(E232,Riferimento!$E$3:$I$181,5,FALSE)</f>
        <v>3650</v>
      </c>
      <c r="P232" s="6">
        <f t="shared" si="18"/>
        <v>48636</v>
      </c>
      <c r="Q232" s="6" t="str">
        <f>VLOOKUP(E232,Riferimento!$E$3:$J$181,6,FALSE)</f>
        <v>Confidential</v>
      </c>
      <c r="R232" s="60"/>
      <c r="S232" s="11"/>
      <c r="T232" s="2" t="s">
        <v>48</v>
      </c>
      <c r="U232" s="15" t="s">
        <v>49</v>
      </c>
      <c r="V232" s="18" t="s">
        <v>317</v>
      </c>
      <c r="W232" s="54">
        <v>45099</v>
      </c>
      <c r="X232" s="12">
        <v>3592</v>
      </c>
      <c r="Y232" s="12">
        <f t="shared" si="17"/>
        <v>61039</v>
      </c>
      <c r="Z232" s="35"/>
    </row>
    <row r="233" spans="1:27" ht="26" x14ac:dyDescent="0.15">
      <c r="A233" s="42">
        <v>61039</v>
      </c>
      <c r="B233" s="2" t="s">
        <v>42</v>
      </c>
      <c r="C233" s="15" t="str">
        <f>VLOOKUP(B233, Riferimento!M$3:N275, 2, 0)</f>
        <v>Italy</v>
      </c>
      <c r="D233" s="18" t="s">
        <v>313</v>
      </c>
      <c r="E233" s="3" t="s">
        <v>259</v>
      </c>
      <c r="F233" s="3" t="str">
        <f>VLOOKUP(E233,Riferimento!$E$3:$H$183,3,FALSE)</f>
        <v>EVT+10Y</v>
      </c>
      <c r="G233" s="3" t="str">
        <f>VLOOKUP(E233,Riferimento!$E$3:$H$181,2,FALSE)</f>
        <v>Engineering Administration</v>
      </c>
      <c r="H233" s="4">
        <v>44341</v>
      </c>
      <c r="I233" s="94">
        <v>44817</v>
      </c>
      <c r="J233" s="4" t="s">
        <v>314</v>
      </c>
      <c r="K233" s="20" t="s">
        <v>315</v>
      </c>
      <c r="L233" s="3" t="s">
        <v>342</v>
      </c>
      <c r="M233" s="3" t="str">
        <f>VLOOKUP(E233,Riferimento!$E$3:$H$181,4,FALSE)</f>
        <v>Project Closed</v>
      </c>
      <c r="N233" s="4">
        <f t="shared" si="16"/>
        <v>44818</v>
      </c>
      <c r="O233" s="5">
        <f>VLOOKUP(E233,Riferimento!$E$3:$I$181,5,FALSE)</f>
        <v>3650</v>
      </c>
      <c r="P233" s="6">
        <f t="shared" si="18"/>
        <v>48468</v>
      </c>
      <c r="Q233" s="6" t="str">
        <f>VLOOKUP(E233,Riferimento!$E$3:$J$181,6,FALSE)</f>
        <v>Confidential</v>
      </c>
      <c r="R233" s="60"/>
      <c r="S233" s="11"/>
      <c r="T233" s="2" t="s">
        <v>48</v>
      </c>
      <c r="U233" s="15" t="s">
        <v>49</v>
      </c>
      <c r="V233" s="18" t="s">
        <v>317</v>
      </c>
      <c r="W233" s="54">
        <v>45099</v>
      </c>
      <c r="X233" s="12">
        <v>3592</v>
      </c>
      <c r="Y233" s="12">
        <f t="shared" si="17"/>
        <v>61039</v>
      </c>
      <c r="Z233" s="35"/>
    </row>
    <row r="234" spans="1:27" ht="39" x14ac:dyDescent="0.15">
      <c r="A234" s="42">
        <v>61039</v>
      </c>
      <c r="B234" s="2" t="s">
        <v>42</v>
      </c>
      <c r="C234" s="15" t="str">
        <f>VLOOKUP(B234, Riferimento!M$3:N276, 2, 0)</f>
        <v>Italy</v>
      </c>
      <c r="D234" s="18" t="s">
        <v>313</v>
      </c>
      <c r="E234" s="3" t="s">
        <v>259</v>
      </c>
      <c r="F234" s="3" t="str">
        <f>VLOOKUP(E234,Riferimento!$E$3:$H$183,3,FALSE)</f>
        <v>EVT+10Y</v>
      </c>
      <c r="G234" s="3" t="str">
        <f>VLOOKUP(E234,Riferimento!$E$3:$H$181,2,FALSE)</f>
        <v>Engineering Administration</v>
      </c>
      <c r="H234" s="4">
        <v>44467</v>
      </c>
      <c r="I234" s="94">
        <v>44697</v>
      </c>
      <c r="J234" s="4" t="s">
        <v>314</v>
      </c>
      <c r="K234" s="20" t="s">
        <v>315</v>
      </c>
      <c r="L234" s="3" t="s">
        <v>343</v>
      </c>
      <c r="M234" s="3" t="str">
        <f>VLOOKUP(E234,Riferimento!$E$3:$H$181,4,FALSE)</f>
        <v>Project Closed</v>
      </c>
      <c r="N234" s="4">
        <f t="shared" si="16"/>
        <v>44698</v>
      </c>
      <c r="O234" s="5">
        <f>VLOOKUP(E234,Riferimento!$E$3:$I$181,5,FALSE)</f>
        <v>3650</v>
      </c>
      <c r="P234" s="6">
        <f t="shared" si="18"/>
        <v>48348</v>
      </c>
      <c r="Q234" s="6" t="str">
        <f>VLOOKUP(E234,Riferimento!$E$3:$J$181,6,FALSE)</f>
        <v>Confidential</v>
      </c>
      <c r="R234" s="60"/>
      <c r="S234" s="11"/>
      <c r="T234" s="2" t="s">
        <v>48</v>
      </c>
      <c r="U234" s="15" t="s">
        <v>49</v>
      </c>
      <c r="V234" s="18" t="s">
        <v>317</v>
      </c>
      <c r="W234" s="54">
        <v>45099</v>
      </c>
      <c r="X234" s="12">
        <v>3592</v>
      </c>
      <c r="Y234" s="12">
        <f t="shared" si="17"/>
        <v>61039</v>
      </c>
      <c r="Z234" s="35"/>
    </row>
    <row r="235" spans="1:27" ht="26" x14ac:dyDescent="0.15">
      <c r="A235" s="42">
        <v>61039</v>
      </c>
      <c r="B235" s="2" t="s">
        <v>42</v>
      </c>
      <c r="C235" s="15" t="str">
        <f>VLOOKUP(B235, Riferimento!M$3:N277, 2, 0)</f>
        <v>Italy</v>
      </c>
      <c r="D235" s="18" t="s">
        <v>313</v>
      </c>
      <c r="E235" s="3" t="s">
        <v>92</v>
      </c>
      <c r="F235" s="3" t="str">
        <f>VLOOKUP(E235,Riferimento!$E$3:$H$183,3,FALSE)</f>
        <v>EVT+10Y</v>
      </c>
      <c r="G235" s="3" t="str">
        <f>VLOOKUP(E235,Riferimento!$E$3:$H$181,2,FALSE)</f>
        <v>Accounts Payable, Receivables, Journal Vouchers and Cost Accounting</v>
      </c>
      <c r="H235" s="4">
        <v>44707</v>
      </c>
      <c r="I235" s="94">
        <v>44905</v>
      </c>
      <c r="J235" s="4" t="s">
        <v>314</v>
      </c>
      <c r="K235" s="20" t="s">
        <v>315</v>
      </c>
      <c r="L235" s="3" t="s">
        <v>344</v>
      </c>
      <c r="M235" s="3" t="str">
        <f>VLOOKUP(E235,Riferimento!$E$3:$H$181,4,FALSE)</f>
        <v>Tax Year Closed</v>
      </c>
      <c r="N235" s="4">
        <f t="shared" si="16"/>
        <v>44906</v>
      </c>
      <c r="O235" s="5">
        <f>VLOOKUP(E235,Riferimento!$E$3:$I$181,5,FALSE)</f>
        <v>3650</v>
      </c>
      <c r="P235" s="6">
        <f t="shared" si="18"/>
        <v>48556</v>
      </c>
      <c r="Q235" s="6" t="str">
        <f>VLOOKUP(E235,Riferimento!$E$3:$J$181,6,FALSE)</f>
        <v>Confidential</v>
      </c>
      <c r="R235" s="60"/>
      <c r="S235" s="11"/>
      <c r="T235" s="2" t="s">
        <v>48</v>
      </c>
      <c r="U235" s="15" t="s">
        <v>49</v>
      </c>
      <c r="V235" s="18" t="s">
        <v>317</v>
      </c>
      <c r="W235" s="54">
        <v>45099</v>
      </c>
      <c r="X235" s="12">
        <v>3592</v>
      </c>
      <c r="Y235" s="12">
        <f t="shared" si="17"/>
        <v>61039</v>
      </c>
      <c r="Z235" s="35"/>
    </row>
    <row r="236" spans="1:27" ht="39" x14ac:dyDescent="0.15">
      <c r="A236" s="42">
        <v>61040</v>
      </c>
      <c r="B236" s="2" t="s">
        <v>42</v>
      </c>
      <c r="C236" s="15" t="str">
        <f>VLOOKUP(B236, Riferimento!M$3:N278, 2, 0)</f>
        <v>Italy</v>
      </c>
      <c r="D236" s="55" t="s">
        <v>313</v>
      </c>
      <c r="E236" s="55" t="s">
        <v>328</v>
      </c>
      <c r="F236" s="3" t="str">
        <f>VLOOKUP(E236,Riferimento!$E$3:$H$183,3,FALSE)</f>
        <v>EVT+10Y</v>
      </c>
      <c r="G236" s="3" t="str">
        <f>VLOOKUP(E236,Riferimento!$E$3:$H$181,2,FALSE)</f>
        <v>Construction and Commissioning Records</v>
      </c>
      <c r="H236" s="56">
        <v>44491</v>
      </c>
      <c r="I236" s="56">
        <v>44957</v>
      </c>
      <c r="J236" s="57" t="s">
        <v>314</v>
      </c>
      <c r="K236" s="57" t="s">
        <v>315</v>
      </c>
      <c r="L236" s="55" t="s">
        <v>345</v>
      </c>
      <c r="M236" s="3" t="str">
        <f>VLOOKUP(E236,Riferimento!$E$3:$H$181,4,FALSE)</f>
        <v>Project Closed</v>
      </c>
      <c r="N236" s="4">
        <f t="shared" si="16"/>
        <v>44958</v>
      </c>
      <c r="O236" s="5">
        <f>VLOOKUP(E236,Riferimento!$E$3:$I$181,5,FALSE)</f>
        <v>3650</v>
      </c>
      <c r="P236" s="6">
        <f t="shared" si="18"/>
        <v>48608</v>
      </c>
      <c r="Q236" s="6" t="str">
        <f>VLOOKUP(E236,Riferimento!$E$3:$J$181,6,FALSE)</f>
        <v>Confidential</v>
      </c>
      <c r="R236" s="60"/>
      <c r="S236" s="10" t="str">
        <f t="shared" ref="S236:S299" si="20">IF(T236="Planet","066890B001","")</f>
        <v/>
      </c>
      <c r="T236" s="2" t="s">
        <v>48</v>
      </c>
      <c r="U236" s="15" t="s">
        <v>49</v>
      </c>
      <c r="V236" s="18" t="s">
        <v>317</v>
      </c>
      <c r="W236" s="54">
        <v>45099</v>
      </c>
      <c r="X236" s="12">
        <v>3593</v>
      </c>
      <c r="Y236" s="12">
        <f t="shared" si="17"/>
        <v>61040</v>
      </c>
      <c r="Z236" s="35"/>
    </row>
    <row r="237" spans="1:27" ht="39" x14ac:dyDescent="0.15">
      <c r="A237" s="42">
        <v>61041</v>
      </c>
      <c r="B237" s="2" t="s">
        <v>42</v>
      </c>
      <c r="C237" s="15" t="str">
        <f>VLOOKUP(B237, Riferimento!M$3:N279, 2, 0)</f>
        <v>Italy</v>
      </c>
      <c r="D237" s="55" t="s">
        <v>313</v>
      </c>
      <c r="E237" s="2" t="s">
        <v>328</v>
      </c>
      <c r="F237" s="3" t="str">
        <f>VLOOKUP(E237,Riferimento!$E$3:$H$183,3,FALSE)</f>
        <v>EVT+10Y</v>
      </c>
      <c r="G237" s="3" t="str">
        <f>VLOOKUP(E237,Riferimento!$E$3:$H$181,2,FALSE)</f>
        <v>Construction and Commissioning Records</v>
      </c>
      <c r="H237" s="4">
        <v>44719</v>
      </c>
      <c r="I237" s="4">
        <v>44967</v>
      </c>
      <c r="J237" s="2" t="s">
        <v>314</v>
      </c>
      <c r="K237" s="4" t="s">
        <v>315</v>
      </c>
      <c r="L237" s="20" t="s">
        <v>346</v>
      </c>
      <c r="M237" s="3" t="str">
        <f>VLOOKUP(E237,Riferimento!$E$3:$H$181,4,FALSE)</f>
        <v>Project Closed</v>
      </c>
      <c r="N237" s="4">
        <f t="shared" si="16"/>
        <v>44968</v>
      </c>
      <c r="O237" s="5">
        <f>VLOOKUP(E237,Riferimento!$E$3:$I$181,5,FALSE)</f>
        <v>3650</v>
      </c>
      <c r="P237" s="6">
        <f t="shared" si="18"/>
        <v>48618</v>
      </c>
      <c r="Q237" s="6" t="str">
        <f>VLOOKUP(E237,Riferimento!$E$3:$J$181,6,FALSE)</f>
        <v>Confidential</v>
      </c>
      <c r="R237" s="60"/>
      <c r="S237" s="10" t="str">
        <f t="shared" si="20"/>
        <v/>
      </c>
      <c r="T237" s="2" t="s">
        <v>48</v>
      </c>
      <c r="U237" s="15" t="s">
        <v>49</v>
      </c>
      <c r="V237" s="18" t="s">
        <v>317</v>
      </c>
      <c r="W237" s="54">
        <v>45099</v>
      </c>
      <c r="X237" s="12">
        <v>3594</v>
      </c>
      <c r="Y237" s="12">
        <f t="shared" si="17"/>
        <v>61041</v>
      </c>
      <c r="Z237" s="35"/>
    </row>
    <row r="238" spans="1:27" ht="39" x14ac:dyDescent="0.15">
      <c r="A238" s="42">
        <v>61041</v>
      </c>
      <c r="B238" s="2" t="s">
        <v>42</v>
      </c>
      <c r="C238" s="15" t="str">
        <f>VLOOKUP(B238, Riferimento!M$3:N280, 2, 0)</f>
        <v>Italy</v>
      </c>
      <c r="D238" s="55" t="s">
        <v>313</v>
      </c>
      <c r="E238" s="2" t="s">
        <v>328</v>
      </c>
      <c r="F238" s="3" t="str">
        <f>VLOOKUP(E238,Riferimento!$E$3:$H$183,3,FALSE)</f>
        <v>EVT+10Y</v>
      </c>
      <c r="G238" s="3" t="str">
        <f>VLOOKUP(E238,Riferimento!$E$3:$H$181,2,FALSE)</f>
        <v>Construction and Commissioning Records</v>
      </c>
      <c r="H238" s="4">
        <v>44910</v>
      </c>
      <c r="I238" s="4">
        <v>44910</v>
      </c>
      <c r="J238" s="2" t="s">
        <v>314</v>
      </c>
      <c r="K238" s="4" t="s">
        <v>315</v>
      </c>
      <c r="L238" s="20" t="s">
        <v>347</v>
      </c>
      <c r="M238" s="3" t="str">
        <f>VLOOKUP(E238,Riferimento!$E$3:$H$181,4,FALSE)</f>
        <v>Project Closed</v>
      </c>
      <c r="N238" s="4">
        <f t="shared" si="16"/>
        <v>44911</v>
      </c>
      <c r="O238" s="5">
        <f>VLOOKUP(E238,Riferimento!$E$3:$I$181,5,FALSE)</f>
        <v>3650</v>
      </c>
      <c r="P238" s="6">
        <f t="shared" si="18"/>
        <v>48561</v>
      </c>
      <c r="Q238" s="6" t="str">
        <f>VLOOKUP(E238,Riferimento!$E$3:$J$181,6,FALSE)</f>
        <v>Confidential</v>
      </c>
      <c r="R238" s="60"/>
      <c r="S238" s="10" t="str">
        <f t="shared" si="20"/>
        <v/>
      </c>
      <c r="T238" s="2" t="s">
        <v>48</v>
      </c>
      <c r="U238" s="15" t="s">
        <v>49</v>
      </c>
      <c r="V238" s="18" t="s">
        <v>317</v>
      </c>
      <c r="W238" s="54">
        <v>45099</v>
      </c>
      <c r="X238" s="12">
        <v>3594</v>
      </c>
      <c r="Y238" s="12">
        <f t="shared" si="17"/>
        <v>61041</v>
      </c>
      <c r="Z238" s="35"/>
    </row>
    <row r="239" spans="1:27" ht="39" x14ac:dyDescent="0.15">
      <c r="A239" s="42">
        <v>61041</v>
      </c>
      <c r="B239" s="2" t="s">
        <v>42</v>
      </c>
      <c r="C239" s="15" t="str">
        <f>VLOOKUP(B239, Riferimento!M$3:N281, 2, 0)</f>
        <v>Italy</v>
      </c>
      <c r="D239" s="55" t="s">
        <v>313</v>
      </c>
      <c r="E239" s="2" t="s">
        <v>259</v>
      </c>
      <c r="F239" s="3" t="str">
        <f>VLOOKUP(E239,Riferimento!$E$3:$H$183,3,FALSE)</f>
        <v>EVT+10Y</v>
      </c>
      <c r="G239" s="3" t="str">
        <f>VLOOKUP(E239,Riferimento!$E$3:$H$181,2,FALSE)</f>
        <v>Engineering Administration</v>
      </c>
      <c r="H239" s="4">
        <v>44818</v>
      </c>
      <c r="I239" s="4">
        <v>44965</v>
      </c>
      <c r="J239" s="2" t="s">
        <v>314</v>
      </c>
      <c r="K239" s="4" t="s">
        <v>315</v>
      </c>
      <c r="L239" s="20" t="s">
        <v>348</v>
      </c>
      <c r="M239" s="3" t="str">
        <f>VLOOKUP(E239,Riferimento!$E$3:$H$181,4,FALSE)</f>
        <v>Project Closed</v>
      </c>
      <c r="N239" s="4">
        <f t="shared" si="16"/>
        <v>44966</v>
      </c>
      <c r="O239" s="5">
        <f>VLOOKUP(E239,Riferimento!$E$3:$I$181,5,FALSE)</f>
        <v>3650</v>
      </c>
      <c r="P239" s="6">
        <f t="shared" si="18"/>
        <v>48616</v>
      </c>
      <c r="Q239" s="6" t="str">
        <f>VLOOKUP(E239,Riferimento!$E$3:$J$181,6,FALSE)</f>
        <v>Confidential</v>
      </c>
      <c r="R239" s="60"/>
      <c r="S239" s="10" t="str">
        <f t="shared" si="20"/>
        <v/>
      </c>
      <c r="T239" s="2" t="s">
        <v>48</v>
      </c>
      <c r="U239" s="15" t="s">
        <v>49</v>
      </c>
      <c r="V239" s="18" t="s">
        <v>317</v>
      </c>
      <c r="W239" s="54">
        <v>45099</v>
      </c>
      <c r="X239" s="12">
        <v>3594</v>
      </c>
      <c r="Y239" s="12">
        <f t="shared" si="17"/>
        <v>61041</v>
      </c>
      <c r="Z239" s="35"/>
    </row>
    <row r="240" spans="1:27" ht="39" x14ac:dyDescent="0.15">
      <c r="A240" s="42">
        <v>61041</v>
      </c>
      <c r="B240" s="2" t="s">
        <v>42</v>
      </c>
      <c r="C240" s="15" t="str">
        <f>VLOOKUP(B240, Riferimento!M$3:N282, 2, 0)</f>
        <v>Italy</v>
      </c>
      <c r="D240" s="55" t="s">
        <v>313</v>
      </c>
      <c r="E240" s="2" t="s">
        <v>259</v>
      </c>
      <c r="F240" s="3" t="str">
        <f>VLOOKUP(E240,Riferimento!$E$3:$H$183,3,FALSE)</f>
        <v>EVT+10Y</v>
      </c>
      <c r="G240" s="3" t="str">
        <f>VLOOKUP(E240,Riferimento!$E$3:$H$181,2,FALSE)</f>
        <v>Engineering Administration</v>
      </c>
      <c r="H240" s="4">
        <v>44795</v>
      </c>
      <c r="I240" s="4">
        <v>44795</v>
      </c>
      <c r="J240" s="2" t="s">
        <v>314</v>
      </c>
      <c r="K240" s="4" t="s">
        <v>315</v>
      </c>
      <c r="L240" s="20" t="s">
        <v>349</v>
      </c>
      <c r="M240" s="3" t="str">
        <f>VLOOKUP(E240,Riferimento!$E$3:$H$181,4,FALSE)</f>
        <v>Project Closed</v>
      </c>
      <c r="N240" s="4">
        <f t="shared" si="16"/>
        <v>44796</v>
      </c>
      <c r="O240" s="5">
        <f>VLOOKUP(E240,Riferimento!$E$3:$I$181,5,FALSE)</f>
        <v>3650</v>
      </c>
      <c r="P240" s="6">
        <f t="shared" si="18"/>
        <v>48446</v>
      </c>
      <c r="Q240" s="6" t="str">
        <f>VLOOKUP(E240,Riferimento!$E$3:$J$181,6,FALSE)</f>
        <v>Confidential</v>
      </c>
      <c r="R240" s="60"/>
      <c r="S240" s="10" t="str">
        <f t="shared" si="20"/>
        <v/>
      </c>
      <c r="T240" s="2" t="s">
        <v>48</v>
      </c>
      <c r="U240" s="15" t="s">
        <v>49</v>
      </c>
      <c r="V240" s="18" t="s">
        <v>317</v>
      </c>
      <c r="W240" s="54">
        <v>45099</v>
      </c>
      <c r="X240" s="12">
        <v>3594</v>
      </c>
      <c r="Y240" s="12">
        <f t="shared" si="17"/>
        <v>61041</v>
      </c>
      <c r="Z240" s="35"/>
    </row>
    <row r="241" spans="1:27" ht="39" x14ac:dyDescent="0.15">
      <c r="A241" s="42">
        <v>61041</v>
      </c>
      <c r="B241" s="2" t="s">
        <v>42</v>
      </c>
      <c r="C241" s="15" t="str">
        <f>VLOOKUP(B241, Riferimento!M$3:N283, 2, 0)</f>
        <v>Italy</v>
      </c>
      <c r="D241" s="55" t="s">
        <v>313</v>
      </c>
      <c r="E241" s="2" t="s">
        <v>259</v>
      </c>
      <c r="F241" s="3" t="str">
        <f>VLOOKUP(E241,Riferimento!$E$3:$H$183,3,FALSE)</f>
        <v>EVT+10Y</v>
      </c>
      <c r="G241" s="3" t="str">
        <f>VLOOKUP(E241,Riferimento!$E$3:$H$181,2,FALSE)</f>
        <v>Engineering Administration</v>
      </c>
      <c r="H241" s="4">
        <v>44651</v>
      </c>
      <c r="I241" s="4">
        <v>44907</v>
      </c>
      <c r="J241" s="2" t="s">
        <v>314</v>
      </c>
      <c r="K241" s="4" t="s">
        <v>315</v>
      </c>
      <c r="L241" s="20" t="s">
        <v>350</v>
      </c>
      <c r="M241" s="3" t="str">
        <f>VLOOKUP(E241,Riferimento!$E$3:$H$181,4,FALSE)</f>
        <v>Project Closed</v>
      </c>
      <c r="N241" s="4">
        <f t="shared" si="16"/>
        <v>44908</v>
      </c>
      <c r="O241" s="5">
        <f>VLOOKUP(E241,Riferimento!$E$3:$I$181,5,FALSE)</f>
        <v>3650</v>
      </c>
      <c r="P241" s="6">
        <f t="shared" si="18"/>
        <v>48558</v>
      </c>
      <c r="Q241" s="6" t="str">
        <f>VLOOKUP(E241,Riferimento!$E$3:$J$181,6,FALSE)</f>
        <v>Confidential</v>
      </c>
      <c r="R241" s="60"/>
      <c r="S241" s="10" t="str">
        <f t="shared" si="20"/>
        <v/>
      </c>
      <c r="T241" s="2" t="s">
        <v>48</v>
      </c>
      <c r="U241" s="15" t="s">
        <v>49</v>
      </c>
      <c r="V241" s="18" t="s">
        <v>317</v>
      </c>
      <c r="W241" s="54">
        <v>45099</v>
      </c>
      <c r="X241" s="12">
        <v>3594</v>
      </c>
      <c r="Y241" s="12">
        <f t="shared" si="17"/>
        <v>61041</v>
      </c>
      <c r="Z241" s="35"/>
    </row>
    <row r="242" spans="1:27" ht="39" x14ac:dyDescent="0.15">
      <c r="A242" s="42">
        <v>61041</v>
      </c>
      <c r="B242" s="2" t="s">
        <v>42</v>
      </c>
      <c r="C242" s="15" t="str">
        <f>VLOOKUP(B242, Riferimento!M$3:N284, 2, 0)</f>
        <v>Italy</v>
      </c>
      <c r="D242" s="55" t="s">
        <v>313</v>
      </c>
      <c r="E242" s="2" t="s">
        <v>259</v>
      </c>
      <c r="F242" s="3" t="str">
        <f>VLOOKUP(E242,Riferimento!$E$3:$H$183,3,FALSE)</f>
        <v>EVT+10Y</v>
      </c>
      <c r="G242" s="3" t="str">
        <f>VLOOKUP(E242,Riferimento!$E$3:$H$181,2,FALSE)</f>
        <v>Engineering Administration</v>
      </c>
      <c r="H242" s="4">
        <v>44882</v>
      </c>
      <c r="I242" s="4">
        <v>44909</v>
      </c>
      <c r="J242" s="2" t="s">
        <v>314</v>
      </c>
      <c r="K242" s="4" t="s">
        <v>315</v>
      </c>
      <c r="L242" s="20" t="s">
        <v>351</v>
      </c>
      <c r="M242" s="3" t="str">
        <f>VLOOKUP(E242,Riferimento!$E$3:$H$181,4,FALSE)</f>
        <v>Project Closed</v>
      </c>
      <c r="N242" s="4">
        <f t="shared" si="16"/>
        <v>44910</v>
      </c>
      <c r="O242" s="5">
        <f>VLOOKUP(E242,Riferimento!$E$3:$I$181,5,FALSE)</f>
        <v>3650</v>
      </c>
      <c r="P242" s="6">
        <f t="shared" si="18"/>
        <v>48560</v>
      </c>
      <c r="Q242" s="6" t="str">
        <f>VLOOKUP(E242,Riferimento!$E$3:$J$181,6,FALSE)</f>
        <v>Confidential</v>
      </c>
      <c r="R242" s="60"/>
      <c r="S242" s="10" t="str">
        <f t="shared" si="20"/>
        <v/>
      </c>
      <c r="T242" s="2" t="s">
        <v>48</v>
      </c>
      <c r="U242" s="15" t="s">
        <v>49</v>
      </c>
      <c r="V242" s="18" t="s">
        <v>317</v>
      </c>
      <c r="W242" s="54">
        <v>45099</v>
      </c>
      <c r="X242" s="12">
        <v>3594</v>
      </c>
      <c r="Y242" s="12">
        <f t="shared" si="17"/>
        <v>61041</v>
      </c>
      <c r="Z242" s="35"/>
    </row>
    <row r="243" spans="1:27" ht="39" x14ac:dyDescent="0.15">
      <c r="A243" s="42">
        <v>61041</v>
      </c>
      <c r="B243" s="2" t="s">
        <v>42</v>
      </c>
      <c r="C243" s="15" t="str">
        <f>VLOOKUP(B243, Riferimento!M$3:N285, 2, 0)</f>
        <v>Italy</v>
      </c>
      <c r="D243" s="55" t="s">
        <v>313</v>
      </c>
      <c r="E243" s="2" t="s">
        <v>259</v>
      </c>
      <c r="F243" s="3" t="str">
        <f>VLOOKUP(E243,Riferimento!$E$3:$H$183,3,FALSE)</f>
        <v>EVT+10Y</v>
      </c>
      <c r="G243" s="3" t="str">
        <f>VLOOKUP(E243,Riferimento!$E$3:$H$181,2,FALSE)</f>
        <v>Engineering Administration</v>
      </c>
      <c r="H243" s="4">
        <v>44259</v>
      </c>
      <c r="I243" s="4">
        <v>44908</v>
      </c>
      <c r="J243" s="2" t="s">
        <v>314</v>
      </c>
      <c r="K243" s="4" t="s">
        <v>315</v>
      </c>
      <c r="L243" s="20" t="s">
        <v>352</v>
      </c>
      <c r="M243" s="3" t="str">
        <f>VLOOKUP(E243,Riferimento!$E$3:$H$181,4,FALSE)</f>
        <v>Project Closed</v>
      </c>
      <c r="N243" s="4">
        <f t="shared" si="16"/>
        <v>44909</v>
      </c>
      <c r="O243" s="5">
        <f>VLOOKUP(E243,Riferimento!$E$3:$I$181,5,FALSE)</f>
        <v>3650</v>
      </c>
      <c r="P243" s="6">
        <f t="shared" si="18"/>
        <v>48559</v>
      </c>
      <c r="Q243" s="6" t="str">
        <f>VLOOKUP(E243,Riferimento!$E$3:$J$181,6,FALSE)</f>
        <v>Confidential</v>
      </c>
      <c r="R243" s="60"/>
      <c r="S243" s="10" t="str">
        <f t="shared" si="20"/>
        <v/>
      </c>
      <c r="T243" s="2" t="s">
        <v>48</v>
      </c>
      <c r="U243" s="15" t="s">
        <v>49</v>
      </c>
      <c r="V243" s="18" t="s">
        <v>317</v>
      </c>
      <c r="W243" s="54">
        <v>45099</v>
      </c>
      <c r="X243" s="12">
        <v>3594</v>
      </c>
      <c r="Y243" s="12">
        <f t="shared" si="17"/>
        <v>61041</v>
      </c>
      <c r="Z243" s="35"/>
    </row>
    <row r="244" spans="1:27" ht="39" x14ac:dyDescent="0.15">
      <c r="A244" s="42">
        <v>61041</v>
      </c>
      <c r="B244" s="2" t="s">
        <v>42</v>
      </c>
      <c r="C244" s="15" t="str">
        <f>VLOOKUP(B244, Riferimento!M$3:N286, 2, 0)</f>
        <v>Italy</v>
      </c>
      <c r="D244" s="55" t="s">
        <v>313</v>
      </c>
      <c r="E244" s="2" t="s">
        <v>92</v>
      </c>
      <c r="F244" s="3" t="str">
        <f>VLOOKUP(E244,Riferimento!$E$3:$H$183,3,FALSE)</f>
        <v>EVT+10Y</v>
      </c>
      <c r="G244" s="3" t="str">
        <f>VLOOKUP(E244,Riferimento!$E$3:$H$181,2,FALSE)</f>
        <v>Accounts Payable, Receivables, Journal Vouchers and Cost Accounting</v>
      </c>
      <c r="H244" s="4">
        <v>44838</v>
      </c>
      <c r="I244" s="4">
        <v>44838</v>
      </c>
      <c r="J244" s="2" t="s">
        <v>314</v>
      </c>
      <c r="K244" s="4" t="s">
        <v>315</v>
      </c>
      <c r="L244" s="20" t="s">
        <v>353</v>
      </c>
      <c r="M244" s="3" t="str">
        <f>VLOOKUP(E244,Riferimento!$E$3:$H$181,4,FALSE)</f>
        <v>Tax Year Closed</v>
      </c>
      <c r="N244" s="4">
        <f t="shared" si="16"/>
        <v>44839</v>
      </c>
      <c r="O244" s="5">
        <f>VLOOKUP(E244,Riferimento!$E$3:$I$181,5,FALSE)</f>
        <v>3650</v>
      </c>
      <c r="P244" s="6">
        <f t="shared" si="18"/>
        <v>48489</v>
      </c>
      <c r="Q244" s="6" t="str">
        <f>VLOOKUP(E244,Riferimento!$E$3:$J$181,6,FALSE)</f>
        <v>Confidential</v>
      </c>
      <c r="R244" s="60"/>
      <c r="S244" s="10" t="str">
        <f t="shared" si="20"/>
        <v/>
      </c>
      <c r="T244" s="2" t="s">
        <v>48</v>
      </c>
      <c r="U244" s="15" t="s">
        <v>49</v>
      </c>
      <c r="V244" s="18" t="s">
        <v>317</v>
      </c>
      <c r="W244" s="54">
        <v>45099</v>
      </c>
      <c r="X244" s="12">
        <v>3594</v>
      </c>
      <c r="Y244" s="12">
        <f t="shared" si="17"/>
        <v>61041</v>
      </c>
      <c r="Z244" s="35"/>
      <c r="AA244" s="35"/>
    </row>
    <row r="245" spans="1:27" ht="39" x14ac:dyDescent="0.15">
      <c r="A245" s="42">
        <v>61041</v>
      </c>
      <c r="B245" s="2" t="s">
        <v>42</v>
      </c>
      <c r="C245" s="15" t="str">
        <f>VLOOKUP(B245, Riferimento!M$3:N287, 2, 0)</f>
        <v>Italy</v>
      </c>
      <c r="D245" s="55" t="s">
        <v>313</v>
      </c>
      <c r="E245" s="2" t="s">
        <v>92</v>
      </c>
      <c r="F245" s="3" t="str">
        <f>VLOOKUP(E245,Riferimento!$E$3:$H$183,3,FALSE)</f>
        <v>EVT+10Y</v>
      </c>
      <c r="G245" s="3" t="str">
        <f>VLOOKUP(E245,Riferimento!$E$3:$H$181,2,FALSE)</f>
        <v>Accounts Payable, Receivables, Journal Vouchers and Cost Accounting</v>
      </c>
      <c r="H245" s="4">
        <v>44725</v>
      </c>
      <c r="I245" s="4">
        <v>44909</v>
      </c>
      <c r="J245" s="2" t="s">
        <v>314</v>
      </c>
      <c r="K245" s="4" t="s">
        <v>315</v>
      </c>
      <c r="L245" s="20" t="s">
        <v>354</v>
      </c>
      <c r="M245" s="3" t="str">
        <f>VLOOKUP(E245,Riferimento!$E$3:$H$181,4,FALSE)</f>
        <v>Tax Year Closed</v>
      </c>
      <c r="N245" s="4">
        <f t="shared" si="16"/>
        <v>44910</v>
      </c>
      <c r="O245" s="5">
        <f>VLOOKUP(E245,Riferimento!$E$3:$I$181,5,FALSE)</f>
        <v>3650</v>
      </c>
      <c r="P245" s="6">
        <f t="shared" si="18"/>
        <v>48560</v>
      </c>
      <c r="Q245" s="6" t="str">
        <f>VLOOKUP(E245,Riferimento!$E$3:$J$181,6,FALSE)</f>
        <v>Confidential</v>
      </c>
      <c r="R245" s="60"/>
      <c r="S245" s="10" t="str">
        <f t="shared" si="20"/>
        <v/>
      </c>
      <c r="T245" s="2" t="s">
        <v>48</v>
      </c>
      <c r="U245" s="15" t="s">
        <v>49</v>
      </c>
      <c r="V245" s="18" t="s">
        <v>317</v>
      </c>
      <c r="W245" s="54">
        <v>45099</v>
      </c>
      <c r="X245" s="12">
        <v>3594</v>
      </c>
      <c r="Y245" s="12">
        <f t="shared" si="17"/>
        <v>61041</v>
      </c>
      <c r="Z245" s="35"/>
      <c r="AA245" s="35"/>
    </row>
    <row r="246" spans="1:27" ht="39" x14ac:dyDescent="0.15">
      <c r="A246" s="42">
        <v>61042</v>
      </c>
      <c r="B246" s="2" t="s">
        <v>42</v>
      </c>
      <c r="C246" s="15" t="str">
        <f>VLOOKUP(B246, Riferimento!M$3:N288, 2, 0)</f>
        <v>Italy</v>
      </c>
      <c r="D246" s="55" t="s">
        <v>313</v>
      </c>
      <c r="E246" s="2" t="s">
        <v>259</v>
      </c>
      <c r="F246" s="3" t="str">
        <f>VLOOKUP(E246,Riferimento!$E$3:$H$183,3,FALSE)</f>
        <v>EVT+10Y</v>
      </c>
      <c r="G246" s="3" t="str">
        <f>VLOOKUP(E246,Riferimento!$E$3:$H$181,2,FALSE)</f>
        <v>Engineering Administration</v>
      </c>
      <c r="H246" s="4">
        <v>44209</v>
      </c>
      <c r="I246" s="4">
        <v>44942</v>
      </c>
      <c r="J246" s="2" t="s">
        <v>314</v>
      </c>
      <c r="K246" s="4" t="s">
        <v>315</v>
      </c>
      <c r="L246" s="20" t="s">
        <v>355</v>
      </c>
      <c r="M246" s="3" t="str">
        <f>VLOOKUP(E246,Riferimento!$E$3:$H$181,4,FALSE)</f>
        <v>Project Closed</v>
      </c>
      <c r="N246" s="4">
        <f t="shared" si="16"/>
        <v>44943</v>
      </c>
      <c r="O246" s="5">
        <f>VLOOKUP(E246,Riferimento!$E$3:$I$181,5,FALSE)</f>
        <v>3650</v>
      </c>
      <c r="P246" s="6">
        <f t="shared" si="18"/>
        <v>48593</v>
      </c>
      <c r="Q246" s="6" t="str">
        <f>VLOOKUP(E246,Riferimento!$E$3:$J$181,6,FALSE)</f>
        <v>Confidential</v>
      </c>
      <c r="R246" s="60"/>
      <c r="S246" s="10" t="str">
        <f t="shared" si="20"/>
        <v/>
      </c>
      <c r="T246" s="2" t="s">
        <v>48</v>
      </c>
      <c r="U246" s="15" t="s">
        <v>49</v>
      </c>
      <c r="V246" s="18" t="s">
        <v>317</v>
      </c>
      <c r="W246" s="54">
        <v>45099</v>
      </c>
      <c r="X246" s="12">
        <v>3595</v>
      </c>
      <c r="Y246" s="12">
        <f t="shared" si="17"/>
        <v>61042</v>
      </c>
      <c r="Z246" s="35"/>
      <c r="AA246" s="35"/>
    </row>
    <row r="247" spans="1:27" ht="39" x14ac:dyDescent="0.15">
      <c r="A247" s="42">
        <v>61042</v>
      </c>
      <c r="B247" s="2" t="s">
        <v>42</v>
      </c>
      <c r="C247" s="15" t="str">
        <f>VLOOKUP(B247, Riferimento!M$3:N289, 2, 0)</f>
        <v>Italy</v>
      </c>
      <c r="D247" s="55" t="s">
        <v>313</v>
      </c>
      <c r="E247" s="2" t="s">
        <v>92</v>
      </c>
      <c r="F247" s="3" t="str">
        <f>VLOOKUP(E247,Riferimento!$E$3:$H$183,3,FALSE)</f>
        <v>EVT+10Y</v>
      </c>
      <c r="G247" s="3" t="str">
        <f>VLOOKUP(E247,Riferimento!$E$3:$H$181,2,FALSE)</f>
        <v>Accounts Payable, Receivables, Journal Vouchers and Cost Accounting</v>
      </c>
      <c r="H247" s="4">
        <v>44846</v>
      </c>
      <c r="I247" s="4">
        <v>44980</v>
      </c>
      <c r="J247" s="2" t="s">
        <v>314</v>
      </c>
      <c r="K247" s="4" t="s">
        <v>315</v>
      </c>
      <c r="L247" s="20" t="s">
        <v>356</v>
      </c>
      <c r="M247" s="3" t="str">
        <f>VLOOKUP(E247,Riferimento!$E$3:$H$181,4,FALSE)</f>
        <v>Tax Year Closed</v>
      </c>
      <c r="N247" s="4">
        <f t="shared" si="16"/>
        <v>44981</v>
      </c>
      <c r="O247" s="5">
        <f>VLOOKUP(E247,Riferimento!$E$3:$I$181,5,FALSE)</f>
        <v>3650</v>
      </c>
      <c r="P247" s="6">
        <f t="shared" si="18"/>
        <v>48631</v>
      </c>
      <c r="Q247" s="6" t="str">
        <f>VLOOKUP(E247,Riferimento!$E$3:$J$181,6,FALSE)</f>
        <v>Confidential</v>
      </c>
      <c r="R247" s="60"/>
      <c r="S247" s="10" t="str">
        <f t="shared" si="20"/>
        <v/>
      </c>
      <c r="T247" s="2" t="s">
        <v>48</v>
      </c>
      <c r="U247" s="15" t="s">
        <v>49</v>
      </c>
      <c r="V247" s="18" t="s">
        <v>317</v>
      </c>
      <c r="W247" s="54">
        <v>45099</v>
      </c>
      <c r="X247" s="12">
        <v>3595</v>
      </c>
      <c r="Y247" s="12">
        <f t="shared" si="17"/>
        <v>61042</v>
      </c>
      <c r="Z247" s="35"/>
      <c r="AA247" s="35"/>
    </row>
    <row r="248" spans="1:27" ht="39" x14ac:dyDescent="0.15">
      <c r="A248" s="42">
        <v>61042</v>
      </c>
      <c r="B248" s="2" t="s">
        <v>42</v>
      </c>
      <c r="C248" s="15" t="str">
        <f>VLOOKUP(B248, Riferimento!M$3:N290, 2, 0)</f>
        <v>Italy</v>
      </c>
      <c r="D248" s="55" t="s">
        <v>313</v>
      </c>
      <c r="E248" s="2" t="s">
        <v>92</v>
      </c>
      <c r="F248" s="3" t="str">
        <f>VLOOKUP(E248,Riferimento!$E$3:$H$183,3,FALSE)</f>
        <v>EVT+10Y</v>
      </c>
      <c r="G248" s="3" t="str">
        <f>VLOOKUP(E248,Riferimento!$E$3:$H$181,2,FALSE)</f>
        <v>Accounts Payable, Receivables, Journal Vouchers and Cost Accounting</v>
      </c>
      <c r="H248" s="4">
        <v>44312</v>
      </c>
      <c r="I248" s="4">
        <v>44949</v>
      </c>
      <c r="J248" s="2" t="s">
        <v>314</v>
      </c>
      <c r="K248" s="4" t="s">
        <v>315</v>
      </c>
      <c r="L248" s="20" t="s">
        <v>357</v>
      </c>
      <c r="M248" s="3" t="str">
        <f>VLOOKUP(E248,Riferimento!$E$3:$H$181,4,FALSE)</f>
        <v>Tax Year Closed</v>
      </c>
      <c r="N248" s="4">
        <f t="shared" si="16"/>
        <v>44950</v>
      </c>
      <c r="O248" s="5">
        <f>VLOOKUP(E248,Riferimento!$E$3:$I$181,5,FALSE)</f>
        <v>3650</v>
      </c>
      <c r="P248" s="6">
        <f t="shared" si="18"/>
        <v>48600</v>
      </c>
      <c r="Q248" s="6" t="str">
        <f>VLOOKUP(E248,Riferimento!$E$3:$J$181,6,FALSE)</f>
        <v>Confidential</v>
      </c>
      <c r="R248" s="60"/>
      <c r="S248" s="10" t="str">
        <f t="shared" si="20"/>
        <v/>
      </c>
      <c r="T248" s="2" t="s">
        <v>48</v>
      </c>
      <c r="U248" s="15" t="s">
        <v>49</v>
      </c>
      <c r="V248" s="18" t="s">
        <v>317</v>
      </c>
      <c r="W248" s="54">
        <v>45099</v>
      </c>
      <c r="X248" s="12">
        <v>3595</v>
      </c>
      <c r="Y248" s="12">
        <f t="shared" si="17"/>
        <v>61042</v>
      </c>
      <c r="Z248" s="35"/>
      <c r="AA248" s="35"/>
    </row>
    <row r="249" spans="1:27" ht="39" x14ac:dyDescent="0.15">
      <c r="A249" s="42">
        <v>61043</v>
      </c>
      <c r="B249" s="2" t="s">
        <v>42</v>
      </c>
      <c r="C249" s="15" t="str">
        <f>VLOOKUP(B249, Riferimento!M$3:N291, 2, 0)</f>
        <v>Italy</v>
      </c>
      <c r="D249" s="55" t="s">
        <v>313</v>
      </c>
      <c r="E249" s="2" t="s">
        <v>259</v>
      </c>
      <c r="F249" s="3" t="str">
        <f>VLOOKUP(E249,Riferimento!$E$3:$H$183,3,FALSE)</f>
        <v>EVT+10Y</v>
      </c>
      <c r="G249" s="3" t="str">
        <f>VLOOKUP(E249,Riferimento!$E$3:$H$181,2,FALSE)</f>
        <v>Engineering Administration</v>
      </c>
      <c r="H249" s="4">
        <v>44210</v>
      </c>
      <c r="I249" s="4">
        <v>44985</v>
      </c>
      <c r="J249" s="2" t="s">
        <v>314</v>
      </c>
      <c r="K249" s="4" t="s">
        <v>315</v>
      </c>
      <c r="L249" s="20" t="s">
        <v>358</v>
      </c>
      <c r="M249" s="3" t="str">
        <f>VLOOKUP(E249,Riferimento!$E$3:$H$181,4,FALSE)</f>
        <v>Project Closed</v>
      </c>
      <c r="N249" s="4">
        <f t="shared" si="16"/>
        <v>44986</v>
      </c>
      <c r="O249" s="5">
        <f>VLOOKUP(E249,Riferimento!$E$3:$I$181,5,FALSE)</f>
        <v>3650</v>
      </c>
      <c r="P249" s="6">
        <f t="shared" si="18"/>
        <v>48636</v>
      </c>
      <c r="Q249" s="6" t="str">
        <f>VLOOKUP(E249,Riferimento!$E$3:$J$181,6,FALSE)</f>
        <v>Confidential</v>
      </c>
      <c r="R249" s="60"/>
      <c r="S249" s="10" t="str">
        <f t="shared" si="20"/>
        <v/>
      </c>
      <c r="T249" s="2" t="s">
        <v>48</v>
      </c>
      <c r="U249" s="15" t="s">
        <v>49</v>
      </c>
      <c r="V249" s="18" t="s">
        <v>317</v>
      </c>
      <c r="W249" s="54">
        <v>45099</v>
      </c>
      <c r="X249" s="12">
        <v>3596</v>
      </c>
      <c r="Y249" s="12">
        <f t="shared" si="17"/>
        <v>61043</v>
      </c>
      <c r="Z249" s="35"/>
      <c r="AA249" s="35"/>
    </row>
    <row r="250" spans="1:27" ht="39" x14ac:dyDescent="0.15">
      <c r="A250" s="42">
        <v>61043</v>
      </c>
      <c r="B250" s="2" t="s">
        <v>42</v>
      </c>
      <c r="C250" s="15" t="str">
        <f>VLOOKUP(B250, Riferimento!M$3:N292, 2, 0)</f>
        <v>Italy</v>
      </c>
      <c r="D250" s="15" t="s">
        <v>313</v>
      </c>
      <c r="E250" s="2" t="s">
        <v>213</v>
      </c>
      <c r="F250" s="3" t="str">
        <f>VLOOKUP(E250,Riferimento!$E$3:$H$183,3,FALSE)</f>
        <v>6Y</v>
      </c>
      <c r="G250" s="3" t="str">
        <f>VLOOKUP(E250,Riferimento!$E$3:$H$181,2,FALSE)</f>
        <v>Safety Compliance - Work Permits and Routine Safety Inspections</v>
      </c>
      <c r="H250" s="4">
        <v>44708</v>
      </c>
      <c r="I250" s="4">
        <v>44708</v>
      </c>
      <c r="J250" s="2" t="s">
        <v>314</v>
      </c>
      <c r="K250" s="4" t="s">
        <v>315</v>
      </c>
      <c r="L250" s="20" t="s">
        <v>359</v>
      </c>
      <c r="M250" s="3" t="str">
        <f>VLOOKUP(E250,Riferimento!$E$3:$H$181,4,FALSE)</f>
        <v>Creation Date</v>
      </c>
      <c r="N250" s="4">
        <f t="shared" si="16"/>
        <v>44709</v>
      </c>
      <c r="O250" s="5">
        <f>VLOOKUP(E250,Riferimento!$E$3:$I$181,5,FALSE)</f>
        <v>2190</v>
      </c>
      <c r="P250" s="6">
        <f t="shared" si="18"/>
        <v>46899</v>
      </c>
      <c r="Q250" s="6" t="str">
        <f>VLOOKUP(E250,Riferimento!$E$3:$J$181,6,FALSE)</f>
        <v>General</v>
      </c>
      <c r="R250" s="60"/>
      <c r="S250" s="10" t="str">
        <f t="shared" si="20"/>
        <v/>
      </c>
      <c r="T250" s="2" t="s">
        <v>48</v>
      </c>
      <c r="U250" s="15" t="s">
        <v>49</v>
      </c>
      <c r="V250" s="18" t="s">
        <v>317</v>
      </c>
      <c r="W250" s="54">
        <v>45099</v>
      </c>
      <c r="X250" s="12">
        <v>3596</v>
      </c>
      <c r="Y250" s="12">
        <f t="shared" si="17"/>
        <v>61043</v>
      </c>
      <c r="Z250" s="35"/>
      <c r="AA250" s="35"/>
    </row>
    <row r="251" spans="1:27" ht="39" x14ac:dyDescent="0.15">
      <c r="A251" s="42">
        <v>61043</v>
      </c>
      <c r="B251" s="2" t="s">
        <v>42</v>
      </c>
      <c r="C251" s="15" t="str">
        <f>VLOOKUP(B251, Riferimento!M$3:N293, 2, 0)</f>
        <v>Italy</v>
      </c>
      <c r="D251" s="58" t="s">
        <v>313</v>
      </c>
      <c r="E251" s="2" t="s">
        <v>360</v>
      </c>
      <c r="F251" s="3" t="str">
        <f>VLOOKUP(E251,Riferimento!$E$3:$H$183,3,FALSE)</f>
        <v>EVT+10Y</v>
      </c>
      <c r="G251" s="3" t="str">
        <f>VLOOKUP(E251,Riferimento!$E$3:$H$181,2,FALSE)</f>
        <v>Compensation and Benefits</v>
      </c>
      <c r="H251" s="4">
        <v>44866</v>
      </c>
      <c r="I251" s="4">
        <v>44866</v>
      </c>
      <c r="J251" s="2" t="s">
        <v>314</v>
      </c>
      <c r="K251" s="4" t="s">
        <v>315</v>
      </c>
      <c r="L251" s="20" t="s">
        <v>361</v>
      </c>
      <c r="M251" s="3" t="str">
        <f>VLOOKUP(E251,Riferimento!$E$3:$H$181,4,FALSE)</f>
        <v>Benefits End and Tax Year Closed</v>
      </c>
      <c r="N251" s="4">
        <f t="shared" si="16"/>
        <v>44867</v>
      </c>
      <c r="O251" s="5">
        <f>VLOOKUP(E251,Riferimento!$E$3:$I$181,5,FALSE)</f>
        <v>3650</v>
      </c>
      <c r="P251" s="6">
        <f t="shared" si="18"/>
        <v>48517</v>
      </c>
      <c r="Q251" s="6" t="str">
        <f>VLOOKUP(E251,Riferimento!$E$3:$J$181,6,FALSE)</f>
        <v>Highly Confidential</v>
      </c>
      <c r="R251" s="60"/>
      <c r="S251" s="10" t="str">
        <f t="shared" si="20"/>
        <v/>
      </c>
      <c r="T251" s="2" t="s">
        <v>48</v>
      </c>
      <c r="U251" s="15" t="s">
        <v>49</v>
      </c>
      <c r="V251" s="18" t="s">
        <v>317</v>
      </c>
      <c r="W251" s="54">
        <v>45099</v>
      </c>
      <c r="X251" s="12">
        <v>3596</v>
      </c>
      <c r="Y251" s="12">
        <f t="shared" si="17"/>
        <v>61043</v>
      </c>
      <c r="Z251" s="35"/>
      <c r="AA251" s="35"/>
    </row>
    <row r="252" spans="1:27" ht="39" x14ac:dyDescent="0.15">
      <c r="A252" s="42">
        <v>61043</v>
      </c>
      <c r="B252" s="2" t="s">
        <v>42</v>
      </c>
      <c r="C252" s="15" t="str">
        <f>VLOOKUP(B252, Riferimento!M$3:N294, 2, 0)</f>
        <v>Italy</v>
      </c>
      <c r="D252" s="58" t="s">
        <v>313</v>
      </c>
      <c r="E252" s="2" t="s">
        <v>92</v>
      </c>
      <c r="F252" s="3" t="str">
        <f>VLOOKUP(E252,Riferimento!$E$3:$H$183,3,FALSE)</f>
        <v>EVT+10Y</v>
      </c>
      <c r="G252" s="3" t="str">
        <f>VLOOKUP(E252,Riferimento!$E$3:$H$181,2,FALSE)</f>
        <v>Accounts Payable, Receivables, Journal Vouchers and Cost Accounting</v>
      </c>
      <c r="H252" s="4">
        <v>44230</v>
      </c>
      <c r="I252" s="4">
        <v>44230</v>
      </c>
      <c r="J252" s="2" t="s">
        <v>314</v>
      </c>
      <c r="K252" s="4" t="s">
        <v>315</v>
      </c>
      <c r="L252" s="20" t="s">
        <v>362</v>
      </c>
      <c r="M252" s="3" t="str">
        <f>VLOOKUP(E252,Riferimento!$E$3:$H$181,4,FALSE)</f>
        <v>Tax Year Closed</v>
      </c>
      <c r="N252" s="4">
        <f t="shared" si="16"/>
        <v>44231</v>
      </c>
      <c r="O252" s="5">
        <f>VLOOKUP(E252,Riferimento!$E$3:$I$181,5,FALSE)</f>
        <v>3650</v>
      </c>
      <c r="P252" s="6">
        <f t="shared" si="18"/>
        <v>47881</v>
      </c>
      <c r="Q252" s="6" t="str">
        <f>VLOOKUP(E252,Riferimento!$E$3:$J$181,6,FALSE)</f>
        <v>Confidential</v>
      </c>
      <c r="R252" s="60"/>
      <c r="S252" s="10" t="str">
        <f t="shared" si="20"/>
        <v/>
      </c>
      <c r="T252" s="2" t="s">
        <v>48</v>
      </c>
      <c r="U252" s="15" t="s">
        <v>49</v>
      </c>
      <c r="V252" s="18" t="s">
        <v>317</v>
      </c>
      <c r="W252" s="54">
        <v>45099</v>
      </c>
      <c r="X252" s="12">
        <v>3596</v>
      </c>
      <c r="Y252" s="12">
        <f t="shared" si="17"/>
        <v>61043</v>
      </c>
      <c r="Z252" s="35"/>
      <c r="AA252" s="35"/>
    </row>
    <row r="253" spans="1:27" ht="39" x14ac:dyDescent="0.15">
      <c r="A253" s="42">
        <v>61043</v>
      </c>
      <c r="B253" s="2" t="s">
        <v>42</v>
      </c>
      <c r="C253" s="15" t="str">
        <f>VLOOKUP(B253, Riferimento!M$3:N295, 2, 0)</f>
        <v>Italy</v>
      </c>
      <c r="D253" s="58" t="s">
        <v>313</v>
      </c>
      <c r="E253" s="2" t="s">
        <v>259</v>
      </c>
      <c r="F253" s="3" t="str">
        <f>VLOOKUP(E253,Riferimento!$E$3:$H$183,3,FALSE)</f>
        <v>EVT+10Y</v>
      </c>
      <c r="G253" s="3" t="str">
        <f>VLOOKUP(E253,Riferimento!$E$3:$H$181,2,FALSE)</f>
        <v>Engineering Administration</v>
      </c>
      <c r="H253" s="4">
        <v>44774</v>
      </c>
      <c r="I253" s="4">
        <v>44774</v>
      </c>
      <c r="J253" s="2" t="s">
        <v>314</v>
      </c>
      <c r="K253" s="4" t="s">
        <v>315</v>
      </c>
      <c r="L253" s="20" t="s">
        <v>363</v>
      </c>
      <c r="M253" s="3" t="str">
        <f>VLOOKUP(E253,Riferimento!$E$3:$H$181,4,FALSE)</f>
        <v>Project Closed</v>
      </c>
      <c r="N253" s="4">
        <f t="shared" si="16"/>
        <v>44775</v>
      </c>
      <c r="O253" s="5">
        <f>VLOOKUP(E253,Riferimento!$E$3:$I$181,5,FALSE)</f>
        <v>3650</v>
      </c>
      <c r="P253" s="6">
        <f t="shared" si="18"/>
        <v>48425</v>
      </c>
      <c r="Q253" s="6" t="str">
        <f>VLOOKUP(E253,Riferimento!$E$3:$J$181,6,FALSE)</f>
        <v>Confidential</v>
      </c>
      <c r="R253" s="60"/>
      <c r="S253" s="10" t="str">
        <f t="shared" si="20"/>
        <v/>
      </c>
      <c r="T253" s="2" t="s">
        <v>48</v>
      </c>
      <c r="U253" s="15" t="s">
        <v>49</v>
      </c>
      <c r="V253" s="18" t="s">
        <v>317</v>
      </c>
      <c r="W253" s="54">
        <v>45099</v>
      </c>
      <c r="X253" s="12">
        <v>3596</v>
      </c>
      <c r="Y253" s="12">
        <f t="shared" si="17"/>
        <v>61043</v>
      </c>
      <c r="Z253" s="35"/>
      <c r="AA253" s="35"/>
    </row>
    <row r="254" spans="1:27" ht="39" x14ac:dyDescent="0.15">
      <c r="A254" s="42">
        <v>61044</v>
      </c>
      <c r="B254" s="2" t="s">
        <v>42</v>
      </c>
      <c r="C254" s="15" t="str">
        <f>VLOOKUP(B254, Riferimento!M$3:N296, 2, 0)</f>
        <v>Italy</v>
      </c>
      <c r="D254" s="55" t="s">
        <v>313</v>
      </c>
      <c r="E254" s="2" t="s">
        <v>328</v>
      </c>
      <c r="F254" s="3" t="str">
        <f>VLOOKUP(E254,Riferimento!$E$3:$H$183,3,FALSE)</f>
        <v>EVT+10Y</v>
      </c>
      <c r="G254" s="3" t="str">
        <f>VLOOKUP(E254,Riferimento!$E$3:$H$181,2,FALSE)</f>
        <v>Construction and Commissioning Records</v>
      </c>
      <c r="H254" s="4">
        <v>44504</v>
      </c>
      <c r="I254" s="4">
        <v>44845</v>
      </c>
      <c r="J254" s="2" t="s">
        <v>314</v>
      </c>
      <c r="K254" s="4" t="s">
        <v>315</v>
      </c>
      <c r="L254" s="20" t="s">
        <v>364</v>
      </c>
      <c r="M254" s="3" t="str">
        <f>VLOOKUP(E254,Riferimento!$E$3:$H$181,4,FALSE)</f>
        <v>Project Closed</v>
      </c>
      <c r="N254" s="4">
        <f t="shared" si="16"/>
        <v>44846</v>
      </c>
      <c r="O254" s="5">
        <f>VLOOKUP(E254,Riferimento!$E$3:$I$181,5,FALSE)</f>
        <v>3650</v>
      </c>
      <c r="P254" s="6">
        <f t="shared" si="18"/>
        <v>48496</v>
      </c>
      <c r="Q254" s="6" t="str">
        <f>VLOOKUP(E254,Riferimento!$E$3:$J$181,6,FALSE)</f>
        <v>Confidential</v>
      </c>
      <c r="R254" s="60"/>
      <c r="S254" s="10" t="str">
        <f t="shared" si="20"/>
        <v/>
      </c>
      <c r="T254" s="2" t="s">
        <v>48</v>
      </c>
      <c r="U254" s="15" t="s">
        <v>49</v>
      </c>
      <c r="V254" s="18" t="s">
        <v>317</v>
      </c>
      <c r="W254" s="54">
        <v>45099</v>
      </c>
      <c r="X254" s="12">
        <v>3597</v>
      </c>
      <c r="Y254" s="12">
        <f t="shared" si="17"/>
        <v>61044</v>
      </c>
      <c r="Z254" s="35"/>
      <c r="AA254" s="35"/>
    </row>
    <row r="255" spans="1:27" ht="39" x14ac:dyDescent="0.15">
      <c r="A255" s="42">
        <v>61045</v>
      </c>
      <c r="B255" s="2" t="s">
        <v>42</v>
      </c>
      <c r="C255" s="15" t="str">
        <f>VLOOKUP(B255, Riferimento!M$3:N297, 2, 0)</f>
        <v>Italy</v>
      </c>
      <c r="D255" s="55" t="s">
        <v>313</v>
      </c>
      <c r="E255" s="2" t="s">
        <v>328</v>
      </c>
      <c r="F255" s="3" t="str">
        <f>VLOOKUP(E255,Riferimento!$E$3:$H$183,3,FALSE)</f>
        <v>EVT+10Y</v>
      </c>
      <c r="G255" s="3" t="str">
        <f>VLOOKUP(E255,Riferimento!$E$3:$H$181,2,FALSE)</f>
        <v>Construction and Commissioning Records</v>
      </c>
      <c r="H255" s="4">
        <v>44725</v>
      </c>
      <c r="I255" s="4">
        <v>44949</v>
      </c>
      <c r="J255" s="2" t="s">
        <v>314</v>
      </c>
      <c r="K255" s="4" t="s">
        <v>315</v>
      </c>
      <c r="L255" s="20" t="s">
        <v>365</v>
      </c>
      <c r="M255" s="3" t="str">
        <f>VLOOKUP(E255,Riferimento!$E$3:$H$181,4,FALSE)</f>
        <v>Project Closed</v>
      </c>
      <c r="N255" s="4">
        <f t="shared" si="16"/>
        <v>44950</v>
      </c>
      <c r="O255" s="5">
        <f>VLOOKUP(E255,Riferimento!$E$3:$I$181,5,FALSE)</f>
        <v>3650</v>
      </c>
      <c r="P255" s="6">
        <f t="shared" si="18"/>
        <v>48600</v>
      </c>
      <c r="Q255" s="6" t="str">
        <f>VLOOKUP(E255,Riferimento!$E$3:$J$181,6,FALSE)</f>
        <v>Confidential</v>
      </c>
      <c r="R255" s="60"/>
      <c r="S255" s="10" t="str">
        <f t="shared" si="20"/>
        <v/>
      </c>
      <c r="T255" s="2" t="s">
        <v>48</v>
      </c>
      <c r="U255" s="15" t="s">
        <v>49</v>
      </c>
      <c r="V255" s="18" t="s">
        <v>317</v>
      </c>
      <c r="W255" s="54">
        <v>45099</v>
      </c>
      <c r="X255" s="12">
        <v>3598</v>
      </c>
      <c r="Y255" s="12">
        <f t="shared" si="17"/>
        <v>61045</v>
      </c>
      <c r="Z255" s="35"/>
      <c r="AA255" s="35"/>
    </row>
    <row r="256" spans="1:27" ht="39" x14ac:dyDescent="0.15">
      <c r="A256" s="42">
        <v>61046</v>
      </c>
      <c r="B256" s="2" t="s">
        <v>42</v>
      </c>
      <c r="C256" s="15" t="str">
        <f>VLOOKUP(B256, Riferimento!M$3:N298, 2, 0)</f>
        <v>Italy</v>
      </c>
      <c r="D256" s="55" t="s">
        <v>313</v>
      </c>
      <c r="E256" s="2" t="s">
        <v>328</v>
      </c>
      <c r="F256" s="3" t="str">
        <f>VLOOKUP(E256,Riferimento!$E$3:$H$183,3,FALSE)</f>
        <v>EVT+10Y</v>
      </c>
      <c r="G256" s="3" t="str">
        <f>VLOOKUP(E256,Riferimento!$E$3:$H$181,2,FALSE)</f>
        <v>Construction and Commissioning Records</v>
      </c>
      <c r="H256" s="4">
        <v>44874</v>
      </c>
      <c r="I256" s="4">
        <v>44966</v>
      </c>
      <c r="J256" s="2" t="s">
        <v>314</v>
      </c>
      <c r="K256" s="4" t="s">
        <v>315</v>
      </c>
      <c r="L256" s="20" t="s">
        <v>366</v>
      </c>
      <c r="M256" s="3" t="str">
        <f>VLOOKUP(E256,Riferimento!$E$3:$H$181,4,FALSE)</f>
        <v>Project Closed</v>
      </c>
      <c r="N256" s="4">
        <f t="shared" si="16"/>
        <v>44967</v>
      </c>
      <c r="O256" s="5">
        <f>VLOOKUP(E256,Riferimento!$E$3:$I$181,5,FALSE)</f>
        <v>3650</v>
      </c>
      <c r="P256" s="6">
        <f t="shared" si="18"/>
        <v>48617</v>
      </c>
      <c r="Q256" s="6" t="str">
        <f>VLOOKUP(E256,Riferimento!$E$3:$J$181,6,FALSE)</f>
        <v>Confidential</v>
      </c>
      <c r="R256" s="60"/>
      <c r="S256" s="10" t="str">
        <f t="shared" si="20"/>
        <v/>
      </c>
      <c r="T256" s="2" t="s">
        <v>48</v>
      </c>
      <c r="U256" s="15" t="s">
        <v>49</v>
      </c>
      <c r="V256" s="18" t="s">
        <v>317</v>
      </c>
      <c r="W256" s="54">
        <v>45099</v>
      </c>
      <c r="X256" s="12">
        <v>3599</v>
      </c>
      <c r="Y256" s="12">
        <f t="shared" si="17"/>
        <v>61046</v>
      </c>
      <c r="Z256" s="35"/>
      <c r="AA256" s="35"/>
    </row>
    <row r="257" spans="1:27" ht="39" x14ac:dyDescent="0.15">
      <c r="A257" s="42">
        <v>61047</v>
      </c>
      <c r="B257" s="2" t="s">
        <v>42</v>
      </c>
      <c r="C257" s="15" t="str">
        <f>VLOOKUP(B257, Riferimento!M$3:N299, 2, 0)</f>
        <v>Italy</v>
      </c>
      <c r="D257" s="55" t="s">
        <v>313</v>
      </c>
      <c r="E257" s="2" t="s">
        <v>213</v>
      </c>
      <c r="F257" s="3" t="str">
        <f>VLOOKUP(E257,Riferimento!$E$3:$H$183,3,FALSE)</f>
        <v>6Y</v>
      </c>
      <c r="G257" s="3" t="str">
        <f>VLOOKUP(E257,Riferimento!$E$3:$H$181,2,FALSE)</f>
        <v>Safety Compliance - Work Permits and Routine Safety Inspections</v>
      </c>
      <c r="H257" s="4">
        <v>44114</v>
      </c>
      <c r="I257" s="4">
        <v>44861</v>
      </c>
      <c r="J257" s="2" t="s">
        <v>314</v>
      </c>
      <c r="K257" s="4" t="s">
        <v>315</v>
      </c>
      <c r="L257" s="20" t="s">
        <v>367</v>
      </c>
      <c r="M257" s="3" t="str">
        <f>VLOOKUP(E257,Riferimento!$E$3:$H$181,4,FALSE)</f>
        <v>Creation Date</v>
      </c>
      <c r="N257" s="4">
        <f t="shared" si="16"/>
        <v>44862</v>
      </c>
      <c r="O257" s="5">
        <f>VLOOKUP(E257,Riferimento!$E$3:$I$181,5,FALSE)</f>
        <v>2190</v>
      </c>
      <c r="P257" s="6">
        <f t="shared" si="18"/>
        <v>47052</v>
      </c>
      <c r="Q257" s="6" t="str">
        <f>VLOOKUP(E257,Riferimento!$E$3:$J$181,6,FALSE)</f>
        <v>General</v>
      </c>
      <c r="R257" s="60"/>
      <c r="S257" s="10" t="str">
        <f t="shared" si="20"/>
        <v/>
      </c>
      <c r="T257" s="2" t="s">
        <v>48</v>
      </c>
      <c r="U257" s="15" t="s">
        <v>49</v>
      </c>
      <c r="V257" s="18" t="s">
        <v>317</v>
      </c>
      <c r="W257" s="54">
        <v>45099</v>
      </c>
      <c r="X257" s="12">
        <v>3600</v>
      </c>
      <c r="Y257" s="12">
        <f t="shared" si="17"/>
        <v>61047</v>
      </c>
      <c r="Z257" s="35"/>
      <c r="AA257" s="35"/>
    </row>
    <row r="258" spans="1:27" ht="39" x14ac:dyDescent="0.15">
      <c r="A258" s="42">
        <v>61047</v>
      </c>
      <c r="B258" s="2" t="s">
        <v>42</v>
      </c>
      <c r="C258" s="15" t="str">
        <f>VLOOKUP(B258, Riferimento!M$3:N300, 2, 0)</f>
        <v>Italy</v>
      </c>
      <c r="D258" s="55" t="s">
        <v>313</v>
      </c>
      <c r="E258" s="2" t="s">
        <v>213</v>
      </c>
      <c r="F258" s="3" t="str">
        <f>VLOOKUP(E258,Riferimento!$E$3:$H$183,3,FALSE)</f>
        <v>6Y</v>
      </c>
      <c r="G258" s="3" t="str">
        <f>VLOOKUP(E258,Riferimento!$E$3:$H$181,2,FALSE)</f>
        <v>Safety Compliance - Work Permits and Routine Safety Inspections</v>
      </c>
      <c r="H258" s="4">
        <v>44114</v>
      </c>
      <c r="I258" s="4">
        <v>44114</v>
      </c>
      <c r="J258" s="2" t="s">
        <v>314</v>
      </c>
      <c r="K258" s="4" t="s">
        <v>315</v>
      </c>
      <c r="L258" s="20" t="s">
        <v>368</v>
      </c>
      <c r="M258" s="3" t="str">
        <f>VLOOKUP(E258,Riferimento!$E$3:$H$181,4,FALSE)</f>
        <v>Creation Date</v>
      </c>
      <c r="N258" s="4">
        <f t="shared" ref="N258:N319" si="21">+I258+1</f>
        <v>44115</v>
      </c>
      <c r="O258" s="5">
        <f>VLOOKUP(E258,Riferimento!$E$3:$I$181,5,FALSE)</f>
        <v>2190</v>
      </c>
      <c r="P258" s="6">
        <f t="shared" si="18"/>
        <v>46305</v>
      </c>
      <c r="Q258" s="6" t="str">
        <f>VLOOKUP(E258,Riferimento!$E$3:$J$181,6,FALSE)</f>
        <v>General</v>
      </c>
      <c r="R258" s="60"/>
      <c r="S258" s="10" t="str">
        <f t="shared" si="20"/>
        <v/>
      </c>
      <c r="T258" s="2" t="s">
        <v>48</v>
      </c>
      <c r="U258" s="15" t="s">
        <v>49</v>
      </c>
      <c r="V258" s="18" t="s">
        <v>317</v>
      </c>
      <c r="W258" s="54">
        <v>45099</v>
      </c>
      <c r="X258" s="12">
        <v>3600</v>
      </c>
      <c r="Y258" s="12">
        <f t="shared" si="17"/>
        <v>61047</v>
      </c>
      <c r="Z258" s="35"/>
      <c r="AA258" s="35"/>
    </row>
    <row r="259" spans="1:27" ht="39" x14ac:dyDescent="0.15">
      <c r="A259" s="42">
        <v>61047</v>
      </c>
      <c r="B259" s="2" t="s">
        <v>42</v>
      </c>
      <c r="C259" s="15" t="str">
        <f>VLOOKUP(B259, Riferimento!M$3:N301, 2, 0)</f>
        <v>Italy</v>
      </c>
      <c r="D259" s="55" t="s">
        <v>313</v>
      </c>
      <c r="E259" s="2" t="s">
        <v>213</v>
      </c>
      <c r="F259" s="3" t="str">
        <f>VLOOKUP(E259,Riferimento!$E$3:$H$183,3,FALSE)</f>
        <v>6Y</v>
      </c>
      <c r="G259" s="3" t="str">
        <f>VLOOKUP(E259,Riferimento!$E$3:$H$181,2,FALSE)</f>
        <v>Safety Compliance - Work Permits and Routine Safety Inspections</v>
      </c>
      <c r="H259" s="4">
        <v>44448</v>
      </c>
      <c r="I259" s="4">
        <v>44869</v>
      </c>
      <c r="J259" s="2" t="s">
        <v>314</v>
      </c>
      <c r="K259" s="4" t="s">
        <v>315</v>
      </c>
      <c r="L259" s="20" t="s">
        <v>369</v>
      </c>
      <c r="M259" s="3" t="str">
        <f>VLOOKUP(E259,Riferimento!$E$3:$H$181,4,FALSE)</f>
        <v>Creation Date</v>
      </c>
      <c r="N259" s="4">
        <f t="shared" si="21"/>
        <v>44870</v>
      </c>
      <c r="O259" s="5">
        <f>VLOOKUP(E259,Riferimento!$E$3:$I$181,5,FALSE)</f>
        <v>2190</v>
      </c>
      <c r="P259" s="6">
        <f t="shared" si="18"/>
        <v>47060</v>
      </c>
      <c r="Q259" s="6" t="str">
        <f>VLOOKUP(E259,Riferimento!$E$3:$J$181,6,FALSE)</f>
        <v>General</v>
      </c>
      <c r="R259" s="60"/>
      <c r="S259" s="10" t="str">
        <f t="shared" si="20"/>
        <v/>
      </c>
      <c r="T259" s="2" t="s">
        <v>48</v>
      </c>
      <c r="U259" s="15" t="s">
        <v>49</v>
      </c>
      <c r="V259" s="18" t="s">
        <v>317</v>
      </c>
      <c r="W259" s="54">
        <v>45099</v>
      </c>
      <c r="X259" s="12">
        <v>3600</v>
      </c>
      <c r="Y259" s="12">
        <f t="shared" ref="Y259:Y320" si="22">A259</f>
        <v>61047</v>
      </c>
      <c r="Z259" s="35"/>
      <c r="AA259" s="35"/>
    </row>
    <row r="260" spans="1:27" ht="39" x14ac:dyDescent="0.15">
      <c r="A260" s="42">
        <v>61048</v>
      </c>
      <c r="B260" s="2" t="s">
        <v>42</v>
      </c>
      <c r="C260" s="15" t="str">
        <f>VLOOKUP(B260, Riferimento!M$3:N302, 2, 0)</f>
        <v>Italy</v>
      </c>
      <c r="D260" s="55" t="s">
        <v>313</v>
      </c>
      <c r="E260" s="2" t="s">
        <v>213</v>
      </c>
      <c r="F260" s="3" t="str">
        <f>VLOOKUP(E260,Riferimento!$E$3:$H$183,3,FALSE)</f>
        <v>6Y</v>
      </c>
      <c r="G260" s="3" t="str">
        <f>VLOOKUP(E260,Riferimento!$E$3:$H$181,2,FALSE)</f>
        <v>Safety Compliance - Work Permits and Routine Safety Inspections</v>
      </c>
      <c r="H260" s="4">
        <v>44116</v>
      </c>
      <c r="I260" s="4">
        <v>44407</v>
      </c>
      <c r="J260" s="2" t="s">
        <v>314</v>
      </c>
      <c r="K260" s="4" t="s">
        <v>315</v>
      </c>
      <c r="L260" s="20" t="s">
        <v>370</v>
      </c>
      <c r="M260" s="3" t="str">
        <f>VLOOKUP(E260,Riferimento!$E$3:$H$181,4,FALSE)</f>
        <v>Creation Date</v>
      </c>
      <c r="N260" s="4">
        <f t="shared" si="21"/>
        <v>44408</v>
      </c>
      <c r="O260" s="5">
        <f>VLOOKUP(E260,Riferimento!$E$3:$I$181,5,FALSE)</f>
        <v>2190</v>
      </c>
      <c r="P260" s="6">
        <f t="shared" si="18"/>
        <v>46598</v>
      </c>
      <c r="Q260" s="6" t="str">
        <f>VLOOKUP(E260,Riferimento!$E$3:$J$181,6,FALSE)</f>
        <v>General</v>
      </c>
      <c r="R260" s="60"/>
      <c r="S260" s="10" t="str">
        <f t="shared" si="20"/>
        <v/>
      </c>
      <c r="T260" s="2" t="s">
        <v>48</v>
      </c>
      <c r="U260" s="15" t="s">
        <v>49</v>
      </c>
      <c r="V260" s="18" t="s">
        <v>317</v>
      </c>
      <c r="W260" s="54">
        <v>45099</v>
      </c>
      <c r="X260" s="12">
        <v>3601</v>
      </c>
      <c r="Y260" s="12">
        <f t="shared" si="22"/>
        <v>61048</v>
      </c>
      <c r="Z260" s="35"/>
      <c r="AA260" s="35"/>
    </row>
    <row r="261" spans="1:27" ht="39" x14ac:dyDescent="0.15">
      <c r="A261" s="42">
        <v>61049</v>
      </c>
      <c r="B261" s="2" t="s">
        <v>42</v>
      </c>
      <c r="C261" s="15" t="str">
        <f>VLOOKUP(B261, Riferimento!M$3:N303, 2, 0)</f>
        <v>Italy</v>
      </c>
      <c r="D261" s="55" t="s">
        <v>313</v>
      </c>
      <c r="E261" s="2" t="s">
        <v>213</v>
      </c>
      <c r="F261" s="3" t="str">
        <f>VLOOKUP(E261,Riferimento!$E$3:$H$183,3,FALSE)</f>
        <v>6Y</v>
      </c>
      <c r="G261" s="3" t="str">
        <f>VLOOKUP(E261,Riferimento!$E$3:$H$181,2,FALSE)</f>
        <v>Safety Compliance - Work Permits and Routine Safety Inspections</v>
      </c>
      <c r="H261" s="4">
        <v>44410</v>
      </c>
      <c r="I261" s="4">
        <v>44524</v>
      </c>
      <c r="J261" s="2" t="s">
        <v>314</v>
      </c>
      <c r="K261" s="4" t="s">
        <v>315</v>
      </c>
      <c r="L261" s="20" t="s">
        <v>371</v>
      </c>
      <c r="M261" s="3" t="str">
        <f>VLOOKUP(E261,Riferimento!$E$3:$H$181,4,FALSE)</f>
        <v>Creation Date</v>
      </c>
      <c r="N261" s="4">
        <f t="shared" si="21"/>
        <v>44525</v>
      </c>
      <c r="O261" s="5">
        <f>VLOOKUP(E261,Riferimento!$E$3:$I$181,5,FALSE)</f>
        <v>2190</v>
      </c>
      <c r="P261" s="6">
        <f t="shared" si="18"/>
        <v>46715</v>
      </c>
      <c r="Q261" s="6" t="str">
        <f>VLOOKUP(E261,Riferimento!$E$3:$J$181,6,FALSE)</f>
        <v>General</v>
      </c>
      <c r="R261" s="60"/>
      <c r="S261" s="10" t="str">
        <f t="shared" si="20"/>
        <v/>
      </c>
      <c r="T261" s="2" t="s">
        <v>48</v>
      </c>
      <c r="U261" s="15" t="s">
        <v>49</v>
      </c>
      <c r="V261" s="18" t="s">
        <v>317</v>
      </c>
      <c r="W261" s="54">
        <v>45099</v>
      </c>
      <c r="X261" s="12">
        <v>3602</v>
      </c>
      <c r="Y261" s="12">
        <f t="shared" si="22"/>
        <v>61049</v>
      </c>
      <c r="Z261" s="35"/>
      <c r="AA261" s="35"/>
    </row>
    <row r="262" spans="1:27" ht="39" x14ac:dyDescent="0.15">
      <c r="A262" s="42">
        <v>61050</v>
      </c>
      <c r="B262" s="2" t="s">
        <v>42</v>
      </c>
      <c r="C262" s="15" t="str">
        <f>VLOOKUP(B262, Riferimento!M$3:N304, 2, 0)</f>
        <v>Italy</v>
      </c>
      <c r="D262" s="55" t="s">
        <v>313</v>
      </c>
      <c r="E262" s="2" t="s">
        <v>213</v>
      </c>
      <c r="F262" s="3" t="str">
        <f>VLOOKUP(E262,Riferimento!$E$3:$H$183,3,FALSE)</f>
        <v>6Y</v>
      </c>
      <c r="G262" s="3" t="str">
        <f>VLOOKUP(E262,Riferimento!$E$3:$H$181,2,FALSE)</f>
        <v>Safety Compliance - Work Permits and Routine Safety Inspections</v>
      </c>
      <c r="H262" s="4">
        <v>44518</v>
      </c>
      <c r="I262" s="4">
        <v>44600</v>
      </c>
      <c r="J262" s="2" t="s">
        <v>314</v>
      </c>
      <c r="K262" s="4" t="s">
        <v>315</v>
      </c>
      <c r="L262" s="20" t="s">
        <v>372</v>
      </c>
      <c r="M262" s="3" t="str">
        <f>VLOOKUP(E262,Riferimento!$E$3:$H$181,4,FALSE)</f>
        <v>Creation Date</v>
      </c>
      <c r="N262" s="4">
        <f t="shared" si="21"/>
        <v>44601</v>
      </c>
      <c r="O262" s="5">
        <f>VLOOKUP(E262,Riferimento!$E$3:$I$181,5,FALSE)</f>
        <v>2190</v>
      </c>
      <c r="P262" s="6">
        <f t="shared" ref="P262:P323" si="23">N262+O262</f>
        <v>46791</v>
      </c>
      <c r="Q262" s="6" t="str">
        <f>VLOOKUP(E262,Riferimento!$E$3:$J$181,6,FALSE)</f>
        <v>General</v>
      </c>
      <c r="R262" s="60"/>
      <c r="S262" s="10" t="str">
        <f t="shared" si="20"/>
        <v/>
      </c>
      <c r="T262" s="2" t="s">
        <v>48</v>
      </c>
      <c r="U262" s="15" t="s">
        <v>49</v>
      </c>
      <c r="V262" s="18" t="s">
        <v>317</v>
      </c>
      <c r="W262" s="54">
        <v>45099</v>
      </c>
      <c r="X262" s="12">
        <v>3603</v>
      </c>
      <c r="Y262" s="12">
        <f t="shared" si="22"/>
        <v>61050</v>
      </c>
      <c r="Z262" s="35"/>
      <c r="AA262" s="35"/>
    </row>
    <row r="263" spans="1:27" ht="39" x14ac:dyDescent="0.15">
      <c r="A263" s="42">
        <v>61051</v>
      </c>
      <c r="B263" s="2" t="s">
        <v>42</v>
      </c>
      <c r="C263" s="15" t="str">
        <f>VLOOKUP(B263, Riferimento!M$3:N305, 2, 0)</f>
        <v>Italy</v>
      </c>
      <c r="D263" s="55" t="s">
        <v>313</v>
      </c>
      <c r="E263" s="2" t="s">
        <v>213</v>
      </c>
      <c r="F263" s="3" t="str">
        <f>VLOOKUP(E263,Riferimento!$E$3:$H$183,3,FALSE)</f>
        <v>6Y</v>
      </c>
      <c r="G263" s="3" t="str">
        <f>VLOOKUP(E263,Riferimento!$E$3:$H$181,2,FALSE)</f>
        <v>Safety Compliance - Work Permits and Routine Safety Inspections</v>
      </c>
      <c r="H263" s="4">
        <v>44600</v>
      </c>
      <c r="I263" s="4">
        <v>44658</v>
      </c>
      <c r="J263" s="2" t="s">
        <v>314</v>
      </c>
      <c r="K263" s="4" t="s">
        <v>315</v>
      </c>
      <c r="L263" s="20" t="s">
        <v>373</v>
      </c>
      <c r="M263" s="3" t="str">
        <f>VLOOKUP(E263,Riferimento!$E$3:$H$181,4,FALSE)</f>
        <v>Creation Date</v>
      </c>
      <c r="N263" s="4">
        <f t="shared" si="21"/>
        <v>44659</v>
      </c>
      <c r="O263" s="5">
        <f>VLOOKUP(E263,Riferimento!$E$3:$I$181,5,FALSE)</f>
        <v>2190</v>
      </c>
      <c r="P263" s="6">
        <f t="shared" si="23"/>
        <v>46849</v>
      </c>
      <c r="Q263" s="6" t="str">
        <f>VLOOKUP(E263,Riferimento!$E$3:$J$181,6,FALSE)</f>
        <v>General</v>
      </c>
      <c r="R263" s="60"/>
      <c r="S263" s="10" t="str">
        <f t="shared" si="20"/>
        <v/>
      </c>
      <c r="T263" s="2" t="s">
        <v>48</v>
      </c>
      <c r="U263" s="15" t="s">
        <v>49</v>
      </c>
      <c r="V263" s="18" t="s">
        <v>317</v>
      </c>
      <c r="W263" s="54">
        <v>45099</v>
      </c>
      <c r="X263" s="12">
        <v>3604</v>
      </c>
      <c r="Y263" s="12">
        <f t="shared" si="22"/>
        <v>61051</v>
      </c>
      <c r="Z263" s="35"/>
      <c r="AA263" s="35"/>
    </row>
    <row r="264" spans="1:27" ht="39" x14ac:dyDescent="0.15">
      <c r="A264" s="42">
        <v>61052</v>
      </c>
      <c r="B264" s="2" t="s">
        <v>42</v>
      </c>
      <c r="C264" s="15" t="str">
        <f>VLOOKUP(B264, Riferimento!M$3:N306, 2, 0)</f>
        <v>Italy</v>
      </c>
      <c r="D264" s="55" t="s">
        <v>313</v>
      </c>
      <c r="E264" s="2" t="s">
        <v>213</v>
      </c>
      <c r="F264" s="3" t="str">
        <f>VLOOKUP(E264,Riferimento!$E$3:$H$183,3,FALSE)</f>
        <v>6Y</v>
      </c>
      <c r="G264" s="3" t="str">
        <f>VLOOKUP(E264,Riferimento!$E$3:$H$181,2,FALSE)</f>
        <v>Safety Compliance - Work Permits and Routine Safety Inspections</v>
      </c>
      <c r="H264" s="4">
        <v>44658</v>
      </c>
      <c r="I264" s="4">
        <v>44715</v>
      </c>
      <c r="J264" s="2" t="s">
        <v>314</v>
      </c>
      <c r="K264" s="4" t="s">
        <v>315</v>
      </c>
      <c r="L264" s="20" t="s">
        <v>374</v>
      </c>
      <c r="M264" s="3" t="str">
        <f>VLOOKUP(E264,Riferimento!$E$3:$H$181,4,FALSE)</f>
        <v>Creation Date</v>
      </c>
      <c r="N264" s="4">
        <f t="shared" si="21"/>
        <v>44716</v>
      </c>
      <c r="O264" s="5">
        <f>VLOOKUP(E264,Riferimento!$E$3:$I$181,5,FALSE)</f>
        <v>2190</v>
      </c>
      <c r="P264" s="6">
        <f t="shared" si="23"/>
        <v>46906</v>
      </c>
      <c r="Q264" s="6" t="str">
        <f>VLOOKUP(E264,Riferimento!$E$3:$J$181,6,FALSE)</f>
        <v>General</v>
      </c>
      <c r="R264" s="60"/>
      <c r="S264" s="10" t="str">
        <f t="shared" si="20"/>
        <v/>
      </c>
      <c r="T264" s="2" t="s">
        <v>48</v>
      </c>
      <c r="U264" s="15" t="s">
        <v>49</v>
      </c>
      <c r="V264" s="18" t="s">
        <v>317</v>
      </c>
      <c r="W264" s="54">
        <v>45099</v>
      </c>
      <c r="X264" s="12">
        <v>3605</v>
      </c>
      <c r="Y264" s="12">
        <f t="shared" si="22"/>
        <v>61052</v>
      </c>
      <c r="Z264" s="35"/>
      <c r="AA264" s="35"/>
    </row>
    <row r="265" spans="1:27" ht="39" x14ac:dyDescent="0.15">
      <c r="A265" s="42">
        <v>61053</v>
      </c>
      <c r="B265" s="2" t="s">
        <v>42</v>
      </c>
      <c r="C265" s="15" t="str">
        <f>VLOOKUP(B265, Riferimento!M$3:N307, 2, 0)</f>
        <v>Italy</v>
      </c>
      <c r="D265" s="55" t="s">
        <v>313</v>
      </c>
      <c r="E265" s="2" t="s">
        <v>213</v>
      </c>
      <c r="F265" s="3" t="str">
        <f>VLOOKUP(E265,Riferimento!$E$3:$H$183,3,FALSE)</f>
        <v>6Y</v>
      </c>
      <c r="G265" s="3" t="str">
        <f>VLOOKUP(E265,Riferimento!$E$3:$H$181,2,FALSE)</f>
        <v>Safety Compliance - Work Permits and Routine Safety Inspections</v>
      </c>
      <c r="H265" s="4">
        <v>44715</v>
      </c>
      <c r="I265" s="4">
        <v>44791</v>
      </c>
      <c r="J265" s="2" t="s">
        <v>314</v>
      </c>
      <c r="K265" s="4" t="s">
        <v>315</v>
      </c>
      <c r="L265" s="20" t="s">
        <v>375</v>
      </c>
      <c r="M265" s="3" t="str">
        <f>VLOOKUP(E265,Riferimento!$E$3:$H$181,4,FALSE)</f>
        <v>Creation Date</v>
      </c>
      <c r="N265" s="4">
        <f t="shared" si="21"/>
        <v>44792</v>
      </c>
      <c r="O265" s="5">
        <f>VLOOKUP(E265,Riferimento!$E$3:$I$181,5,FALSE)</f>
        <v>2190</v>
      </c>
      <c r="P265" s="6">
        <f t="shared" si="23"/>
        <v>46982</v>
      </c>
      <c r="Q265" s="6" t="str">
        <f>VLOOKUP(E265,Riferimento!$E$3:$J$181,6,FALSE)</f>
        <v>General</v>
      </c>
      <c r="R265" s="60"/>
      <c r="S265" s="10" t="str">
        <f t="shared" si="20"/>
        <v/>
      </c>
      <c r="T265" s="2" t="s">
        <v>48</v>
      </c>
      <c r="U265" s="15" t="s">
        <v>49</v>
      </c>
      <c r="V265" s="18" t="s">
        <v>317</v>
      </c>
      <c r="W265" s="54">
        <v>45099</v>
      </c>
      <c r="X265" s="12">
        <v>3606</v>
      </c>
      <c r="Y265" s="12">
        <f t="shared" si="22"/>
        <v>61053</v>
      </c>
      <c r="Z265" s="35"/>
      <c r="AA265" s="35"/>
    </row>
    <row r="266" spans="1:27" ht="39" x14ac:dyDescent="0.15">
      <c r="A266" s="42">
        <v>61054</v>
      </c>
      <c r="B266" s="2" t="s">
        <v>42</v>
      </c>
      <c r="C266" s="15" t="str">
        <f>VLOOKUP(B266, Riferimento!M$3:N308, 2, 0)</f>
        <v>Italy</v>
      </c>
      <c r="D266" s="55" t="s">
        <v>313</v>
      </c>
      <c r="E266" s="2" t="s">
        <v>213</v>
      </c>
      <c r="F266" s="3" t="str">
        <f>VLOOKUP(E266,Riferimento!$E$3:$H$183,3,FALSE)</f>
        <v>6Y</v>
      </c>
      <c r="G266" s="3" t="str">
        <f>VLOOKUP(E266,Riferimento!$E$3:$H$181,2,FALSE)</f>
        <v>Safety Compliance - Work Permits and Routine Safety Inspections</v>
      </c>
      <c r="H266" s="4">
        <v>44791</v>
      </c>
      <c r="I266" s="4">
        <v>44872</v>
      </c>
      <c r="J266" s="2" t="s">
        <v>314</v>
      </c>
      <c r="K266" s="4" t="s">
        <v>315</v>
      </c>
      <c r="L266" s="20" t="s">
        <v>376</v>
      </c>
      <c r="M266" s="3" t="str">
        <f>VLOOKUP(E266,Riferimento!$E$3:$H$181,4,FALSE)</f>
        <v>Creation Date</v>
      </c>
      <c r="N266" s="4">
        <f t="shared" si="21"/>
        <v>44873</v>
      </c>
      <c r="O266" s="5">
        <f>VLOOKUP(E266,Riferimento!$E$3:$I$181,5,FALSE)</f>
        <v>2190</v>
      </c>
      <c r="P266" s="6">
        <f t="shared" si="23"/>
        <v>47063</v>
      </c>
      <c r="Q266" s="6" t="str">
        <f>VLOOKUP(E266,Riferimento!$E$3:$J$181,6,FALSE)</f>
        <v>General</v>
      </c>
      <c r="R266" s="60"/>
      <c r="S266" s="10" t="str">
        <f t="shared" si="20"/>
        <v/>
      </c>
      <c r="T266" s="2" t="s">
        <v>48</v>
      </c>
      <c r="U266" s="15" t="s">
        <v>49</v>
      </c>
      <c r="V266" s="18" t="s">
        <v>317</v>
      </c>
      <c r="W266" s="54">
        <v>45099</v>
      </c>
      <c r="X266" s="12">
        <v>3607</v>
      </c>
      <c r="Y266" s="12">
        <f t="shared" si="22"/>
        <v>61054</v>
      </c>
      <c r="Z266" s="35"/>
      <c r="AA266" s="35"/>
    </row>
    <row r="267" spans="1:27" ht="39" x14ac:dyDescent="0.15">
      <c r="A267" s="42">
        <v>61055</v>
      </c>
      <c r="B267" s="2" t="s">
        <v>42</v>
      </c>
      <c r="C267" s="15" t="str">
        <f>VLOOKUP(B267, Riferimento!M$3:N309, 2, 0)</f>
        <v>Italy</v>
      </c>
      <c r="D267" s="55" t="s">
        <v>313</v>
      </c>
      <c r="E267" s="2" t="s">
        <v>328</v>
      </c>
      <c r="F267" s="3" t="str">
        <f>VLOOKUP(E267,Riferimento!$E$3:$H$183,3,FALSE)</f>
        <v>EVT+10Y</v>
      </c>
      <c r="G267" s="3" t="str">
        <f>VLOOKUP(E267,Riferimento!$E$3:$H$181,2,FALSE)</f>
        <v>Construction and Commissioning Records</v>
      </c>
      <c r="H267" s="4">
        <v>44027</v>
      </c>
      <c r="I267" s="4">
        <v>44914</v>
      </c>
      <c r="J267" s="2" t="s">
        <v>314</v>
      </c>
      <c r="K267" s="4" t="s">
        <v>315</v>
      </c>
      <c r="L267" s="20" t="s">
        <v>377</v>
      </c>
      <c r="M267" s="3" t="str">
        <f>VLOOKUP(E267,Riferimento!$E$3:$H$181,4,FALSE)</f>
        <v>Project Closed</v>
      </c>
      <c r="N267" s="4">
        <f t="shared" si="21"/>
        <v>44915</v>
      </c>
      <c r="O267" s="5">
        <f>VLOOKUP(E267,Riferimento!$E$3:$I$181,5,FALSE)</f>
        <v>3650</v>
      </c>
      <c r="P267" s="6">
        <f t="shared" si="23"/>
        <v>48565</v>
      </c>
      <c r="Q267" s="6" t="str">
        <f>VLOOKUP(E267,Riferimento!$E$3:$J$181,6,FALSE)</f>
        <v>Confidential</v>
      </c>
      <c r="R267" s="60"/>
      <c r="S267" s="10" t="str">
        <f t="shared" si="20"/>
        <v/>
      </c>
      <c r="T267" s="2" t="s">
        <v>48</v>
      </c>
      <c r="U267" s="15" t="s">
        <v>49</v>
      </c>
      <c r="V267" s="18" t="s">
        <v>317</v>
      </c>
      <c r="W267" s="54">
        <v>45099</v>
      </c>
      <c r="X267" s="12">
        <v>3608</v>
      </c>
      <c r="Y267" s="12">
        <f t="shared" si="22"/>
        <v>61055</v>
      </c>
      <c r="Z267" s="35"/>
      <c r="AA267" s="35"/>
    </row>
    <row r="268" spans="1:27" ht="39" x14ac:dyDescent="0.15">
      <c r="A268" s="42">
        <v>61056</v>
      </c>
      <c r="B268" s="2" t="s">
        <v>42</v>
      </c>
      <c r="C268" s="15" t="str">
        <f>VLOOKUP(B268, Riferimento!M$3:N310, 2, 0)</f>
        <v>Italy</v>
      </c>
      <c r="D268" s="15" t="s">
        <v>313</v>
      </c>
      <c r="E268" s="2" t="s">
        <v>92</v>
      </c>
      <c r="F268" s="3" t="str">
        <f>VLOOKUP(E268,Riferimento!$E$3:$H$183,3,FALSE)</f>
        <v>EVT+10Y</v>
      </c>
      <c r="G268" s="3" t="str">
        <f>VLOOKUP(E268,Riferimento!$E$3:$H$181,2,FALSE)</f>
        <v>Accounts Payable, Receivables, Journal Vouchers and Cost Accounting</v>
      </c>
      <c r="H268" s="4">
        <v>44104</v>
      </c>
      <c r="I268" s="4">
        <v>44804</v>
      </c>
      <c r="J268" s="2" t="s">
        <v>314</v>
      </c>
      <c r="K268" s="4" t="s">
        <v>315</v>
      </c>
      <c r="L268" s="20" t="s">
        <v>378</v>
      </c>
      <c r="M268" s="3" t="str">
        <f>VLOOKUP(E268,Riferimento!$E$3:$H$181,4,FALSE)</f>
        <v>Tax Year Closed</v>
      </c>
      <c r="N268" s="4">
        <f t="shared" si="21"/>
        <v>44805</v>
      </c>
      <c r="O268" s="5">
        <f>VLOOKUP(E268,Riferimento!$E$3:$I$181,5,FALSE)</f>
        <v>3650</v>
      </c>
      <c r="P268" s="6">
        <f t="shared" si="23"/>
        <v>48455</v>
      </c>
      <c r="Q268" s="6" t="str">
        <f>VLOOKUP(E268,Riferimento!$E$3:$J$181,6,FALSE)</f>
        <v>Confidential</v>
      </c>
      <c r="R268" s="60"/>
      <c r="S268" s="10" t="str">
        <f t="shared" si="20"/>
        <v/>
      </c>
      <c r="T268" s="2" t="s">
        <v>48</v>
      </c>
      <c r="U268" s="15" t="s">
        <v>49</v>
      </c>
      <c r="V268" s="18" t="s">
        <v>317</v>
      </c>
      <c r="W268" s="54">
        <v>45099</v>
      </c>
      <c r="X268" s="12">
        <v>3609</v>
      </c>
      <c r="Y268" s="12">
        <f t="shared" si="22"/>
        <v>61056</v>
      </c>
      <c r="Z268" s="35"/>
      <c r="AA268" s="35"/>
    </row>
    <row r="269" spans="1:27" ht="39" x14ac:dyDescent="0.15">
      <c r="A269" s="42">
        <v>61056</v>
      </c>
      <c r="B269" s="2" t="s">
        <v>42</v>
      </c>
      <c r="C269" s="15" t="str">
        <f>VLOOKUP(B269, Riferimento!M$3:N311, 2, 0)</f>
        <v>Italy</v>
      </c>
      <c r="D269" s="15" t="s">
        <v>313</v>
      </c>
      <c r="E269" s="2" t="s">
        <v>92</v>
      </c>
      <c r="F269" s="3" t="str">
        <f>VLOOKUP(E269,Riferimento!$E$3:$H$183,3,FALSE)</f>
        <v>EVT+10Y</v>
      </c>
      <c r="G269" s="3" t="str">
        <f>VLOOKUP(E269,Riferimento!$E$3:$H$181,2,FALSE)</f>
        <v>Accounts Payable, Receivables, Journal Vouchers and Cost Accounting</v>
      </c>
      <c r="H269" s="4">
        <v>44104</v>
      </c>
      <c r="I269" s="4">
        <v>44804</v>
      </c>
      <c r="J269" s="2" t="s">
        <v>314</v>
      </c>
      <c r="K269" s="4" t="s">
        <v>315</v>
      </c>
      <c r="L269" s="20" t="s">
        <v>379</v>
      </c>
      <c r="M269" s="3" t="str">
        <f>VLOOKUP(E269,Riferimento!$E$3:$H$181,4,FALSE)</f>
        <v>Tax Year Closed</v>
      </c>
      <c r="N269" s="4">
        <f t="shared" si="21"/>
        <v>44805</v>
      </c>
      <c r="O269" s="5">
        <f>VLOOKUP(E269,Riferimento!$E$3:$I$181,5,FALSE)</f>
        <v>3650</v>
      </c>
      <c r="P269" s="6">
        <f t="shared" si="23"/>
        <v>48455</v>
      </c>
      <c r="Q269" s="6" t="str">
        <f>VLOOKUP(E269,Riferimento!$E$3:$J$181,6,FALSE)</f>
        <v>Confidential</v>
      </c>
      <c r="R269" s="60"/>
      <c r="S269" s="10" t="str">
        <f t="shared" si="20"/>
        <v/>
      </c>
      <c r="T269" s="2" t="s">
        <v>48</v>
      </c>
      <c r="U269" s="15" t="s">
        <v>49</v>
      </c>
      <c r="V269" s="18" t="s">
        <v>317</v>
      </c>
      <c r="W269" s="54">
        <v>45099</v>
      </c>
      <c r="X269" s="12">
        <v>3609</v>
      </c>
      <c r="Y269" s="12">
        <f t="shared" si="22"/>
        <v>61056</v>
      </c>
      <c r="Z269" s="35"/>
      <c r="AA269" s="35"/>
    </row>
    <row r="270" spans="1:27" ht="39" x14ac:dyDescent="0.15">
      <c r="A270" s="42">
        <v>61057</v>
      </c>
      <c r="B270" s="2" t="s">
        <v>42</v>
      </c>
      <c r="C270" s="15" t="str">
        <f>VLOOKUP(B270, Riferimento!M$3:N312, 2, 0)</f>
        <v>Italy</v>
      </c>
      <c r="D270" s="15" t="s">
        <v>313</v>
      </c>
      <c r="E270" s="2" t="s">
        <v>92</v>
      </c>
      <c r="F270" s="3" t="str">
        <f>VLOOKUP(E270,Riferimento!$E$3:$H$183,3,FALSE)</f>
        <v>EVT+10Y</v>
      </c>
      <c r="G270" s="3" t="str">
        <f>VLOOKUP(E270,Riferimento!$E$3:$H$181,2,FALSE)</f>
        <v>Accounts Payable, Receivables, Journal Vouchers and Cost Accounting</v>
      </c>
      <c r="H270" s="4">
        <v>44805</v>
      </c>
      <c r="I270" s="4">
        <v>44925</v>
      </c>
      <c r="J270" s="2" t="s">
        <v>314</v>
      </c>
      <c r="K270" s="4" t="s">
        <v>315</v>
      </c>
      <c r="L270" s="20" t="s">
        <v>380</v>
      </c>
      <c r="M270" s="3" t="str">
        <f>VLOOKUP(E270,Riferimento!$E$3:$H$181,4,FALSE)</f>
        <v>Tax Year Closed</v>
      </c>
      <c r="N270" s="4">
        <f t="shared" si="21"/>
        <v>44926</v>
      </c>
      <c r="O270" s="5">
        <f>VLOOKUP(E270,Riferimento!$E$3:$I$181,5,FALSE)</f>
        <v>3650</v>
      </c>
      <c r="P270" s="6">
        <f t="shared" si="23"/>
        <v>48576</v>
      </c>
      <c r="Q270" s="6" t="str">
        <f>VLOOKUP(E270,Riferimento!$E$3:$J$181,6,FALSE)</f>
        <v>Confidential</v>
      </c>
      <c r="R270" s="60"/>
      <c r="S270" s="10" t="str">
        <f t="shared" si="20"/>
        <v/>
      </c>
      <c r="T270" s="2" t="s">
        <v>48</v>
      </c>
      <c r="U270" s="15" t="s">
        <v>49</v>
      </c>
      <c r="V270" s="18" t="s">
        <v>317</v>
      </c>
      <c r="W270" s="54">
        <v>45099</v>
      </c>
      <c r="X270" s="12">
        <v>3610</v>
      </c>
      <c r="Y270" s="12">
        <f t="shared" si="22"/>
        <v>61057</v>
      </c>
      <c r="Z270" s="35"/>
      <c r="AA270" s="35"/>
    </row>
    <row r="271" spans="1:27" ht="39" x14ac:dyDescent="0.15">
      <c r="A271" s="42">
        <v>61058</v>
      </c>
      <c r="B271" s="2" t="s">
        <v>42</v>
      </c>
      <c r="C271" s="15" t="str">
        <f>VLOOKUP(B271, Riferimento!M$3:N313, 2, 0)</f>
        <v>Italy</v>
      </c>
      <c r="D271" s="58" t="s">
        <v>313</v>
      </c>
      <c r="E271" s="2" t="s">
        <v>264</v>
      </c>
      <c r="F271" s="3" t="str">
        <f>VLOOKUP(E271,Riferimento!$E$3:$H$183,3,FALSE)</f>
        <v>EVT+30Y</v>
      </c>
      <c r="G271" s="3" t="str">
        <f>VLOOKUP(E271,Riferimento!$E$3:$H$181,2,FALSE)</f>
        <v>Engineering Design Records</v>
      </c>
      <c r="H271" s="4">
        <v>44470</v>
      </c>
      <c r="I271" s="4">
        <v>44470</v>
      </c>
      <c r="J271" s="2" t="s">
        <v>314</v>
      </c>
      <c r="K271" s="4" t="s">
        <v>315</v>
      </c>
      <c r="L271" s="20" t="s">
        <v>381</v>
      </c>
      <c r="M271" s="3" t="str">
        <f>VLOOKUP(E271,Riferimento!$E$3:$H$181,4,FALSE)</f>
        <v>Project and Warranty Closed</v>
      </c>
      <c r="N271" s="4">
        <f t="shared" si="21"/>
        <v>44471</v>
      </c>
      <c r="O271" s="5">
        <f>VLOOKUP(E271,Riferimento!$E$3:$I$181,5,FALSE)</f>
        <v>10950</v>
      </c>
      <c r="P271" s="6">
        <f t="shared" si="23"/>
        <v>55421</v>
      </c>
      <c r="Q271" s="6" t="str">
        <f>VLOOKUP(E271,Riferimento!$E$3:$J$181,6,FALSE)</f>
        <v>Confidential</v>
      </c>
      <c r="R271" s="60"/>
      <c r="S271" s="10" t="str">
        <f t="shared" si="20"/>
        <v/>
      </c>
      <c r="T271" s="2" t="s">
        <v>48</v>
      </c>
      <c r="U271" s="15" t="s">
        <v>49</v>
      </c>
      <c r="V271" s="18" t="s">
        <v>317</v>
      </c>
      <c r="W271" s="54">
        <v>45099</v>
      </c>
      <c r="X271" s="12">
        <v>3611</v>
      </c>
      <c r="Y271" s="12">
        <f t="shared" si="22"/>
        <v>61058</v>
      </c>
      <c r="Z271" s="35"/>
      <c r="AA271" s="35"/>
    </row>
    <row r="272" spans="1:27" ht="39" x14ac:dyDescent="0.15">
      <c r="A272" s="42">
        <v>61059</v>
      </c>
      <c r="B272" s="2" t="s">
        <v>42</v>
      </c>
      <c r="C272" s="15" t="str">
        <f>VLOOKUP(B272, Riferimento!M$3:N314, 2, 0)</f>
        <v>Italy</v>
      </c>
      <c r="D272" s="58" t="s">
        <v>313</v>
      </c>
      <c r="E272" s="2" t="s">
        <v>264</v>
      </c>
      <c r="F272" s="3" t="str">
        <f>VLOOKUP(E272,Riferimento!$E$3:$H$183,3,FALSE)</f>
        <v>EVT+30Y</v>
      </c>
      <c r="G272" s="3" t="str">
        <f>VLOOKUP(E272,Riferimento!$E$3:$H$181,2,FALSE)</f>
        <v>Engineering Design Records</v>
      </c>
      <c r="H272" s="4">
        <v>44470</v>
      </c>
      <c r="I272" s="4">
        <v>44470</v>
      </c>
      <c r="J272" s="2" t="s">
        <v>314</v>
      </c>
      <c r="K272" s="4" t="s">
        <v>315</v>
      </c>
      <c r="L272" s="20" t="s">
        <v>382</v>
      </c>
      <c r="M272" s="3" t="str">
        <f>VLOOKUP(E272,Riferimento!$E$3:$H$181,4,FALSE)</f>
        <v>Project and Warranty Closed</v>
      </c>
      <c r="N272" s="4">
        <f t="shared" si="21"/>
        <v>44471</v>
      </c>
      <c r="O272" s="5">
        <f>VLOOKUP(E272,Riferimento!$E$3:$I$181,5,FALSE)</f>
        <v>10950</v>
      </c>
      <c r="P272" s="6">
        <f t="shared" si="23"/>
        <v>55421</v>
      </c>
      <c r="Q272" s="6" t="str">
        <f>VLOOKUP(E272,Riferimento!$E$3:$J$181,6,FALSE)</f>
        <v>Confidential</v>
      </c>
      <c r="R272" s="60"/>
      <c r="S272" s="10" t="str">
        <f t="shared" si="20"/>
        <v/>
      </c>
      <c r="T272" s="2" t="s">
        <v>48</v>
      </c>
      <c r="U272" s="15" t="s">
        <v>49</v>
      </c>
      <c r="V272" s="18" t="s">
        <v>317</v>
      </c>
      <c r="W272" s="54">
        <v>45099</v>
      </c>
      <c r="X272" s="12">
        <v>3612</v>
      </c>
      <c r="Y272" s="12">
        <f t="shared" si="22"/>
        <v>61059</v>
      </c>
      <c r="Z272" s="35"/>
      <c r="AA272" s="35"/>
    </row>
    <row r="273" spans="1:27" ht="39" x14ac:dyDescent="0.15">
      <c r="A273" s="42">
        <v>61060</v>
      </c>
      <c r="B273" s="2" t="s">
        <v>42</v>
      </c>
      <c r="C273" s="15" t="str">
        <f>VLOOKUP(B273, Riferimento!M$3:N315, 2, 0)</f>
        <v>Italy</v>
      </c>
      <c r="D273" s="58" t="s">
        <v>313</v>
      </c>
      <c r="E273" s="2" t="s">
        <v>264</v>
      </c>
      <c r="F273" s="3" t="str">
        <f>VLOOKUP(E273,Riferimento!$E$3:$H$183,3,FALSE)</f>
        <v>EVT+30Y</v>
      </c>
      <c r="G273" s="3" t="str">
        <f>VLOOKUP(E273,Riferimento!$E$3:$H$181,2,FALSE)</f>
        <v>Engineering Design Records</v>
      </c>
      <c r="H273" s="4">
        <v>44470</v>
      </c>
      <c r="I273" s="4">
        <v>44470</v>
      </c>
      <c r="J273" s="2" t="s">
        <v>314</v>
      </c>
      <c r="K273" s="4" t="s">
        <v>315</v>
      </c>
      <c r="L273" s="20" t="s">
        <v>383</v>
      </c>
      <c r="M273" s="3" t="str">
        <f>VLOOKUP(E273,Riferimento!$E$3:$H$181,4,FALSE)</f>
        <v>Project and Warranty Closed</v>
      </c>
      <c r="N273" s="4">
        <f t="shared" si="21"/>
        <v>44471</v>
      </c>
      <c r="O273" s="5">
        <f>VLOOKUP(E273,Riferimento!$E$3:$I$181,5,FALSE)</f>
        <v>10950</v>
      </c>
      <c r="P273" s="6">
        <f t="shared" si="23"/>
        <v>55421</v>
      </c>
      <c r="Q273" s="6" t="str">
        <f>VLOOKUP(E273,Riferimento!$E$3:$J$181,6,FALSE)</f>
        <v>Confidential</v>
      </c>
      <c r="R273" s="60"/>
      <c r="S273" s="10" t="str">
        <f t="shared" si="20"/>
        <v/>
      </c>
      <c r="T273" s="2" t="s">
        <v>48</v>
      </c>
      <c r="U273" s="15" t="s">
        <v>49</v>
      </c>
      <c r="V273" s="18" t="s">
        <v>317</v>
      </c>
      <c r="W273" s="54">
        <v>45099</v>
      </c>
      <c r="X273" s="12">
        <v>3613</v>
      </c>
      <c r="Y273" s="12">
        <f t="shared" si="22"/>
        <v>61060</v>
      </c>
      <c r="Z273" s="35"/>
      <c r="AA273" s="35"/>
    </row>
    <row r="274" spans="1:27" ht="26" x14ac:dyDescent="0.15">
      <c r="A274" s="42">
        <v>61061</v>
      </c>
      <c r="B274" s="2" t="s">
        <v>42</v>
      </c>
      <c r="C274" s="15" t="str">
        <f>VLOOKUP(B274, Riferimento!M$3:N317, 2, 0)</f>
        <v>Italy</v>
      </c>
      <c r="D274" s="2" t="s">
        <v>102</v>
      </c>
      <c r="E274" s="2" t="s">
        <v>92</v>
      </c>
      <c r="F274" s="3" t="str">
        <f>VLOOKUP(E274,Riferimento!$E$3:$H$183,3,FALSE)</f>
        <v>EVT+10Y</v>
      </c>
      <c r="G274" s="3" t="str">
        <f>VLOOKUP(E274,Riferimento!$E$3:$H$181,2,FALSE)</f>
        <v>Accounts Payable, Receivables, Journal Vouchers and Cost Accounting</v>
      </c>
      <c r="H274" s="4">
        <v>44592</v>
      </c>
      <c r="I274" s="4">
        <v>44926</v>
      </c>
      <c r="J274" s="2" t="s">
        <v>93</v>
      </c>
      <c r="K274" s="4" t="s">
        <v>94</v>
      </c>
      <c r="L274" s="20" t="s">
        <v>384</v>
      </c>
      <c r="M274" s="3" t="str">
        <f>VLOOKUP(E274,Riferimento!$E$3:$H$181,4,FALSE)</f>
        <v>Tax Year Closed</v>
      </c>
      <c r="N274" s="4">
        <f t="shared" si="21"/>
        <v>44927</v>
      </c>
      <c r="O274" s="5">
        <f>VLOOKUP(E274,Riferimento!$E$3:$I$181,5,FALSE)</f>
        <v>3650</v>
      </c>
      <c r="P274" s="6">
        <f t="shared" si="23"/>
        <v>48577</v>
      </c>
      <c r="Q274" s="6" t="str">
        <f>VLOOKUP(E274,Riferimento!$E$3:$J$181,6,FALSE)</f>
        <v>Confidential</v>
      </c>
      <c r="R274" s="60"/>
      <c r="S274" s="10" t="str">
        <f t="shared" si="20"/>
        <v/>
      </c>
      <c r="T274" s="2" t="s">
        <v>48</v>
      </c>
      <c r="U274" s="15" t="s">
        <v>49</v>
      </c>
      <c r="V274" s="18" t="s">
        <v>104</v>
      </c>
      <c r="W274" s="54">
        <v>45099</v>
      </c>
      <c r="X274" s="12">
        <v>2608</v>
      </c>
      <c r="Y274" s="12">
        <f t="shared" si="22"/>
        <v>61061</v>
      </c>
      <c r="Z274" s="35"/>
      <c r="AA274" s="35"/>
    </row>
    <row r="275" spans="1:27" ht="36" x14ac:dyDescent="0.15">
      <c r="A275" s="42">
        <v>61062</v>
      </c>
      <c r="B275" s="2" t="s">
        <v>42</v>
      </c>
      <c r="C275" s="15" t="str">
        <f>VLOOKUP(B275, Riferimento!M$3:N318, 2, 0)</f>
        <v>Italy</v>
      </c>
      <c r="D275" s="2" t="s">
        <v>102</v>
      </c>
      <c r="E275" s="2" t="s">
        <v>92</v>
      </c>
      <c r="F275" s="3" t="str">
        <f>VLOOKUP(E275,Riferimento!$E$3:$H$183,3,FALSE)</f>
        <v>EVT+10Y</v>
      </c>
      <c r="G275" s="3" t="str">
        <f>VLOOKUP(E275,Riferimento!$E$3:$H$181,2,FALSE)</f>
        <v>Accounts Payable, Receivables, Journal Vouchers and Cost Accounting</v>
      </c>
      <c r="H275" s="4">
        <v>44562</v>
      </c>
      <c r="I275" s="4">
        <v>44926</v>
      </c>
      <c r="J275" s="2" t="s">
        <v>93</v>
      </c>
      <c r="K275" s="4" t="s">
        <v>94</v>
      </c>
      <c r="L275" s="20" t="s">
        <v>385</v>
      </c>
      <c r="M275" s="3" t="str">
        <f>VLOOKUP(E275,Riferimento!$E$3:$H$181,4,FALSE)</f>
        <v>Tax Year Closed</v>
      </c>
      <c r="N275" s="4">
        <f t="shared" si="21"/>
        <v>44927</v>
      </c>
      <c r="O275" s="5">
        <f>VLOOKUP(E275,Riferimento!$E$3:$I$181,5,FALSE)</f>
        <v>3650</v>
      </c>
      <c r="P275" s="6">
        <f t="shared" si="23"/>
        <v>48577</v>
      </c>
      <c r="Q275" s="6" t="str">
        <f>VLOOKUP(E275,Riferimento!$E$3:$J$181,6,FALSE)</f>
        <v>Confidential</v>
      </c>
      <c r="R275" s="60"/>
      <c r="S275" s="10" t="str">
        <f t="shared" si="20"/>
        <v/>
      </c>
      <c r="T275" s="2" t="s">
        <v>48</v>
      </c>
      <c r="U275" s="15" t="s">
        <v>49</v>
      </c>
      <c r="V275" s="18" t="s">
        <v>104</v>
      </c>
      <c r="W275" s="54">
        <v>45099</v>
      </c>
      <c r="X275" s="12">
        <v>2608</v>
      </c>
      <c r="Y275" s="12">
        <f t="shared" si="22"/>
        <v>61062</v>
      </c>
      <c r="Z275" s="35"/>
      <c r="AA275" s="35"/>
    </row>
    <row r="276" spans="1:27" ht="26" x14ac:dyDescent="0.15">
      <c r="A276" s="42">
        <v>61063</v>
      </c>
      <c r="B276" s="2" t="s">
        <v>42</v>
      </c>
      <c r="C276" s="15" t="str">
        <f>VLOOKUP(B276, Riferimento!M$3:N319, 2, 0)</f>
        <v>Italy</v>
      </c>
      <c r="D276" s="2" t="s">
        <v>102</v>
      </c>
      <c r="E276" s="2" t="s">
        <v>92</v>
      </c>
      <c r="F276" s="3" t="str">
        <f>VLOOKUP(E276,Riferimento!$E$3:$H$183,3,FALSE)</f>
        <v>EVT+10Y</v>
      </c>
      <c r="G276" s="3" t="str">
        <f>VLOOKUP(E276,Riferimento!$E$3:$H$181,2,FALSE)</f>
        <v>Accounts Payable, Receivables, Journal Vouchers and Cost Accounting</v>
      </c>
      <c r="H276" s="4">
        <v>44562</v>
      </c>
      <c r="I276" s="4">
        <v>44926</v>
      </c>
      <c r="J276" s="2" t="s">
        <v>93</v>
      </c>
      <c r="K276" s="4" t="s">
        <v>94</v>
      </c>
      <c r="L276" s="20" t="s">
        <v>386</v>
      </c>
      <c r="M276" s="3" t="str">
        <f>VLOOKUP(E276,Riferimento!$E$3:$H$181,4,FALSE)</f>
        <v>Tax Year Closed</v>
      </c>
      <c r="N276" s="4">
        <f t="shared" ref="N276:N282" si="24">+I277+1</f>
        <v>44197</v>
      </c>
      <c r="O276" s="5">
        <f>VLOOKUP(E276,Riferimento!$E$3:$I$181,5,FALSE)</f>
        <v>3650</v>
      </c>
      <c r="P276" s="6">
        <f t="shared" si="23"/>
        <v>47847</v>
      </c>
      <c r="Q276" s="6" t="str">
        <f>VLOOKUP(E276,Riferimento!$E$3:$J$181,6,FALSE)</f>
        <v>Confidential</v>
      </c>
      <c r="R276" s="60"/>
      <c r="S276" s="10" t="str">
        <f t="shared" si="20"/>
        <v/>
      </c>
      <c r="T276" s="2" t="s">
        <v>48</v>
      </c>
      <c r="U276" s="15" t="s">
        <v>49</v>
      </c>
      <c r="V276" s="18" t="s">
        <v>104</v>
      </c>
      <c r="W276" s="54">
        <v>45099</v>
      </c>
      <c r="X276" s="12">
        <v>2609</v>
      </c>
      <c r="Y276" s="12">
        <f t="shared" si="22"/>
        <v>61063</v>
      </c>
      <c r="Z276" s="35"/>
      <c r="AA276" s="35"/>
    </row>
    <row r="277" spans="1:27" ht="26" x14ac:dyDescent="0.15">
      <c r="A277" s="42">
        <v>61064</v>
      </c>
      <c r="B277" s="2" t="s">
        <v>42</v>
      </c>
      <c r="C277" s="15" t="str">
        <f>VLOOKUP(B277, Riferimento!M$3:N320, 2, 0)</f>
        <v>Italy</v>
      </c>
      <c r="D277" s="2" t="s">
        <v>102</v>
      </c>
      <c r="E277" s="2" t="s">
        <v>92</v>
      </c>
      <c r="F277" s="3" t="str">
        <f>VLOOKUP(E277,Riferimento!$E$3:$H$183,3,FALSE)</f>
        <v>EVT+10Y</v>
      </c>
      <c r="G277" s="3" t="str">
        <f>VLOOKUP(E277,Riferimento!$E$3:$H$181,2,FALSE)</f>
        <v>Accounts Payable, Receivables, Journal Vouchers and Cost Accounting</v>
      </c>
      <c r="H277" s="4">
        <v>43831</v>
      </c>
      <c r="I277" s="4">
        <v>44196</v>
      </c>
      <c r="J277" s="2" t="s">
        <v>93</v>
      </c>
      <c r="K277" s="4" t="s">
        <v>94</v>
      </c>
      <c r="L277" s="20" t="s">
        <v>387</v>
      </c>
      <c r="M277" s="3" t="str">
        <f>VLOOKUP(E277,Riferimento!$E$3:$H$181,4,FALSE)</f>
        <v>Tax Year Closed</v>
      </c>
      <c r="N277" s="4">
        <f t="shared" si="24"/>
        <v>44197</v>
      </c>
      <c r="O277" s="5">
        <f>VLOOKUP(E277,Riferimento!$E$3:$I$181,5,FALSE)</f>
        <v>3650</v>
      </c>
      <c r="P277" s="6">
        <f t="shared" si="23"/>
        <v>47847</v>
      </c>
      <c r="Q277" s="6" t="str">
        <f>VLOOKUP(E277,Riferimento!$E$3:$J$181,6,FALSE)</f>
        <v>Confidential</v>
      </c>
      <c r="R277" s="60"/>
      <c r="S277" s="10" t="str">
        <f t="shared" si="20"/>
        <v/>
      </c>
      <c r="T277" s="2" t="s">
        <v>48</v>
      </c>
      <c r="U277" s="15" t="s">
        <v>49</v>
      </c>
      <c r="V277" s="18" t="s">
        <v>104</v>
      </c>
      <c r="W277" s="54">
        <v>45099</v>
      </c>
      <c r="X277" s="12">
        <v>2609</v>
      </c>
      <c r="Y277" s="12">
        <f t="shared" si="22"/>
        <v>61064</v>
      </c>
      <c r="Z277" s="35"/>
      <c r="AA277" s="35"/>
    </row>
    <row r="278" spans="1:27" ht="26" x14ac:dyDescent="0.15">
      <c r="A278" s="42">
        <v>61065</v>
      </c>
      <c r="B278" s="2" t="s">
        <v>42</v>
      </c>
      <c r="C278" s="15" t="str">
        <f>VLOOKUP(B278, Riferimento!M$3:N321, 2, 0)</f>
        <v>Italy</v>
      </c>
      <c r="D278" s="2" t="s">
        <v>102</v>
      </c>
      <c r="E278" s="2" t="s">
        <v>92</v>
      </c>
      <c r="F278" s="3" t="str">
        <f>VLOOKUP(E278,Riferimento!$E$3:$H$183,3,FALSE)</f>
        <v>EVT+10Y</v>
      </c>
      <c r="G278" s="3" t="str">
        <f>VLOOKUP(E278,Riferimento!$E$3:$H$181,2,FALSE)</f>
        <v>Accounts Payable, Receivables, Journal Vouchers and Cost Accounting</v>
      </c>
      <c r="H278" s="4">
        <v>43831</v>
      </c>
      <c r="I278" s="4">
        <v>44196</v>
      </c>
      <c r="J278" s="2" t="s">
        <v>93</v>
      </c>
      <c r="K278" s="4" t="s">
        <v>94</v>
      </c>
      <c r="L278" s="20" t="s">
        <v>388</v>
      </c>
      <c r="M278" s="3" t="str">
        <f>VLOOKUP(E278,Riferimento!$E$3:$H$181,4,FALSE)</f>
        <v>Tax Year Closed</v>
      </c>
      <c r="N278" s="4">
        <f t="shared" si="24"/>
        <v>44197</v>
      </c>
      <c r="O278" s="5">
        <f>VLOOKUP(E278,Riferimento!$E$3:$I$181,5,FALSE)</f>
        <v>3650</v>
      </c>
      <c r="P278" s="6">
        <f t="shared" si="23"/>
        <v>47847</v>
      </c>
      <c r="Q278" s="6" t="str">
        <f>VLOOKUP(E278,Riferimento!$E$3:$J$181,6,FALSE)</f>
        <v>Confidential</v>
      </c>
      <c r="R278" s="60"/>
      <c r="S278" s="10" t="str">
        <f t="shared" si="20"/>
        <v/>
      </c>
      <c r="T278" s="2" t="s">
        <v>48</v>
      </c>
      <c r="U278" s="15" t="s">
        <v>49</v>
      </c>
      <c r="V278" s="18" t="s">
        <v>104</v>
      </c>
      <c r="W278" s="54">
        <v>45099</v>
      </c>
      <c r="X278" s="12">
        <v>2610</v>
      </c>
      <c r="Y278" s="12">
        <f t="shared" si="22"/>
        <v>61065</v>
      </c>
      <c r="Z278" s="35"/>
      <c r="AA278" s="35"/>
    </row>
    <row r="279" spans="1:27" ht="26" x14ac:dyDescent="0.15">
      <c r="A279" s="42">
        <v>61066</v>
      </c>
      <c r="B279" s="2" t="s">
        <v>42</v>
      </c>
      <c r="C279" s="15" t="str">
        <f>VLOOKUP(B279, Riferimento!M$3:N322, 2, 0)</f>
        <v>Italy</v>
      </c>
      <c r="D279" s="2" t="s">
        <v>102</v>
      </c>
      <c r="E279" s="2" t="s">
        <v>92</v>
      </c>
      <c r="F279" s="3" t="str">
        <f>VLOOKUP(E279,Riferimento!$E$3:$H$183,3,FALSE)</f>
        <v>EVT+10Y</v>
      </c>
      <c r="G279" s="3" t="str">
        <f>VLOOKUP(E279,Riferimento!$E$3:$H$181,2,FALSE)</f>
        <v>Accounts Payable, Receivables, Journal Vouchers and Cost Accounting</v>
      </c>
      <c r="H279" s="4">
        <v>43831</v>
      </c>
      <c r="I279" s="4">
        <v>44196</v>
      </c>
      <c r="J279" s="2" t="s">
        <v>93</v>
      </c>
      <c r="K279" s="4" t="s">
        <v>94</v>
      </c>
      <c r="L279" s="20" t="s">
        <v>389</v>
      </c>
      <c r="M279" s="3" t="str">
        <f>VLOOKUP(E279,Riferimento!$E$3:$H$181,4,FALSE)</f>
        <v>Tax Year Closed</v>
      </c>
      <c r="N279" s="4">
        <f t="shared" si="24"/>
        <v>44197</v>
      </c>
      <c r="O279" s="5">
        <f>VLOOKUP(E279,Riferimento!$E$3:$I$181,5,FALSE)</f>
        <v>3650</v>
      </c>
      <c r="P279" s="6">
        <f t="shared" si="23"/>
        <v>47847</v>
      </c>
      <c r="Q279" s="6" t="str">
        <f>VLOOKUP(E279,Riferimento!$E$3:$J$181,6,FALSE)</f>
        <v>Confidential</v>
      </c>
      <c r="R279" s="60"/>
      <c r="S279" s="10" t="str">
        <f t="shared" si="20"/>
        <v/>
      </c>
      <c r="T279" s="2" t="s">
        <v>48</v>
      </c>
      <c r="U279" s="15" t="s">
        <v>49</v>
      </c>
      <c r="V279" s="18" t="s">
        <v>104</v>
      </c>
      <c r="W279" s="54">
        <v>45099</v>
      </c>
      <c r="X279" s="12">
        <v>2610</v>
      </c>
      <c r="Y279" s="12">
        <f t="shared" si="22"/>
        <v>61066</v>
      </c>
      <c r="Z279" s="35"/>
      <c r="AA279" s="35"/>
    </row>
    <row r="280" spans="1:27" ht="48" x14ac:dyDescent="0.15">
      <c r="A280" s="42">
        <v>61067</v>
      </c>
      <c r="B280" s="2" t="s">
        <v>42</v>
      </c>
      <c r="C280" s="15" t="str">
        <f>VLOOKUP(B280, Riferimento!M$3:N323, 2, 0)</f>
        <v>Italy</v>
      </c>
      <c r="D280" s="2" t="s">
        <v>102</v>
      </c>
      <c r="E280" s="2" t="s">
        <v>92</v>
      </c>
      <c r="F280" s="3" t="str">
        <f>VLOOKUP(E280,Riferimento!$E$3:$H$183,3,FALSE)</f>
        <v>EVT+10Y</v>
      </c>
      <c r="G280" s="3" t="str">
        <f>VLOOKUP(E280,Riferimento!$E$3:$H$181,2,FALSE)</f>
        <v>Accounts Payable, Receivables, Journal Vouchers and Cost Accounting</v>
      </c>
      <c r="H280" s="4">
        <v>43831</v>
      </c>
      <c r="I280" s="4">
        <v>44196</v>
      </c>
      <c r="J280" s="2" t="s">
        <v>93</v>
      </c>
      <c r="K280" s="4" t="s">
        <v>94</v>
      </c>
      <c r="L280" s="20" t="s">
        <v>390</v>
      </c>
      <c r="M280" s="3" t="str">
        <f>VLOOKUP(E280,Riferimento!$E$3:$H$181,4,FALSE)</f>
        <v>Tax Year Closed</v>
      </c>
      <c r="N280" s="4">
        <f t="shared" si="24"/>
        <v>44562</v>
      </c>
      <c r="O280" s="5">
        <f>VLOOKUP(E280,Riferimento!$E$3:$I$181,5,FALSE)</f>
        <v>3650</v>
      </c>
      <c r="P280" s="6">
        <f t="shared" si="23"/>
        <v>48212</v>
      </c>
      <c r="Q280" s="6" t="str">
        <f>VLOOKUP(E280,Riferimento!$E$3:$J$181,6,FALSE)</f>
        <v>Confidential</v>
      </c>
      <c r="R280" s="60"/>
      <c r="S280" s="10" t="str">
        <f t="shared" si="20"/>
        <v/>
      </c>
      <c r="T280" s="2" t="s">
        <v>48</v>
      </c>
      <c r="U280" s="15" t="s">
        <v>49</v>
      </c>
      <c r="V280" s="18" t="s">
        <v>104</v>
      </c>
      <c r="W280" s="54">
        <v>45099</v>
      </c>
      <c r="X280" s="12">
        <v>2611</v>
      </c>
      <c r="Y280" s="12">
        <f t="shared" si="22"/>
        <v>61067</v>
      </c>
      <c r="Z280" s="35"/>
      <c r="AA280" s="35"/>
    </row>
    <row r="281" spans="1:27" ht="26" x14ac:dyDescent="0.15">
      <c r="A281" s="42">
        <v>61068</v>
      </c>
      <c r="B281" s="2" t="s">
        <v>42</v>
      </c>
      <c r="C281" s="15" t="str">
        <f>VLOOKUP(B281, Riferimento!M$3:N324, 2, 0)</f>
        <v>Italy</v>
      </c>
      <c r="D281" s="2" t="s">
        <v>102</v>
      </c>
      <c r="E281" s="2" t="s">
        <v>92</v>
      </c>
      <c r="F281" s="3" t="str">
        <f>VLOOKUP(E281,Riferimento!$E$3:$H$183,3,FALSE)</f>
        <v>EVT+10Y</v>
      </c>
      <c r="G281" s="3" t="str">
        <f>VLOOKUP(E281,Riferimento!$E$3:$H$181,2,FALSE)</f>
        <v>Accounts Payable, Receivables, Journal Vouchers and Cost Accounting</v>
      </c>
      <c r="H281" s="4">
        <v>44197</v>
      </c>
      <c r="I281" s="4">
        <v>44561</v>
      </c>
      <c r="J281" s="2" t="s">
        <v>93</v>
      </c>
      <c r="K281" s="4" t="s">
        <v>94</v>
      </c>
      <c r="L281" s="20" t="s">
        <v>391</v>
      </c>
      <c r="M281" s="3" t="str">
        <f>VLOOKUP(E281,Riferimento!$E$3:$H$181,4,FALSE)</f>
        <v>Tax Year Closed</v>
      </c>
      <c r="N281" s="4">
        <f t="shared" si="24"/>
        <v>44197</v>
      </c>
      <c r="O281" s="5">
        <f>VLOOKUP(E281,Riferimento!$E$3:$I$181,5,FALSE)</f>
        <v>3650</v>
      </c>
      <c r="P281" s="6">
        <f t="shared" si="23"/>
        <v>47847</v>
      </c>
      <c r="Q281" s="6" t="str">
        <f>VLOOKUP(E281,Riferimento!$E$3:$J$181,6,FALSE)</f>
        <v>Confidential</v>
      </c>
      <c r="R281" s="60"/>
      <c r="S281" s="10" t="str">
        <f t="shared" si="20"/>
        <v/>
      </c>
      <c r="T281" s="2" t="s">
        <v>48</v>
      </c>
      <c r="U281" s="15" t="s">
        <v>49</v>
      </c>
      <c r="V281" s="18" t="s">
        <v>104</v>
      </c>
      <c r="W281" s="54">
        <v>45099</v>
      </c>
      <c r="X281" s="12">
        <v>2611</v>
      </c>
      <c r="Y281" s="12">
        <f t="shared" si="22"/>
        <v>61068</v>
      </c>
      <c r="Z281" s="35"/>
      <c r="AA281" s="35"/>
    </row>
    <row r="282" spans="1:27" ht="36" x14ac:dyDescent="0.15">
      <c r="A282" s="42">
        <v>61069</v>
      </c>
      <c r="B282" s="2" t="s">
        <v>42</v>
      </c>
      <c r="C282" s="15" t="str">
        <f>VLOOKUP(B282, Riferimento!M$3:N325, 2, 0)</f>
        <v>Italy</v>
      </c>
      <c r="D282" s="2" t="s">
        <v>102</v>
      </c>
      <c r="E282" s="2" t="s">
        <v>92</v>
      </c>
      <c r="F282" s="3" t="str">
        <f>VLOOKUP(E282,Riferimento!$E$3:$H$183,3,FALSE)</f>
        <v>EVT+10Y</v>
      </c>
      <c r="G282" s="3" t="str">
        <f>VLOOKUP(E282,Riferimento!$E$3:$H$181,2,FALSE)</f>
        <v>Accounts Payable, Receivables, Journal Vouchers and Cost Accounting</v>
      </c>
      <c r="H282" s="4">
        <v>43831</v>
      </c>
      <c r="I282" s="4">
        <v>44196</v>
      </c>
      <c r="J282" s="2" t="s">
        <v>93</v>
      </c>
      <c r="K282" s="4" t="s">
        <v>94</v>
      </c>
      <c r="L282" s="20" t="s">
        <v>392</v>
      </c>
      <c r="M282" s="3" t="str">
        <f>VLOOKUP(E282,Riferimento!$E$3:$H$181,4,FALSE)</f>
        <v>Tax Year Closed</v>
      </c>
      <c r="N282" s="4">
        <f t="shared" si="24"/>
        <v>44927</v>
      </c>
      <c r="O282" s="5">
        <f>VLOOKUP(E282,Riferimento!$E$3:$I$181,5,FALSE)</f>
        <v>3650</v>
      </c>
      <c r="P282" s="6">
        <f t="shared" si="23"/>
        <v>48577</v>
      </c>
      <c r="Q282" s="6" t="str">
        <f>VLOOKUP(E282,Riferimento!$E$3:$J$181,6,FALSE)</f>
        <v>Confidential</v>
      </c>
      <c r="R282" s="60"/>
      <c r="S282" s="10" t="str">
        <f t="shared" si="20"/>
        <v/>
      </c>
      <c r="T282" s="2" t="s">
        <v>48</v>
      </c>
      <c r="U282" s="15" t="s">
        <v>49</v>
      </c>
      <c r="V282" s="18" t="s">
        <v>104</v>
      </c>
      <c r="W282" s="54">
        <v>45099</v>
      </c>
      <c r="X282" s="12">
        <v>2612</v>
      </c>
      <c r="Y282" s="12">
        <f t="shared" si="22"/>
        <v>61069</v>
      </c>
      <c r="Z282" s="35"/>
      <c r="AA282" s="35"/>
    </row>
    <row r="283" spans="1:27" ht="58.25" customHeight="1" x14ac:dyDescent="0.15">
      <c r="A283" s="42">
        <v>61070</v>
      </c>
      <c r="B283" s="2" t="s">
        <v>42</v>
      </c>
      <c r="C283" s="15" t="str">
        <f>VLOOKUP(B283, Riferimento!M$3:N326, 2, 0)</f>
        <v>Italy</v>
      </c>
      <c r="D283" s="2" t="s">
        <v>102</v>
      </c>
      <c r="E283" s="2" t="s">
        <v>92</v>
      </c>
      <c r="F283" s="3" t="str">
        <f>VLOOKUP(E283,Riferimento!$E$3:$H$183,3,FALSE)</f>
        <v>EVT+10Y</v>
      </c>
      <c r="G283" s="3" t="str">
        <f>VLOOKUP(E283,Riferimento!$E$3:$H$181,2,FALSE)</f>
        <v>Accounts Payable, Receivables, Journal Vouchers and Cost Accounting</v>
      </c>
      <c r="H283" s="4">
        <v>44562</v>
      </c>
      <c r="I283" s="4">
        <v>44926</v>
      </c>
      <c r="J283" s="2" t="s">
        <v>93</v>
      </c>
      <c r="K283" s="4" t="s">
        <v>94</v>
      </c>
      <c r="L283" s="20" t="s">
        <v>393</v>
      </c>
      <c r="M283" s="3" t="str">
        <f>VLOOKUP(E283,Riferimento!$E$3:$H$181,4,FALSE)</f>
        <v>Tax Year Closed</v>
      </c>
      <c r="N283" s="4">
        <f t="shared" si="21"/>
        <v>44927</v>
      </c>
      <c r="O283" s="5">
        <f>VLOOKUP(E283,Riferimento!$E$3:$I$181,5,FALSE)</f>
        <v>3650</v>
      </c>
      <c r="P283" s="6">
        <f t="shared" si="23"/>
        <v>48577</v>
      </c>
      <c r="Q283" s="6" t="str">
        <f>VLOOKUP(E283,Riferimento!$E$3:$J$181,6,FALSE)</f>
        <v>Confidential</v>
      </c>
      <c r="R283" s="60"/>
      <c r="S283" s="10" t="str">
        <f t="shared" si="20"/>
        <v/>
      </c>
      <c r="T283" s="2" t="s">
        <v>48</v>
      </c>
      <c r="U283" s="15" t="s">
        <v>49</v>
      </c>
      <c r="V283" s="18" t="s">
        <v>104</v>
      </c>
      <c r="W283" s="54">
        <v>45215</v>
      </c>
      <c r="X283" s="12">
        <v>2612</v>
      </c>
      <c r="Y283" s="12">
        <f t="shared" si="22"/>
        <v>61070</v>
      </c>
      <c r="Z283" s="35"/>
      <c r="AA283" s="35"/>
    </row>
    <row r="284" spans="1:27" ht="26" x14ac:dyDescent="0.15">
      <c r="A284" s="12">
        <v>61074</v>
      </c>
      <c r="B284" s="2" t="s">
        <v>394</v>
      </c>
      <c r="C284" s="15" t="str">
        <f>VLOOKUP(B284, Riferimento!M$3:N328, 2, 0)</f>
        <v>Italy</v>
      </c>
      <c r="D284" s="2" t="s">
        <v>395</v>
      </c>
      <c r="E284" s="2" t="s">
        <v>396</v>
      </c>
      <c r="F284" s="3" t="str">
        <f>VLOOKUP(E284,Riferimento!$E$3:$H$183,3,FALSE)</f>
        <v>EVT+6Y</v>
      </c>
      <c r="G284" s="3" t="str">
        <f>VLOOKUP(E284,Riferimento!$E$3:$H$181,2,FALSE)</f>
        <v>Work Assignment and People Management</v>
      </c>
      <c r="H284" s="4">
        <v>37622</v>
      </c>
      <c r="I284" s="4">
        <v>39082</v>
      </c>
      <c r="J284" s="4" t="s">
        <v>397</v>
      </c>
      <c r="K284" s="4" t="s">
        <v>398</v>
      </c>
      <c r="L284" s="20" t="s">
        <v>399</v>
      </c>
      <c r="M284" s="3" t="str">
        <f>VLOOKUP(E284,Riferimento!$E$3:$H$181,4,FALSE)</f>
        <v>Employee Termination</v>
      </c>
      <c r="N284" s="4">
        <f t="shared" si="21"/>
        <v>39083</v>
      </c>
      <c r="O284" s="5">
        <f>VLOOKUP(E284,Riferimento!$E$3:$I$181,5,FALSE)</f>
        <v>2190</v>
      </c>
      <c r="P284" s="6">
        <f>N284+O284</f>
        <v>41273</v>
      </c>
      <c r="Q284" s="6" t="str">
        <f>VLOOKUP(E284,Riferimento!$E$3:$J$181,6,FALSE)</f>
        <v>Highly Confidential</v>
      </c>
      <c r="R284" s="60"/>
      <c r="S284" s="10" t="str">
        <f t="shared" si="20"/>
        <v/>
      </c>
      <c r="T284" s="2" t="s">
        <v>48</v>
      </c>
      <c r="U284" s="15" t="s">
        <v>49</v>
      </c>
      <c r="V284" s="18" t="s">
        <v>400</v>
      </c>
      <c r="W284" s="54">
        <v>45215</v>
      </c>
      <c r="X284" s="12">
        <v>3229</v>
      </c>
      <c r="Y284" s="12">
        <f t="shared" si="22"/>
        <v>61074</v>
      </c>
      <c r="Z284" s="35"/>
      <c r="AA284" s="35"/>
    </row>
    <row r="285" spans="1:27" ht="26" x14ac:dyDescent="0.15">
      <c r="A285" s="12">
        <v>61074</v>
      </c>
      <c r="B285" s="2" t="s">
        <v>394</v>
      </c>
      <c r="C285" s="15" t="str">
        <f>VLOOKUP(B285, Riferimento!M$3:N329, 2, 0)</f>
        <v>Italy</v>
      </c>
      <c r="D285" s="2" t="s">
        <v>395</v>
      </c>
      <c r="E285" s="2" t="s">
        <v>396</v>
      </c>
      <c r="F285" s="3" t="str">
        <f>VLOOKUP(E285,Riferimento!$E$3:$H$183,3,FALSE)</f>
        <v>EVT+6Y</v>
      </c>
      <c r="G285" s="3" t="str">
        <f>VLOOKUP(E285,Riferimento!$E$3:$H$181,2,FALSE)</f>
        <v>Work Assignment and People Management</v>
      </c>
      <c r="H285" s="4">
        <v>39083</v>
      </c>
      <c r="I285" s="4">
        <v>39994</v>
      </c>
      <c r="J285" s="4" t="s">
        <v>397</v>
      </c>
      <c r="K285" s="4" t="s">
        <v>398</v>
      </c>
      <c r="L285" s="20" t="s">
        <v>399</v>
      </c>
      <c r="M285" s="3" t="str">
        <f>VLOOKUP(E285,Riferimento!$E$3:$H$181,4,FALSE)</f>
        <v>Employee Termination</v>
      </c>
      <c r="N285" s="4">
        <f t="shared" si="21"/>
        <v>39995</v>
      </c>
      <c r="O285" s="5">
        <f>VLOOKUP(E285,Riferimento!$E$3:$I$181,5,FALSE)</f>
        <v>2190</v>
      </c>
      <c r="P285" s="6">
        <f t="shared" ref="P285:P298" si="25">N285+O285</f>
        <v>42185</v>
      </c>
      <c r="Q285" s="6" t="str">
        <f>VLOOKUP(E285,Riferimento!$E$3:$J$181,6,FALSE)</f>
        <v>Highly Confidential</v>
      </c>
      <c r="R285" s="60"/>
      <c r="S285" s="10" t="str">
        <f t="shared" si="20"/>
        <v/>
      </c>
      <c r="T285" s="2" t="s">
        <v>48</v>
      </c>
      <c r="U285" s="15" t="s">
        <v>49</v>
      </c>
      <c r="V285" s="18" t="s">
        <v>400</v>
      </c>
      <c r="W285" s="54">
        <v>45215</v>
      </c>
      <c r="X285" s="12">
        <v>3229</v>
      </c>
      <c r="Y285" s="12">
        <f t="shared" si="22"/>
        <v>61074</v>
      </c>
      <c r="Z285" s="35"/>
      <c r="AA285" s="35"/>
    </row>
    <row r="286" spans="1:27" ht="26" x14ac:dyDescent="0.15">
      <c r="A286" s="12">
        <v>61074</v>
      </c>
      <c r="B286" s="2" t="s">
        <v>394</v>
      </c>
      <c r="C286" s="15" t="str">
        <f>VLOOKUP(B286, Riferimento!M$3:N330, 2, 0)</f>
        <v>Italy</v>
      </c>
      <c r="D286" s="2" t="s">
        <v>395</v>
      </c>
      <c r="E286" s="2" t="s">
        <v>396</v>
      </c>
      <c r="F286" s="3" t="str">
        <f>VLOOKUP(E286,Riferimento!$E$3:$H$183,3,FALSE)</f>
        <v>EVT+6Y</v>
      </c>
      <c r="G286" s="3" t="str">
        <f>VLOOKUP(E286,Riferimento!$E$3:$H$181,2,FALSE)</f>
        <v>Work Assignment and People Management</v>
      </c>
      <c r="H286" s="4">
        <v>39995</v>
      </c>
      <c r="I286" s="4">
        <v>40543</v>
      </c>
      <c r="J286" s="4" t="s">
        <v>397</v>
      </c>
      <c r="K286" s="4" t="s">
        <v>398</v>
      </c>
      <c r="L286" s="20" t="s">
        <v>399</v>
      </c>
      <c r="M286" s="3" t="str">
        <f>VLOOKUP(E286,Riferimento!$E$3:$H$181,4,FALSE)</f>
        <v>Employee Termination</v>
      </c>
      <c r="N286" s="4">
        <f t="shared" si="21"/>
        <v>40544</v>
      </c>
      <c r="O286" s="5">
        <f>VLOOKUP(E286,Riferimento!$E$3:$I$181,5,FALSE)</f>
        <v>2190</v>
      </c>
      <c r="P286" s="6">
        <f t="shared" si="25"/>
        <v>42734</v>
      </c>
      <c r="Q286" s="6" t="str">
        <f>VLOOKUP(E286,Riferimento!$E$3:$J$181,6,FALSE)</f>
        <v>Highly Confidential</v>
      </c>
      <c r="R286" s="60"/>
      <c r="S286" s="10" t="str">
        <f t="shared" si="20"/>
        <v/>
      </c>
      <c r="T286" s="2" t="s">
        <v>48</v>
      </c>
      <c r="U286" s="15" t="s">
        <v>49</v>
      </c>
      <c r="V286" s="18" t="s">
        <v>400</v>
      </c>
      <c r="W286" s="54">
        <v>45215</v>
      </c>
      <c r="X286" s="12">
        <v>3229</v>
      </c>
      <c r="Y286" s="12">
        <f t="shared" si="22"/>
        <v>61074</v>
      </c>
      <c r="Z286" s="35"/>
      <c r="AA286" s="35"/>
    </row>
    <row r="287" spans="1:27" ht="26" x14ac:dyDescent="0.15">
      <c r="A287" s="12">
        <v>61074</v>
      </c>
      <c r="B287" s="2" t="s">
        <v>394</v>
      </c>
      <c r="C287" s="15" t="str">
        <f>VLOOKUP(B287, Riferimento!M$3:N331, 2, 0)</f>
        <v>Italy</v>
      </c>
      <c r="D287" s="2" t="s">
        <v>395</v>
      </c>
      <c r="E287" s="2" t="s">
        <v>396</v>
      </c>
      <c r="F287" s="3" t="str">
        <f>VLOOKUP(E287,Riferimento!$E$3:$H$183,3,FALSE)</f>
        <v>EVT+6Y</v>
      </c>
      <c r="G287" s="3" t="str">
        <f>VLOOKUP(E287,Riferimento!$E$3:$H$181,2,FALSE)</f>
        <v>Work Assignment and People Management</v>
      </c>
      <c r="H287" s="4">
        <v>40544</v>
      </c>
      <c r="I287" s="4">
        <v>43465</v>
      </c>
      <c r="J287" s="4" t="s">
        <v>397</v>
      </c>
      <c r="K287" s="4" t="s">
        <v>398</v>
      </c>
      <c r="L287" s="20" t="s">
        <v>399</v>
      </c>
      <c r="M287" s="3" t="str">
        <f>VLOOKUP(E287,Riferimento!$E$3:$H$181,4,FALSE)</f>
        <v>Employee Termination</v>
      </c>
      <c r="N287" s="4">
        <f t="shared" si="21"/>
        <v>43466</v>
      </c>
      <c r="O287" s="5">
        <f>VLOOKUP(E287,Riferimento!$E$3:$I$181,5,FALSE)</f>
        <v>2190</v>
      </c>
      <c r="P287" s="6">
        <f t="shared" si="25"/>
        <v>45656</v>
      </c>
      <c r="Q287" s="6" t="str">
        <f>VLOOKUP(E287,Riferimento!$E$3:$J$181,6,FALSE)</f>
        <v>Highly Confidential</v>
      </c>
      <c r="R287" s="60"/>
      <c r="S287" s="10" t="str">
        <f t="shared" si="20"/>
        <v/>
      </c>
      <c r="T287" s="2" t="s">
        <v>48</v>
      </c>
      <c r="U287" s="15" t="s">
        <v>49</v>
      </c>
      <c r="V287" s="18" t="s">
        <v>400</v>
      </c>
      <c r="W287" s="54">
        <v>45215</v>
      </c>
      <c r="X287" s="12">
        <v>3229</v>
      </c>
      <c r="Y287" s="12">
        <f t="shared" si="22"/>
        <v>61074</v>
      </c>
      <c r="Z287" s="35"/>
      <c r="AA287" s="35"/>
    </row>
    <row r="288" spans="1:27" ht="26" x14ac:dyDescent="0.15">
      <c r="A288" s="12">
        <v>61074</v>
      </c>
      <c r="B288" s="2" t="s">
        <v>394</v>
      </c>
      <c r="C288" s="15" t="str">
        <f>VLOOKUP(B288, Riferimento!M$3:N332, 2, 0)</f>
        <v>Italy</v>
      </c>
      <c r="D288" s="2" t="s">
        <v>395</v>
      </c>
      <c r="E288" s="2" t="s">
        <v>396</v>
      </c>
      <c r="F288" s="3" t="str">
        <f>VLOOKUP(E288,Riferimento!$E$3:$H$183,3,FALSE)</f>
        <v>EVT+6Y</v>
      </c>
      <c r="G288" s="3" t="str">
        <f>VLOOKUP(E288,Riferimento!$E$3:$H$181,2,FALSE)</f>
        <v>Work Assignment and People Management</v>
      </c>
      <c r="H288" s="4">
        <v>43466</v>
      </c>
      <c r="I288" s="4">
        <v>44926</v>
      </c>
      <c r="J288" s="4" t="s">
        <v>397</v>
      </c>
      <c r="K288" s="4" t="s">
        <v>398</v>
      </c>
      <c r="L288" s="20" t="s">
        <v>399</v>
      </c>
      <c r="M288" s="3" t="str">
        <f>VLOOKUP(E288,Riferimento!$E$3:$H$181,4,FALSE)</f>
        <v>Employee Termination</v>
      </c>
      <c r="N288" s="4">
        <f t="shared" si="21"/>
        <v>44927</v>
      </c>
      <c r="O288" s="5">
        <f>VLOOKUP(E288,Riferimento!$E$3:$I$181,5,FALSE)</f>
        <v>2190</v>
      </c>
      <c r="P288" s="6">
        <f t="shared" si="25"/>
        <v>47117</v>
      </c>
      <c r="Q288" s="6" t="str">
        <f>VLOOKUP(E288,Riferimento!$E$3:$J$181,6,FALSE)</f>
        <v>Highly Confidential</v>
      </c>
      <c r="R288" s="60"/>
      <c r="S288" s="10" t="str">
        <f t="shared" si="20"/>
        <v/>
      </c>
      <c r="T288" s="2" t="s">
        <v>48</v>
      </c>
      <c r="U288" s="15" t="s">
        <v>49</v>
      </c>
      <c r="V288" s="18" t="s">
        <v>400</v>
      </c>
      <c r="W288" s="54">
        <v>45215</v>
      </c>
      <c r="X288" s="12">
        <v>3229</v>
      </c>
      <c r="Y288" s="12">
        <f t="shared" si="22"/>
        <v>61074</v>
      </c>
      <c r="Z288" s="35"/>
      <c r="AA288" s="35"/>
    </row>
    <row r="289" spans="1:27" ht="26" x14ac:dyDescent="0.15">
      <c r="A289" s="12">
        <v>61075</v>
      </c>
      <c r="B289" s="2" t="s">
        <v>394</v>
      </c>
      <c r="C289" s="15" t="str">
        <f>VLOOKUP(B289, Riferimento!M$3:N333, 2, 0)</f>
        <v>Italy</v>
      </c>
      <c r="D289" s="2" t="s">
        <v>395</v>
      </c>
      <c r="E289" s="2" t="s">
        <v>207</v>
      </c>
      <c r="F289" s="3" t="str">
        <f>VLOOKUP(E289,Riferimento!$E$3:$H$183,3,FALSE)</f>
        <v>5Y</v>
      </c>
      <c r="G289" s="3" t="str">
        <f>VLOOKUP(E289,Riferimento!$E$3:$H$181,2,FALSE)</f>
        <v>General Correspondence and Working Papers</v>
      </c>
      <c r="H289" s="4">
        <v>43101</v>
      </c>
      <c r="I289" s="4">
        <v>43131</v>
      </c>
      <c r="J289" s="4" t="s">
        <v>397</v>
      </c>
      <c r="K289" s="4" t="s">
        <v>398</v>
      </c>
      <c r="L289" s="20" t="s">
        <v>401</v>
      </c>
      <c r="M289" s="3" t="str">
        <f>VLOOKUP(E289,Riferimento!$E$3:$H$181,4,FALSE)</f>
        <v>Creation Date</v>
      </c>
      <c r="N289" s="4">
        <f t="shared" si="21"/>
        <v>43132</v>
      </c>
      <c r="O289" s="5">
        <f>VLOOKUP(E289,Riferimento!$E$3:$I$181,5,FALSE)</f>
        <v>1825</v>
      </c>
      <c r="P289" s="6">
        <f t="shared" si="25"/>
        <v>44957</v>
      </c>
      <c r="Q289" s="6" t="str">
        <f>VLOOKUP(E289,Riferimento!$E$3:$J$181,6,FALSE)</f>
        <v>General</v>
      </c>
      <c r="R289" s="60"/>
      <c r="S289" s="10" t="str">
        <f t="shared" si="20"/>
        <v/>
      </c>
      <c r="T289" s="2" t="s">
        <v>48</v>
      </c>
      <c r="U289" s="15" t="s">
        <v>49</v>
      </c>
      <c r="V289" s="18" t="s">
        <v>400</v>
      </c>
      <c r="W289" s="54">
        <v>45215</v>
      </c>
      <c r="X289" s="12">
        <v>3230</v>
      </c>
      <c r="Y289" s="12">
        <f t="shared" si="22"/>
        <v>61075</v>
      </c>
      <c r="Z289" s="35"/>
      <c r="AA289" s="35"/>
    </row>
    <row r="290" spans="1:27" ht="26" x14ac:dyDescent="0.15">
      <c r="A290" s="12">
        <v>61075</v>
      </c>
      <c r="B290" s="2" t="s">
        <v>394</v>
      </c>
      <c r="C290" s="15" t="str">
        <f>VLOOKUP(B290, Riferimento!M$3:N334, 2, 0)</f>
        <v>Italy</v>
      </c>
      <c r="D290" s="2" t="s">
        <v>395</v>
      </c>
      <c r="E290" s="2" t="s">
        <v>207</v>
      </c>
      <c r="F290" s="3" t="str">
        <f>VLOOKUP(E290,Riferimento!$E$3:$H$183,3,FALSE)</f>
        <v>5Y</v>
      </c>
      <c r="G290" s="3" t="str">
        <f>VLOOKUP(E290,Riferimento!$E$3:$H$181,2,FALSE)</f>
        <v>General Correspondence and Working Papers</v>
      </c>
      <c r="H290" s="4">
        <v>43466</v>
      </c>
      <c r="I290" s="4">
        <v>43830</v>
      </c>
      <c r="J290" s="4" t="s">
        <v>397</v>
      </c>
      <c r="K290" s="4" t="s">
        <v>398</v>
      </c>
      <c r="L290" s="20" t="s">
        <v>401</v>
      </c>
      <c r="M290" s="3" t="str">
        <f>VLOOKUP(E290,Riferimento!$E$3:$H$181,4,FALSE)</f>
        <v>Creation Date</v>
      </c>
      <c r="N290" s="4">
        <f t="shared" si="21"/>
        <v>43831</v>
      </c>
      <c r="O290" s="5">
        <f>VLOOKUP(E290,Riferimento!$E$3:$I$181,5,FALSE)</f>
        <v>1825</v>
      </c>
      <c r="P290" s="6">
        <f t="shared" si="25"/>
        <v>45656</v>
      </c>
      <c r="Q290" s="6" t="str">
        <f>VLOOKUP(E290,Riferimento!$E$3:$J$181,6,FALSE)</f>
        <v>General</v>
      </c>
      <c r="R290" s="60"/>
      <c r="S290" s="10" t="str">
        <f t="shared" si="20"/>
        <v/>
      </c>
      <c r="T290" s="2" t="s">
        <v>48</v>
      </c>
      <c r="U290" s="15" t="s">
        <v>49</v>
      </c>
      <c r="V290" s="18" t="s">
        <v>400</v>
      </c>
      <c r="W290" s="54">
        <v>45215</v>
      </c>
      <c r="X290" s="12">
        <v>3230</v>
      </c>
      <c r="Y290" s="12">
        <f t="shared" si="22"/>
        <v>61075</v>
      </c>
      <c r="Z290" s="35"/>
      <c r="AA290" s="35"/>
    </row>
    <row r="291" spans="1:27" ht="26" x14ac:dyDescent="0.15">
      <c r="A291" s="12">
        <v>61075</v>
      </c>
      <c r="B291" s="2" t="s">
        <v>394</v>
      </c>
      <c r="C291" s="15" t="str">
        <f>VLOOKUP(B291, Riferimento!M$3:N335, 2, 0)</f>
        <v>Italy</v>
      </c>
      <c r="D291" s="2" t="s">
        <v>395</v>
      </c>
      <c r="E291" s="2" t="s">
        <v>207</v>
      </c>
      <c r="F291" s="3" t="str">
        <f>VLOOKUP(E291,Riferimento!$E$3:$H$183,3,FALSE)</f>
        <v>5Y</v>
      </c>
      <c r="G291" s="3" t="str">
        <f>VLOOKUP(E291,Riferimento!$E$3:$H$181,2,FALSE)</f>
        <v>General Correspondence and Working Papers</v>
      </c>
      <c r="H291" s="4">
        <v>43831</v>
      </c>
      <c r="I291" s="4">
        <v>44196</v>
      </c>
      <c r="J291" s="4" t="s">
        <v>397</v>
      </c>
      <c r="K291" s="4" t="s">
        <v>398</v>
      </c>
      <c r="L291" s="20" t="s">
        <v>401</v>
      </c>
      <c r="M291" s="3" t="str">
        <f>VLOOKUP(E291,Riferimento!$E$3:$H$181,4,FALSE)</f>
        <v>Creation Date</v>
      </c>
      <c r="N291" s="4">
        <f t="shared" si="21"/>
        <v>44197</v>
      </c>
      <c r="O291" s="5">
        <f>VLOOKUP(E291,Riferimento!$E$3:$I$181,5,FALSE)</f>
        <v>1825</v>
      </c>
      <c r="P291" s="6">
        <f t="shared" si="25"/>
        <v>46022</v>
      </c>
      <c r="Q291" s="6" t="str">
        <f>VLOOKUP(E291,Riferimento!$E$3:$J$181,6,FALSE)</f>
        <v>General</v>
      </c>
      <c r="R291" s="60"/>
      <c r="S291" s="10" t="str">
        <f t="shared" si="20"/>
        <v/>
      </c>
      <c r="T291" s="2" t="s">
        <v>48</v>
      </c>
      <c r="U291" s="15" t="s">
        <v>49</v>
      </c>
      <c r="V291" s="18" t="s">
        <v>400</v>
      </c>
      <c r="W291" s="54">
        <v>45215</v>
      </c>
      <c r="X291" s="12">
        <v>3230</v>
      </c>
      <c r="Y291" s="12">
        <f t="shared" si="22"/>
        <v>61075</v>
      </c>
      <c r="Z291" s="35"/>
      <c r="AA291" s="35"/>
    </row>
    <row r="292" spans="1:27" ht="26" x14ac:dyDescent="0.15">
      <c r="A292" s="12">
        <v>61075</v>
      </c>
      <c r="B292" s="2" t="s">
        <v>394</v>
      </c>
      <c r="C292" s="15" t="str">
        <f>VLOOKUP(B292, Riferimento!M$3:N336, 2, 0)</f>
        <v>Italy</v>
      </c>
      <c r="D292" s="2" t="s">
        <v>395</v>
      </c>
      <c r="E292" s="2" t="s">
        <v>207</v>
      </c>
      <c r="F292" s="3" t="str">
        <f>VLOOKUP(E292,Riferimento!$E$3:$H$183,3,FALSE)</f>
        <v>5Y</v>
      </c>
      <c r="G292" s="3" t="str">
        <f>VLOOKUP(E292,Riferimento!$E$3:$H$181,2,FALSE)</f>
        <v>General Correspondence and Working Papers</v>
      </c>
      <c r="H292" s="4">
        <v>44197</v>
      </c>
      <c r="I292" s="4">
        <v>44561</v>
      </c>
      <c r="J292" s="4" t="s">
        <v>397</v>
      </c>
      <c r="K292" s="4" t="s">
        <v>398</v>
      </c>
      <c r="L292" s="20" t="s">
        <v>401</v>
      </c>
      <c r="M292" s="3" t="str">
        <f>VLOOKUP(E292,Riferimento!$E$3:$H$181,4,FALSE)</f>
        <v>Creation Date</v>
      </c>
      <c r="N292" s="4">
        <f t="shared" si="21"/>
        <v>44562</v>
      </c>
      <c r="O292" s="5">
        <f>VLOOKUP(E292,Riferimento!$E$3:$I$181,5,FALSE)</f>
        <v>1825</v>
      </c>
      <c r="P292" s="6">
        <f t="shared" si="25"/>
        <v>46387</v>
      </c>
      <c r="Q292" s="6" t="str">
        <f>VLOOKUP(E292,Riferimento!$E$3:$J$181,6,FALSE)</f>
        <v>General</v>
      </c>
      <c r="R292" s="60"/>
      <c r="S292" s="10" t="str">
        <f t="shared" si="20"/>
        <v/>
      </c>
      <c r="T292" s="2" t="s">
        <v>48</v>
      </c>
      <c r="U292" s="15" t="s">
        <v>49</v>
      </c>
      <c r="V292" s="18" t="s">
        <v>400</v>
      </c>
      <c r="W292" s="54">
        <v>45215</v>
      </c>
      <c r="X292" s="12">
        <v>3230</v>
      </c>
      <c r="Y292" s="12">
        <f t="shared" si="22"/>
        <v>61075</v>
      </c>
      <c r="Z292" s="35"/>
      <c r="AA292" s="35"/>
    </row>
    <row r="293" spans="1:27" ht="26" x14ac:dyDescent="0.15">
      <c r="A293" s="12">
        <v>61075</v>
      </c>
      <c r="B293" s="2" t="s">
        <v>394</v>
      </c>
      <c r="C293" s="15" t="str">
        <f>VLOOKUP(B293, Riferimento!M$3:N337, 2, 0)</f>
        <v>Italy</v>
      </c>
      <c r="D293" s="2" t="s">
        <v>395</v>
      </c>
      <c r="E293" s="2" t="s">
        <v>207</v>
      </c>
      <c r="F293" s="3" t="str">
        <f>VLOOKUP(E293,Riferimento!$E$3:$H$183,3,FALSE)</f>
        <v>5Y</v>
      </c>
      <c r="G293" s="3" t="str">
        <f>VLOOKUP(E293,Riferimento!$E$3:$H$181,2,FALSE)</f>
        <v>General Correspondence and Working Papers</v>
      </c>
      <c r="H293" s="4">
        <v>44562</v>
      </c>
      <c r="I293" s="4">
        <v>44926</v>
      </c>
      <c r="J293" s="4" t="s">
        <v>397</v>
      </c>
      <c r="K293" s="4" t="s">
        <v>398</v>
      </c>
      <c r="L293" s="20" t="s">
        <v>401</v>
      </c>
      <c r="M293" s="3" t="str">
        <f>VLOOKUP(E293,Riferimento!$E$3:$H$181,4,FALSE)</f>
        <v>Creation Date</v>
      </c>
      <c r="N293" s="4">
        <f t="shared" si="21"/>
        <v>44927</v>
      </c>
      <c r="O293" s="5">
        <f>VLOOKUP(E293,Riferimento!$E$3:$I$181,5,FALSE)</f>
        <v>1825</v>
      </c>
      <c r="P293" s="6">
        <f t="shared" si="25"/>
        <v>46752</v>
      </c>
      <c r="Q293" s="6" t="str">
        <f>VLOOKUP(E293,Riferimento!$E$3:$J$181,6,FALSE)</f>
        <v>General</v>
      </c>
      <c r="R293" s="60"/>
      <c r="S293" s="10" t="str">
        <f t="shared" si="20"/>
        <v/>
      </c>
      <c r="T293" s="2" t="s">
        <v>48</v>
      </c>
      <c r="U293" s="15" t="s">
        <v>49</v>
      </c>
      <c r="V293" s="18" t="s">
        <v>400</v>
      </c>
      <c r="W293" s="54">
        <v>45215</v>
      </c>
      <c r="X293" s="12">
        <v>3230</v>
      </c>
      <c r="Y293" s="12">
        <f t="shared" si="22"/>
        <v>61075</v>
      </c>
      <c r="Z293" s="35"/>
      <c r="AA293" s="35"/>
    </row>
    <row r="294" spans="1:27" ht="26" x14ac:dyDescent="0.15">
      <c r="A294" s="12">
        <v>61076</v>
      </c>
      <c r="B294" s="2" t="s">
        <v>394</v>
      </c>
      <c r="C294" s="15" t="str">
        <f>VLOOKUP(B294, Riferimento!M$3:N338, 2, 0)</f>
        <v>Italy</v>
      </c>
      <c r="D294" s="2" t="s">
        <v>395</v>
      </c>
      <c r="E294" s="2" t="s">
        <v>207</v>
      </c>
      <c r="F294" s="3" t="str">
        <f>VLOOKUP(E294,Riferimento!$E$3:$H$183,3,FALSE)</f>
        <v>5Y</v>
      </c>
      <c r="G294" s="3" t="str">
        <f>VLOOKUP(E294,Riferimento!$E$3:$H$181,2,FALSE)</f>
        <v>General Correspondence and Working Papers</v>
      </c>
      <c r="H294" s="4">
        <v>41275</v>
      </c>
      <c r="I294" s="4">
        <v>41639</v>
      </c>
      <c r="J294" s="4" t="s">
        <v>397</v>
      </c>
      <c r="K294" s="4" t="s">
        <v>398</v>
      </c>
      <c r="L294" s="20" t="s">
        <v>402</v>
      </c>
      <c r="M294" s="3" t="str">
        <f>VLOOKUP(E294,Riferimento!$E$3:$H$181,4,FALSE)</f>
        <v>Creation Date</v>
      </c>
      <c r="N294" s="4">
        <f t="shared" si="21"/>
        <v>41640</v>
      </c>
      <c r="O294" s="5">
        <f>VLOOKUP(E294,Riferimento!$E$3:$I$181,5,FALSE)</f>
        <v>1825</v>
      </c>
      <c r="P294" s="6">
        <f t="shared" si="25"/>
        <v>43465</v>
      </c>
      <c r="Q294" s="6" t="str">
        <f>VLOOKUP(E294,Riferimento!$E$3:$J$181,6,FALSE)</f>
        <v>General</v>
      </c>
      <c r="R294" s="60"/>
      <c r="S294" s="10" t="str">
        <f t="shared" si="20"/>
        <v/>
      </c>
      <c r="T294" s="2" t="s">
        <v>48</v>
      </c>
      <c r="U294" s="15" t="s">
        <v>49</v>
      </c>
      <c r="V294" s="18" t="s">
        <v>400</v>
      </c>
      <c r="W294" s="54">
        <v>45215</v>
      </c>
      <c r="X294" s="12">
        <v>3131</v>
      </c>
      <c r="Y294" s="12">
        <f t="shared" si="22"/>
        <v>61076</v>
      </c>
      <c r="Z294" s="35"/>
      <c r="AA294" s="35"/>
    </row>
    <row r="295" spans="1:27" ht="26" x14ac:dyDescent="0.15">
      <c r="A295" s="12">
        <v>61076</v>
      </c>
      <c r="B295" s="2" t="s">
        <v>394</v>
      </c>
      <c r="C295" s="15" t="str">
        <f>VLOOKUP(B295, Riferimento!M$3:N339, 2, 0)</f>
        <v>Italy</v>
      </c>
      <c r="D295" s="2" t="s">
        <v>395</v>
      </c>
      <c r="E295" s="2" t="s">
        <v>207</v>
      </c>
      <c r="F295" s="3" t="str">
        <f>VLOOKUP(E295,Riferimento!$E$3:$H$183,3,FALSE)</f>
        <v>5Y</v>
      </c>
      <c r="G295" s="3" t="str">
        <f>VLOOKUP(E295,Riferimento!$E$3:$H$181,2,FALSE)</f>
        <v>General Correspondence and Working Papers</v>
      </c>
      <c r="H295" s="4">
        <v>41640</v>
      </c>
      <c r="I295" s="4">
        <v>42004</v>
      </c>
      <c r="J295" s="4" t="s">
        <v>397</v>
      </c>
      <c r="K295" s="4" t="s">
        <v>398</v>
      </c>
      <c r="L295" s="20" t="s">
        <v>403</v>
      </c>
      <c r="M295" s="3" t="str">
        <f>VLOOKUP(E295,Riferimento!$E$3:$H$181,4,FALSE)</f>
        <v>Creation Date</v>
      </c>
      <c r="N295" s="4">
        <f t="shared" si="21"/>
        <v>42005</v>
      </c>
      <c r="O295" s="5">
        <f>VLOOKUP(E295,Riferimento!$E$3:$I$181,5,FALSE)</f>
        <v>1825</v>
      </c>
      <c r="P295" s="6">
        <f t="shared" si="25"/>
        <v>43830</v>
      </c>
      <c r="Q295" s="6" t="str">
        <f>VLOOKUP(E295,Riferimento!$E$3:$J$181,6,FALSE)</f>
        <v>General</v>
      </c>
      <c r="R295" s="60"/>
      <c r="S295" s="10" t="str">
        <f t="shared" si="20"/>
        <v/>
      </c>
      <c r="T295" s="2" t="s">
        <v>48</v>
      </c>
      <c r="U295" s="15" t="s">
        <v>49</v>
      </c>
      <c r="V295" s="18" t="s">
        <v>400</v>
      </c>
      <c r="W295" s="54">
        <v>45215</v>
      </c>
      <c r="X295" s="12">
        <v>3131</v>
      </c>
      <c r="Y295" s="12">
        <f t="shared" si="22"/>
        <v>61076</v>
      </c>
      <c r="Z295" s="35"/>
      <c r="AA295" s="35"/>
    </row>
    <row r="296" spans="1:27" ht="26" x14ac:dyDescent="0.15">
      <c r="A296" s="12">
        <v>61076</v>
      </c>
      <c r="B296" s="2" t="s">
        <v>394</v>
      </c>
      <c r="C296" s="15" t="str">
        <f>VLOOKUP(B296, Riferimento!M$3:N340, 2, 0)</f>
        <v>Italy</v>
      </c>
      <c r="D296" s="2" t="s">
        <v>395</v>
      </c>
      <c r="E296" s="2" t="s">
        <v>207</v>
      </c>
      <c r="F296" s="3" t="str">
        <f>VLOOKUP(E296,Riferimento!$E$3:$H$183,3,FALSE)</f>
        <v>5Y</v>
      </c>
      <c r="G296" s="3" t="str">
        <f>VLOOKUP(E296,Riferimento!$E$3:$H$181,2,FALSE)</f>
        <v>General Correspondence and Working Papers</v>
      </c>
      <c r="H296" s="4">
        <v>42005</v>
      </c>
      <c r="I296" s="4">
        <v>42369</v>
      </c>
      <c r="J296" s="4" t="s">
        <v>397</v>
      </c>
      <c r="K296" s="4" t="s">
        <v>398</v>
      </c>
      <c r="L296" s="20" t="s">
        <v>404</v>
      </c>
      <c r="M296" s="3" t="str">
        <f>VLOOKUP(E296,Riferimento!$E$3:$H$181,4,FALSE)</f>
        <v>Creation Date</v>
      </c>
      <c r="N296" s="4">
        <f t="shared" si="21"/>
        <v>42370</v>
      </c>
      <c r="O296" s="5">
        <f>VLOOKUP(E296,Riferimento!$E$3:$I$181,5,FALSE)</f>
        <v>1825</v>
      </c>
      <c r="P296" s="6">
        <f t="shared" si="25"/>
        <v>44195</v>
      </c>
      <c r="Q296" s="6" t="str">
        <f>VLOOKUP(E296,Riferimento!$E$3:$J$181,6,FALSE)</f>
        <v>General</v>
      </c>
      <c r="R296" s="60"/>
      <c r="S296" s="10" t="str">
        <f t="shared" si="20"/>
        <v/>
      </c>
      <c r="T296" s="2" t="s">
        <v>48</v>
      </c>
      <c r="U296" s="15" t="s">
        <v>49</v>
      </c>
      <c r="V296" s="18" t="s">
        <v>400</v>
      </c>
      <c r="W296" s="54">
        <v>45215</v>
      </c>
      <c r="X296" s="12">
        <v>3131</v>
      </c>
      <c r="Y296" s="12">
        <f t="shared" si="22"/>
        <v>61076</v>
      </c>
      <c r="Z296" s="35"/>
      <c r="AA296" s="35"/>
    </row>
    <row r="297" spans="1:27" ht="26" x14ac:dyDescent="0.15">
      <c r="A297" s="12">
        <v>61076</v>
      </c>
      <c r="B297" s="2" t="s">
        <v>394</v>
      </c>
      <c r="C297" s="15" t="str">
        <f>VLOOKUP(B297, Riferimento!M$3:N341, 2, 0)</f>
        <v>Italy</v>
      </c>
      <c r="D297" s="2" t="s">
        <v>395</v>
      </c>
      <c r="E297" s="2" t="s">
        <v>207</v>
      </c>
      <c r="F297" s="3" t="str">
        <f>VLOOKUP(E297,Riferimento!$E$3:$H$183,3,FALSE)</f>
        <v>5Y</v>
      </c>
      <c r="G297" s="3" t="str">
        <f>VLOOKUP(E297,Riferimento!$E$3:$H$181,2,FALSE)</f>
        <v>General Correspondence and Working Papers</v>
      </c>
      <c r="H297" s="4">
        <v>42370</v>
      </c>
      <c r="I297" s="4">
        <v>42735</v>
      </c>
      <c r="J297" s="4" t="s">
        <v>397</v>
      </c>
      <c r="K297" s="4" t="s">
        <v>398</v>
      </c>
      <c r="L297" s="20" t="s">
        <v>405</v>
      </c>
      <c r="M297" s="3" t="str">
        <f>VLOOKUP(E297,Riferimento!$E$3:$H$181,4,FALSE)</f>
        <v>Creation Date</v>
      </c>
      <c r="N297" s="4">
        <f t="shared" si="21"/>
        <v>42736</v>
      </c>
      <c r="O297" s="5">
        <f>VLOOKUP(E297,Riferimento!$E$3:$I$181,5,FALSE)</f>
        <v>1825</v>
      </c>
      <c r="P297" s="6">
        <f t="shared" si="25"/>
        <v>44561</v>
      </c>
      <c r="Q297" s="6" t="str">
        <f>VLOOKUP(E297,Riferimento!$E$3:$J$181,6,FALSE)</f>
        <v>General</v>
      </c>
      <c r="R297" s="60"/>
      <c r="S297" s="10" t="str">
        <f t="shared" si="20"/>
        <v/>
      </c>
      <c r="T297" s="2" t="s">
        <v>48</v>
      </c>
      <c r="U297" s="15" t="s">
        <v>49</v>
      </c>
      <c r="V297" s="18" t="s">
        <v>400</v>
      </c>
      <c r="W297" s="54">
        <v>45215</v>
      </c>
      <c r="X297" s="12">
        <v>3131</v>
      </c>
      <c r="Y297" s="12">
        <f t="shared" si="22"/>
        <v>61076</v>
      </c>
      <c r="Z297" s="35"/>
      <c r="AA297" s="35"/>
    </row>
    <row r="298" spans="1:27" ht="26" x14ac:dyDescent="0.15">
      <c r="A298" s="12">
        <v>61076</v>
      </c>
      <c r="B298" s="2" t="s">
        <v>394</v>
      </c>
      <c r="C298" s="15" t="str">
        <f>VLOOKUP(B298, Riferimento!M$3:N342, 2, 0)</f>
        <v>Italy</v>
      </c>
      <c r="D298" s="2" t="s">
        <v>395</v>
      </c>
      <c r="E298" s="2" t="s">
        <v>207</v>
      </c>
      <c r="F298" s="3" t="str">
        <f>VLOOKUP(E298,Riferimento!$E$3:$H$183,3,FALSE)</f>
        <v>5Y</v>
      </c>
      <c r="G298" s="3" t="str">
        <f>VLOOKUP(E298,Riferimento!$E$3:$H$181,2,FALSE)</f>
        <v>General Correspondence and Working Papers</v>
      </c>
      <c r="H298" s="4">
        <v>42736</v>
      </c>
      <c r="I298" s="4">
        <v>43100</v>
      </c>
      <c r="J298" s="4" t="s">
        <v>397</v>
      </c>
      <c r="K298" s="4" t="s">
        <v>398</v>
      </c>
      <c r="L298" s="20" t="s">
        <v>405</v>
      </c>
      <c r="M298" s="3" t="str">
        <f>VLOOKUP(E298,Riferimento!$E$3:$H$181,4,FALSE)</f>
        <v>Creation Date</v>
      </c>
      <c r="N298" s="4">
        <f t="shared" si="21"/>
        <v>43101</v>
      </c>
      <c r="O298" s="5">
        <f>VLOOKUP(E298,Riferimento!$E$3:$I$181,5,FALSE)</f>
        <v>1825</v>
      </c>
      <c r="P298" s="6">
        <f t="shared" si="25"/>
        <v>44926</v>
      </c>
      <c r="Q298" s="6" t="str">
        <f>VLOOKUP(E298,Riferimento!$E$3:$J$181,6,FALSE)</f>
        <v>General</v>
      </c>
      <c r="R298" s="60"/>
      <c r="S298" s="10" t="str">
        <f t="shared" si="20"/>
        <v/>
      </c>
      <c r="T298" s="2" t="s">
        <v>48</v>
      </c>
      <c r="U298" s="15" t="s">
        <v>49</v>
      </c>
      <c r="V298" s="18" t="s">
        <v>400</v>
      </c>
      <c r="W298" s="54">
        <v>45215</v>
      </c>
      <c r="X298" s="12">
        <v>3131</v>
      </c>
      <c r="Y298" s="12">
        <f t="shared" si="22"/>
        <v>61076</v>
      </c>
      <c r="Z298" s="35"/>
      <c r="AA298" s="35"/>
    </row>
    <row r="299" spans="1:27" ht="404" x14ac:dyDescent="0.15">
      <c r="A299" s="12">
        <v>61077</v>
      </c>
      <c r="B299" s="2" t="s">
        <v>42</v>
      </c>
      <c r="C299" s="2" t="str">
        <f>VLOOKUP(B299, [2]Riferimento!M$3:N341, 2, 0)</f>
        <v>Italy</v>
      </c>
      <c r="D299" s="2" t="s">
        <v>406</v>
      </c>
      <c r="E299" s="2" t="s">
        <v>407</v>
      </c>
      <c r="F299" s="3" t="str">
        <f>VLOOKUP(E299,[2]Riferimento!$E$3:$H$183,3,FALSE)</f>
        <v>EVT+10Y</v>
      </c>
      <c r="G299" s="3" t="str">
        <f>VLOOKUP(E299,[2]Riferimento!$E$3:$H$181,2,FALSE)</f>
        <v>Contracts / Agreements - General</v>
      </c>
      <c r="H299" s="4">
        <v>39448</v>
      </c>
      <c r="I299" s="4">
        <v>40543</v>
      </c>
      <c r="J299" s="4" t="s">
        <v>408</v>
      </c>
      <c r="K299" s="4" t="s">
        <v>409</v>
      </c>
      <c r="L299" s="20" t="s">
        <v>410</v>
      </c>
      <c r="M299" s="3" t="str">
        <f>VLOOKUP(E299,Riferimento!$E$3:$H$181,4,FALSE)</f>
        <v>Termination of Contract</v>
      </c>
      <c r="N299" s="4">
        <f t="shared" si="21"/>
        <v>40544</v>
      </c>
      <c r="O299" s="5">
        <f>VLOOKUP(E299,Riferimento!$E$3:$I$181,5,FALSE)</f>
        <v>3650</v>
      </c>
      <c r="P299" s="6">
        <f t="shared" si="23"/>
        <v>44194</v>
      </c>
      <c r="Q299" s="6" t="str">
        <f>VLOOKUP(E299,[1]Riferimento!$E$3:$J$181,6,FALSE)</f>
        <v>Confidential</v>
      </c>
      <c r="R299" s="60"/>
      <c r="S299" s="10" t="str">
        <f t="shared" si="20"/>
        <v/>
      </c>
      <c r="T299" s="2" t="s">
        <v>48</v>
      </c>
      <c r="U299" s="15" t="s">
        <v>49</v>
      </c>
      <c r="V299" s="18" t="s">
        <v>411</v>
      </c>
      <c r="W299" s="54">
        <v>45245</v>
      </c>
      <c r="X299" s="12">
        <v>2843</v>
      </c>
      <c r="Y299" s="12">
        <f t="shared" si="22"/>
        <v>61077</v>
      </c>
      <c r="Z299" s="35"/>
      <c r="AA299" s="35"/>
    </row>
    <row r="300" spans="1:27" ht="221" x14ac:dyDescent="0.15">
      <c r="A300" s="12">
        <v>61077</v>
      </c>
      <c r="B300" s="2" t="s">
        <v>42</v>
      </c>
      <c r="C300" s="2" t="str">
        <f>VLOOKUP(B300, [2]Riferimento!M$3:N342, 2, 0)</f>
        <v>Italy</v>
      </c>
      <c r="D300" s="2" t="s">
        <v>406</v>
      </c>
      <c r="E300" s="2" t="s">
        <v>407</v>
      </c>
      <c r="F300" s="3" t="str">
        <f>VLOOKUP(E300,[2]Riferimento!$E$3:$H$183,3,FALSE)</f>
        <v>EVT+10Y</v>
      </c>
      <c r="G300" s="3" t="str">
        <f>VLOOKUP(E300,[2]Riferimento!$E$3:$H$181,2,FALSE)</f>
        <v>Contracts / Agreements - General</v>
      </c>
      <c r="H300" s="4">
        <v>40179</v>
      </c>
      <c r="I300" s="4">
        <v>40908</v>
      </c>
      <c r="J300" s="4" t="s">
        <v>412</v>
      </c>
      <c r="K300" s="4" t="s">
        <v>409</v>
      </c>
      <c r="L300" s="20" t="s">
        <v>413</v>
      </c>
      <c r="M300" s="3" t="str">
        <f>VLOOKUP(E300,Riferimento!$E$3:$H$181,4,FALSE)</f>
        <v>Termination of Contract</v>
      </c>
      <c r="N300" s="4">
        <f t="shared" si="21"/>
        <v>40909</v>
      </c>
      <c r="O300" s="5">
        <f>VLOOKUP(E300,Riferimento!$E$3:$I$181,5,FALSE)</f>
        <v>3650</v>
      </c>
      <c r="P300" s="6">
        <f t="shared" si="23"/>
        <v>44559</v>
      </c>
      <c r="Q300" s="6" t="str">
        <f>VLOOKUP(E300,[1]Riferimento!$E$3:$J$181,6,FALSE)</f>
        <v>Confidential</v>
      </c>
      <c r="R300" s="60"/>
      <c r="S300" s="10" t="str">
        <f t="shared" ref="S300:S359" si="26">IF(T300="Planet","066890B001","")</f>
        <v/>
      </c>
      <c r="T300" s="2" t="s">
        <v>48</v>
      </c>
      <c r="U300" s="15" t="s">
        <v>49</v>
      </c>
      <c r="V300" s="18" t="s">
        <v>411</v>
      </c>
      <c r="W300" s="54">
        <v>45245</v>
      </c>
      <c r="X300" s="12">
        <v>2843</v>
      </c>
      <c r="Y300" s="12">
        <f t="shared" si="22"/>
        <v>61077</v>
      </c>
      <c r="Z300" s="35"/>
      <c r="AA300" s="35"/>
    </row>
    <row r="301" spans="1:27" ht="221" x14ac:dyDescent="0.15">
      <c r="A301" s="12">
        <v>61077</v>
      </c>
      <c r="B301" s="2" t="s">
        <v>42</v>
      </c>
      <c r="C301" s="2" t="str">
        <f>VLOOKUP(B301, [2]Riferimento!M$3:N343, 2, 0)</f>
        <v>Italy</v>
      </c>
      <c r="D301" s="2" t="s">
        <v>406</v>
      </c>
      <c r="E301" s="2" t="s">
        <v>407</v>
      </c>
      <c r="F301" s="3" t="str">
        <f>VLOOKUP(E301,[2]Riferimento!$E$3:$H$183,3,FALSE)</f>
        <v>EVT+10Y</v>
      </c>
      <c r="G301" s="3" t="str">
        <f>VLOOKUP(E301,[2]Riferimento!$E$3:$H$181,2,FALSE)</f>
        <v>Contracts / Agreements - General</v>
      </c>
      <c r="H301" s="4">
        <v>40179</v>
      </c>
      <c r="I301" s="4">
        <v>41274</v>
      </c>
      <c r="J301" s="4" t="s">
        <v>414</v>
      </c>
      <c r="K301" s="4" t="s">
        <v>409</v>
      </c>
      <c r="L301" s="20" t="s">
        <v>413</v>
      </c>
      <c r="M301" s="3" t="str">
        <f>VLOOKUP(E301,Riferimento!$E$3:$H$181,4,FALSE)</f>
        <v>Termination of Contract</v>
      </c>
      <c r="N301" s="4">
        <f t="shared" si="21"/>
        <v>41275</v>
      </c>
      <c r="O301" s="5">
        <f>VLOOKUP(E301,Riferimento!$E$3:$I$181,5,FALSE)</f>
        <v>3650</v>
      </c>
      <c r="P301" s="6">
        <f t="shared" si="23"/>
        <v>44925</v>
      </c>
      <c r="Q301" s="6" t="str">
        <f>VLOOKUP(E301,[1]Riferimento!$E$3:$J$181,6,FALSE)</f>
        <v>Confidential</v>
      </c>
      <c r="R301" s="60"/>
      <c r="S301" s="10" t="str">
        <f t="shared" si="26"/>
        <v/>
      </c>
      <c r="T301" s="2" t="s">
        <v>48</v>
      </c>
      <c r="U301" s="15" t="s">
        <v>49</v>
      </c>
      <c r="V301" s="18" t="s">
        <v>411</v>
      </c>
      <c r="W301" s="54">
        <v>45245</v>
      </c>
      <c r="X301" s="12">
        <v>2843</v>
      </c>
      <c r="Y301" s="12">
        <f t="shared" si="22"/>
        <v>61077</v>
      </c>
      <c r="Z301" s="35"/>
      <c r="AA301" s="35"/>
    </row>
    <row r="302" spans="1:27" ht="272" x14ac:dyDescent="0.15">
      <c r="A302" s="12">
        <v>61077</v>
      </c>
      <c r="B302" s="2" t="s">
        <v>42</v>
      </c>
      <c r="C302" s="2" t="str">
        <f>VLOOKUP(B302, [2]Riferimento!M$3:N344, 2, 0)</f>
        <v>Italy</v>
      </c>
      <c r="D302" s="2" t="s">
        <v>406</v>
      </c>
      <c r="E302" s="2" t="s">
        <v>407</v>
      </c>
      <c r="F302" s="3" t="str">
        <f>VLOOKUP(E302,[2]Riferimento!$E$3:$H$183,3,FALSE)</f>
        <v>EVT+10Y</v>
      </c>
      <c r="G302" s="3" t="str">
        <f>VLOOKUP(E302,[2]Riferimento!$E$3:$H$181,2,FALSE)</f>
        <v>Contracts / Agreements - General</v>
      </c>
      <c r="H302" s="4">
        <v>40544</v>
      </c>
      <c r="I302" s="4">
        <v>41639</v>
      </c>
      <c r="J302" s="4" t="s">
        <v>415</v>
      </c>
      <c r="K302" s="4" t="s">
        <v>409</v>
      </c>
      <c r="L302" s="20" t="s">
        <v>413</v>
      </c>
      <c r="M302" s="3" t="str">
        <f>VLOOKUP(E302,Riferimento!$E$3:$H$181,4,FALSE)</f>
        <v>Termination of Contract</v>
      </c>
      <c r="N302" s="4">
        <f t="shared" si="21"/>
        <v>41640</v>
      </c>
      <c r="O302" s="5">
        <f>VLOOKUP(E302,Riferimento!$E$3:$I$181,5,FALSE)</f>
        <v>3650</v>
      </c>
      <c r="P302" s="6">
        <f t="shared" si="23"/>
        <v>45290</v>
      </c>
      <c r="Q302" s="6" t="str">
        <f>VLOOKUP(E302,[1]Riferimento!$E$3:$J$181,6,FALSE)</f>
        <v>Confidential</v>
      </c>
      <c r="R302" s="60"/>
      <c r="S302" s="10" t="str">
        <f t="shared" si="26"/>
        <v/>
      </c>
      <c r="T302" s="2" t="s">
        <v>48</v>
      </c>
      <c r="U302" s="15" t="s">
        <v>49</v>
      </c>
      <c r="V302" s="18" t="s">
        <v>411</v>
      </c>
      <c r="W302" s="54">
        <v>45245</v>
      </c>
      <c r="X302" s="12">
        <v>2843</v>
      </c>
      <c r="Y302" s="12">
        <f t="shared" si="22"/>
        <v>61077</v>
      </c>
      <c r="Z302" s="35"/>
      <c r="AA302" s="35"/>
    </row>
    <row r="303" spans="1:27" ht="221" x14ac:dyDescent="0.15">
      <c r="A303" s="12">
        <v>61077</v>
      </c>
      <c r="B303" s="2" t="s">
        <v>42</v>
      </c>
      <c r="C303" s="2" t="str">
        <f>VLOOKUP(B303, [2]Riferimento!M$3:N345, 2, 0)</f>
        <v>Italy</v>
      </c>
      <c r="D303" s="2" t="s">
        <v>406</v>
      </c>
      <c r="E303" s="2" t="s">
        <v>407</v>
      </c>
      <c r="F303" s="3" t="str">
        <f>VLOOKUP(E303,[2]Riferimento!$E$3:$H$183,3,FALSE)</f>
        <v>EVT+10Y</v>
      </c>
      <c r="G303" s="3" t="str">
        <f>VLOOKUP(E303,[2]Riferimento!$E$3:$H$181,2,FALSE)</f>
        <v>Contracts / Agreements - General</v>
      </c>
      <c r="H303" s="4">
        <v>40909</v>
      </c>
      <c r="I303" s="4">
        <v>42004</v>
      </c>
      <c r="J303" s="4" t="s">
        <v>416</v>
      </c>
      <c r="K303" s="4" t="s">
        <v>409</v>
      </c>
      <c r="L303" s="20" t="s">
        <v>413</v>
      </c>
      <c r="M303" s="3" t="str">
        <f>VLOOKUP(E303,Riferimento!$E$3:$H$181,4,FALSE)</f>
        <v>Termination of Contract</v>
      </c>
      <c r="N303" s="4">
        <f t="shared" si="21"/>
        <v>42005</v>
      </c>
      <c r="O303" s="5">
        <f>VLOOKUP(E303,Riferimento!$E$3:$I$181,5,FALSE)</f>
        <v>3650</v>
      </c>
      <c r="P303" s="6">
        <f t="shared" si="23"/>
        <v>45655</v>
      </c>
      <c r="Q303" s="6" t="str">
        <f>VLOOKUP(E303,[1]Riferimento!$E$3:$J$181,6,FALSE)</f>
        <v>Confidential</v>
      </c>
      <c r="R303" s="60"/>
      <c r="S303" s="10" t="str">
        <f t="shared" si="26"/>
        <v/>
      </c>
      <c r="T303" s="2" t="s">
        <v>48</v>
      </c>
      <c r="U303" s="15" t="s">
        <v>49</v>
      </c>
      <c r="V303" s="18" t="s">
        <v>411</v>
      </c>
      <c r="W303" s="54">
        <v>45245</v>
      </c>
      <c r="X303" s="12">
        <v>2843</v>
      </c>
      <c r="Y303" s="12">
        <f t="shared" si="22"/>
        <v>61077</v>
      </c>
      <c r="Z303" s="35"/>
      <c r="AA303" s="35"/>
    </row>
    <row r="304" spans="1:27" ht="392" x14ac:dyDescent="0.15">
      <c r="A304" s="12">
        <v>61078</v>
      </c>
      <c r="B304" s="2" t="s">
        <v>42</v>
      </c>
      <c r="C304" s="2" t="str">
        <f>VLOOKUP(B304, [2]Riferimento!M$3:N346, 2, 0)</f>
        <v>Italy</v>
      </c>
      <c r="D304" s="2" t="s">
        <v>406</v>
      </c>
      <c r="E304" s="2" t="s">
        <v>407</v>
      </c>
      <c r="F304" s="3" t="str">
        <f>VLOOKUP(E304,[2]Riferimento!$E$3:$H$183,3,FALSE)</f>
        <v>EVT+10Y</v>
      </c>
      <c r="G304" s="3" t="str">
        <f>VLOOKUP(E304,[2]Riferimento!$E$3:$H$181,2,FALSE)</f>
        <v>Contracts / Agreements - General</v>
      </c>
      <c r="H304" s="4">
        <v>41275</v>
      </c>
      <c r="I304" s="4">
        <v>42369</v>
      </c>
      <c r="J304" s="4" t="s">
        <v>417</v>
      </c>
      <c r="K304" s="4" t="s">
        <v>409</v>
      </c>
      <c r="L304" s="20" t="s">
        <v>413</v>
      </c>
      <c r="M304" s="3" t="str">
        <f>VLOOKUP(E304,Riferimento!$E$3:$H$181,4,FALSE)</f>
        <v>Termination of Contract</v>
      </c>
      <c r="N304" s="4">
        <f t="shared" si="21"/>
        <v>42370</v>
      </c>
      <c r="O304" s="5">
        <f>VLOOKUP(E304,Riferimento!$E$3:$I$181,5,FALSE)</f>
        <v>3650</v>
      </c>
      <c r="P304" s="6">
        <f t="shared" si="23"/>
        <v>46020</v>
      </c>
      <c r="Q304" s="6" t="str">
        <f>VLOOKUP(E304,[1]Riferimento!$E$3:$J$181,6,FALSE)</f>
        <v>Confidential</v>
      </c>
      <c r="R304" s="60"/>
      <c r="S304" s="10" t="str">
        <f t="shared" si="26"/>
        <v/>
      </c>
      <c r="T304" s="2" t="s">
        <v>48</v>
      </c>
      <c r="U304" s="15" t="s">
        <v>49</v>
      </c>
      <c r="V304" s="18" t="s">
        <v>411</v>
      </c>
      <c r="W304" s="54">
        <v>45245</v>
      </c>
      <c r="X304" s="12">
        <v>2843</v>
      </c>
      <c r="Y304" s="12">
        <f t="shared" si="22"/>
        <v>61078</v>
      </c>
      <c r="Z304" s="35"/>
      <c r="AA304" s="35"/>
    </row>
    <row r="305" spans="1:27" ht="182" x14ac:dyDescent="0.15">
      <c r="A305" s="12">
        <v>61078</v>
      </c>
      <c r="B305" s="2" t="s">
        <v>42</v>
      </c>
      <c r="C305" s="2" t="str">
        <f>VLOOKUP(B305, [2]Riferimento!M$3:N347, 2, 0)</f>
        <v>Italy</v>
      </c>
      <c r="D305" s="2" t="s">
        <v>406</v>
      </c>
      <c r="E305" s="2" t="s">
        <v>407</v>
      </c>
      <c r="F305" s="3" t="str">
        <f>VLOOKUP(E305,[2]Riferimento!$E$3:$H$183,3,FALSE)</f>
        <v>EVT+10Y</v>
      </c>
      <c r="G305" s="3" t="str">
        <f>VLOOKUP(E305,[2]Riferimento!$E$3:$H$181,2,FALSE)</f>
        <v>Contracts / Agreements - General</v>
      </c>
      <c r="H305" s="4">
        <v>41640</v>
      </c>
      <c r="I305" s="4" t="s">
        <v>418</v>
      </c>
      <c r="J305" s="4" t="s">
        <v>419</v>
      </c>
      <c r="K305" s="4" t="s">
        <v>409</v>
      </c>
      <c r="L305" s="20" t="s">
        <v>413</v>
      </c>
      <c r="M305" s="3" t="str">
        <f>VLOOKUP(E305,Riferimento!$E$3:$H$181,4,FALSE)</f>
        <v>Termination of Contract</v>
      </c>
      <c r="N305" s="4" t="e">
        <f t="shared" si="21"/>
        <v>#VALUE!</v>
      </c>
      <c r="O305" s="5">
        <f>VLOOKUP(E305,Riferimento!$E$3:$I$181,5,FALSE)</f>
        <v>3650</v>
      </c>
      <c r="P305" s="6" t="e">
        <f t="shared" si="23"/>
        <v>#VALUE!</v>
      </c>
      <c r="Q305" s="6" t="str">
        <f>VLOOKUP(E305,[1]Riferimento!$E$3:$J$181,6,FALSE)</f>
        <v>Confidential</v>
      </c>
      <c r="R305" s="60"/>
      <c r="S305" s="10" t="str">
        <f t="shared" si="26"/>
        <v/>
      </c>
      <c r="T305" s="2" t="s">
        <v>48</v>
      </c>
      <c r="U305" s="15" t="s">
        <v>49</v>
      </c>
      <c r="V305" s="18" t="s">
        <v>411</v>
      </c>
      <c r="W305" s="54">
        <v>45245</v>
      </c>
      <c r="X305" s="12">
        <v>2843</v>
      </c>
      <c r="Y305" s="12">
        <f t="shared" si="22"/>
        <v>61078</v>
      </c>
      <c r="Z305" s="35"/>
      <c r="AA305" s="35"/>
    </row>
    <row r="306" spans="1:27" ht="26" x14ac:dyDescent="0.15">
      <c r="A306" s="12">
        <v>61078</v>
      </c>
      <c r="B306" s="2" t="s">
        <v>42</v>
      </c>
      <c r="C306" s="2" t="str">
        <f>VLOOKUP(B306, [2]Riferimento!M$3:N348, 2, 0)</f>
        <v>Italy</v>
      </c>
      <c r="D306" s="2" t="s">
        <v>406</v>
      </c>
      <c r="E306" s="2" t="s">
        <v>407</v>
      </c>
      <c r="F306" s="3" t="str">
        <f>VLOOKUP(E306,[2]Riferimento!$E$3:$H$183,3,FALSE)</f>
        <v>EVT+10Y</v>
      </c>
      <c r="G306" s="3" t="str">
        <f>VLOOKUP(E306,[2]Riferimento!$E$3:$H$181,2,FALSE)</f>
        <v>Contracts / Agreements - General</v>
      </c>
      <c r="H306" s="4">
        <v>39814</v>
      </c>
      <c r="I306" s="4">
        <v>40908</v>
      </c>
      <c r="J306" s="95" t="s">
        <v>1008</v>
      </c>
      <c r="K306" s="4" t="s">
        <v>409</v>
      </c>
      <c r="L306" s="20" t="s">
        <v>420</v>
      </c>
      <c r="M306" s="3" t="str">
        <f>VLOOKUP(E306,Riferimento!$E$3:$H$181,4,FALSE)</f>
        <v>Termination of Contract</v>
      </c>
      <c r="N306" s="4">
        <f t="shared" si="21"/>
        <v>40909</v>
      </c>
      <c r="O306" s="5">
        <f>VLOOKUP(E306,Riferimento!$E$3:$I$181,5,FALSE)</f>
        <v>3650</v>
      </c>
      <c r="P306" s="6">
        <f t="shared" si="23"/>
        <v>44559</v>
      </c>
      <c r="Q306" s="6" t="str">
        <f>VLOOKUP(E306,[1]Riferimento!$E$3:$J$181,6,FALSE)</f>
        <v>Confidential</v>
      </c>
      <c r="R306" s="60"/>
      <c r="S306" s="10" t="str">
        <f t="shared" si="26"/>
        <v/>
      </c>
      <c r="T306" s="2" t="s">
        <v>48</v>
      </c>
      <c r="U306" s="15" t="s">
        <v>49</v>
      </c>
      <c r="V306" s="18" t="s">
        <v>411</v>
      </c>
      <c r="W306" s="54">
        <v>45245</v>
      </c>
      <c r="X306" s="12">
        <v>2843</v>
      </c>
      <c r="Y306" s="12">
        <f t="shared" si="22"/>
        <v>61078</v>
      </c>
      <c r="Z306" s="35"/>
      <c r="AA306" s="35"/>
    </row>
    <row r="307" spans="1:27" ht="26" x14ac:dyDescent="0.15">
      <c r="A307" s="12">
        <v>61078</v>
      </c>
      <c r="B307" s="2" t="s">
        <v>42</v>
      </c>
      <c r="C307" s="2" t="str">
        <f>VLOOKUP(B307, [2]Riferimento!M$3:N349, 2, 0)</f>
        <v>Italy</v>
      </c>
      <c r="D307" s="2" t="s">
        <v>406</v>
      </c>
      <c r="E307" s="2" t="s">
        <v>407</v>
      </c>
      <c r="F307" s="3" t="str">
        <f>VLOOKUP(E307,[2]Riferimento!$E$3:$H$183,3,FALSE)</f>
        <v>EVT+10Y</v>
      </c>
      <c r="G307" s="3" t="str">
        <f>VLOOKUP(E307,[2]Riferimento!$E$3:$H$181,2,FALSE)</f>
        <v>Contracts / Agreements - General</v>
      </c>
      <c r="H307" s="4">
        <v>41640</v>
      </c>
      <c r="I307" s="4">
        <v>42735</v>
      </c>
      <c r="J307" s="95" t="s">
        <v>1008</v>
      </c>
      <c r="K307" s="4" t="s">
        <v>409</v>
      </c>
      <c r="L307" s="20" t="s">
        <v>420</v>
      </c>
      <c r="M307" s="3" t="str">
        <f>VLOOKUP(E307,Riferimento!$E$3:$H$181,4,FALSE)</f>
        <v>Termination of Contract</v>
      </c>
      <c r="N307" s="4">
        <f t="shared" ref="N307" si="27">+I307+1</f>
        <v>42736</v>
      </c>
      <c r="O307" s="5">
        <f>VLOOKUP(E307,Riferimento!$E$3:$I$181,5,FALSE)</f>
        <v>3650</v>
      </c>
      <c r="P307" s="6">
        <f t="shared" ref="P307" si="28">N307+O307</f>
        <v>46386</v>
      </c>
      <c r="Q307" s="6" t="str">
        <f>VLOOKUP(E307,[1]Riferimento!$E$3:$J$181,6,FALSE)</f>
        <v>Confidential</v>
      </c>
      <c r="R307" s="60"/>
      <c r="S307" s="10" t="str">
        <f t="shared" si="26"/>
        <v/>
      </c>
      <c r="T307" s="2" t="s">
        <v>48</v>
      </c>
      <c r="U307" s="15" t="s">
        <v>49</v>
      </c>
      <c r="V307" s="18" t="s">
        <v>411</v>
      </c>
      <c r="W307" s="54">
        <v>45245</v>
      </c>
      <c r="X307" s="12">
        <v>2843</v>
      </c>
      <c r="Y307" s="12">
        <f t="shared" si="22"/>
        <v>61078</v>
      </c>
      <c r="Z307" s="35"/>
      <c r="AA307" s="35"/>
    </row>
    <row r="308" spans="1:27" ht="26" x14ac:dyDescent="0.15">
      <c r="A308" s="12">
        <v>61078</v>
      </c>
      <c r="B308" s="2" t="s">
        <v>42</v>
      </c>
      <c r="C308" s="2" t="str">
        <f>VLOOKUP(B308, [2]Riferimento!M$3:N350, 2, 0)</f>
        <v>Italy</v>
      </c>
      <c r="D308" s="2" t="s">
        <v>406</v>
      </c>
      <c r="E308" s="2" t="s">
        <v>407</v>
      </c>
      <c r="F308" s="3" t="str">
        <f>VLOOKUP(E308,[2]Riferimento!$E$3:$H$183,3,FALSE)</f>
        <v>EVT+10Y</v>
      </c>
      <c r="G308" s="3" t="str">
        <f>VLOOKUP(E308,[2]Riferimento!$E$3:$H$181,2,FALSE)</f>
        <v>Contracts / Agreements - General</v>
      </c>
      <c r="H308" s="4">
        <v>39448</v>
      </c>
      <c r="I308" s="4">
        <v>40543</v>
      </c>
      <c r="J308" s="95" t="s">
        <v>1008</v>
      </c>
      <c r="K308" s="4" t="s">
        <v>409</v>
      </c>
      <c r="L308" s="20" t="s">
        <v>420</v>
      </c>
      <c r="M308" s="3" t="str">
        <f>VLOOKUP(E308,Riferimento!$E$3:$H$181,4,FALSE)</f>
        <v>Termination of Contract</v>
      </c>
      <c r="N308" s="4">
        <f>+I308+1</f>
        <v>40544</v>
      </c>
      <c r="O308" s="5">
        <f>VLOOKUP(E308,Riferimento!$E$3:$I$181,5,FALSE)</f>
        <v>3650</v>
      </c>
      <c r="P308" s="6">
        <f t="shared" si="23"/>
        <v>44194</v>
      </c>
      <c r="Q308" s="6" t="str">
        <f>VLOOKUP(E308,[1]Riferimento!$E$3:$J$181,6,FALSE)</f>
        <v>Confidential</v>
      </c>
      <c r="R308" s="60"/>
      <c r="S308" s="10" t="str">
        <f t="shared" si="26"/>
        <v/>
      </c>
      <c r="T308" s="2" t="s">
        <v>48</v>
      </c>
      <c r="U308" s="15" t="s">
        <v>49</v>
      </c>
      <c r="V308" s="18" t="s">
        <v>411</v>
      </c>
      <c r="W308" s="54">
        <v>45245</v>
      </c>
      <c r="X308" s="12">
        <v>2843</v>
      </c>
      <c r="Y308" s="12">
        <f t="shared" si="22"/>
        <v>61078</v>
      </c>
      <c r="Z308" s="35"/>
      <c r="AA308" s="35"/>
    </row>
    <row r="309" spans="1:27" ht="26" x14ac:dyDescent="0.15">
      <c r="A309" s="12">
        <v>61078</v>
      </c>
      <c r="B309" s="2" t="s">
        <v>42</v>
      </c>
      <c r="C309" s="2" t="str">
        <f>VLOOKUP(B309, [2]Riferimento!M$3:N351, 2, 0)</f>
        <v>Italy</v>
      </c>
      <c r="D309" s="2" t="s">
        <v>406</v>
      </c>
      <c r="E309" s="2" t="s">
        <v>407</v>
      </c>
      <c r="F309" s="3" t="str">
        <f>VLOOKUP(E309,[2]Riferimento!$E$3:$H$183,3,FALSE)</f>
        <v>EVT+10Y</v>
      </c>
      <c r="G309" s="3" t="str">
        <f>VLOOKUP(E309,[2]Riferimento!$E$3:$H$181,2,FALSE)</f>
        <v>Contracts / Agreements - General</v>
      </c>
      <c r="H309" s="4">
        <v>39448</v>
      </c>
      <c r="I309" s="4">
        <v>40543</v>
      </c>
      <c r="J309" s="95" t="s">
        <v>1008</v>
      </c>
      <c r="K309" s="4" t="s">
        <v>409</v>
      </c>
      <c r="L309" s="20" t="s">
        <v>420</v>
      </c>
      <c r="M309" s="3" t="str">
        <f>VLOOKUP(E309,Riferimento!$E$3:$H$181,4,FALSE)</f>
        <v>Termination of Contract</v>
      </c>
      <c r="N309" s="4">
        <f t="shared" si="21"/>
        <v>40544</v>
      </c>
      <c r="O309" s="5">
        <f>VLOOKUP(E309,Riferimento!$E$3:$I$181,5,FALSE)</f>
        <v>3650</v>
      </c>
      <c r="P309" s="6">
        <f t="shared" si="23"/>
        <v>44194</v>
      </c>
      <c r="Q309" s="6" t="str">
        <f>VLOOKUP(E309,[1]Riferimento!$E$3:$J$181,6,FALSE)</f>
        <v>Confidential</v>
      </c>
      <c r="R309" s="60"/>
      <c r="S309" s="10" t="str">
        <f t="shared" si="26"/>
        <v/>
      </c>
      <c r="T309" s="2" t="s">
        <v>48</v>
      </c>
      <c r="U309" s="15" t="s">
        <v>49</v>
      </c>
      <c r="V309" s="18" t="s">
        <v>411</v>
      </c>
      <c r="W309" s="54">
        <v>45245</v>
      </c>
      <c r="X309" s="12">
        <v>2843</v>
      </c>
      <c r="Y309" s="12">
        <f t="shared" si="22"/>
        <v>61078</v>
      </c>
      <c r="Z309" s="35"/>
      <c r="AA309" s="35"/>
    </row>
    <row r="310" spans="1:27" ht="26" x14ac:dyDescent="0.15">
      <c r="A310" s="12">
        <v>61078</v>
      </c>
      <c r="B310" s="2" t="s">
        <v>42</v>
      </c>
      <c r="C310" s="2" t="str">
        <f>VLOOKUP(B310, [2]Riferimento!M$3:N352, 2, 0)</f>
        <v>Italy</v>
      </c>
      <c r="D310" s="2" t="s">
        <v>406</v>
      </c>
      <c r="E310" s="2" t="s">
        <v>407</v>
      </c>
      <c r="F310" s="3" t="str">
        <f>VLOOKUP(E310,[2]Riferimento!$E$3:$H$183,3,FALSE)</f>
        <v>EVT+10Y</v>
      </c>
      <c r="G310" s="3" t="str">
        <f>VLOOKUP(E310,[2]Riferimento!$E$3:$H$181,2,FALSE)</f>
        <v>Contracts / Agreements - General</v>
      </c>
      <c r="H310" s="4">
        <v>40179</v>
      </c>
      <c r="I310" s="4">
        <v>41274</v>
      </c>
      <c r="J310" s="95" t="s">
        <v>1008</v>
      </c>
      <c r="K310" s="4" t="s">
        <v>409</v>
      </c>
      <c r="L310" s="20" t="s">
        <v>420</v>
      </c>
      <c r="M310" s="3" t="str">
        <f>VLOOKUP(E310,Riferimento!$E$3:$H$181,4,FALSE)</f>
        <v>Termination of Contract</v>
      </c>
      <c r="N310" s="4">
        <f t="shared" si="21"/>
        <v>41275</v>
      </c>
      <c r="O310" s="5">
        <f>VLOOKUP(E310,Riferimento!$E$3:$I$181,5,FALSE)</f>
        <v>3650</v>
      </c>
      <c r="P310" s="6">
        <f t="shared" si="23"/>
        <v>44925</v>
      </c>
      <c r="Q310" s="6" t="str">
        <f>VLOOKUP(E310,[1]Riferimento!$E$3:$J$181,6,FALSE)</f>
        <v>Confidential</v>
      </c>
      <c r="R310" s="60"/>
      <c r="S310" s="10" t="str">
        <f t="shared" si="26"/>
        <v/>
      </c>
      <c r="T310" s="2" t="s">
        <v>48</v>
      </c>
      <c r="U310" s="15" t="s">
        <v>49</v>
      </c>
      <c r="V310" s="18" t="s">
        <v>411</v>
      </c>
      <c r="W310" s="54">
        <v>45245</v>
      </c>
      <c r="X310" s="12">
        <v>2843</v>
      </c>
      <c r="Y310" s="12">
        <f t="shared" si="22"/>
        <v>61078</v>
      </c>
      <c r="Z310" s="35"/>
      <c r="AA310" s="35"/>
    </row>
    <row r="311" spans="1:27" ht="26" x14ac:dyDescent="0.15">
      <c r="A311" s="12">
        <v>61078</v>
      </c>
      <c r="B311" s="2" t="s">
        <v>42</v>
      </c>
      <c r="C311" s="2" t="str">
        <f>VLOOKUP(B311, [2]Riferimento!M$3:N353, 2, 0)</f>
        <v>Italy</v>
      </c>
      <c r="D311" s="2" t="s">
        <v>406</v>
      </c>
      <c r="E311" s="2" t="s">
        <v>407</v>
      </c>
      <c r="F311" s="3" t="str">
        <f>VLOOKUP(E311,[2]Riferimento!$E$3:$H$183,3,FALSE)</f>
        <v>EVT+10Y</v>
      </c>
      <c r="G311" s="3" t="str">
        <f>VLOOKUP(E311,[2]Riferimento!$E$3:$H$181,2,FALSE)</f>
        <v>Contracts / Agreements - General</v>
      </c>
      <c r="H311" s="4">
        <v>40179</v>
      </c>
      <c r="I311" s="4">
        <v>41274</v>
      </c>
      <c r="J311" s="95" t="s">
        <v>1008</v>
      </c>
      <c r="K311" s="4" t="s">
        <v>409</v>
      </c>
      <c r="L311" s="20" t="s">
        <v>420</v>
      </c>
      <c r="M311" s="3" t="str">
        <f>VLOOKUP(E311,Riferimento!$E$3:$H$181,4,FALSE)</f>
        <v>Termination of Contract</v>
      </c>
      <c r="N311" s="4">
        <f t="shared" si="21"/>
        <v>41275</v>
      </c>
      <c r="O311" s="5">
        <f>VLOOKUP(E311,Riferimento!$E$3:$I$181,5,FALSE)</f>
        <v>3650</v>
      </c>
      <c r="P311" s="6">
        <f t="shared" si="23"/>
        <v>44925</v>
      </c>
      <c r="Q311" s="6" t="str">
        <f>VLOOKUP(E311,[1]Riferimento!$E$3:$J$181,6,FALSE)</f>
        <v>Confidential</v>
      </c>
      <c r="R311" s="60"/>
      <c r="S311" s="10" t="str">
        <f t="shared" si="26"/>
        <v/>
      </c>
      <c r="T311" s="2" t="s">
        <v>48</v>
      </c>
      <c r="U311" s="15" t="s">
        <v>49</v>
      </c>
      <c r="V311" s="18" t="s">
        <v>411</v>
      </c>
      <c r="W311" s="54">
        <v>45245</v>
      </c>
      <c r="X311" s="12">
        <v>2843</v>
      </c>
      <c r="Y311" s="12">
        <f t="shared" si="22"/>
        <v>61078</v>
      </c>
      <c r="Z311" s="35"/>
      <c r="AA311" s="35"/>
    </row>
    <row r="312" spans="1:27" ht="26" x14ac:dyDescent="0.15">
      <c r="A312" s="12">
        <v>61078</v>
      </c>
      <c r="B312" s="2" t="s">
        <v>42</v>
      </c>
      <c r="C312" s="2" t="str">
        <f>VLOOKUP(B312, [2]Riferimento!M$3:N354, 2, 0)</f>
        <v>Italy</v>
      </c>
      <c r="D312" s="2" t="s">
        <v>406</v>
      </c>
      <c r="E312" s="2" t="s">
        <v>407</v>
      </c>
      <c r="F312" s="3" t="str">
        <f>VLOOKUP(E312,[2]Riferimento!$E$3:$H$183,3,FALSE)</f>
        <v>EVT+10Y</v>
      </c>
      <c r="G312" s="3" t="str">
        <f>VLOOKUP(E312,[2]Riferimento!$E$3:$H$181,2,FALSE)</f>
        <v>Contracts / Agreements - General</v>
      </c>
      <c r="H312" s="4">
        <v>40179</v>
      </c>
      <c r="I312" s="4">
        <v>41274</v>
      </c>
      <c r="J312" s="95" t="s">
        <v>1008</v>
      </c>
      <c r="K312" s="4" t="s">
        <v>409</v>
      </c>
      <c r="L312" s="20" t="s">
        <v>420</v>
      </c>
      <c r="M312" s="3" t="str">
        <f>VLOOKUP(E312,Riferimento!$E$3:$H$181,4,FALSE)</f>
        <v>Termination of Contract</v>
      </c>
      <c r="N312" s="4">
        <f t="shared" si="21"/>
        <v>41275</v>
      </c>
      <c r="O312" s="5">
        <f>VLOOKUP(E312,Riferimento!$E$3:$I$181,5,FALSE)</f>
        <v>3650</v>
      </c>
      <c r="P312" s="6">
        <f t="shared" si="23"/>
        <v>44925</v>
      </c>
      <c r="Q312" s="6" t="str">
        <f>VLOOKUP(E312,[1]Riferimento!$E$3:$J$181,6,FALSE)</f>
        <v>Confidential</v>
      </c>
      <c r="R312" s="60"/>
      <c r="S312" s="10" t="str">
        <f t="shared" si="26"/>
        <v/>
      </c>
      <c r="T312" s="2" t="s">
        <v>48</v>
      </c>
      <c r="U312" s="15" t="s">
        <v>49</v>
      </c>
      <c r="V312" s="18" t="s">
        <v>411</v>
      </c>
      <c r="W312" s="54">
        <v>45245</v>
      </c>
      <c r="X312" s="12">
        <v>2843</v>
      </c>
      <c r="Y312" s="12">
        <f t="shared" si="22"/>
        <v>61078</v>
      </c>
      <c r="Z312" s="35"/>
      <c r="AA312" s="35"/>
    </row>
    <row r="313" spans="1:27" ht="26" x14ac:dyDescent="0.15">
      <c r="A313" s="12">
        <v>61079</v>
      </c>
      <c r="B313" s="2" t="s">
        <v>42</v>
      </c>
      <c r="C313" s="2" t="str">
        <f>VLOOKUP(B313, [2]Riferimento!M$3:N355, 2, 0)</f>
        <v>Italy</v>
      </c>
      <c r="D313" s="2" t="s">
        <v>406</v>
      </c>
      <c r="E313" s="2" t="s">
        <v>407</v>
      </c>
      <c r="F313" s="3" t="str">
        <f>VLOOKUP(E313,[2]Riferimento!$E$3:$H$183,3,FALSE)</f>
        <v>EVT+10Y</v>
      </c>
      <c r="G313" s="3" t="str">
        <f>VLOOKUP(E313,[2]Riferimento!$E$3:$H$181,2,FALSE)</f>
        <v>Contracts / Agreements - General</v>
      </c>
      <c r="H313" s="4">
        <v>40909</v>
      </c>
      <c r="I313" s="4">
        <v>42004</v>
      </c>
      <c r="J313" s="95" t="s">
        <v>1008</v>
      </c>
      <c r="K313" s="4" t="s">
        <v>409</v>
      </c>
      <c r="L313" s="20" t="s">
        <v>420</v>
      </c>
      <c r="M313" s="3" t="str">
        <f>VLOOKUP(E313,Riferimento!$E$3:$H$181,4,FALSE)</f>
        <v>Termination of Contract</v>
      </c>
      <c r="N313" s="4">
        <f t="shared" si="21"/>
        <v>42005</v>
      </c>
      <c r="O313" s="5">
        <f>VLOOKUP(E313,Riferimento!$E$3:$I$181,5,FALSE)</f>
        <v>3650</v>
      </c>
      <c r="P313" s="6">
        <f t="shared" si="23"/>
        <v>45655</v>
      </c>
      <c r="Q313" s="6" t="str">
        <f>VLOOKUP(E313,[1]Riferimento!$E$3:$J$181,6,FALSE)</f>
        <v>Confidential</v>
      </c>
      <c r="R313" s="60"/>
      <c r="S313" s="10" t="str">
        <f t="shared" si="26"/>
        <v/>
      </c>
      <c r="T313" s="2" t="s">
        <v>48</v>
      </c>
      <c r="U313" s="15" t="s">
        <v>49</v>
      </c>
      <c r="V313" s="18" t="s">
        <v>411</v>
      </c>
      <c r="W313" s="54">
        <v>45245</v>
      </c>
      <c r="X313" s="12">
        <v>2844</v>
      </c>
      <c r="Y313" s="12">
        <f t="shared" si="22"/>
        <v>61079</v>
      </c>
      <c r="Z313" s="35"/>
      <c r="AA313" s="35"/>
    </row>
    <row r="314" spans="1:27" ht="26" x14ac:dyDescent="0.15">
      <c r="A314" s="12">
        <v>61079</v>
      </c>
      <c r="B314" s="2" t="s">
        <v>42</v>
      </c>
      <c r="C314" s="2" t="str">
        <f>VLOOKUP(B314, [2]Riferimento!M$3:N356, 2, 0)</f>
        <v>Italy</v>
      </c>
      <c r="D314" s="2" t="s">
        <v>406</v>
      </c>
      <c r="E314" s="2" t="s">
        <v>407</v>
      </c>
      <c r="F314" s="3" t="str">
        <f>VLOOKUP(E314,[2]Riferimento!$E$3:$H$183,3,FALSE)</f>
        <v>EVT+10Y</v>
      </c>
      <c r="G314" s="3" t="str">
        <f>VLOOKUP(E314,[2]Riferimento!$E$3:$H$181,2,FALSE)</f>
        <v>Contracts / Agreements - General</v>
      </c>
      <c r="H314" s="4">
        <v>40909</v>
      </c>
      <c r="I314" s="4">
        <v>42004</v>
      </c>
      <c r="J314" s="95" t="s">
        <v>1008</v>
      </c>
      <c r="K314" s="4" t="s">
        <v>409</v>
      </c>
      <c r="L314" s="20" t="s">
        <v>420</v>
      </c>
      <c r="M314" s="3" t="str">
        <f>VLOOKUP(E314,Riferimento!$E$3:$H$181,4,FALSE)</f>
        <v>Termination of Contract</v>
      </c>
      <c r="N314" s="4">
        <f t="shared" si="21"/>
        <v>42005</v>
      </c>
      <c r="O314" s="5">
        <f>VLOOKUP(E314,Riferimento!$E$3:$I$181,5,FALSE)</f>
        <v>3650</v>
      </c>
      <c r="P314" s="6">
        <f t="shared" si="23"/>
        <v>45655</v>
      </c>
      <c r="Q314" s="6" t="str">
        <f>VLOOKUP(E314,[1]Riferimento!$E$3:$J$181,6,FALSE)</f>
        <v>Confidential</v>
      </c>
      <c r="R314" s="60"/>
      <c r="S314" s="10" t="str">
        <f t="shared" si="26"/>
        <v/>
      </c>
      <c r="T314" s="2" t="s">
        <v>48</v>
      </c>
      <c r="U314" s="15" t="s">
        <v>49</v>
      </c>
      <c r="V314" s="18" t="s">
        <v>411</v>
      </c>
      <c r="W314" s="54">
        <v>45245</v>
      </c>
      <c r="X314" s="12">
        <v>2844</v>
      </c>
      <c r="Y314" s="12">
        <f t="shared" si="22"/>
        <v>61079</v>
      </c>
      <c r="Z314" s="35"/>
      <c r="AA314" s="35"/>
    </row>
    <row r="315" spans="1:27" ht="26" x14ac:dyDescent="0.15">
      <c r="A315" s="12">
        <v>61079</v>
      </c>
      <c r="B315" s="2" t="s">
        <v>42</v>
      </c>
      <c r="C315" s="2" t="str">
        <f>VLOOKUP(B315, [2]Riferimento!M$3:N357, 2, 0)</f>
        <v>Italy</v>
      </c>
      <c r="D315" s="2" t="s">
        <v>406</v>
      </c>
      <c r="E315" s="2" t="s">
        <v>407</v>
      </c>
      <c r="F315" s="3" t="str">
        <f>VLOOKUP(E315,[2]Riferimento!$E$3:$H$183,3,FALSE)</f>
        <v>EVT+10Y</v>
      </c>
      <c r="G315" s="3" t="str">
        <f>VLOOKUP(E315,[2]Riferimento!$E$3:$H$181,2,FALSE)</f>
        <v>Contracts / Agreements - General</v>
      </c>
      <c r="H315" s="4">
        <v>40909</v>
      </c>
      <c r="I315" s="4">
        <v>42004</v>
      </c>
      <c r="J315" s="95" t="s">
        <v>1008</v>
      </c>
      <c r="K315" s="4" t="s">
        <v>409</v>
      </c>
      <c r="L315" s="20" t="s">
        <v>420</v>
      </c>
      <c r="M315" s="3" t="str">
        <f>VLOOKUP(E315,Riferimento!$E$3:$H$181,4,FALSE)</f>
        <v>Termination of Contract</v>
      </c>
      <c r="N315" s="4">
        <f t="shared" si="21"/>
        <v>42005</v>
      </c>
      <c r="O315" s="5">
        <f>VLOOKUP(E315,Riferimento!$E$3:$I$181,5,FALSE)</f>
        <v>3650</v>
      </c>
      <c r="P315" s="6">
        <f t="shared" si="23"/>
        <v>45655</v>
      </c>
      <c r="Q315" s="6" t="str">
        <f>VLOOKUP(E315,[1]Riferimento!$E$3:$J$181,6,FALSE)</f>
        <v>Confidential</v>
      </c>
      <c r="R315" s="60"/>
      <c r="S315" s="10" t="str">
        <f t="shared" si="26"/>
        <v/>
      </c>
      <c r="T315" s="2" t="s">
        <v>48</v>
      </c>
      <c r="U315" s="15" t="s">
        <v>49</v>
      </c>
      <c r="V315" s="18" t="s">
        <v>411</v>
      </c>
      <c r="W315" s="54">
        <v>45245</v>
      </c>
      <c r="X315" s="12">
        <v>2844</v>
      </c>
      <c r="Y315" s="12">
        <f t="shared" si="22"/>
        <v>61079</v>
      </c>
      <c r="Z315" s="35"/>
      <c r="AA315" s="35"/>
    </row>
    <row r="316" spans="1:27" ht="26" x14ac:dyDescent="0.15">
      <c r="A316" s="12">
        <v>61079</v>
      </c>
      <c r="B316" s="2" t="s">
        <v>42</v>
      </c>
      <c r="C316" s="2" t="str">
        <f>VLOOKUP(B316, [2]Riferimento!M$3:N358, 2, 0)</f>
        <v>Italy</v>
      </c>
      <c r="D316" s="2" t="s">
        <v>406</v>
      </c>
      <c r="E316" s="2" t="s">
        <v>407</v>
      </c>
      <c r="F316" s="3" t="str">
        <f>VLOOKUP(E316,[2]Riferimento!$E$3:$H$183,3,FALSE)</f>
        <v>EVT+10Y</v>
      </c>
      <c r="G316" s="3" t="str">
        <f>VLOOKUP(E316,[2]Riferimento!$E$3:$H$181,2,FALSE)</f>
        <v>Contracts / Agreements - General</v>
      </c>
      <c r="H316" s="4">
        <v>40909</v>
      </c>
      <c r="I316" s="4">
        <v>42004</v>
      </c>
      <c r="J316" s="95" t="s">
        <v>1008</v>
      </c>
      <c r="K316" s="4" t="s">
        <v>409</v>
      </c>
      <c r="L316" s="20" t="s">
        <v>420</v>
      </c>
      <c r="M316" s="3" t="str">
        <f>VLOOKUP(E316,Riferimento!$E$3:$H$181,4,FALSE)</f>
        <v>Termination of Contract</v>
      </c>
      <c r="N316" s="4">
        <f t="shared" si="21"/>
        <v>42005</v>
      </c>
      <c r="O316" s="5">
        <f>VLOOKUP(E316,Riferimento!$E$3:$I$181,5,FALSE)</f>
        <v>3650</v>
      </c>
      <c r="P316" s="6">
        <f t="shared" si="23"/>
        <v>45655</v>
      </c>
      <c r="Q316" s="6" t="str">
        <f>VLOOKUP(E316,[1]Riferimento!$E$3:$J$181,6,FALSE)</f>
        <v>Confidential</v>
      </c>
      <c r="R316" s="60"/>
      <c r="S316" s="10" t="str">
        <f t="shared" si="26"/>
        <v/>
      </c>
      <c r="T316" s="2" t="s">
        <v>48</v>
      </c>
      <c r="U316" s="15" t="s">
        <v>49</v>
      </c>
      <c r="V316" s="18" t="s">
        <v>411</v>
      </c>
      <c r="W316" s="54">
        <v>45245</v>
      </c>
      <c r="X316" s="12">
        <v>2844</v>
      </c>
      <c r="Y316" s="12">
        <f t="shared" si="22"/>
        <v>61079</v>
      </c>
      <c r="Z316" s="35"/>
      <c r="AA316" s="35"/>
    </row>
    <row r="317" spans="1:27" ht="26" x14ac:dyDescent="0.15">
      <c r="A317" s="12">
        <v>61079</v>
      </c>
      <c r="B317" s="2" t="s">
        <v>42</v>
      </c>
      <c r="C317" s="2" t="str">
        <f>VLOOKUP(B317, [2]Riferimento!M$3:N359, 2, 0)</f>
        <v>Italy</v>
      </c>
      <c r="D317" s="2" t="s">
        <v>406</v>
      </c>
      <c r="E317" s="2" t="s">
        <v>407</v>
      </c>
      <c r="F317" s="3" t="str">
        <f>VLOOKUP(E317,[2]Riferimento!$E$3:$H$183,3,FALSE)</f>
        <v>EVT+10Y</v>
      </c>
      <c r="G317" s="3" t="str">
        <f>VLOOKUP(E317,[2]Riferimento!$E$3:$H$181,2,FALSE)</f>
        <v>Contracts / Agreements - General</v>
      </c>
      <c r="H317" s="4">
        <v>41275</v>
      </c>
      <c r="I317" s="4">
        <v>42735</v>
      </c>
      <c r="J317" s="95" t="s">
        <v>1008</v>
      </c>
      <c r="K317" s="4" t="s">
        <v>409</v>
      </c>
      <c r="L317" s="20" t="s">
        <v>420</v>
      </c>
      <c r="M317" s="3" t="str">
        <f>VLOOKUP(E317,Riferimento!$E$3:$H$181,4,FALSE)</f>
        <v>Termination of Contract</v>
      </c>
      <c r="N317" s="4">
        <f t="shared" si="21"/>
        <v>42736</v>
      </c>
      <c r="O317" s="5">
        <f>VLOOKUP(E317,Riferimento!$E$3:$I$181,5,FALSE)</f>
        <v>3650</v>
      </c>
      <c r="P317" s="6">
        <f t="shared" si="23"/>
        <v>46386</v>
      </c>
      <c r="Q317" s="6" t="str">
        <f>VLOOKUP(E317,[1]Riferimento!$E$3:$J$181,6,FALSE)</f>
        <v>Confidential</v>
      </c>
      <c r="R317" s="60"/>
      <c r="S317" s="10" t="str">
        <f t="shared" si="26"/>
        <v/>
      </c>
      <c r="T317" s="2" t="s">
        <v>48</v>
      </c>
      <c r="U317" s="15" t="s">
        <v>49</v>
      </c>
      <c r="V317" s="18" t="s">
        <v>411</v>
      </c>
      <c r="W317" s="54">
        <v>45245</v>
      </c>
      <c r="X317" s="12">
        <v>2844</v>
      </c>
      <c r="Y317" s="12">
        <f t="shared" si="22"/>
        <v>61079</v>
      </c>
      <c r="Z317" s="35"/>
      <c r="AA317" s="35"/>
    </row>
    <row r="318" spans="1:27" ht="26" x14ac:dyDescent="0.15">
      <c r="A318" s="12">
        <v>61079</v>
      </c>
      <c r="B318" s="2" t="s">
        <v>42</v>
      </c>
      <c r="C318" s="2" t="str">
        <f>VLOOKUP(B318, [2]Riferimento!M$3:N360, 2, 0)</f>
        <v>Italy</v>
      </c>
      <c r="D318" s="2" t="s">
        <v>406</v>
      </c>
      <c r="E318" s="2" t="s">
        <v>407</v>
      </c>
      <c r="F318" s="3" t="str">
        <f>VLOOKUP(E318,[2]Riferimento!$E$3:$H$183,3,FALSE)</f>
        <v>EVT+10Y</v>
      </c>
      <c r="G318" s="3" t="str">
        <f>VLOOKUP(E318,[2]Riferimento!$E$3:$H$181,2,FALSE)</f>
        <v>Contracts / Agreements - General</v>
      </c>
      <c r="H318" s="4">
        <v>41275</v>
      </c>
      <c r="I318" s="4">
        <v>42735</v>
      </c>
      <c r="J318" s="95" t="s">
        <v>1008</v>
      </c>
      <c r="K318" s="4" t="s">
        <v>409</v>
      </c>
      <c r="L318" s="20" t="s">
        <v>420</v>
      </c>
      <c r="M318" s="3" t="str">
        <f>VLOOKUP(E318,Riferimento!$E$3:$H$181,4,FALSE)</f>
        <v>Termination of Contract</v>
      </c>
      <c r="N318" s="4">
        <f t="shared" si="21"/>
        <v>42736</v>
      </c>
      <c r="O318" s="5">
        <f>VLOOKUP(E318,Riferimento!$E$3:$I$181,5,FALSE)</f>
        <v>3650</v>
      </c>
      <c r="P318" s="6">
        <f t="shared" si="23"/>
        <v>46386</v>
      </c>
      <c r="Q318" s="6" t="str">
        <f>VLOOKUP(E318,[1]Riferimento!$E$3:$J$181,6,FALSE)</f>
        <v>Confidential</v>
      </c>
      <c r="R318" s="60"/>
      <c r="S318" s="10" t="str">
        <f t="shared" si="26"/>
        <v/>
      </c>
      <c r="T318" s="2" t="s">
        <v>48</v>
      </c>
      <c r="U318" s="15" t="s">
        <v>49</v>
      </c>
      <c r="V318" s="18" t="s">
        <v>411</v>
      </c>
      <c r="W318" s="54">
        <v>45245</v>
      </c>
      <c r="X318" s="12">
        <v>2844</v>
      </c>
      <c r="Y318" s="12">
        <f t="shared" si="22"/>
        <v>61079</v>
      </c>
      <c r="Z318" s="35"/>
      <c r="AA318" s="35"/>
    </row>
    <row r="319" spans="1:27" ht="26" x14ac:dyDescent="0.15">
      <c r="A319" s="12">
        <v>61079</v>
      </c>
      <c r="B319" s="2" t="s">
        <v>42</v>
      </c>
      <c r="C319" s="2" t="str">
        <f>VLOOKUP(B319, [2]Riferimento!M$3:N361, 2, 0)</f>
        <v>Italy</v>
      </c>
      <c r="D319" s="2" t="s">
        <v>406</v>
      </c>
      <c r="E319" s="2" t="s">
        <v>407</v>
      </c>
      <c r="F319" s="3" t="str">
        <f>VLOOKUP(E319,[2]Riferimento!$E$3:$H$183,3,FALSE)</f>
        <v>EVT+10Y</v>
      </c>
      <c r="G319" s="3" t="str">
        <f>VLOOKUP(E319,[2]Riferimento!$E$3:$H$181,2,FALSE)</f>
        <v>Contracts / Agreements - General</v>
      </c>
      <c r="H319" s="4">
        <v>41275</v>
      </c>
      <c r="I319" s="4">
        <v>42735</v>
      </c>
      <c r="J319" s="95" t="s">
        <v>1008</v>
      </c>
      <c r="K319" s="4" t="s">
        <v>409</v>
      </c>
      <c r="L319" s="20" t="s">
        <v>420</v>
      </c>
      <c r="M319" s="3" t="str">
        <f>VLOOKUP(E319,Riferimento!$E$3:$H$181,4,FALSE)</f>
        <v>Termination of Contract</v>
      </c>
      <c r="N319" s="4">
        <f t="shared" si="21"/>
        <v>42736</v>
      </c>
      <c r="O319" s="5">
        <f>VLOOKUP(E319,Riferimento!$E$3:$I$181,5,FALSE)</f>
        <v>3650</v>
      </c>
      <c r="P319" s="6">
        <f t="shared" si="23"/>
        <v>46386</v>
      </c>
      <c r="Q319" s="6" t="str">
        <f>VLOOKUP(E319,[1]Riferimento!$E$3:$J$181,6,FALSE)</f>
        <v>Confidential</v>
      </c>
      <c r="R319" s="60"/>
      <c r="S319" s="10" t="str">
        <f t="shared" si="26"/>
        <v/>
      </c>
      <c r="T319" s="2" t="s">
        <v>48</v>
      </c>
      <c r="U319" s="15" t="s">
        <v>49</v>
      </c>
      <c r="V319" s="18" t="s">
        <v>411</v>
      </c>
      <c r="W319" s="54">
        <v>45245</v>
      </c>
      <c r="X319" s="12">
        <v>2844</v>
      </c>
      <c r="Y319" s="12">
        <f t="shared" si="22"/>
        <v>61079</v>
      </c>
      <c r="Z319" s="35"/>
      <c r="AA319" s="35"/>
    </row>
    <row r="320" spans="1:27" ht="26" x14ac:dyDescent="0.15">
      <c r="A320" s="12">
        <v>61079</v>
      </c>
      <c r="B320" s="2" t="s">
        <v>42</v>
      </c>
      <c r="C320" s="2" t="str">
        <f>VLOOKUP(B320, [2]Riferimento!M$3:N362, 2, 0)</f>
        <v>Italy</v>
      </c>
      <c r="D320" s="2" t="s">
        <v>406</v>
      </c>
      <c r="E320" s="2" t="s">
        <v>407</v>
      </c>
      <c r="F320" s="3" t="str">
        <f>VLOOKUP(E320,[2]Riferimento!$E$3:$H$183,3,FALSE)</f>
        <v>EVT+10Y</v>
      </c>
      <c r="G320" s="3" t="str">
        <f>VLOOKUP(E320,[2]Riferimento!$E$3:$H$181,2,FALSE)</f>
        <v>Contracts / Agreements - General</v>
      </c>
      <c r="H320" s="4">
        <v>41275</v>
      </c>
      <c r="I320" s="4">
        <v>42735</v>
      </c>
      <c r="J320" s="95" t="s">
        <v>1008</v>
      </c>
      <c r="K320" s="4" t="s">
        <v>409</v>
      </c>
      <c r="L320" s="20" t="s">
        <v>420</v>
      </c>
      <c r="M320" s="3" t="str">
        <f>VLOOKUP(E320,Riferimento!$E$3:$H$181,4,FALSE)</f>
        <v>Termination of Contract</v>
      </c>
      <c r="N320" s="4">
        <f t="shared" ref="N320:N324" si="29">+I320+1</f>
        <v>42736</v>
      </c>
      <c r="O320" s="5">
        <f>VLOOKUP(E320,Riferimento!$E$3:$I$181,5,FALSE)</f>
        <v>3650</v>
      </c>
      <c r="P320" s="6">
        <f t="shared" si="23"/>
        <v>46386</v>
      </c>
      <c r="Q320" s="6" t="str">
        <f>VLOOKUP(E320,[1]Riferimento!$E$3:$J$181,6,FALSE)</f>
        <v>Confidential</v>
      </c>
      <c r="R320" s="60"/>
      <c r="S320" s="10" t="str">
        <f t="shared" si="26"/>
        <v/>
      </c>
      <c r="T320" s="2" t="s">
        <v>48</v>
      </c>
      <c r="U320" s="15" t="s">
        <v>49</v>
      </c>
      <c r="V320" s="18" t="s">
        <v>411</v>
      </c>
      <c r="W320" s="54">
        <v>45245</v>
      </c>
      <c r="X320" s="12">
        <v>2844</v>
      </c>
      <c r="Y320" s="12">
        <f t="shared" si="22"/>
        <v>61079</v>
      </c>
      <c r="Z320" s="35"/>
      <c r="AA320" s="35"/>
    </row>
    <row r="321" spans="1:27" ht="26" x14ac:dyDescent="0.15">
      <c r="A321" s="12">
        <v>61079</v>
      </c>
      <c r="B321" s="2" t="s">
        <v>42</v>
      </c>
      <c r="C321" s="2" t="str">
        <f>VLOOKUP(B321, [2]Riferimento!M$3:N363, 2, 0)</f>
        <v>Italy</v>
      </c>
      <c r="D321" s="2" t="s">
        <v>406</v>
      </c>
      <c r="E321" s="2" t="s">
        <v>407</v>
      </c>
      <c r="F321" s="3" t="str">
        <f>VLOOKUP(E321,[2]Riferimento!$E$3:$H$183,3,FALSE)</f>
        <v>EVT+10Y</v>
      </c>
      <c r="G321" s="3" t="str">
        <f>VLOOKUP(E321,[2]Riferimento!$E$3:$H$181,2,FALSE)</f>
        <v>Contracts / Agreements - General</v>
      </c>
      <c r="H321" s="4">
        <v>42005</v>
      </c>
      <c r="I321" s="4">
        <v>43100</v>
      </c>
      <c r="J321" s="95" t="s">
        <v>1008</v>
      </c>
      <c r="K321" s="4" t="s">
        <v>409</v>
      </c>
      <c r="L321" s="20" t="s">
        <v>420</v>
      </c>
      <c r="M321" s="3" t="str">
        <f>VLOOKUP(E321,Riferimento!$E$3:$H$181,4,FALSE)</f>
        <v>Termination of Contract</v>
      </c>
      <c r="N321" s="4">
        <f t="shared" si="29"/>
        <v>43101</v>
      </c>
      <c r="O321" s="5">
        <f>VLOOKUP(E321,Riferimento!$E$3:$I$181,5,FALSE)</f>
        <v>3650</v>
      </c>
      <c r="P321" s="6">
        <f t="shared" si="23"/>
        <v>46751</v>
      </c>
      <c r="Q321" s="6" t="str">
        <f>VLOOKUP(E321,[1]Riferimento!$E$3:$J$181,6,FALSE)</f>
        <v>Confidential</v>
      </c>
      <c r="R321" s="60"/>
      <c r="S321" s="10" t="str">
        <f t="shared" si="26"/>
        <v/>
      </c>
      <c r="T321" s="2" t="s">
        <v>48</v>
      </c>
      <c r="U321" s="15" t="s">
        <v>49</v>
      </c>
      <c r="V321" s="18" t="s">
        <v>411</v>
      </c>
      <c r="W321" s="54">
        <v>45245</v>
      </c>
      <c r="X321" s="12">
        <v>2844</v>
      </c>
      <c r="Y321" s="12">
        <f t="shared" ref="Y321:Y359" si="30">A321</f>
        <v>61079</v>
      </c>
      <c r="Z321" s="35"/>
      <c r="AA321" s="35"/>
    </row>
    <row r="322" spans="1:27" ht="26" x14ac:dyDescent="0.15">
      <c r="A322" s="12">
        <v>61079</v>
      </c>
      <c r="B322" s="2" t="s">
        <v>42</v>
      </c>
      <c r="C322" s="2" t="str">
        <f>VLOOKUP(B322, [2]Riferimento!M$3:N364, 2, 0)</f>
        <v>Italy</v>
      </c>
      <c r="D322" s="2" t="s">
        <v>406</v>
      </c>
      <c r="E322" s="2" t="s">
        <v>407</v>
      </c>
      <c r="F322" s="3" t="str">
        <f>VLOOKUP(E322,[2]Riferimento!$E$3:$H$183,3,FALSE)</f>
        <v>EVT+10Y</v>
      </c>
      <c r="G322" s="3" t="str">
        <f>VLOOKUP(E322,[2]Riferimento!$E$3:$H$181,2,FALSE)</f>
        <v>Contracts / Agreements - General</v>
      </c>
      <c r="H322" s="4">
        <v>42005</v>
      </c>
      <c r="I322" s="4">
        <v>43100</v>
      </c>
      <c r="J322" s="95" t="s">
        <v>1008</v>
      </c>
      <c r="K322" s="4" t="s">
        <v>409</v>
      </c>
      <c r="L322" s="20" t="s">
        <v>420</v>
      </c>
      <c r="M322" s="3" t="str">
        <f>VLOOKUP(E322,Riferimento!$E$3:$H$181,4,FALSE)</f>
        <v>Termination of Contract</v>
      </c>
      <c r="N322" s="4">
        <f t="shared" si="29"/>
        <v>43101</v>
      </c>
      <c r="O322" s="5">
        <f>VLOOKUP(E322,Riferimento!$E$3:$I$181,5,FALSE)</f>
        <v>3650</v>
      </c>
      <c r="P322" s="6">
        <f t="shared" si="23"/>
        <v>46751</v>
      </c>
      <c r="Q322" s="6" t="str">
        <f>VLOOKUP(E322,[1]Riferimento!$E$3:$J$181,6,FALSE)</f>
        <v>Confidential</v>
      </c>
      <c r="R322" s="60"/>
      <c r="S322" s="10" t="str">
        <f t="shared" si="26"/>
        <v/>
      </c>
      <c r="T322" s="2" t="s">
        <v>48</v>
      </c>
      <c r="U322" s="15" t="s">
        <v>49</v>
      </c>
      <c r="V322" s="18" t="s">
        <v>411</v>
      </c>
      <c r="W322" s="54">
        <v>45245</v>
      </c>
      <c r="X322" s="12">
        <v>2844</v>
      </c>
      <c r="Y322" s="12">
        <f t="shared" si="30"/>
        <v>61079</v>
      </c>
      <c r="Z322" s="35"/>
      <c r="AA322" s="35"/>
    </row>
    <row r="323" spans="1:27" ht="26" x14ac:dyDescent="0.15">
      <c r="A323" s="12">
        <v>61079</v>
      </c>
      <c r="B323" s="2" t="s">
        <v>42</v>
      </c>
      <c r="C323" s="2" t="str">
        <f>VLOOKUP(B323, [2]Riferimento!M$3:N365, 2, 0)</f>
        <v>Italy</v>
      </c>
      <c r="D323" s="2" t="s">
        <v>406</v>
      </c>
      <c r="E323" s="2" t="s">
        <v>407</v>
      </c>
      <c r="F323" s="3" t="str">
        <f>VLOOKUP(E323,[2]Riferimento!$E$3:$H$183,3,FALSE)</f>
        <v>EVT+10Y</v>
      </c>
      <c r="G323" s="3" t="str">
        <f>VLOOKUP(E323,[2]Riferimento!$E$3:$H$181,2,FALSE)</f>
        <v>Contracts / Agreements - General</v>
      </c>
      <c r="H323" s="4">
        <v>40179</v>
      </c>
      <c r="I323" s="4">
        <v>40908</v>
      </c>
      <c r="J323" s="95" t="s">
        <v>1008</v>
      </c>
      <c r="K323" s="4" t="s">
        <v>409</v>
      </c>
      <c r="L323" s="20" t="s">
        <v>420</v>
      </c>
      <c r="M323" s="3" t="str">
        <f>VLOOKUP(E323,Riferimento!$E$3:$H$181,4,FALSE)</f>
        <v>Termination of Contract</v>
      </c>
      <c r="N323" s="4">
        <f t="shared" si="29"/>
        <v>40909</v>
      </c>
      <c r="O323" s="5">
        <f>VLOOKUP(E323,Riferimento!$E$3:$I$181,5,FALSE)</f>
        <v>3650</v>
      </c>
      <c r="P323" s="6">
        <f t="shared" si="23"/>
        <v>44559</v>
      </c>
      <c r="Q323" s="6" t="str">
        <f>VLOOKUP(E323,[1]Riferimento!$E$3:$J$181,6,FALSE)</f>
        <v>Confidential</v>
      </c>
      <c r="R323" s="60"/>
      <c r="S323" s="10" t="str">
        <f t="shared" si="26"/>
        <v/>
      </c>
      <c r="T323" s="2" t="s">
        <v>48</v>
      </c>
      <c r="U323" s="15" t="s">
        <v>49</v>
      </c>
      <c r="V323" s="18" t="s">
        <v>411</v>
      </c>
      <c r="W323" s="54">
        <v>45245</v>
      </c>
      <c r="X323" s="12">
        <v>2844</v>
      </c>
      <c r="Y323" s="12">
        <f t="shared" si="30"/>
        <v>61079</v>
      </c>
      <c r="Z323" s="35"/>
      <c r="AA323" s="35"/>
    </row>
    <row r="324" spans="1:27" ht="26" x14ac:dyDescent="0.15">
      <c r="A324" s="12">
        <v>61079</v>
      </c>
      <c r="B324" s="2" t="s">
        <v>42</v>
      </c>
      <c r="C324" s="2" t="str">
        <f>VLOOKUP(B324, [2]Riferimento!M$3:N366, 2, 0)</f>
        <v>Italy</v>
      </c>
      <c r="D324" s="2" t="s">
        <v>406</v>
      </c>
      <c r="E324" s="2" t="s">
        <v>407</v>
      </c>
      <c r="F324" s="3" t="str">
        <f>VLOOKUP(E324,[2]Riferimento!$E$3:$H$183,3,FALSE)</f>
        <v>EVT+10Y</v>
      </c>
      <c r="G324" s="3" t="str">
        <f>VLOOKUP(E324,[2]Riferimento!$E$3:$H$181,2,FALSE)</f>
        <v>Contracts / Agreements - General</v>
      </c>
      <c r="H324" s="4">
        <v>36892</v>
      </c>
      <c r="I324" s="4">
        <v>38352</v>
      </c>
      <c r="J324" s="95" t="s">
        <v>1008</v>
      </c>
      <c r="K324" s="4" t="s">
        <v>409</v>
      </c>
      <c r="L324" s="20" t="s">
        <v>420</v>
      </c>
      <c r="M324" s="3" t="str">
        <f>VLOOKUP(E324,Riferimento!$E$3:$H$181,4,FALSE)</f>
        <v>Termination of Contract</v>
      </c>
      <c r="N324" s="4">
        <f t="shared" si="29"/>
        <v>38353</v>
      </c>
      <c r="O324" s="5">
        <f>VLOOKUP(E324,Riferimento!$E$3:$I$181,5,FALSE)</f>
        <v>3650</v>
      </c>
      <c r="P324" s="6">
        <f t="shared" ref="P324" si="31">N324+O324</f>
        <v>42003</v>
      </c>
      <c r="Q324" s="6" t="str">
        <f>VLOOKUP(E324,[1]Riferimento!$E$3:$J$181,6,FALSE)</f>
        <v>Confidential</v>
      </c>
      <c r="R324" s="60"/>
      <c r="S324" s="10" t="str">
        <f t="shared" si="26"/>
        <v/>
      </c>
      <c r="T324" s="2" t="s">
        <v>48</v>
      </c>
      <c r="U324" s="15" t="s">
        <v>49</v>
      </c>
      <c r="V324" s="18" t="s">
        <v>411</v>
      </c>
      <c r="W324" s="54">
        <v>45245</v>
      </c>
      <c r="X324" s="12">
        <v>2846</v>
      </c>
      <c r="Y324" s="12">
        <f t="shared" si="30"/>
        <v>61079</v>
      </c>
      <c r="Z324" s="35"/>
      <c r="AA324" s="35"/>
    </row>
    <row r="325" spans="1:27" ht="26" x14ac:dyDescent="0.15">
      <c r="A325" s="83">
        <v>61080</v>
      </c>
      <c r="B325" s="83" t="s">
        <v>42</v>
      </c>
      <c r="C325" s="83" t="str">
        <f>VLOOKUP(B325, [3]Riferimento!M$3:N367, 2, 0)</f>
        <v>Italy</v>
      </c>
      <c r="D325" s="83" t="s">
        <v>253</v>
      </c>
      <c r="E325" s="83" t="s">
        <v>259</v>
      </c>
      <c r="F325" s="84" t="str">
        <f>VLOOKUP(E325,[3]Riferimento!$E$3:$H$183,3,FALSE)</f>
        <v>EVT+10Y</v>
      </c>
      <c r="G325" s="84" t="str">
        <f>VLOOKUP(E325,[3]Riferimento!$E$3:$H$181,2,FALSE)</f>
        <v>Engineering Administration</v>
      </c>
      <c r="H325" s="60">
        <v>43435</v>
      </c>
      <c r="I325" s="60">
        <v>43556</v>
      </c>
      <c r="J325" s="85" t="s">
        <v>421</v>
      </c>
      <c r="K325" s="85" t="s">
        <v>422</v>
      </c>
      <c r="L325" s="83" t="s">
        <v>423</v>
      </c>
      <c r="M325" s="84" t="str">
        <f>VLOOKUP(E325,[3]Riferimento!$E$3:$H$181,4,FALSE)</f>
        <v>Project Closed</v>
      </c>
      <c r="N325" s="60">
        <v>43831</v>
      </c>
      <c r="O325" s="86">
        <f>VLOOKUP(E325,[3]Riferimento!$E$3:$I$181,5,FALSE)</f>
        <v>3650</v>
      </c>
      <c r="P325" s="87">
        <f>N325+O325</f>
        <v>47481</v>
      </c>
      <c r="Q325" s="87" t="str">
        <f>VLOOKUP(E325,[3]Riferimento!$E$3:$J$181,6,FALSE)</f>
        <v>Confidential</v>
      </c>
      <c r="R325" s="60"/>
      <c r="S325" s="88"/>
      <c r="T325" s="2" t="s">
        <v>48</v>
      </c>
      <c r="U325" s="15" t="s">
        <v>49</v>
      </c>
      <c r="V325" s="18" t="s">
        <v>258</v>
      </c>
      <c r="W325" s="54">
        <v>45251</v>
      </c>
      <c r="X325" s="12">
        <v>2846</v>
      </c>
      <c r="Y325" s="12">
        <f t="shared" si="30"/>
        <v>61080</v>
      </c>
      <c r="Z325" s="35"/>
      <c r="AA325" s="35"/>
    </row>
    <row r="326" spans="1:27" ht="26" x14ac:dyDescent="0.15">
      <c r="A326" s="83">
        <v>61080</v>
      </c>
      <c r="B326" s="83" t="s">
        <v>42</v>
      </c>
      <c r="C326" s="83" t="str">
        <f>VLOOKUP(B326, [3]Riferimento!M$3:N368, 2, 0)</f>
        <v>Italy</v>
      </c>
      <c r="D326" s="83" t="s">
        <v>253</v>
      </c>
      <c r="E326" s="83" t="s">
        <v>259</v>
      </c>
      <c r="F326" s="84" t="str">
        <f>VLOOKUP(E326,[3]Riferimento!$E$3:$H$183,3,FALSE)</f>
        <v>EVT+10Y</v>
      </c>
      <c r="G326" s="84" t="str">
        <f>VLOOKUP(E326,[3]Riferimento!$E$3:$H$181,2,FALSE)</f>
        <v>Engineering Administration</v>
      </c>
      <c r="H326" s="60">
        <v>43435</v>
      </c>
      <c r="I326" s="60">
        <v>43556</v>
      </c>
      <c r="J326" s="85" t="s">
        <v>421</v>
      </c>
      <c r="K326" s="85" t="s">
        <v>422</v>
      </c>
      <c r="L326" s="83" t="s">
        <v>424</v>
      </c>
      <c r="M326" s="84" t="str">
        <f>VLOOKUP(E326,[3]Riferimento!$E$3:$H$181,4,FALSE)</f>
        <v>Project Closed</v>
      </c>
      <c r="N326" s="60">
        <v>43831</v>
      </c>
      <c r="O326" s="86">
        <f>VLOOKUP(E326,[3]Riferimento!$E$3:$I$181,5,FALSE)</f>
        <v>3650</v>
      </c>
      <c r="P326" s="87">
        <f t="shared" ref="P326:P343" si="32">N326+O326</f>
        <v>47481</v>
      </c>
      <c r="Q326" s="87" t="str">
        <f>VLOOKUP(E326,[3]Riferimento!$E$3:$J$181,6,FALSE)</f>
        <v>Confidential</v>
      </c>
      <c r="R326" s="60"/>
      <c r="S326" s="88"/>
      <c r="T326" s="2" t="s">
        <v>48</v>
      </c>
      <c r="U326" s="15" t="s">
        <v>49</v>
      </c>
      <c r="V326" s="18" t="s">
        <v>258</v>
      </c>
      <c r="W326" s="54">
        <v>45251</v>
      </c>
      <c r="X326" s="12">
        <v>2846</v>
      </c>
      <c r="Y326" s="12">
        <f t="shared" si="30"/>
        <v>61080</v>
      </c>
      <c r="Z326" s="35"/>
      <c r="AA326" s="35"/>
    </row>
    <row r="327" spans="1:27" ht="26" x14ac:dyDescent="0.15">
      <c r="A327" s="83">
        <v>61080</v>
      </c>
      <c r="B327" s="83" t="s">
        <v>42</v>
      </c>
      <c r="C327" s="83" t="str">
        <f>VLOOKUP(B327, [3]Riferimento!M$3:N369, 2, 0)</f>
        <v>Italy</v>
      </c>
      <c r="D327" s="83" t="s">
        <v>253</v>
      </c>
      <c r="E327" s="83" t="s">
        <v>259</v>
      </c>
      <c r="F327" s="84" t="str">
        <f>VLOOKUP(E327,[3]Riferimento!$E$3:$H$183,3,FALSE)</f>
        <v>EVT+10Y</v>
      </c>
      <c r="G327" s="84" t="str">
        <f>VLOOKUP(E327,[3]Riferimento!$E$3:$H$181,2,FALSE)</f>
        <v>Engineering Administration</v>
      </c>
      <c r="H327" s="60">
        <v>43435</v>
      </c>
      <c r="I327" s="60">
        <v>43800</v>
      </c>
      <c r="J327" s="85" t="s">
        <v>421</v>
      </c>
      <c r="K327" s="85" t="s">
        <v>422</v>
      </c>
      <c r="L327" s="83" t="s">
        <v>425</v>
      </c>
      <c r="M327" s="84" t="str">
        <f>VLOOKUP(E327,[3]Riferimento!$E$3:$H$181,4,FALSE)</f>
        <v>Project Closed</v>
      </c>
      <c r="N327" s="60">
        <v>43831</v>
      </c>
      <c r="O327" s="86">
        <f>VLOOKUP(E327,[3]Riferimento!$E$3:$I$181,5,FALSE)</f>
        <v>3650</v>
      </c>
      <c r="P327" s="87">
        <f t="shared" si="32"/>
        <v>47481</v>
      </c>
      <c r="Q327" s="87" t="str">
        <f>VLOOKUP(E327,[3]Riferimento!$E$3:$J$181,6,FALSE)</f>
        <v>Confidential</v>
      </c>
      <c r="R327" s="60"/>
      <c r="S327" s="88"/>
      <c r="T327" s="2" t="s">
        <v>48</v>
      </c>
      <c r="U327" s="15" t="s">
        <v>49</v>
      </c>
      <c r="V327" s="18" t="s">
        <v>258</v>
      </c>
      <c r="W327" s="54">
        <v>45251</v>
      </c>
      <c r="X327" s="12">
        <v>2846</v>
      </c>
      <c r="Y327" s="12">
        <f t="shared" si="30"/>
        <v>61080</v>
      </c>
      <c r="Z327" s="35"/>
      <c r="AA327" s="35"/>
    </row>
    <row r="328" spans="1:27" ht="26" x14ac:dyDescent="0.15">
      <c r="A328" s="83">
        <v>61080</v>
      </c>
      <c r="B328" s="83" t="s">
        <v>42</v>
      </c>
      <c r="C328" s="83" t="str">
        <f>VLOOKUP(B328, [3]Riferimento!M$3:N370, 2, 0)</f>
        <v>Italy</v>
      </c>
      <c r="D328" s="83" t="s">
        <v>253</v>
      </c>
      <c r="E328" s="83" t="s">
        <v>259</v>
      </c>
      <c r="F328" s="84" t="str">
        <f>VLOOKUP(E328,[3]Riferimento!$E$3:$H$183,3,FALSE)</f>
        <v>EVT+10Y</v>
      </c>
      <c r="G328" s="84" t="str">
        <f>VLOOKUP(E328,[3]Riferimento!$E$3:$H$181,2,FALSE)</f>
        <v>Engineering Administration</v>
      </c>
      <c r="H328" s="90">
        <v>43405</v>
      </c>
      <c r="I328" s="60">
        <v>43586</v>
      </c>
      <c r="J328" s="85" t="s">
        <v>426</v>
      </c>
      <c r="K328" s="85" t="s">
        <v>74</v>
      </c>
      <c r="L328" s="83" t="s">
        <v>427</v>
      </c>
      <c r="M328" s="84" t="str">
        <f>VLOOKUP(E328,[3]Riferimento!$E$3:$H$181,4,FALSE)</f>
        <v>Project Closed</v>
      </c>
      <c r="N328" s="60">
        <v>43831</v>
      </c>
      <c r="O328" s="86">
        <f>VLOOKUP(E328,[3]Riferimento!$E$3:$I$181,5,FALSE)</f>
        <v>3650</v>
      </c>
      <c r="P328" s="87">
        <f t="shared" si="32"/>
        <v>47481</v>
      </c>
      <c r="Q328" s="87" t="str">
        <f>VLOOKUP(E328,[3]Riferimento!$E$3:$J$181,6,FALSE)</f>
        <v>Confidential</v>
      </c>
      <c r="R328" s="60"/>
      <c r="S328" s="91"/>
      <c r="T328" s="2" t="s">
        <v>48</v>
      </c>
      <c r="U328" s="15" t="s">
        <v>49</v>
      </c>
      <c r="V328" s="18" t="s">
        <v>258</v>
      </c>
      <c r="W328" s="54">
        <v>45251</v>
      </c>
      <c r="X328" s="12">
        <v>2846</v>
      </c>
      <c r="Y328" s="12">
        <f t="shared" si="30"/>
        <v>61080</v>
      </c>
      <c r="Z328" s="35"/>
      <c r="AA328" s="35"/>
    </row>
    <row r="329" spans="1:27" ht="26" x14ac:dyDescent="0.15">
      <c r="A329" s="83">
        <v>61080</v>
      </c>
      <c r="B329" s="83" t="s">
        <v>42</v>
      </c>
      <c r="C329" s="83" t="str">
        <f>VLOOKUP(B329, [3]Riferimento!M$3:N371, 2, 0)</f>
        <v>Italy</v>
      </c>
      <c r="D329" s="83" t="s">
        <v>253</v>
      </c>
      <c r="E329" s="83" t="s">
        <v>259</v>
      </c>
      <c r="F329" s="84" t="str">
        <f>VLOOKUP(E329,[3]Riferimento!$E$3:$H$183,3,FALSE)</f>
        <v>EVT+10Y</v>
      </c>
      <c r="G329" s="84" t="str">
        <f>VLOOKUP(E329,[3]Riferimento!$E$3:$H$181,2,FALSE)</f>
        <v>Engineering Administration</v>
      </c>
      <c r="H329" s="90">
        <v>43617</v>
      </c>
      <c r="I329" s="60">
        <v>43800</v>
      </c>
      <c r="J329" s="85" t="s">
        <v>426</v>
      </c>
      <c r="K329" s="85" t="s">
        <v>74</v>
      </c>
      <c r="L329" s="83" t="s">
        <v>428</v>
      </c>
      <c r="M329" s="84" t="str">
        <f>VLOOKUP(E329,[3]Riferimento!$E$3:$H$181,4,FALSE)</f>
        <v>Project Closed</v>
      </c>
      <c r="N329" s="60">
        <v>43831</v>
      </c>
      <c r="O329" s="86">
        <f>VLOOKUP(E329,[3]Riferimento!$E$3:$I$181,5,FALSE)</f>
        <v>3650</v>
      </c>
      <c r="P329" s="87">
        <f t="shared" si="32"/>
        <v>47481</v>
      </c>
      <c r="Q329" s="87" t="str">
        <f>VLOOKUP(E329,[3]Riferimento!$E$3:$J$181,6,FALSE)</f>
        <v>Confidential</v>
      </c>
      <c r="R329" s="60"/>
      <c r="S329" s="91"/>
      <c r="T329" s="2" t="s">
        <v>48</v>
      </c>
      <c r="U329" s="15" t="s">
        <v>49</v>
      </c>
      <c r="V329" s="18" t="s">
        <v>258</v>
      </c>
      <c r="W329" s="54">
        <v>45251</v>
      </c>
      <c r="X329" s="12">
        <v>2846</v>
      </c>
      <c r="Y329" s="12">
        <f t="shared" si="30"/>
        <v>61080</v>
      </c>
      <c r="Z329" s="35"/>
      <c r="AA329" s="35"/>
    </row>
    <row r="330" spans="1:27" ht="26" x14ac:dyDescent="0.15">
      <c r="A330" s="89">
        <v>61081</v>
      </c>
      <c r="B330" s="83" t="s">
        <v>42</v>
      </c>
      <c r="C330" s="83" t="str">
        <f>VLOOKUP(B330, [3]Riferimento!M$3:N372, 2, 0)</f>
        <v>Italy</v>
      </c>
      <c r="D330" s="83" t="s">
        <v>253</v>
      </c>
      <c r="E330" s="83" t="s">
        <v>259</v>
      </c>
      <c r="F330" s="84" t="str">
        <f>VLOOKUP(E330,[3]Riferimento!$E$3:$H$183,3,FALSE)</f>
        <v>EVT+10Y</v>
      </c>
      <c r="G330" s="84" t="str">
        <f>VLOOKUP(E330,[3]Riferimento!$E$3:$H$181,2,FALSE)</f>
        <v>Engineering Administration</v>
      </c>
      <c r="H330" s="90">
        <v>43831</v>
      </c>
      <c r="I330" s="90">
        <v>44531</v>
      </c>
      <c r="J330" s="85" t="s">
        <v>426</v>
      </c>
      <c r="K330" s="85" t="s">
        <v>74</v>
      </c>
      <c r="L330" s="83" t="s">
        <v>428</v>
      </c>
      <c r="M330" s="84" t="str">
        <f>VLOOKUP(E330,[3]Riferimento!$E$3:$H$181,4,FALSE)</f>
        <v>Project Closed</v>
      </c>
      <c r="N330" s="60">
        <v>44562</v>
      </c>
      <c r="O330" s="86">
        <f>VLOOKUP(E330,[3]Riferimento!$E$3:$I$181,5,FALSE)</f>
        <v>3650</v>
      </c>
      <c r="P330" s="87">
        <f t="shared" si="32"/>
        <v>48212</v>
      </c>
      <c r="Q330" s="87" t="str">
        <f>VLOOKUP(E330,[3]Riferimento!$E$3:$J$181,6,FALSE)</f>
        <v>Confidential</v>
      </c>
      <c r="R330" s="60"/>
      <c r="S330" s="91"/>
      <c r="T330" s="2" t="s">
        <v>48</v>
      </c>
      <c r="U330" s="15" t="s">
        <v>49</v>
      </c>
      <c r="V330" s="18" t="s">
        <v>258</v>
      </c>
      <c r="W330" s="54">
        <v>45251</v>
      </c>
      <c r="X330" s="12">
        <v>2842</v>
      </c>
      <c r="Y330" s="12">
        <f t="shared" si="30"/>
        <v>61081</v>
      </c>
      <c r="Z330" s="35"/>
      <c r="AA330" s="35"/>
    </row>
    <row r="331" spans="1:27" x14ac:dyDescent="0.15">
      <c r="A331" s="89">
        <v>61081</v>
      </c>
      <c r="B331" s="83" t="s">
        <v>42</v>
      </c>
      <c r="C331" s="83" t="str">
        <f>VLOOKUP(B331, [3]Riferimento!M$3:N373, 2, 0)</f>
        <v>Italy</v>
      </c>
      <c r="D331" s="83" t="s">
        <v>253</v>
      </c>
      <c r="E331" s="83" t="s">
        <v>259</v>
      </c>
      <c r="F331" s="84" t="str">
        <f>VLOOKUP(E331,[3]Riferimento!$E$3:$H$183,3,FALSE)</f>
        <v>EVT+10Y</v>
      </c>
      <c r="G331" s="84" t="str">
        <f>VLOOKUP(E331,[3]Riferimento!$E$3:$H$181,2,FALSE)</f>
        <v>Engineering Administration</v>
      </c>
      <c r="H331" s="90">
        <v>43831</v>
      </c>
      <c r="I331" s="90">
        <v>44166</v>
      </c>
      <c r="J331" s="85" t="s">
        <v>426</v>
      </c>
      <c r="K331" s="85" t="s">
        <v>74</v>
      </c>
      <c r="L331" s="83" t="s">
        <v>429</v>
      </c>
      <c r="M331" s="84" t="str">
        <f>VLOOKUP(E331,[3]Riferimento!$E$3:$H$181,4,FALSE)</f>
        <v>Project Closed</v>
      </c>
      <c r="N331" s="60">
        <v>44562</v>
      </c>
      <c r="O331" s="86">
        <f>VLOOKUP(E331,[3]Riferimento!$E$3:$I$181,5,FALSE)</f>
        <v>3650</v>
      </c>
      <c r="P331" s="87">
        <f t="shared" si="32"/>
        <v>48212</v>
      </c>
      <c r="Q331" s="87" t="str">
        <f>VLOOKUP(E331,[3]Riferimento!$E$3:$J$181,6,FALSE)</f>
        <v>Confidential</v>
      </c>
      <c r="R331" s="60"/>
      <c r="S331" s="91"/>
      <c r="T331" s="2" t="s">
        <v>48</v>
      </c>
      <c r="U331" s="15" t="s">
        <v>49</v>
      </c>
      <c r="V331" s="18" t="s">
        <v>258</v>
      </c>
      <c r="W331" s="54">
        <v>45251</v>
      </c>
      <c r="X331" s="12">
        <v>2842</v>
      </c>
      <c r="Y331" s="12">
        <f t="shared" si="30"/>
        <v>61081</v>
      </c>
      <c r="Z331" s="35"/>
      <c r="AA331" s="35"/>
    </row>
    <row r="332" spans="1:27" x14ac:dyDescent="0.15">
      <c r="A332" s="89">
        <v>61081</v>
      </c>
      <c r="B332" s="83" t="s">
        <v>42</v>
      </c>
      <c r="C332" s="83" t="str">
        <f>VLOOKUP(B332, [3]Riferimento!M$3:N374, 2, 0)</f>
        <v>Italy</v>
      </c>
      <c r="D332" s="83" t="s">
        <v>253</v>
      </c>
      <c r="E332" s="83" t="s">
        <v>259</v>
      </c>
      <c r="F332" s="84" t="str">
        <f>VLOOKUP(E332,[3]Riferimento!$E$3:$H$183,3,FALSE)</f>
        <v>EVT+10Y</v>
      </c>
      <c r="G332" s="84" t="str">
        <f>VLOOKUP(E332,[3]Riferimento!$E$3:$H$181,2,FALSE)</f>
        <v>Engineering Administration</v>
      </c>
      <c r="H332" s="90">
        <v>39203</v>
      </c>
      <c r="I332" s="90">
        <v>39934</v>
      </c>
      <c r="J332" s="85" t="s">
        <v>430</v>
      </c>
      <c r="K332" s="85" t="s">
        <v>431</v>
      </c>
      <c r="L332" s="83" t="s">
        <v>432</v>
      </c>
      <c r="M332" s="84" t="str">
        <f>VLOOKUP(E332,[3]Riferimento!$E$3:$H$181,4,FALSE)</f>
        <v>Project Closed</v>
      </c>
      <c r="N332" s="60">
        <v>42005</v>
      </c>
      <c r="O332" s="86">
        <f>VLOOKUP(E332,[3]Riferimento!$E$3:$I$181,5,FALSE)</f>
        <v>3650</v>
      </c>
      <c r="P332" s="87">
        <f t="shared" si="32"/>
        <v>45655</v>
      </c>
      <c r="Q332" s="87" t="str">
        <f>VLOOKUP(E332,[3]Riferimento!$E$3:$J$181,6,FALSE)</f>
        <v>Confidential</v>
      </c>
      <c r="R332" s="60"/>
      <c r="S332" s="91"/>
      <c r="T332" s="2" t="s">
        <v>48</v>
      </c>
      <c r="U332" s="15" t="s">
        <v>49</v>
      </c>
      <c r="V332" s="18" t="s">
        <v>258</v>
      </c>
      <c r="W332" s="54">
        <v>45251</v>
      </c>
      <c r="X332" s="12">
        <v>2842</v>
      </c>
      <c r="Y332" s="12">
        <f t="shared" si="30"/>
        <v>61081</v>
      </c>
      <c r="Z332" s="35"/>
      <c r="AA332" s="35"/>
    </row>
    <row r="333" spans="1:27" ht="26" x14ac:dyDescent="0.15">
      <c r="A333" s="89">
        <v>61081</v>
      </c>
      <c r="B333" s="83" t="s">
        <v>42</v>
      </c>
      <c r="C333" s="83" t="str">
        <f>VLOOKUP(B333, [3]Riferimento!M$3:N375, 2, 0)</f>
        <v>Italy</v>
      </c>
      <c r="D333" s="83" t="s">
        <v>253</v>
      </c>
      <c r="E333" s="83" t="s">
        <v>259</v>
      </c>
      <c r="F333" s="84" t="str">
        <f>VLOOKUP(E333,[3]Riferimento!$E$3:$H$183,3,FALSE)</f>
        <v>EVT+10Y</v>
      </c>
      <c r="G333" s="84" t="str">
        <f>VLOOKUP(E333,[3]Riferimento!$E$3:$H$181,2,FALSE)</f>
        <v>Engineering Administration</v>
      </c>
      <c r="H333" s="90">
        <v>40664</v>
      </c>
      <c r="I333" s="90">
        <v>40878</v>
      </c>
      <c r="J333" s="85" t="s">
        <v>433</v>
      </c>
      <c r="K333" s="85" t="s">
        <v>434</v>
      </c>
      <c r="L333" s="83" t="s">
        <v>435</v>
      </c>
      <c r="M333" s="84" t="str">
        <f>VLOOKUP(E333,[3]Riferimento!$E$3:$H$181,4,FALSE)</f>
        <v>Project Closed</v>
      </c>
      <c r="N333" s="60">
        <v>42005</v>
      </c>
      <c r="O333" s="86">
        <f>VLOOKUP(E333,[3]Riferimento!$E$3:$I$181,5,FALSE)</f>
        <v>3650</v>
      </c>
      <c r="P333" s="87">
        <f t="shared" si="32"/>
        <v>45655</v>
      </c>
      <c r="Q333" s="87" t="str">
        <f>VLOOKUP(E333,[3]Riferimento!$E$3:$J$181,6,FALSE)</f>
        <v>Confidential</v>
      </c>
      <c r="R333" s="60"/>
      <c r="S333" s="91"/>
      <c r="T333" s="2" t="s">
        <v>48</v>
      </c>
      <c r="U333" s="15" t="s">
        <v>49</v>
      </c>
      <c r="V333" s="18" t="s">
        <v>258</v>
      </c>
      <c r="W333" s="54">
        <v>45251</v>
      </c>
      <c r="X333" s="12">
        <v>2842</v>
      </c>
      <c r="Y333" s="12">
        <f t="shared" si="30"/>
        <v>61081</v>
      </c>
      <c r="Z333" s="35"/>
      <c r="AA333" s="35"/>
    </row>
    <row r="334" spans="1:27" x14ac:dyDescent="0.15">
      <c r="A334" s="89">
        <v>61081</v>
      </c>
      <c r="B334" s="83" t="s">
        <v>42</v>
      </c>
      <c r="C334" s="83" t="str">
        <f>VLOOKUP(B334, [3]Riferimento!M$3:N376, 2, 0)</f>
        <v>Italy</v>
      </c>
      <c r="D334" s="83" t="s">
        <v>253</v>
      </c>
      <c r="E334" s="83" t="s">
        <v>259</v>
      </c>
      <c r="F334" s="84" t="str">
        <f>VLOOKUP(E334,[3]Riferimento!$E$3:$H$183,3,FALSE)</f>
        <v>EVT+10Y</v>
      </c>
      <c r="G334" s="84" t="str">
        <f>VLOOKUP(E334,[3]Riferimento!$E$3:$H$181,2,FALSE)</f>
        <v>Engineering Administration</v>
      </c>
      <c r="H334" s="90">
        <v>40787</v>
      </c>
      <c r="I334" s="90">
        <v>40878</v>
      </c>
      <c r="J334" s="85" t="s">
        <v>436</v>
      </c>
      <c r="K334" s="85" t="s">
        <v>437</v>
      </c>
      <c r="L334" s="83" t="s">
        <v>438</v>
      </c>
      <c r="M334" s="84" t="str">
        <f>VLOOKUP(E334,[3]Riferimento!$E$3:$H$181,4,FALSE)</f>
        <v>Project Closed</v>
      </c>
      <c r="N334" s="60">
        <v>42005</v>
      </c>
      <c r="O334" s="86">
        <f>VLOOKUP(E334,[3]Riferimento!$E$3:$I$181,5,FALSE)</f>
        <v>3650</v>
      </c>
      <c r="P334" s="87">
        <f t="shared" si="32"/>
        <v>45655</v>
      </c>
      <c r="Q334" s="87" t="str">
        <f>VLOOKUP(E334,[3]Riferimento!$E$3:$J$181,6,FALSE)</f>
        <v>Confidential</v>
      </c>
      <c r="R334" s="60"/>
      <c r="S334" s="91"/>
      <c r="T334" s="2" t="s">
        <v>48</v>
      </c>
      <c r="U334" s="15" t="s">
        <v>49</v>
      </c>
      <c r="V334" s="18" t="s">
        <v>258</v>
      </c>
      <c r="W334" s="54">
        <v>45251</v>
      </c>
      <c r="X334" s="12">
        <v>2842</v>
      </c>
      <c r="Y334" s="12">
        <f t="shared" si="30"/>
        <v>61081</v>
      </c>
      <c r="Z334" s="35"/>
      <c r="AA334" s="35"/>
    </row>
    <row r="335" spans="1:27" ht="26" x14ac:dyDescent="0.15">
      <c r="A335" s="89">
        <v>61081</v>
      </c>
      <c r="B335" s="83" t="s">
        <v>42</v>
      </c>
      <c r="C335" s="83" t="str">
        <f>VLOOKUP(B335, [3]Riferimento!M$3:N377, 2, 0)</f>
        <v>Italy</v>
      </c>
      <c r="D335" s="83" t="s">
        <v>253</v>
      </c>
      <c r="E335" s="83" t="s">
        <v>259</v>
      </c>
      <c r="F335" s="84" t="str">
        <f>VLOOKUP(E335,[3]Riferimento!$E$3:$H$183,3,FALSE)</f>
        <v>EVT+10Y</v>
      </c>
      <c r="G335" s="84" t="str">
        <f>VLOOKUP(E335,[3]Riferimento!$E$3:$H$181,2,FALSE)</f>
        <v>Engineering Administration</v>
      </c>
      <c r="H335" s="90">
        <v>42005</v>
      </c>
      <c r="I335" s="90">
        <v>42339</v>
      </c>
      <c r="J335" s="85" t="s">
        <v>439</v>
      </c>
      <c r="K335" s="85" t="s">
        <v>440</v>
      </c>
      <c r="L335" s="83" t="s">
        <v>438</v>
      </c>
      <c r="M335" s="84" t="str">
        <f>VLOOKUP(E335,[3]Riferimento!$E$3:$H$181,4,FALSE)</f>
        <v>Project Closed</v>
      </c>
      <c r="N335" s="60">
        <v>42370</v>
      </c>
      <c r="O335" s="86">
        <f>VLOOKUP(E335,[3]Riferimento!$E$3:$I$181,5,FALSE)</f>
        <v>3650</v>
      </c>
      <c r="P335" s="87">
        <f t="shared" si="32"/>
        <v>46020</v>
      </c>
      <c r="Q335" s="87" t="str">
        <f>VLOOKUP(E335,[3]Riferimento!$E$3:$J$181,6,FALSE)</f>
        <v>Confidential</v>
      </c>
      <c r="R335" s="60"/>
      <c r="S335" s="91"/>
      <c r="T335" s="2" t="s">
        <v>48</v>
      </c>
      <c r="U335" s="15" t="s">
        <v>49</v>
      </c>
      <c r="V335" s="18" t="s">
        <v>258</v>
      </c>
      <c r="W335" s="54">
        <v>45251</v>
      </c>
      <c r="X335" s="12">
        <v>2842</v>
      </c>
      <c r="Y335" s="12">
        <f t="shared" si="30"/>
        <v>61081</v>
      </c>
      <c r="Z335" s="35"/>
      <c r="AA335" s="35"/>
    </row>
    <row r="336" spans="1:27" ht="26" x14ac:dyDescent="0.15">
      <c r="A336" s="89">
        <v>61081</v>
      </c>
      <c r="B336" s="83" t="s">
        <v>42</v>
      </c>
      <c r="C336" s="83" t="str">
        <f>VLOOKUP(B336, [3]Riferimento!M$3:N378, 2, 0)</f>
        <v>Italy</v>
      </c>
      <c r="D336" s="83" t="s">
        <v>253</v>
      </c>
      <c r="E336" s="83" t="s">
        <v>259</v>
      </c>
      <c r="F336" s="84" t="str">
        <f>VLOOKUP(E336,[3]Riferimento!$E$3:$H$183,3,FALSE)</f>
        <v>EVT+10Y</v>
      </c>
      <c r="G336" s="84" t="str">
        <f>VLOOKUP(E336,[3]Riferimento!$E$3:$H$181,2,FALSE)</f>
        <v>Engineering Administration</v>
      </c>
      <c r="H336" s="90">
        <v>41640</v>
      </c>
      <c r="I336" s="90">
        <v>41974</v>
      </c>
      <c r="J336" s="85" t="s">
        <v>441</v>
      </c>
      <c r="K336" s="85" t="s">
        <v>442</v>
      </c>
      <c r="L336" s="83" t="s">
        <v>438</v>
      </c>
      <c r="M336" s="84" t="str">
        <f>VLOOKUP(E336,[3]Riferimento!$E$3:$H$181,4,FALSE)</f>
        <v>Project Closed</v>
      </c>
      <c r="N336" s="60">
        <v>42005</v>
      </c>
      <c r="O336" s="86">
        <f>VLOOKUP(E336,[3]Riferimento!$E$3:$I$181,5,FALSE)</f>
        <v>3650</v>
      </c>
      <c r="P336" s="87">
        <f t="shared" si="32"/>
        <v>45655</v>
      </c>
      <c r="Q336" s="87" t="str">
        <f>VLOOKUP(E336,[3]Riferimento!$E$3:$J$181,6,FALSE)</f>
        <v>Confidential</v>
      </c>
      <c r="R336" s="60"/>
      <c r="S336" s="91"/>
      <c r="T336" s="2" t="s">
        <v>48</v>
      </c>
      <c r="U336" s="15" t="s">
        <v>49</v>
      </c>
      <c r="V336" s="18" t="s">
        <v>258</v>
      </c>
      <c r="W336" s="54">
        <v>45251</v>
      </c>
      <c r="X336" s="12">
        <v>2842</v>
      </c>
      <c r="Y336" s="12">
        <f t="shared" si="30"/>
        <v>61081</v>
      </c>
      <c r="Z336" s="35"/>
      <c r="AA336" s="35"/>
    </row>
    <row r="337" spans="1:27" x14ac:dyDescent="0.15">
      <c r="A337" s="89">
        <v>61082</v>
      </c>
      <c r="B337" s="83" t="s">
        <v>42</v>
      </c>
      <c r="C337" s="83" t="str">
        <f>VLOOKUP(B337, [3]Riferimento!M$3:N379, 2, 0)</f>
        <v>Italy</v>
      </c>
      <c r="D337" s="83" t="s">
        <v>253</v>
      </c>
      <c r="E337" s="83" t="s">
        <v>259</v>
      </c>
      <c r="F337" s="84" t="str">
        <f>VLOOKUP(E337,[3]Riferimento!$E$3:$H$183,3,FALSE)</f>
        <v>EVT+10Y</v>
      </c>
      <c r="G337" s="84" t="str">
        <f>VLOOKUP(E337,[3]Riferimento!$E$3:$H$181,2,FALSE)</f>
        <v>Engineering Administration</v>
      </c>
      <c r="H337" s="90">
        <v>37987</v>
      </c>
      <c r="I337" s="90">
        <v>38687</v>
      </c>
      <c r="J337" s="85" t="s">
        <v>443</v>
      </c>
      <c r="K337" s="85" t="s">
        <v>444</v>
      </c>
      <c r="L337" s="83" t="s">
        <v>445</v>
      </c>
      <c r="M337" s="84" t="str">
        <f>VLOOKUP(E337,[3]Riferimento!$E$3:$H$181,4,FALSE)</f>
        <v>Project Closed</v>
      </c>
      <c r="N337" s="60">
        <v>42005</v>
      </c>
      <c r="O337" s="86">
        <f>VLOOKUP(E337,[3]Riferimento!$E$3:$I$181,5,FALSE)</f>
        <v>3650</v>
      </c>
      <c r="P337" s="87">
        <f t="shared" si="32"/>
        <v>45655</v>
      </c>
      <c r="Q337" s="87" t="str">
        <f>VLOOKUP(E337,[3]Riferimento!$E$3:$J$181,6,FALSE)</f>
        <v>Confidential</v>
      </c>
      <c r="R337" s="60"/>
      <c r="S337" s="91"/>
      <c r="T337" s="2" t="s">
        <v>48</v>
      </c>
      <c r="U337" s="15" t="s">
        <v>49</v>
      </c>
      <c r="V337" s="18" t="s">
        <v>258</v>
      </c>
      <c r="W337" s="54">
        <v>45251</v>
      </c>
      <c r="X337" s="12">
        <v>2846</v>
      </c>
      <c r="Y337" s="12">
        <f t="shared" si="30"/>
        <v>61082</v>
      </c>
      <c r="Z337" s="35"/>
      <c r="AA337" s="35"/>
    </row>
    <row r="338" spans="1:27" ht="26" x14ac:dyDescent="0.15">
      <c r="A338" s="89">
        <v>61082</v>
      </c>
      <c r="B338" s="83" t="s">
        <v>42</v>
      </c>
      <c r="C338" s="83" t="str">
        <f>VLOOKUP(B338, [3]Riferimento!M$3:N380, 2, 0)</f>
        <v>Italy</v>
      </c>
      <c r="D338" s="83" t="s">
        <v>253</v>
      </c>
      <c r="E338" s="83" t="s">
        <v>259</v>
      </c>
      <c r="F338" s="84" t="str">
        <f>VLOOKUP(E338,[3]Riferimento!$E$3:$H$183,3,FALSE)</f>
        <v>EVT+10Y</v>
      </c>
      <c r="G338" s="84" t="str">
        <f>VLOOKUP(E338,[3]Riferimento!$E$3:$H$181,2,FALSE)</f>
        <v>Engineering Administration</v>
      </c>
      <c r="H338" s="90">
        <v>39142</v>
      </c>
      <c r="I338" s="90">
        <v>39783</v>
      </c>
      <c r="J338" s="85" t="s">
        <v>446</v>
      </c>
      <c r="K338" s="85" t="s">
        <v>447</v>
      </c>
      <c r="L338" s="83" t="s">
        <v>432</v>
      </c>
      <c r="M338" s="84" t="str">
        <f>VLOOKUP(E338,[3]Riferimento!$E$3:$H$181,4,FALSE)</f>
        <v>Project Closed</v>
      </c>
      <c r="N338" s="60">
        <v>42005</v>
      </c>
      <c r="O338" s="86">
        <f>VLOOKUP(E338,[3]Riferimento!$E$3:$I$181,5,FALSE)</f>
        <v>3650</v>
      </c>
      <c r="P338" s="87">
        <f t="shared" si="32"/>
        <v>45655</v>
      </c>
      <c r="Q338" s="87" t="str">
        <f>VLOOKUP(E338,[3]Riferimento!$E$3:$J$181,6,FALSE)</f>
        <v>Confidential</v>
      </c>
      <c r="R338" s="60"/>
      <c r="S338" s="91"/>
      <c r="T338" s="2" t="s">
        <v>48</v>
      </c>
      <c r="U338" s="15" t="s">
        <v>49</v>
      </c>
      <c r="V338" s="18" t="s">
        <v>258</v>
      </c>
      <c r="W338" s="54">
        <v>45251</v>
      </c>
      <c r="X338" s="12">
        <v>2846</v>
      </c>
      <c r="Y338" s="12">
        <f t="shared" si="30"/>
        <v>61082</v>
      </c>
      <c r="Z338" s="35"/>
      <c r="AA338" s="35"/>
    </row>
    <row r="339" spans="1:27" ht="26" x14ac:dyDescent="0.15">
      <c r="A339" s="89">
        <v>61082</v>
      </c>
      <c r="B339" s="83" t="s">
        <v>42</v>
      </c>
      <c r="C339" s="83" t="str">
        <f>VLOOKUP(B339, [3]Riferimento!M$3:N381, 2, 0)</f>
        <v>Italy</v>
      </c>
      <c r="D339" s="83" t="s">
        <v>253</v>
      </c>
      <c r="E339" s="83" t="s">
        <v>259</v>
      </c>
      <c r="F339" s="84" t="str">
        <f>VLOOKUP(E339,[3]Riferimento!$E$3:$H$183,3,FALSE)</f>
        <v>EVT+10Y</v>
      </c>
      <c r="G339" s="84" t="str">
        <f>VLOOKUP(E339,[3]Riferimento!$E$3:$H$181,2,FALSE)</f>
        <v>Engineering Administration</v>
      </c>
      <c r="H339" s="90">
        <v>38899</v>
      </c>
      <c r="I339" s="90">
        <v>39264</v>
      </c>
      <c r="J339" s="85" t="s">
        <v>448</v>
      </c>
      <c r="K339" s="85" t="s">
        <v>449</v>
      </c>
      <c r="L339" s="83" t="s">
        <v>445</v>
      </c>
      <c r="M339" s="84" t="str">
        <f>VLOOKUP(E339,[3]Riferimento!$E$3:$H$181,4,FALSE)</f>
        <v>Project Closed</v>
      </c>
      <c r="N339" s="60">
        <v>42005</v>
      </c>
      <c r="O339" s="86">
        <f>VLOOKUP(E339,[3]Riferimento!$E$3:$I$181,5,FALSE)</f>
        <v>3650</v>
      </c>
      <c r="P339" s="87">
        <f t="shared" si="32"/>
        <v>45655</v>
      </c>
      <c r="Q339" s="87" t="str">
        <f>VLOOKUP(E339,[3]Riferimento!$E$3:$J$181,6,FALSE)</f>
        <v>Confidential</v>
      </c>
      <c r="R339" s="60"/>
      <c r="S339" s="91"/>
      <c r="T339" s="2" t="s">
        <v>48</v>
      </c>
      <c r="U339" s="15" t="s">
        <v>49</v>
      </c>
      <c r="V339" s="18" t="s">
        <v>258</v>
      </c>
      <c r="W339" s="54">
        <v>45251</v>
      </c>
      <c r="X339" s="12">
        <v>2846</v>
      </c>
      <c r="Y339" s="12">
        <f t="shared" si="30"/>
        <v>61082</v>
      </c>
      <c r="Z339" s="35"/>
      <c r="AA339" s="35"/>
    </row>
    <row r="340" spans="1:27" x14ac:dyDescent="0.15">
      <c r="A340" s="89">
        <v>61082</v>
      </c>
      <c r="B340" s="83" t="s">
        <v>42</v>
      </c>
      <c r="C340" s="83" t="str">
        <f>VLOOKUP(B340, [3]Riferimento!M$3:N382, 2, 0)</f>
        <v>Italy</v>
      </c>
      <c r="D340" s="83" t="s">
        <v>253</v>
      </c>
      <c r="E340" s="83" t="s">
        <v>259</v>
      </c>
      <c r="F340" s="84" t="str">
        <f>VLOOKUP(E340,[3]Riferimento!$E$3:$H$183,3,FALSE)</f>
        <v>EVT+10Y</v>
      </c>
      <c r="G340" s="84" t="str">
        <f>VLOOKUP(E340,[3]Riferimento!$E$3:$H$181,2,FALSE)</f>
        <v>Engineering Administration</v>
      </c>
      <c r="H340" s="90">
        <v>40057</v>
      </c>
      <c r="I340" s="90">
        <v>40422</v>
      </c>
      <c r="J340" s="85" t="s">
        <v>450</v>
      </c>
      <c r="K340" s="85" t="s">
        <v>451</v>
      </c>
      <c r="L340" s="83" t="s">
        <v>432</v>
      </c>
      <c r="M340" s="84" t="str">
        <f>VLOOKUP(E340,[3]Riferimento!$E$3:$H$181,4,FALSE)</f>
        <v>Project Closed</v>
      </c>
      <c r="N340" s="60">
        <v>42005</v>
      </c>
      <c r="O340" s="86">
        <f>VLOOKUP(E340,[3]Riferimento!$E$3:$I$181,5,FALSE)</f>
        <v>3650</v>
      </c>
      <c r="P340" s="87">
        <f t="shared" si="32"/>
        <v>45655</v>
      </c>
      <c r="Q340" s="87" t="str">
        <f>VLOOKUP(E340,[3]Riferimento!$E$3:$J$181,6,FALSE)</f>
        <v>Confidential</v>
      </c>
      <c r="R340" s="60"/>
      <c r="S340" s="91"/>
      <c r="T340" s="2" t="s">
        <v>48</v>
      </c>
      <c r="U340" s="15" t="s">
        <v>49</v>
      </c>
      <c r="V340" s="18" t="s">
        <v>258</v>
      </c>
      <c r="W340" s="54">
        <v>45251</v>
      </c>
      <c r="X340" s="12">
        <v>2846</v>
      </c>
      <c r="Y340" s="12">
        <f t="shared" si="30"/>
        <v>61082</v>
      </c>
      <c r="Z340" s="35"/>
      <c r="AA340" s="35"/>
    </row>
    <row r="341" spans="1:27" ht="39" x14ac:dyDescent="0.15">
      <c r="A341" s="89">
        <v>61082</v>
      </c>
      <c r="B341" s="83" t="s">
        <v>42</v>
      </c>
      <c r="C341" s="83" t="str">
        <f>VLOOKUP(B341, [3]Riferimento!M$3:N383, 2, 0)</f>
        <v>Italy</v>
      </c>
      <c r="D341" s="83" t="s">
        <v>253</v>
      </c>
      <c r="E341" s="83" t="s">
        <v>259</v>
      </c>
      <c r="F341" s="84" t="str">
        <f>VLOOKUP(E341,[3]Riferimento!$E$3:$H$183,3,FALSE)</f>
        <v>EVT+10Y</v>
      </c>
      <c r="G341" s="84" t="str">
        <f>VLOOKUP(E341,[3]Riferimento!$E$3:$H$181,2,FALSE)</f>
        <v>Engineering Administration</v>
      </c>
      <c r="H341" s="90">
        <v>39661</v>
      </c>
      <c r="I341" s="90">
        <v>40148</v>
      </c>
      <c r="J341" s="85" t="s">
        <v>452</v>
      </c>
      <c r="K341" s="85" t="s">
        <v>453</v>
      </c>
      <c r="L341" s="83" t="s">
        <v>432</v>
      </c>
      <c r="M341" s="84" t="str">
        <f>VLOOKUP(E341,[3]Riferimento!$E$3:$H$181,4,FALSE)</f>
        <v>Project Closed</v>
      </c>
      <c r="N341" s="60">
        <v>42005</v>
      </c>
      <c r="O341" s="86">
        <f>VLOOKUP(E341,[3]Riferimento!$E$3:$I$181,5,FALSE)</f>
        <v>3650</v>
      </c>
      <c r="P341" s="87">
        <f t="shared" si="32"/>
        <v>45655</v>
      </c>
      <c r="Q341" s="87" t="str">
        <f>VLOOKUP(E341,[3]Riferimento!$E$3:$J$181,6,FALSE)</f>
        <v>Confidential</v>
      </c>
      <c r="R341" s="60"/>
      <c r="S341" s="91"/>
      <c r="T341" s="2" t="s">
        <v>48</v>
      </c>
      <c r="U341" s="15" t="s">
        <v>49</v>
      </c>
      <c r="V341" s="18" t="s">
        <v>258</v>
      </c>
      <c r="W341" s="54">
        <v>45251</v>
      </c>
      <c r="X341" s="12">
        <v>2846</v>
      </c>
      <c r="Y341" s="12">
        <f t="shared" si="30"/>
        <v>61082</v>
      </c>
      <c r="Z341" s="35"/>
      <c r="AA341" s="35"/>
    </row>
    <row r="342" spans="1:27" x14ac:dyDescent="0.15">
      <c r="A342" s="89">
        <v>61082</v>
      </c>
      <c r="B342" s="83" t="s">
        <v>42</v>
      </c>
      <c r="C342" s="83" t="str">
        <f>VLOOKUP(B342, [3]Riferimento!M$3:N384, 2, 0)</f>
        <v>Italy</v>
      </c>
      <c r="D342" s="83" t="s">
        <v>253</v>
      </c>
      <c r="E342" s="83" t="s">
        <v>259</v>
      </c>
      <c r="F342" s="84" t="str">
        <f>VLOOKUP(E342,[3]Riferimento!$E$3:$H$183,3,FALSE)</f>
        <v>EVT+10Y</v>
      </c>
      <c r="G342" s="84" t="str">
        <f>VLOOKUP(E342,[3]Riferimento!$E$3:$H$181,2,FALSE)</f>
        <v>Engineering Administration</v>
      </c>
      <c r="H342" s="90">
        <v>39448</v>
      </c>
      <c r="I342" s="90">
        <v>40148</v>
      </c>
      <c r="J342" s="85" t="s">
        <v>454</v>
      </c>
      <c r="K342" s="85" t="s">
        <v>455</v>
      </c>
      <c r="L342" s="83" t="s">
        <v>432</v>
      </c>
      <c r="M342" s="84" t="str">
        <f>VLOOKUP(E342,[3]Riferimento!$E$3:$H$181,4,FALSE)</f>
        <v>Project Closed</v>
      </c>
      <c r="N342" s="60">
        <v>42005</v>
      </c>
      <c r="O342" s="86">
        <f>VLOOKUP(E342,[3]Riferimento!$E$3:$I$181,5,FALSE)</f>
        <v>3650</v>
      </c>
      <c r="P342" s="87">
        <f t="shared" si="32"/>
        <v>45655</v>
      </c>
      <c r="Q342" s="87" t="str">
        <f>VLOOKUP(E342,[3]Riferimento!$E$3:$J$181,6,FALSE)</f>
        <v>Confidential</v>
      </c>
      <c r="R342" s="60"/>
      <c r="S342" s="91"/>
      <c r="T342" s="2" t="s">
        <v>48</v>
      </c>
      <c r="U342" s="15" t="s">
        <v>49</v>
      </c>
      <c r="V342" s="18" t="s">
        <v>258</v>
      </c>
      <c r="W342" s="54">
        <v>45251</v>
      </c>
      <c r="X342" s="12">
        <v>2846</v>
      </c>
      <c r="Y342" s="12">
        <f t="shared" si="30"/>
        <v>61082</v>
      </c>
      <c r="Z342" s="35"/>
      <c r="AA342" s="35"/>
    </row>
    <row r="343" spans="1:27" x14ac:dyDescent="0.15">
      <c r="A343" s="89">
        <v>61082</v>
      </c>
      <c r="B343" s="83" t="s">
        <v>42</v>
      </c>
      <c r="C343" s="83" t="str">
        <f>VLOOKUP(B343, [3]Riferimento!M$3:N385, 2, 0)</f>
        <v>Italy</v>
      </c>
      <c r="D343" s="83" t="s">
        <v>253</v>
      </c>
      <c r="E343" s="83" t="s">
        <v>259</v>
      </c>
      <c r="F343" s="84" t="str">
        <f>VLOOKUP(E343,[3]Riferimento!$E$3:$H$183,3,FALSE)</f>
        <v>EVT+10Y</v>
      </c>
      <c r="G343" s="84" t="str">
        <f>VLOOKUP(E343,[3]Riferimento!$E$3:$H$181,2,FALSE)</f>
        <v>Engineering Administration</v>
      </c>
      <c r="H343" s="90">
        <v>39114</v>
      </c>
      <c r="I343" s="90">
        <v>39417</v>
      </c>
      <c r="J343" s="85" t="s">
        <v>456</v>
      </c>
      <c r="K343" s="85" t="s">
        <v>457</v>
      </c>
      <c r="L343" s="83" t="s">
        <v>432</v>
      </c>
      <c r="M343" s="84" t="str">
        <f>VLOOKUP(E343,[3]Riferimento!$E$3:$H$181,4,FALSE)</f>
        <v>Project Closed</v>
      </c>
      <c r="N343" s="60">
        <v>42005</v>
      </c>
      <c r="O343" s="86">
        <f>VLOOKUP(E343,[3]Riferimento!$E$3:$I$181,5,FALSE)</f>
        <v>3650</v>
      </c>
      <c r="P343" s="87">
        <f t="shared" si="32"/>
        <v>45655</v>
      </c>
      <c r="Q343" s="87" t="str">
        <f>VLOOKUP(E343,[3]Riferimento!$E$3:$J$181,6,FALSE)</f>
        <v>Confidential</v>
      </c>
      <c r="R343" s="60"/>
      <c r="S343" s="91"/>
      <c r="T343" s="2" t="s">
        <v>48</v>
      </c>
      <c r="U343" s="15" t="s">
        <v>49</v>
      </c>
      <c r="V343" s="18" t="s">
        <v>258</v>
      </c>
      <c r="W343" s="54">
        <v>45251</v>
      </c>
      <c r="X343" s="12">
        <v>2846</v>
      </c>
      <c r="Y343" s="12">
        <f t="shared" si="30"/>
        <v>61082</v>
      </c>
      <c r="Z343" s="35"/>
      <c r="AA343" s="35"/>
    </row>
    <row r="344" spans="1:27" ht="39" x14ac:dyDescent="0.15">
      <c r="A344" s="83">
        <v>61083</v>
      </c>
      <c r="B344" s="83" t="s">
        <v>42</v>
      </c>
      <c r="C344" s="83" t="str">
        <f>VLOOKUP(B344, [4]Riferimento!M$3:N386, 2, 0)</f>
        <v>Italy</v>
      </c>
      <c r="D344" s="83" t="s">
        <v>253</v>
      </c>
      <c r="E344" s="83" t="s">
        <v>254</v>
      </c>
      <c r="F344" s="84" t="str">
        <f>VLOOKUP(E344,[4]Riferimento!$E$3:$H$183,3,FALSE)</f>
        <v>EVT+15Y</v>
      </c>
      <c r="G344" s="84" t="str">
        <f>VLOOKUP(E344,[4]Riferimento!$E$3:$H$181,2,FALSE)</f>
        <v>Contracts / Agreements - Customers, Vendors or Subcontractors</v>
      </c>
      <c r="H344" s="60">
        <v>43344</v>
      </c>
      <c r="I344" s="60">
        <v>43952</v>
      </c>
      <c r="J344" s="60" t="s">
        <v>314</v>
      </c>
      <c r="K344" s="60" t="s">
        <v>458</v>
      </c>
      <c r="L344" s="83" t="s">
        <v>459</v>
      </c>
      <c r="M344" s="84" t="str">
        <f>VLOOKUP(E344,[4]Riferimento!$E$3:$H$181,4,FALSE)</f>
        <v>Termination of Contract and Warranty</v>
      </c>
      <c r="N344" s="60">
        <v>44866</v>
      </c>
      <c r="O344" s="86">
        <f>VLOOKUP(E344,[4]Riferimento!$E$3:$I$181,5,FALSE)</f>
        <v>5475</v>
      </c>
      <c r="P344" s="87">
        <f>N344+O344</f>
        <v>50341</v>
      </c>
      <c r="Q344" s="87" t="str">
        <f>VLOOKUP(E344,[4]Riferimento!$E$3:$J$181,6,FALSE)</f>
        <v>Confidential</v>
      </c>
      <c r="R344" s="60"/>
      <c r="S344" s="10" t="str">
        <f t="shared" si="26"/>
        <v/>
      </c>
      <c r="T344" s="2" t="s">
        <v>48</v>
      </c>
      <c r="U344" s="15" t="s">
        <v>49</v>
      </c>
      <c r="V344" s="18" t="s">
        <v>258</v>
      </c>
      <c r="W344" s="54">
        <v>45251</v>
      </c>
      <c r="X344" s="12">
        <v>2844</v>
      </c>
      <c r="Y344" s="12">
        <f t="shared" si="30"/>
        <v>61083</v>
      </c>
      <c r="Z344" s="35"/>
      <c r="AA344" s="35"/>
    </row>
    <row r="345" spans="1:27" x14ac:dyDescent="0.15">
      <c r="A345" s="83">
        <v>61083</v>
      </c>
      <c r="B345" s="83" t="s">
        <v>42</v>
      </c>
      <c r="C345" s="83" t="str">
        <f>VLOOKUP(B345, [4]Riferimento!M$3:N387, 2, 0)</f>
        <v>Italy</v>
      </c>
      <c r="D345" s="83" t="s">
        <v>253</v>
      </c>
      <c r="E345" s="83" t="s">
        <v>259</v>
      </c>
      <c r="F345" s="84" t="str">
        <f>VLOOKUP(E345,[4]Riferimento!$E$3:$H$183,3,FALSE)</f>
        <v>EVT+10Y</v>
      </c>
      <c r="G345" s="84" t="str">
        <f>VLOOKUP(E345,[4]Riferimento!$E$3:$H$181,2,FALSE)</f>
        <v>Engineering Administration</v>
      </c>
      <c r="H345" s="60">
        <v>43345</v>
      </c>
      <c r="I345" s="60">
        <v>43952</v>
      </c>
      <c r="J345" s="60" t="s">
        <v>314</v>
      </c>
      <c r="K345" s="60" t="s">
        <v>458</v>
      </c>
      <c r="L345" s="83" t="s">
        <v>460</v>
      </c>
      <c r="M345" s="84" t="str">
        <f>VLOOKUP(E345,[4]Riferimento!$E$3:$H$181,4,FALSE)</f>
        <v>Project Closed</v>
      </c>
      <c r="N345" s="60">
        <v>44866</v>
      </c>
      <c r="O345" s="86">
        <f>VLOOKUP(E345,[4]Riferimento!$E$3:$I$181,5,FALSE)</f>
        <v>3650</v>
      </c>
      <c r="P345" s="87">
        <f t="shared" ref="P345:P359" si="33">N345+O345</f>
        <v>48516</v>
      </c>
      <c r="Q345" s="87" t="str">
        <f>VLOOKUP(E345,[4]Riferimento!$E$3:$J$181,6,FALSE)</f>
        <v>Confidential</v>
      </c>
      <c r="R345" s="60"/>
      <c r="S345" s="10" t="str">
        <f t="shared" si="26"/>
        <v/>
      </c>
      <c r="T345" s="2" t="s">
        <v>48</v>
      </c>
      <c r="U345" s="15" t="s">
        <v>49</v>
      </c>
      <c r="V345" s="18" t="s">
        <v>258</v>
      </c>
      <c r="W345" s="54">
        <v>45251</v>
      </c>
      <c r="X345" s="12">
        <v>2844</v>
      </c>
      <c r="Y345" s="12">
        <f t="shared" si="30"/>
        <v>61083</v>
      </c>
      <c r="Z345" s="35"/>
      <c r="AA345" s="35"/>
    </row>
    <row r="346" spans="1:27" ht="39" x14ac:dyDescent="0.15">
      <c r="A346" s="83">
        <v>61083</v>
      </c>
      <c r="B346" s="83" t="s">
        <v>42</v>
      </c>
      <c r="C346" s="83" t="str">
        <f>VLOOKUP(B346, [4]Riferimento!M$3:N388, 2, 0)</f>
        <v>Italy</v>
      </c>
      <c r="D346" s="83" t="s">
        <v>253</v>
      </c>
      <c r="E346" s="83" t="s">
        <v>264</v>
      </c>
      <c r="F346" s="84" t="str">
        <f>VLOOKUP(E346,[4]Riferimento!$E$3:$H$183,3,FALSE)</f>
        <v>EVT+30Y</v>
      </c>
      <c r="G346" s="84" t="str">
        <f>VLOOKUP(E346,[4]Riferimento!$E$3:$H$181,2,FALSE)</f>
        <v>Engineering Design Records</v>
      </c>
      <c r="H346" s="60">
        <v>43586</v>
      </c>
      <c r="I346" s="60">
        <v>43617</v>
      </c>
      <c r="J346" s="60" t="s">
        <v>314</v>
      </c>
      <c r="K346" s="60" t="s">
        <v>458</v>
      </c>
      <c r="L346" s="83" t="s">
        <v>461</v>
      </c>
      <c r="M346" s="84" t="str">
        <f>VLOOKUP(E346,[4]Riferimento!$E$3:$H$181,4,FALSE)</f>
        <v>Project and Warranty Closed</v>
      </c>
      <c r="N346" s="60">
        <v>44866</v>
      </c>
      <c r="O346" s="86">
        <f>VLOOKUP(E346,[4]Riferimento!$E$3:$I$181,5,FALSE)</f>
        <v>10950</v>
      </c>
      <c r="P346" s="87">
        <f t="shared" si="33"/>
        <v>55816</v>
      </c>
      <c r="Q346" s="87" t="str">
        <f>VLOOKUP(E346,[4]Riferimento!$E$3:$J$181,6,FALSE)</f>
        <v>Confidential</v>
      </c>
      <c r="R346" s="60"/>
      <c r="S346" s="10" t="str">
        <f t="shared" si="26"/>
        <v/>
      </c>
      <c r="T346" s="2" t="s">
        <v>48</v>
      </c>
      <c r="U346" s="15" t="s">
        <v>49</v>
      </c>
      <c r="V346" s="18" t="s">
        <v>258</v>
      </c>
      <c r="W346" s="54">
        <v>45251</v>
      </c>
      <c r="X346" s="12">
        <v>2844</v>
      </c>
      <c r="Y346" s="12">
        <f t="shared" si="30"/>
        <v>61083</v>
      </c>
      <c r="Z346" s="35"/>
      <c r="AA346" s="35"/>
    </row>
    <row r="347" spans="1:27" ht="39" x14ac:dyDescent="0.15">
      <c r="A347" s="83">
        <v>61083</v>
      </c>
      <c r="B347" s="83" t="s">
        <v>42</v>
      </c>
      <c r="C347" s="83" t="str">
        <f>VLOOKUP(B347, [4]Riferimento!M$3:N389, 2, 0)</f>
        <v>Italy</v>
      </c>
      <c r="D347" s="83" t="s">
        <v>253</v>
      </c>
      <c r="E347" s="83" t="s">
        <v>264</v>
      </c>
      <c r="F347" s="84" t="str">
        <f>VLOOKUP(E347,[4]Riferimento!$E$3:$H$183,3,FALSE)</f>
        <v>EVT+30Y</v>
      </c>
      <c r="G347" s="84" t="str">
        <f>VLOOKUP(E347,[4]Riferimento!$E$3:$H$181,2,FALSE)</f>
        <v>Engineering Design Records</v>
      </c>
      <c r="H347" s="60">
        <v>43586</v>
      </c>
      <c r="I347" s="60">
        <v>43618</v>
      </c>
      <c r="J347" s="60" t="s">
        <v>314</v>
      </c>
      <c r="K347" s="60" t="s">
        <v>458</v>
      </c>
      <c r="L347" s="83" t="s">
        <v>461</v>
      </c>
      <c r="M347" s="84" t="str">
        <f>VLOOKUP(E347,[4]Riferimento!$E$3:$H$181,4,FALSE)</f>
        <v>Project and Warranty Closed</v>
      </c>
      <c r="N347" s="60">
        <v>44866</v>
      </c>
      <c r="O347" s="86">
        <f>VLOOKUP(E347,[4]Riferimento!$E$3:$I$181,5,FALSE)</f>
        <v>10950</v>
      </c>
      <c r="P347" s="87">
        <f t="shared" si="33"/>
        <v>55816</v>
      </c>
      <c r="Q347" s="87" t="str">
        <f>VLOOKUP(E347,[4]Riferimento!$E$3:$J$181,6,FALSE)</f>
        <v>Confidential</v>
      </c>
      <c r="R347" s="60"/>
      <c r="S347" s="10" t="str">
        <f t="shared" si="26"/>
        <v/>
      </c>
      <c r="T347" s="2" t="s">
        <v>48</v>
      </c>
      <c r="U347" s="15" t="s">
        <v>49</v>
      </c>
      <c r="V347" s="18" t="s">
        <v>258</v>
      </c>
      <c r="W347" s="54">
        <v>45251</v>
      </c>
      <c r="X347" s="12">
        <v>2844</v>
      </c>
      <c r="Y347" s="12">
        <f t="shared" si="30"/>
        <v>61083</v>
      </c>
      <c r="Z347" s="35"/>
      <c r="AA347" s="35"/>
    </row>
    <row r="348" spans="1:27" ht="39" x14ac:dyDescent="0.15">
      <c r="A348" s="83">
        <v>61083</v>
      </c>
      <c r="B348" s="83" t="s">
        <v>42</v>
      </c>
      <c r="C348" s="83" t="str">
        <f>VLOOKUP(B348, [4]Riferimento!M$3:N390, 2, 0)</f>
        <v>Italy</v>
      </c>
      <c r="D348" s="83" t="s">
        <v>253</v>
      </c>
      <c r="E348" s="83" t="s">
        <v>264</v>
      </c>
      <c r="F348" s="84" t="str">
        <f>VLOOKUP(E348,[4]Riferimento!$E$3:$H$183,3,FALSE)</f>
        <v>EVT+30Y</v>
      </c>
      <c r="G348" s="84" t="str">
        <f>VLOOKUP(E348,[4]Riferimento!$E$3:$H$181,2,FALSE)</f>
        <v>Engineering Design Records</v>
      </c>
      <c r="H348" s="60">
        <v>43617</v>
      </c>
      <c r="I348" s="60">
        <v>43619</v>
      </c>
      <c r="J348" s="60" t="s">
        <v>314</v>
      </c>
      <c r="K348" s="60" t="s">
        <v>458</v>
      </c>
      <c r="L348" s="83" t="s">
        <v>461</v>
      </c>
      <c r="M348" s="84" t="str">
        <f>VLOOKUP(E348,[4]Riferimento!$E$3:$H$181,4,FALSE)</f>
        <v>Project and Warranty Closed</v>
      </c>
      <c r="N348" s="60">
        <v>44866</v>
      </c>
      <c r="O348" s="86">
        <f>VLOOKUP(E348,[4]Riferimento!$E$3:$I$181,5,FALSE)</f>
        <v>10950</v>
      </c>
      <c r="P348" s="87">
        <f t="shared" si="33"/>
        <v>55816</v>
      </c>
      <c r="Q348" s="87" t="str">
        <f>VLOOKUP(E348,[4]Riferimento!$E$3:$J$181,6,FALSE)</f>
        <v>Confidential</v>
      </c>
      <c r="R348" s="60"/>
      <c r="S348" s="10" t="str">
        <f t="shared" si="26"/>
        <v/>
      </c>
      <c r="T348" s="2" t="s">
        <v>48</v>
      </c>
      <c r="U348" s="15" t="s">
        <v>49</v>
      </c>
      <c r="V348" s="18" t="s">
        <v>258</v>
      </c>
      <c r="W348" s="54">
        <v>45251</v>
      </c>
      <c r="X348" s="12">
        <v>2844</v>
      </c>
      <c r="Y348" s="12">
        <f t="shared" si="30"/>
        <v>61083</v>
      </c>
      <c r="Z348" s="35"/>
      <c r="AA348" s="35"/>
    </row>
    <row r="349" spans="1:27" ht="39" x14ac:dyDescent="0.15">
      <c r="A349" s="89">
        <v>61084</v>
      </c>
      <c r="B349" s="83" t="s">
        <v>42</v>
      </c>
      <c r="C349" s="83" t="str">
        <f>VLOOKUP(B349, [4]Riferimento!M$3:N391, 2, 0)</f>
        <v>Italy</v>
      </c>
      <c r="D349" s="83" t="s">
        <v>253</v>
      </c>
      <c r="E349" s="83" t="s">
        <v>264</v>
      </c>
      <c r="F349" s="84" t="str">
        <f>VLOOKUP(E349,[4]Riferimento!$E$3:$H$183,3,FALSE)</f>
        <v>EVT+30Y</v>
      </c>
      <c r="G349" s="84" t="str">
        <f>VLOOKUP(E349,[4]Riferimento!$E$3:$H$181,2,FALSE)</f>
        <v>Engineering Design Records</v>
      </c>
      <c r="H349" s="60">
        <v>43678</v>
      </c>
      <c r="I349" s="60">
        <v>43709</v>
      </c>
      <c r="J349" s="60" t="s">
        <v>314</v>
      </c>
      <c r="K349" s="60" t="s">
        <v>458</v>
      </c>
      <c r="L349" s="83" t="s">
        <v>461</v>
      </c>
      <c r="M349" s="84" t="str">
        <f>VLOOKUP(E349,[4]Riferimento!$E$3:$H$181,4,FALSE)</f>
        <v>Project and Warranty Closed</v>
      </c>
      <c r="N349" s="60">
        <v>44866</v>
      </c>
      <c r="O349" s="86">
        <f>VLOOKUP(E349,[4]Riferimento!$E$3:$I$181,5,FALSE)</f>
        <v>10950</v>
      </c>
      <c r="P349" s="87">
        <f t="shared" si="33"/>
        <v>55816</v>
      </c>
      <c r="Q349" s="87" t="str">
        <f>VLOOKUP(E349,[4]Riferimento!$E$3:$J$181,6,FALSE)</f>
        <v>Confidential</v>
      </c>
      <c r="R349" s="60"/>
      <c r="S349" s="10" t="str">
        <f t="shared" si="26"/>
        <v/>
      </c>
      <c r="T349" s="2" t="s">
        <v>48</v>
      </c>
      <c r="U349" s="15" t="s">
        <v>49</v>
      </c>
      <c r="V349" s="18" t="s">
        <v>258</v>
      </c>
      <c r="W349" s="54">
        <v>45251</v>
      </c>
      <c r="X349" s="12">
        <v>2845</v>
      </c>
      <c r="Y349" s="12">
        <f t="shared" si="30"/>
        <v>61084</v>
      </c>
      <c r="Z349" s="35"/>
      <c r="AA349" s="35"/>
    </row>
    <row r="350" spans="1:27" x14ac:dyDescent="0.15">
      <c r="A350" s="89">
        <v>61084</v>
      </c>
      <c r="B350" s="83" t="s">
        <v>42</v>
      </c>
      <c r="C350" s="83" t="str">
        <f>VLOOKUP(B350, [4]Riferimento!M$3:N392, 2, 0)</f>
        <v>Italy</v>
      </c>
      <c r="D350" s="83" t="s">
        <v>253</v>
      </c>
      <c r="E350" s="83" t="s">
        <v>259</v>
      </c>
      <c r="F350" s="84" t="str">
        <f>VLOOKUP(E350,[4]Riferimento!$E$3:$H$183,3,FALSE)</f>
        <v>EVT+10Y</v>
      </c>
      <c r="G350" s="84" t="str">
        <f>VLOOKUP(E350,[4]Riferimento!$E$3:$H$181,2,FALSE)</f>
        <v>Engineering Administration</v>
      </c>
      <c r="H350" s="92">
        <v>43831</v>
      </c>
      <c r="I350" s="92">
        <v>43862</v>
      </c>
      <c r="J350" s="60" t="s">
        <v>314</v>
      </c>
      <c r="K350" s="60" t="s">
        <v>458</v>
      </c>
      <c r="L350" s="83" t="s">
        <v>462</v>
      </c>
      <c r="M350" s="84" t="str">
        <f>VLOOKUP(E350,[4]Riferimento!$E$3:$H$181,4,FALSE)</f>
        <v>Project Closed</v>
      </c>
      <c r="N350" s="60">
        <v>44866</v>
      </c>
      <c r="O350" s="86">
        <f>VLOOKUP(E350,[4]Riferimento!$E$3:$I$181,5,FALSE)</f>
        <v>3650</v>
      </c>
      <c r="P350" s="87">
        <f t="shared" si="33"/>
        <v>48516</v>
      </c>
      <c r="Q350" s="87" t="str">
        <f>VLOOKUP(E350,[4]Riferimento!$E$3:$J$181,6,FALSE)</f>
        <v>Confidential</v>
      </c>
      <c r="R350" s="60"/>
      <c r="S350" s="10" t="str">
        <f t="shared" si="26"/>
        <v/>
      </c>
      <c r="T350" s="2" t="s">
        <v>48</v>
      </c>
      <c r="U350" s="15" t="s">
        <v>49</v>
      </c>
      <c r="V350" s="18" t="s">
        <v>258</v>
      </c>
      <c r="W350" s="54">
        <v>45251</v>
      </c>
      <c r="X350" s="12">
        <v>2845</v>
      </c>
      <c r="Y350" s="12">
        <f t="shared" si="30"/>
        <v>61084</v>
      </c>
      <c r="Z350" s="35"/>
      <c r="AA350" s="35"/>
    </row>
    <row r="351" spans="1:27" x14ac:dyDescent="0.15">
      <c r="A351" s="89">
        <v>61084</v>
      </c>
      <c r="B351" s="83" t="s">
        <v>42</v>
      </c>
      <c r="C351" s="83" t="str">
        <f>VLOOKUP(B351, [4]Riferimento!M$3:N393, 2, 0)</f>
        <v>Italy</v>
      </c>
      <c r="D351" s="83" t="s">
        <v>253</v>
      </c>
      <c r="E351" s="83" t="s">
        <v>259</v>
      </c>
      <c r="F351" s="84" t="str">
        <f>VLOOKUP(E351,[4]Riferimento!$E$3:$H$183,3,FALSE)</f>
        <v>EVT+10Y</v>
      </c>
      <c r="G351" s="84" t="str">
        <f>VLOOKUP(E351,[4]Riferimento!$E$3:$H$181,2,FALSE)</f>
        <v>Engineering Administration</v>
      </c>
      <c r="H351" s="92">
        <v>43891</v>
      </c>
      <c r="I351" s="92">
        <v>43922</v>
      </c>
      <c r="J351" s="60" t="s">
        <v>314</v>
      </c>
      <c r="K351" s="60" t="s">
        <v>458</v>
      </c>
      <c r="L351" s="83" t="s">
        <v>463</v>
      </c>
      <c r="M351" s="84" t="str">
        <f>VLOOKUP(E351,[4]Riferimento!$E$3:$H$181,4,FALSE)</f>
        <v>Project Closed</v>
      </c>
      <c r="N351" s="60">
        <v>44866</v>
      </c>
      <c r="O351" s="86">
        <f>VLOOKUP(E351,[4]Riferimento!$E$3:$I$181,5,FALSE)</f>
        <v>3650</v>
      </c>
      <c r="P351" s="87">
        <f t="shared" si="33"/>
        <v>48516</v>
      </c>
      <c r="Q351" s="87" t="str">
        <f>VLOOKUP(E351,[4]Riferimento!$E$3:$J$181,6,FALSE)</f>
        <v>Confidential</v>
      </c>
      <c r="R351" s="60"/>
      <c r="S351" s="10" t="str">
        <f t="shared" si="26"/>
        <v/>
      </c>
      <c r="T351" s="2" t="s">
        <v>48</v>
      </c>
      <c r="U351" s="15" t="s">
        <v>49</v>
      </c>
      <c r="V351" s="18" t="s">
        <v>258</v>
      </c>
      <c r="W351" s="54">
        <v>45251</v>
      </c>
      <c r="X351" s="12">
        <v>2845</v>
      </c>
      <c r="Y351" s="12">
        <f t="shared" si="30"/>
        <v>61084</v>
      </c>
      <c r="Z351" s="35"/>
      <c r="AA351" s="35"/>
    </row>
    <row r="352" spans="1:27" x14ac:dyDescent="0.15">
      <c r="A352" s="89">
        <v>61084</v>
      </c>
      <c r="B352" s="83" t="s">
        <v>42</v>
      </c>
      <c r="C352" s="83" t="str">
        <f>VLOOKUP(B352, [4]Riferimento!M$3:N394, 2, 0)</f>
        <v>Italy</v>
      </c>
      <c r="D352" s="83" t="s">
        <v>253</v>
      </c>
      <c r="E352" s="83" t="s">
        <v>259</v>
      </c>
      <c r="F352" s="84" t="str">
        <f>VLOOKUP(E352,[4]Riferimento!$E$3:$H$183,3,FALSE)</f>
        <v>EVT+10Y</v>
      </c>
      <c r="G352" s="84" t="str">
        <f>VLOOKUP(E352,[4]Riferimento!$E$3:$H$181,2,FALSE)</f>
        <v>Engineering Administration</v>
      </c>
      <c r="H352" s="92">
        <v>43891</v>
      </c>
      <c r="I352" s="92">
        <v>43922</v>
      </c>
      <c r="J352" s="60" t="s">
        <v>314</v>
      </c>
      <c r="K352" s="60" t="s">
        <v>458</v>
      </c>
      <c r="L352" s="83" t="s">
        <v>463</v>
      </c>
      <c r="M352" s="84" t="str">
        <f>VLOOKUP(E352,[4]Riferimento!$E$3:$H$181,4,FALSE)</f>
        <v>Project Closed</v>
      </c>
      <c r="N352" s="60">
        <v>44866</v>
      </c>
      <c r="O352" s="86">
        <f>VLOOKUP(E352,[4]Riferimento!$E$3:$I$181,5,FALSE)</f>
        <v>3650</v>
      </c>
      <c r="P352" s="87">
        <f t="shared" si="33"/>
        <v>48516</v>
      </c>
      <c r="Q352" s="87" t="str">
        <f>VLOOKUP(E352,[4]Riferimento!$E$3:$J$181,6,FALSE)</f>
        <v>Confidential</v>
      </c>
      <c r="R352" s="60"/>
      <c r="S352" s="10" t="str">
        <f t="shared" si="26"/>
        <v/>
      </c>
      <c r="T352" s="2" t="s">
        <v>48</v>
      </c>
      <c r="U352" s="15" t="s">
        <v>49</v>
      </c>
      <c r="V352" s="18" t="s">
        <v>258</v>
      </c>
      <c r="W352" s="54">
        <v>45251</v>
      </c>
      <c r="X352" s="12">
        <v>2845</v>
      </c>
      <c r="Y352" s="12">
        <f t="shared" si="30"/>
        <v>61084</v>
      </c>
      <c r="Z352" s="35"/>
      <c r="AA352" s="35"/>
    </row>
    <row r="353" spans="1:27" x14ac:dyDescent="0.15">
      <c r="A353" s="89">
        <v>61084</v>
      </c>
      <c r="B353" s="83" t="s">
        <v>42</v>
      </c>
      <c r="C353" s="83" t="str">
        <f>VLOOKUP(B353, [4]Riferimento!M$3:N395, 2, 0)</f>
        <v>Italy</v>
      </c>
      <c r="D353" s="83" t="s">
        <v>253</v>
      </c>
      <c r="E353" s="83" t="s">
        <v>267</v>
      </c>
      <c r="F353" s="84" t="str">
        <f>VLOOKUP(E353,[4]Riferimento!$E$3:$H$183,3,FALSE)</f>
        <v>EVT+10Y</v>
      </c>
      <c r="G353" s="84" t="str">
        <f>VLOOKUP(E353,[4]Riferimento!$E$3:$H$181,2,FALSE)</f>
        <v>Internal, External and Vendor Audits</v>
      </c>
      <c r="H353" s="92">
        <v>43952</v>
      </c>
      <c r="I353" s="92">
        <v>44317</v>
      </c>
      <c r="J353" s="60" t="s">
        <v>314</v>
      </c>
      <c r="K353" s="60" t="s">
        <v>458</v>
      </c>
      <c r="L353" s="83" t="s">
        <v>464</v>
      </c>
      <c r="M353" s="84" t="str">
        <f>VLOOKUP(E353,[4]Riferimento!$E$3:$H$181,4,FALSE)</f>
        <v>Close of Audit</v>
      </c>
      <c r="N353" s="60">
        <v>44866</v>
      </c>
      <c r="O353" s="86">
        <f>VLOOKUP(E353,[4]Riferimento!$E$3:$I$181,5,FALSE)</f>
        <v>3650</v>
      </c>
      <c r="P353" s="87">
        <f t="shared" si="33"/>
        <v>48516</v>
      </c>
      <c r="Q353" s="87" t="str">
        <f>VLOOKUP(E353,[4]Riferimento!$E$3:$J$181,6,FALSE)</f>
        <v>Confidential</v>
      </c>
      <c r="R353" s="60"/>
      <c r="S353" s="10" t="str">
        <f t="shared" si="26"/>
        <v/>
      </c>
      <c r="T353" s="2" t="s">
        <v>48</v>
      </c>
      <c r="U353" s="15" t="s">
        <v>49</v>
      </c>
      <c r="V353" s="18" t="s">
        <v>258</v>
      </c>
      <c r="W353" s="54">
        <v>45251</v>
      </c>
      <c r="X353" s="12">
        <v>2845</v>
      </c>
      <c r="Y353" s="12">
        <f t="shared" si="30"/>
        <v>61084</v>
      </c>
      <c r="Z353" s="35"/>
      <c r="AA353" s="35"/>
    </row>
    <row r="354" spans="1:27" x14ac:dyDescent="0.15">
      <c r="A354" s="89">
        <v>61084</v>
      </c>
      <c r="B354" s="83" t="s">
        <v>42</v>
      </c>
      <c r="C354" s="83" t="str">
        <f>VLOOKUP(B354, [4]Riferimento!M$3:N396, 2, 0)</f>
        <v>Italy</v>
      </c>
      <c r="D354" s="83" t="s">
        <v>253</v>
      </c>
      <c r="E354" s="84" t="s">
        <v>465</v>
      </c>
      <c r="F354" s="84" t="str">
        <f>VLOOKUP(E354,[4]Riferimento!$E$3:$H$183,3,FALSE)</f>
        <v>EVT+30Y</v>
      </c>
      <c r="G354" s="93" t="s">
        <v>466</v>
      </c>
      <c r="H354" s="92">
        <v>43831</v>
      </c>
      <c r="I354" s="92">
        <v>44197</v>
      </c>
      <c r="J354" s="60" t="s">
        <v>314</v>
      </c>
      <c r="K354" s="60" t="s">
        <v>458</v>
      </c>
      <c r="L354" s="83" t="s">
        <v>467</v>
      </c>
      <c r="M354" s="84" t="str">
        <f>VLOOKUP(E354,[4]Riferimento!$E$3:$H$181,4,FALSE)</f>
        <v>Project Closed</v>
      </c>
      <c r="N354" s="60">
        <v>44866</v>
      </c>
      <c r="O354" s="86">
        <f>VLOOKUP(E354,[4]Riferimento!$E$3:$I$181,5,FALSE)</f>
        <v>10950</v>
      </c>
      <c r="P354" s="87">
        <f t="shared" si="33"/>
        <v>55816</v>
      </c>
      <c r="Q354" s="87" t="str">
        <f>VLOOKUP(E354,[4]Riferimento!$E$3:$J$181,6,FALSE)</f>
        <v>Confidential</v>
      </c>
      <c r="R354" s="60"/>
      <c r="S354" s="10" t="str">
        <f t="shared" si="26"/>
        <v/>
      </c>
      <c r="T354" s="2" t="s">
        <v>48</v>
      </c>
      <c r="U354" s="15" t="s">
        <v>49</v>
      </c>
      <c r="V354" s="18" t="s">
        <v>258</v>
      </c>
      <c r="W354" s="54">
        <v>45251</v>
      </c>
      <c r="X354" s="12">
        <v>2845</v>
      </c>
      <c r="Y354" s="12">
        <f t="shared" si="30"/>
        <v>61084</v>
      </c>
      <c r="Z354" s="35"/>
      <c r="AA354" s="35"/>
    </row>
    <row r="355" spans="1:27" x14ac:dyDescent="0.15">
      <c r="A355" s="89">
        <v>61085</v>
      </c>
      <c r="B355" s="83" t="s">
        <v>42</v>
      </c>
      <c r="C355" s="83" t="str">
        <f>VLOOKUP(B355, [4]Riferimento!M$3:N397, 2, 0)</f>
        <v>Italy</v>
      </c>
      <c r="D355" s="83" t="s">
        <v>253</v>
      </c>
      <c r="E355" s="83" t="s">
        <v>267</v>
      </c>
      <c r="F355" s="84" t="str">
        <f>VLOOKUP(E355,[4]Riferimento!$E$3:$H$183,3,FALSE)</f>
        <v>EVT+10Y</v>
      </c>
      <c r="G355" s="84" t="str">
        <f>VLOOKUP(E355,[4]Riferimento!$E$3:$H$181,2,FALSE)</f>
        <v>Internal, External and Vendor Audits</v>
      </c>
      <c r="H355" s="92">
        <v>43101</v>
      </c>
      <c r="I355" s="92">
        <v>43831</v>
      </c>
      <c r="J355" s="60" t="s">
        <v>314</v>
      </c>
      <c r="K355" s="60" t="s">
        <v>458</v>
      </c>
      <c r="L355" s="83" t="s">
        <v>468</v>
      </c>
      <c r="M355" s="84" t="str">
        <f>VLOOKUP(E355,[4]Riferimento!$E$3:$H$181,4,FALSE)</f>
        <v>Close of Audit</v>
      </c>
      <c r="N355" s="60">
        <v>44866</v>
      </c>
      <c r="O355" s="86">
        <f>VLOOKUP(E355,[4]Riferimento!$E$3:$I$181,5,FALSE)</f>
        <v>3650</v>
      </c>
      <c r="P355" s="87">
        <f t="shared" si="33"/>
        <v>48516</v>
      </c>
      <c r="Q355" s="87" t="str">
        <f>VLOOKUP(E355,[4]Riferimento!$E$3:$J$181,6,FALSE)</f>
        <v>Confidential</v>
      </c>
      <c r="R355" s="60"/>
      <c r="S355" s="10" t="str">
        <f t="shared" si="26"/>
        <v/>
      </c>
      <c r="T355" s="2" t="s">
        <v>48</v>
      </c>
      <c r="U355" s="15" t="s">
        <v>49</v>
      </c>
      <c r="V355" s="18" t="s">
        <v>258</v>
      </c>
      <c r="W355" s="54">
        <v>45251</v>
      </c>
      <c r="X355" s="12">
        <v>2845</v>
      </c>
      <c r="Y355" s="12">
        <f t="shared" si="30"/>
        <v>61085</v>
      </c>
      <c r="Z355" s="35"/>
      <c r="AA355" s="35"/>
    </row>
    <row r="356" spans="1:27" x14ac:dyDescent="0.15">
      <c r="A356" s="89">
        <v>61085</v>
      </c>
      <c r="B356" s="83" t="s">
        <v>42</v>
      </c>
      <c r="C356" s="83" t="str">
        <f>VLOOKUP(B356, [4]Riferimento!M$3:N398, 2, 0)</f>
        <v>Italy</v>
      </c>
      <c r="D356" s="83" t="s">
        <v>253</v>
      </c>
      <c r="E356" s="83" t="s">
        <v>267</v>
      </c>
      <c r="F356" s="84" t="str">
        <f>VLOOKUP(E356,[4]Riferimento!$E$3:$H$183,3,FALSE)</f>
        <v>EVT+10Y</v>
      </c>
      <c r="G356" s="84" t="str">
        <f>VLOOKUP(E356,[4]Riferimento!$E$3:$H$181,2,FALSE)</f>
        <v>Internal, External and Vendor Audits</v>
      </c>
      <c r="H356" s="92">
        <v>43831</v>
      </c>
      <c r="I356" s="92">
        <v>44166</v>
      </c>
      <c r="J356" s="60" t="s">
        <v>314</v>
      </c>
      <c r="K356" s="60" t="s">
        <v>458</v>
      </c>
      <c r="L356" s="83" t="s">
        <v>468</v>
      </c>
      <c r="M356" s="84" t="str">
        <f>VLOOKUP(E356,[4]Riferimento!$E$3:$H$181,4,FALSE)</f>
        <v>Close of Audit</v>
      </c>
      <c r="N356" s="60">
        <v>44866</v>
      </c>
      <c r="O356" s="86">
        <f>VLOOKUP(E356,[4]Riferimento!$E$3:$I$181,5,FALSE)</f>
        <v>3650</v>
      </c>
      <c r="P356" s="87">
        <f t="shared" si="33"/>
        <v>48516</v>
      </c>
      <c r="Q356" s="87" t="str">
        <f>VLOOKUP(E356,[4]Riferimento!$E$3:$J$181,6,FALSE)</f>
        <v>Confidential</v>
      </c>
      <c r="R356" s="60"/>
      <c r="S356" s="10" t="str">
        <f t="shared" si="26"/>
        <v/>
      </c>
      <c r="T356" s="2" t="s">
        <v>48</v>
      </c>
      <c r="U356" s="15" t="s">
        <v>49</v>
      </c>
      <c r="V356" s="18" t="s">
        <v>258</v>
      </c>
      <c r="W356" s="54">
        <v>45251</v>
      </c>
      <c r="X356" s="12">
        <v>2845</v>
      </c>
      <c r="Y356" s="12">
        <f t="shared" si="30"/>
        <v>61085</v>
      </c>
      <c r="Z356" s="35"/>
      <c r="AA356" s="35"/>
    </row>
    <row r="357" spans="1:27" x14ac:dyDescent="0.15">
      <c r="A357" s="89">
        <v>61085</v>
      </c>
      <c r="B357" s="83" t="s">
        <v>42</v>
      </c>
      <c r="C357" s="83" t="str">
        <f>VLOOKUP(B357, [4]Riferimento!M$3:N399, 2, 0)</f>
        <v>Italy</v>
      </c>
      <c r="D357" s="83" t="s">
        <v>253</v>
      </c>
      <c r="E357" s="83" t="s">
        <v>267</v>
      </c>
      <c r="F357" s="84" t="str">
        <f>VLOOKUP(E357,[4]Riferimento!$E$3:$H$183,3,FALSE)</f>
        <v>EVT+10Y</v>
      </c>
      <c r="G357" s="84" t="str">
        <f>VLOOKUP(E357,[4]Riferimento!$E$3:$H$181,2,FALSE)</f>
        <v>Internal, External and Vendor Audits</v>
      </c>
      <c r="H357" s="92">
        <v>43832</v>
      </c>
      <c r="I357" s="92">
        <v>44166</v>
      </c>
      <c r="J357" s="60" t="s">
        <v>314</v>
      </c>
      <c r="K357" s="60" t="s">
        <v>458</v>
      </c>
      <c r="L357" s="83" t="s">
        <v>468</v>
      </c>
      <c r="M357" s="84" t="str">
        <f>VLOOKUP(E357,[4]Riferimento!$E$3:$H$181,4,FALSE)</f>
        <v>Close of Audit</v>
      </c>
      <c r="N357" s="60">
        <v>44866</v>
      </c>
      <c r="O357" s="86">
        <f>VLOOKUP(E357,[4]Riferimento!$E$3:$I$181,5,FALSE)</f>
        <v>3650</v>
      </c>
      <c r="P357" s="87">
        <f t="shared" si="33"/>
        <v>48516</v>
      </c>
      <c r="Q357" s="87" t="str">
        <f>VLOOKUP(E357,[4]Riferimento!$E$3:$J$181,6,FALSE)</f>
        <v>Confidential</v>
      </c>
      <c r="R357" s="60"/>
      <c r="S357" s="10" t="str">
        <f t="shared" si="26"/>
        <v/>
      </c>
      <c r="T357" s="2" t="s">
        <v>48</v>
      </c>
      <c r="U357" s="15" t="s">
        <v>49</v>
      </c>
      <c r="V357" s="18" t="s">
        <v>258</v>
      </c>
      <c r="W357" s="54">
        <v>45251</v>
      </c>
      <c r="X357" s="12">
        <v>2845</v>
      </c>
      <c r="Y357" s="12">
        <f t="shared" si="30"/>
        <v>61085</v>
      </c>
      <c r="Z357" s="35"/>
      <c r="AA357" s="35"/>
    </row>
    <row r="358" spans="1:27" ht="26" x14ac:dyDescent="0.15">
      <c r="A358" s="89">
        <v>61085</v>
      </c>
      <c r="B358" s="83" t="s">
        <v>42</v>
      </c>
      <c r="C358" s="83" t="str">
        <f>VLOOKUP(B358, [4]Riferimento!M$3:N400, 2, 0)</f>
        <v>Italy</v>
      </c>
      <c r="D358" s="83" t="s">
        <v>253</v>
      </c>
      <c r="E358" s="83" t="s">
        <v>267</v>
      </c>
      <c r="F358" s="84" t="str">
        <f>VLOOKUP(E358,[4]Riferimento!$E$3:$H$183,3,FALSE)</f>
        <v>EVT+10Y</v>
      </c>
      <c r="G358" s="84" t="str">
        <f>VLOOKUP(E358,[4]Riferimento!$E$3:$H$181,2,FALSE)</f>
        <v>Internal, External and Vendor Audits</v>
      </c>
      <c r="H358" s="92">
        <v>43468</v>
      </c>
      <c r="I358" s="92">
        <v>44197</v>
      </c>
      <c r="J358" s="60" t="s">
        <v>314</v>
      </c>
      <c r="K358" s="60" t="s">
        <v>458</v>
      </c>
      <c r="L358" s="83" t="s">
        <v>469</v>
      </c>
      <c r="M358" s="84" t="str">
        <f>VLOOKUP(E358,[4]Riferimento!$E$3:$H$181,4,FALSE)</f>
        <v>Close of Audit</v>
      </c>
      <c r="N358" s="60">
        <v>44866</v>
      </c>
      <c r="O358" s="86">
        <f>VLOOKUP(E358,[4]Riferimento!$E$3:$I$181,5,FALSE)</f>
        <v>3650</v>
      </c>
      <c r="P358" s="87">
        <f t="shared" si="33"/>
        <v>48516</v>
      </c>
      <c r="Q358" s="87" t="str">
        <f>VLOOKUP(E358,[4]Riferimento!$E$3:$J$181,6,FALSE)</f>
        <v>Confidential</v>
      </c>
      <c r="R358" s="60"/>
      <c r="S358" s="10" t="str">
        <f t="shared" si="26"/>
        <v/>
      </c>
      <c r="T358" s="2" t="s">
        <v>48</v>
      </c>
      <c r="U358" s="15" t="s">
        <v>49</v>
      </c>
      <c r="V358" s="18" t="s">
        <v>258</v>
      </c>
      <c r="W358" s="54">
        <v>45251</v>
      </c>
      <c r="X358" s="12">
        <v>2845</v>
      </c>
      <c r="Y358" s="12">
        <f t="shared" si="30"/>
        <v>61085</v>
      </c>
      <c r="Z358" s="35"/>
      <c r="AA358" s="35"/>
    </row>
    <row r="359" spans="1:27" x14ac:dyDescent="0.15">
      <c r="A359" s="89">
        <v>61085</v>
      </c>
      <c r="B359" s="83" t="s">
        <v>42</v>
      </c>
      <c r="C359" s="83" t="str">
        <f>VLOOKUP(B359, [4]Riferimento!M$3:N401, 2, 0)</f>
        <v>Italy</v>
      </c>
      <c r="D359" s="83" t="s">
        <v>253</v>
      </c>
      <c r="E359" s="83" t="s">
        <v>267</v>
      </c>
      <c r="F359" s="84" t="str">
        <f>VLOOKUP(E359,[4]Riferimento!$E$3:$H$183,3,FALSE)</f>
        <v>EVT+10Y</v>
      </c>
      <c r="G359" s="84" t="str">
        <f>VLOOKUP(E359,[4]Riferimento!$E$3:$H$181,2,FALSE)</f>
        <v>Internal, External and Vendor Audits</v>
      </c>
      <c r="H359" s="92">
        <v>43469</v>
      </c>
      <c r="I359" s="92">
        <v>44197</v>
      </c>
      <c r="J359" s="60" t="s">
        <v>314</v>
      </c>
      <c r="K359" s="60" t="s">
        <v>458</v>
      </c>
      <c r="L359" s="83" t="s">
        <v>470</v>
      </c>
      <c r="M359" s="84" t="str">
        <f>VLOOKUP(E359,[4]Riferimento!$E$3:$H$181,4,FALSE)</f>
        <v>Close of Audit</v>
      </c>
      <c r="N359" s="60">
        <v>44866</v>
      </c>
      <c r="O359" s="86">
        <f>VLOOKUP(E359,[4]Riferimento!$E$3:$I$181,5,FALSE)</f>
        <v>3650</v>
      </c>
      <c r="P359" s="87">
        <f t="shared" si="33"/>
        <v>48516</v>
      </c>
      <c r="Q359" s="87" t="str">
        <f>VLOOKUP(E359,[4]Riferimento!$E$3:$J$181,6,FALSE)</f>
        <v>Confidential</v>
      </c>
      <c r="R359" s="60"/>
      <c r="S359" s="10" t="str">
        <f t="shared" si="26"/>
        <v/>
      </c>
      <c r="T359" s="2" t="s">
        <v>48</v>
      </c>
      <c r="U359" s="15" t="s">
        <v>49</v>
      </c>
      <c r="V359" s="18" t="s">
        <v>258</v>
      </c>
      <c r="W359" s="54">
        <v>45251</v>
      </c>
      <c r="X359" s="12">
        <v>2845</v>
      </c>
      <c r="Y359" s="12">
        <f t="shared" si="30"/>
        <v>61085</v>
      </c>
      <c r="Z359" s="35"/>
      <c r="AA359" s="35"/>
    </row>
  </sheetData>
  <autoFilter ref="A2:AA359" xr:uid="{FD382FAF-98A0-49E6-88D3-741A9DC66C4E}"/>
  <mergeCells count="3">
    <mergeCell ref="Z1:AA1"/>
    <mergeCell ref="B1:L1"/>
    <mergeCell ref="M1:R1"/>
  </mergeCells>
  <phoneticPr fontId="7" type="noConversion"/>
  <conditionalFormatting sqref="A3:A162">
    <cfRule type="cellIs" dxfId="27" priority="66" operator="equal">
      <formula>""</formula>
    </cfRule>
  </conditionalFormatting>
  <conditionalFormatting sqref="A325:C359 D344:Q344 E345:G353 D345:D359 E354:F354 E355:G359 H345 L345:Q359">
    <cfRule type="cellIs" dxfId="26" priority="8" operator="equal">
      <formula>""</formula>
    </cfRule>
  </conditionalFormatting>
  <conditionalFormatting sqref="A284:L324">
    <cfRule type="cellIs" dxfId="25" priority="27" operator="equal">
      <formula>""</formula>
    </cfRule>
  </conditionalFormatting>
  <conditionalFormatting sqref="B3:L3 E4:F4 D4:D36 B4:C283 G4:G283 F5:F283 H47:J85 D47:D156 D157:E191 A209:A212 A220:A223 A260:A283 D274:E283">
    <cfRule type="cellIs" dxfId="24" priority="75" operator="equal">
      <formula>""</formula>
    </cfRule>
  </conditionalFormatting>
  <conditionalFormatting sqref="D192:D267">
    <cfRule type="cellIs" dxfId="23" priority="38" operator="equal">
      <formula>""</formula>
    </cfRule>
  </conditionalFormatting>
  <conditionalFormatting sqref="D325:R325 D326:G343">
    <cfRule type="cellIs" dxfId="22" priority="23" operator="equal">
      <formula>""</formula>
    </cfRule>
  </conditionalFormatting>
  <conditionalFormatting sqref="E4:E156">
    <cfRule type="cellIs" dxfId="21" priority="72" operator="equal">
      <formula>""</formula>
    </cfRule>
  </conditionalFormatting>
  <conditionalFormatting sqref="E192:E273">
    <cfRule type="cellIs" dxfId="20" priority="40" operator="equal">
      <formula>""</formula>
    </cfRule>
  </conditionalFormatting>
  <conditionalFormatting sqref="H38:I46">
    <cfRule type="cellIs" dxfId="19" priority="84" operator="equal">
      <formula>""</formula>
    </cfRule>
  </conditionalFormatting>
  <conditionalFormatting sqref="H349:I349 H347:H348">
    <cfRule type="cellIs" dxfId="18" priority="4" operator="equal">
      <formula>""</formula>
    </cfRule>
  </conditionalFormatting>
  <conditionalFormatting sqref="H326:J327">
    <cfRule type="cellIs" dxfId="17" priority="11" operator="equal">
      <formula>""</formula>
    </cfRule>
  </conditionalFormatting>
  <conditionalFormatting sqref="H4:K46">
    <cfRule type="cellIs" dxfId="16" priority="70" operator="equal">
      <formula>""</formula>
    </cfRule>
  </conditionalFormatting>
  <conditionalFormatting sqref="H346:K346 J345:K345 I347:I348">
    <cfRule type="cellIs" dxfId="15" priority="6" operator="equal">
      <formula>""</formula>
    </cfRule>
  </conditionalFormatting>
  <conditionalFormatting sqref="H86:L283">
    <cfRule type="cellIs" dxfId="14" priority="30" operator="equal">
      <formula>""</formula>
    </cfRule>
  </conditionalFormatting>
  <conditionalFormatting sqref="I328:I329">
    <cfRule type="cellIs" dxfId="13" priority="9" operator="equal">
      <formula>""</formula>
    </cfRule>
  </conditionalFormatting>
  <conditionalFormatting sqref="J328:J343">
    <cfRule type="cellIs" dxfId="12" priority="10" operator="equal">
      <formula>""</formula>
    </cfRule>
  </conditionalFormatting>
  <conditionalFormatting sqref="J347:K359">
    <cfRule type="cellIs" dxfId="11" priority="2" operator="equal">
      <formula>""</formula>
    </cfRule>
  </conditionalFormatting>
  <conditionalFormatting sqref="K47:K84">
    <cfRule type="cellIs" dxfId="10" priority="86" operator="equal">
      <formula>""</formula>
    </cfRule>
  </conditionalFormatting>
  <conditionalFormatting sqref="K326:R343">
    <cfRule type="cellIs" dxfId="9" priority="13" operator="equal">
      <formula>""</formula>
    </cfRule>
  </conditionalFormatting>
  <conditionalFormatting sqref="L4:L84 K85:L85">
    <cfRule type="cellIs" dxfId="8" priority="81" operator="equal">
      <formula>""</formula>
    </cfRule>
  </conditionalFormatting>
  <conditionalFormatting sqref="M3:Y324 T325:Y359 R344:S359">
    <cfRule type="cellIs" dxfId="7" priority="34" operator="equal">
      <formula>""</formula>
    </cfRule>
  </conditionalFormatting>
  <conditionalFormatting sqref="S325:S327">
    <cfRule type="cellIs" dxfId="6" priority="15" operator="equal">
      <formula>"no"</formula>
    </cfRule>
    <cfRule type="cellIs" dxfId="5" priority="18" operator="equal">
      <formula>"X"</formula>
    </cfRule>
    <cfRule type="containsText" dxfId="4" priority="16" operator="containsText" text="Yes">
      <formula>NOT(ISERROR(SEARCH("Yes",S325)))</formula>
    </cfRule>
  </conditionalFormatting>
  <conditionalFormatting sqref="V89:W156">
    <cfRule type="cellIs" dxfId="3" priority="99" operator="equal">
      <formula>""</formula>
    </cfRule>
  </conditionalFormatting>
  <conditionalFormatting sqref="W37:W41">
    <cfRule type="cellIs" dxfId="2" priority="65" operator="equal">
      <formula>""</formula>
    </cfRule>
  </conditionalFormatting>
  <conditionalFormatting sqref="I345">
    <cfRule type="cellIs" dxfId="0" priority="1" operator="equal">
      <formula>""</formula>
    </cfRule>
  </conditionalFormatting>
  <dataValidations xWindow="1504" yWindow="287" count="6">
    <dataValidation allowBlank="1" showErrorMessage="1" sqref="A53:A83 A115:A151 A86:A109 H31:K46 K47:K84 K86:K109 A163:A191 H192:K212 H236:K236 D268:D273 D236:D255 H84:J85 A349:A359 D299:D324 A299:A324 H299:J324 D326:D343 D345:D359 A330:A343 H325:K359" xr:uid="{BE1796DB-C338-4266-B965-2C359A856468}"/>
    <dataValidation type="textLength" operator="lessThanOrEqual" allowBlank="1" sqref="L31:L46 K85 L236 L192:L212 L325:L359" xr:uid="{520DD1E4-7213-4759-9295-922493742B09}">
      <formula1>250</formula1>
    </dataValidation>
    <dataValidation allowBlank="1" showInputMessage="1" showErrorMessage="1" prompt="List records for off-site storage here. Use one line for each box. Delete examples." sqref="A110:A114 A47:A52 A157:A162 A325:A329 A344:A348" xr:uid="{FE28D42B-1B53-4D7D-8DBD-C473B24EBEC5}"/>
    <dataValidation allowBlank="1" showInputMessage="1" showErrorMessage="1" prompt="GRD to complete; for off-site type name of vendor, on-site type location." sqref="R2:Y2 Y3:Y359" xr:uid="{F8B7A4DF-C7EC-4259-A988-EAC27449C0AD}"/>
    <dataValidation allowBlank="1" sqref="V3:X273 U4:U273 O325:R343 R3:S324 N4:N346 U274:X359 O344:S359" xr:uid="{67158A2E-AB64-4116-ACBA-A78DA48CDF17}"/>
    <dataValidation showDropDown="1" showInputMessage="1" showErrorMessage="1" sqref="S325:S343" xr:uid="{EE04318A-BEF3-4E48-A735-1D93AAC071B2}"/>
  </dataValidations>
  <pageMargins left="0.7" right="0.7" top="0.75" bottom="0.75" header="0.3" footer="0.3"/>
  <extLst>
    <ext xmlns:x14="http://schemas.microsoft.com/office/spreadsheetml/2009/9/main" uri="{CCE6A557-97BC-4b89-ADB6-D9C93CAAB3DF}">
      <x14:dataValidations xmlns:xm="http://schemas.microsoft.com/office/excel/2006/main" xWindow="1504" yWindow="287" count="6">
        <x14:dataValidation type="list" allowBlank="1" xr:uid="{BA10A386-6BB9-4C0B-9B76-F4BD3E82ED65}">
          <x14:formula1>
            <xm:f>Riferimento!$AB$2:$AB$20</xm:f>
          </x14:formula1>
          <xm:sqref>U3</xm:sqref>
        </x14:dataValidation>
        <x14:dataValidation type="list" allowBlank="1" showInputMessage="1" showErrorMessage="1" xr:uid="{7E5CACEB-9009-4ABD-8005-168460D7E950}">
          <x14:formula1>
            <xm:f>Riferimento!$AA$2:$AA$5</xm:f>
          </x14:formula1>
          <xm:sqref>T3:T359</xm:sqref>
        </x14:dataValidation>
        <x14:dataValidation type="list" showInputMessage="1" showErrorMessage="1" prompt="selezionare la stanza dalla lista_x000a_" xr:uid="{1FEC310E-6EC0-4EA2-959B-55EB2E27D9EB}">
          <x14:formula1>
            <xm:f>Riferimento!$AB$2:$AB$20</xm:f>
          </x14:formula1>
          <xm:sqref>S344:S359 S3:S324 U3:W359</xm:sqref>
        </x14:dataValidation>
        <x14:dataValidation type="list" allowBlank="1" showInputMessage="1" showErrorMessage="1" xr:uid="{2F939DA2-88DA-4921-A0D5-22EF3D6A1123}">
          <x14:formula1>
            <xm:f>Riferimento!$E$3:$E$175</xm:f>
          </x14:formula1>
          <xm:sqref>E3:E298</xm:sqref>
        </x14:dataValidation>
        <x14:dataValidation type="list" allowBlank="1" showInputMessage="1" showErrorMessage="1" xr:uid="{CEF758C9-5AD6-4A3B-B609-1F9DC758EC3A}">
          <x14:formula1>
            <xm:f>Riferimento!$M$3:$M$175</xm:f>
          </x14:formula1>
          <xm:sqref>B3:B298</xm:sqref>
        </x14:dataValidation>
        <x14:dataValidation type="list" allowBlank="1" xr:uid="{A6D940CF-F95C-49C4-840C-6312C85E5524}">
          <x14:formula1>
            <xm:f>Riferimento!$AA$2:$AA$5</xm:f>
          </x14:formula1>
          <xm:sqref>T3:T359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7FDCD-7A07-4CB3-BC8B-8D9F0A648175}">
  <sheetPr codeName="Sheet3"/>
  <dimension ref="A1"/>
  <sheetViews>
    <sheetView workbookViewId="0"/>
  </sheetViews>
  <sheetFormatPr baseColWidth="10" defaultColWidth="8.83203125" defaultRowHeight="15" x14ac:dyDescent="0.2"/>
  <sheetData/>
  <pageMargins left="0.7" right="0.7" top="0.75" bottom="0.75" header="0.3" footer="0.3"/>
  <pageSetup paperSize="9" orientation="portrait" r:id="rId1"/>
  <customProperties>
    <customPr name="SLWorkbook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B181"/>
  <sheetViews>
    <sheetView zoomScale="170" zoomScaleNormal="170" workbookViewId="0">
      <pane ySplit="1" topLeftCell="A2" activePane="bottomLeft" state="frozen"/>
      <selection pane="bottomLeft" activeCell="F6" sqref="F6"/>
    </sheetView>
  </sheetViews>
  <sheetFormatPr baseColWidth="10" defaultColWidth="9.33203125" defaultRowHeight="21" customHeight="1" x14ac:dyDescent="0.2"/>
  <cols>
    <col min="1" max="1" width="30.33203125" style="74" bestFit="1" customWidth="1"/>
    <col min="2" max="2" width="1.6640625" style="74" customWidth="1"/>
    <col min="3" max="3" width="16.5" style="74" bestFit="1" customWidth="1"/>
    <col min="4" max="4" width="1.6640625" style="74" customWidth="1"/>
    <col min="5" max="5" width="10" style="70" bestFit="1" customWidth="1"/>
    <col min="6" max="6" width="92" style="70" bestFit="1" customWidth="1"/>
    <col min="7" max="7" width="9" style="70" bestFit="1" customWidth="1"/>
    <col min="8" max="8" width="20.5" style="74" customWidth="1"/>
    <col min="9" max="9" width="8.6640625" style="70" customWidth="1"/>
    <col min="10" max="10" width="16.33203125" style="70" customWidth="1"/>
    <col min="11" max="11" width="11.5" style="74" bestFit="1" customWidth="1"/>
    <col min="12" max="12" width="1.6640625" style="74" customWidth="1"/>
    <col min="13" max="13" width="20.33203125" style="74" bestFit="1" customWidth="1"/>
    <col min="14" max="14" width="17.6640625" style="74" customWidth="1"/>
    <col min="15" max="15" width="63.6640625" style="74" customWidth="1"/>
    <col min="16" max="16" width="1.6640625" style="74" customWidth="1"/>
    <col min="17" max="17" width="24.33203125" style="74" customWidth="1"/>
    <col min="18" max="18" width="16.5" style="74" customWidth="1"/>
    <col min="19" max="26" width="9.33203125" style="74"/>
    <col min="27" max="27" width="15.33203125" style="1" customWidth="1"/>
    <col min="28" max="28" width="15.83203125" style="1" customWidth="1"/>
    <col min="29" max="16384" width="9.33203125" style="1"/>
  </cols>
  <sheetData>
    <row r="1" spans="1:28" ht="21" customHeight="1" x14ac:dyDescent="0.2">
      <c r="A1" s="66" t="s">
        <v>471</v>
      </c>
      <c r="B1" s="67"/>
      <c r="C1" s="66" t="s">
        <v>472</v>
      </c>
      <c r="D1" s="68"/>
      <c r="E1" s="66" t="s">
        <v>473</v>
      </c>
      <c r="F1" s="66"/>
      <c r="G1" s="66" t="s">
        <v>474</v>
      </c>
      <c r="H1" s="66" t="s">
        <v>475</v>
      </c>
      <c r="I1" s="66" t="s">
        <v>476</v>
      </c>
      <c r="J1" s="66" t="s">
        <v>477</v>
      </c>
      <c r="K1" s="66" t="s">
        <v>478</v>
      </c>
      <c r="L1" s="68"/>
      <c r="M1" s="66" t="s">
        <v>479</v>
      </c>
      <c r="N1" s="66"/>
      <c r="O1" s="66" t="s">
        <v>480</v>
      </c>
      <c r="P1" s="68"/>
      <c r="Q1" s="69" t="s">
        <v>481</v>
      </c>
      <c r="R1" s="68"/>
      <c r="S1" s="68"/>
      <c r="T1" s="68"/>
      <c r="U1" s="68"/>
      <c r="V1" s="68"/>
      <c r="W1" s="68"/>
      <c r="X1" s="68"/>
      <c r="Y1" s="68"/>
      <c r="Z1" s="68"/>
      <c r="AA1" s="1" t="s">
        <v>482</v>
      </c>
      <c r="AB1" s="1" t="s">
        <v>483</v>
      </c>
    </row>
    <row r="2" spans="1:28" ht="21" customHeight="1" x14ac:dyDescent="0.2">
      <c r="A2" s="70" t="s">
        <v>484</v>
      </c>
      <c r="B2" s="70"/>
      <c r="C2" s="70" t="s">
        <v>484</v>
      </c>
      <c r="D2" s="70"/>
      <c r="E2" s="70" t="s">
        <v>484</v>
      </c>
      <c r="F2" s="71"/>
      <c r="G2" s="71"/>
      <c r="H2" s="71"/>
      <c r="I2" s="71"/>
      <c r="J2" s="71"/>
      <c r="K2" s="72" t="s">
        <v>484</v>
      </c>
      <c r="L2" s="70"/>
      <c r="M2" s="72" t="s">
        <v>484</v>
      </c>
      <c r="N2" s="72"/>
      <c r="O2" s="73" t="s">
        <v>485</v>
      </c>
      <c r="P2" s="70"/>
      <c r="Q2" s="70" t="str">
        <f>VLOOKUP([1]Modulo!B3,[1]Riferimento!M2:O120,2,0)</f>
        <v>Italy</v>
      </c>
      <c r="R2" s="70"/>
      <c r="S2" s="70"/>
      <c r="T2" s="70"/>
      <c r="U2" s="70"/>
      <c r="V2" s="70"/>
      <c r="W2" s="70"/>
      <c r="X2" s="70"/>
      <c r="Y2" s="70"/>
      <c r="Z2" s="70"/>
      <c r="AA2" s="1" t="s">
        <v>48</v>
      </c>
      <c r="AB2" s="1" t="s">
        <v>49</v>
      </c>
    </row>
    <row r="3" spans="1:28" ht="15" x14ac:dyDescent="0.2">
      <c r="A3" s="74" t="s">
        <v>486</v>
      </c>
      <c r="C3" s="74" t="s">
        <v>487</v>
      </c>
      <c r="E3" s="75" t="s">
        <v>488</v>
      </c>
      <c r="F3" s="75" t="s">
        <v>489</v>
      </c>
      <c r="G3" s="75" t="s">
        <v>490</v>
      </c>
      <c r="H3" s="75" t="s">
        <v>491</v>
      </c>
      <c r="I3" s="76">
        <v>183</v>
      </c>
      <c r="J3" s="75" t="s">
        <v>492</v>
      </c>
      <c r="K3" s="77" t="s">
        <v>493</v>
      </c>
      <c r="M3" s="77" t="s">
        <v>494</v>
      </c>
      <c r="N3" s="77" t="s">
        <v>495</v>
      </c>
      <c r="O3" s="75" t="s">
        <v>485</v>
      </c>
      <c r="AA3" s="1" t="s">
        <v>496</v>
      </c>
      <c r="AB3" s="1" t="s">
        <v>497</v>
      </c>
    </row>
    <row r="4" spans="1:28" ht="21" customHeight="1" x14ac:dyDescent="0.2">
      <c r="A4" s="74" t="s">
        <v>498</v>
      </c>
      <c r="C4" s="74" t="s">
        <v>499</v>
      </c>
      <c r="E4" s="75" t="s">
        <v>500</v>
      </c>
      <c r="F4" s="75" t="s">
        <v>501</v>
      </c>
      <c r="G4" s="75" t="s">
        <v>502</v>
      </c>
      <c r="H4" s="75" t="s">
        <v>491</v>
      </c>
      <c r="I4" s="76">
        <v>1825</v>
      </c>
      <c r="J4" s="75" t="s">
        <v>492</v>
      </c>
      <c r="K4" s="77" t="s">
        <v>503</v>
      </c>
      <c r="M4" s="77" t="s">
        <v>504</v>
      </c>
      <c r="N4" s="77" t="s">
        <v>505</v>
      </c>
      <c r="O4" s="78" t="s">
        <v>506</v>
      </c>
      <c r="AA4" s="1" t="s">
        <v>507</v>
      </c>
      <c r="AB4" s="1" t="s">
        <v>508</v>
      </c>
    </row>
    <row r="5" spans="1:28" ht="21" customHeight="1" x14ac:dyDescent="0.2">
      <c r="A5" s="74" t="s">
        <v>509</v>
      </c>
      <c r="C5" s="74" t="s">
        <v>492</v>
      </c>
      <c r="E5" s="75" t="s">
        <v>510</v>
      </c>
      <c r="F5" s="75" t="s">
        <v>511</v>
      </c>
      <c r="G5" s="75" t="s">
        <v>512</v>
      </c>
      <c r="H5" s="75" t="s">
        <v>513</v>
      </c>
      <c r="I5" s="75">
        <v>3650</v>
      </c>
      <c r="J5" s="75" t="s">
        <v>499</v>
      </c>
      <c r="K5" s="77" t="s">
        <v>514</v>
      </c>
      <c r="M5" s="74" t="s">
        <v>515</v>
      </c>
      <c r="N5" s="77" t="s">
        <v>516</v>
      </c>
      <c r="O5" s="75" t="s">
        <v>517</v>
      </c>
      <c r="AA5" s="1" t="s">
        <v>518</v>
      </c>
      <c r="AB5" s="1" t="s">
        <v>519</v>
      </c>
    </row>
    <row r="6" spans="1:28" ht="21" customHeight="1" x14ac:dyDescent="0.2">
      <c r="A6" s="74" t="s">
        <v>520</v>
      </c>
      <c r="C6" s="74" t="s">
        <v>521</v>
      </c>
      <c r="E6" s="75" t="s">
        <v>522</v>
      </c>
      <c r="F6" s="75" t="s">
        <v>523</v>
      </c>
      <c r="G6" s="75" t="s">
        <v>502</v>
      </c>
      <c r="H6" s="75" t="s">
        <v>524</v>
      </c>
      <c r="I6" s="75">
        <v>1825</v>
      </c>
      <c r="J6" s="75" t="s">
        <v>499</v>
      </c>
      <c r="K6" s="77" t="s">
        <v>525</v>
      </c>
      <c r="M6" s="77" t="s">
        <v>526</v>
      </c>
      <c r="N6" s="77" t="s">
        <v>527</v>
      </c>
      <c r="O6" s="75" t="s">
        <v>485</v>
      </c>
      <c r="AB6" s="1" t="s">
        <v>528</v>
      </c>
    </row>
    <row r="7" spans="1:28" ht="21" customHeight="1" x14ac:dyDescent="0.2">
      <c r="A7" s="74" t="s">
        <v>529</v>
      </c>
      <c r="E7" s="75" t="s">
        <v>530</v>
      </c>
      <c r="F7" s="75" t="s">
        <v>531</v>
      </c>
      <c r="G7" s="75" t="s">
        <v>532</v>
      </c>
      <c r="H7" s="75" t="s">
        <v>491</v>
      </c>
      <c r="I7" s="75">
        <v>28</v>
      </c>
      <c r="J7" s="75" t="s">
        <v>492</v>
      </c>
      <c r="K7" s="77" t="s">
        <v>533</v>
      </c>
      <c r="M7" s="77" t="s">
        <v>534</v>
      </c>
      <c r="N7" s="77" t="s">
        <v>535</v>
      </c>
      <c r="O7" s="75" t="s">
        <v>485</v>
      </c>
      <c r="AB7" s="1" t="s">
        <v>536</v>
      </c>
    </row>
    <row r="8" spans="1:28" ht="24" customHeight="1" x14ac:dyDescent="0.2">
      <c r="A8" s="74" t="s">
        <v>537</v>
      </c>
      <c r="E8" s="75" t="s">
        <v>538</v>
      </c>
      <c r="F8" s="75" t="s">
        <v>539</v>
      </c>
      <c r="G8" s="75" t="s">
        <v>502</v>
      </c>
      <c r="H8" s="75" t="s">
        <v>491</v>
      </c>
      <c r="I8" s="75">
        <v>1825</v>
      </c>
      <c r="J8" s="75" t="s">
        <v>492</v>
      </c>
      <c r="K8" s="77" t="s">
        <v>540</v>
      </c>
      <c r="M8" s="77" t="s">
        <v>541</v>
      </c>
      <c r="N8" s="77" t="s">
        <v>503</v>
      </c>
      <c r="O8" s="75" t="s">
        <v>485</v>
      </c>
      <c r="AB8" s="1" t="s">
        <v>542</v>
      </c>
    </row>
    <row r="9" spans="1:28" ht="24" customHeight="1" x14ac:dyDescent="0.2">
      <c r="A9" s="74" t="s">
        <v>406</v>
      </c>
      <c r="E9" s="75" t="s">
        <v>207</v>
      </c>
      <c r="F9" s="75" t="s">
        <v>543</v>
      </c>
      <c r="G9" s="75" t="s">
        <v>502</v>
      </c>
      <c r="H9" s="75" t="s">
        <v>491</v>
      </c>
      <c r="I9" s="75">
        <v>1825</v>
      </c>
      <c r="J9" s="75" t="s">
        <v>499</v>
      </c>
      <c r="K9" s="77" t="s">
        <v>544</v>
      </c>
      <c r="M9" s="77" t="s">
        <v>545</v>
      </c>
      <c r="N9" s="77" t="s">
        <v>546</v>
      </c>
      <c r="O9" s="75" t="s">
        <v>547</v>
      </c>
      <c r="AB9" s="1" t="s">
        <v>548</v>
      </c>
    </row>
    <row r="10" spans="1:28" ht="24" customHeight="1" x14ac:dyDescent="0.2">
      <c r="A10" s="74" t="s">
        <v>549</v>
      </c>
      <c r="E10" s="75" t="s">
        <v>550</v>
      </c>
      <c r="F10" s="75" t="s">
        <v>551</v>
      </c>
      <c r="G10" s="75" t="s">
        <v>552</v>
      </c>
      <c r="H10" s="75" t="s">
        <v>553</v>
      </c>
      <c r="I10" s="75">
        <v>1825</v>
      </c>
      <c r="J10" s="75" t="s">
        <v>492</v>
      </c>
      <c r="K10" s="77" t="s">
        <v>554</v>
      </c>
      <c r="M10" s="77" t="s">
        <v>555</v>
      </c>
      <c r="N10" s="77" t="s">
        <v>495</v>
      </c>
      <c r="O10" s="75" t="s">
        <v>485</v>
      </c>
      <c r="AB10" s="1" t="s">
        <v>556</v>
      </c>
    </row>
    <row r="11" spans="1:28" ht="24" customHeight="1" x14ac:dyDescent="0.2">
      <c r="A11" s="74" t="s">
        <v>557</v>
      </c>
      <c r="E11" s="75" t="s">
        <v>558</v>
      </c>
      <c r="F11" s="75" t="s">
        <v>559</v>
      </c>
      <c r="G11" s="75" t="s">
        <v>552</v>
      </c>
      <c r="H11" s="75" t="s">
        <v>524</v>
      </c>
      <c r="I11" s="75">
        <v>1825</v>
      </c>
      <c r="J11" s="75" t="s">
        <v>499</v>
      </c>
      <c r="K11" s="77" t="s">
        <v>560</v>
      </c>
      <c r="M11" s="77" t="s">
        <v>561</v>
      </c>
      <c r="N11" s="77" t="s">
        <v>533</v>
      </c>
      <c r="O11" s="78" t="s">
        <v>562</v>
      </c>
      <c r="AB11" s="1" t="s">
        <v>563</v>
      </c>
    </row>
    <row r="12" spans="1:28" ht="24" customHeight="1" x14ac:dyDescent="0.2">
      <c r="E12" s="75" t="s">
        <v>564</v>
      </c>
      <c r="F12" s="75" t="s">
        <v>565</v>
      </c>
      <c r="G12" s="75" t="s">
        <v>502</v>
      </c>
      <c r="H12" s="75" t="s">
        <v>491</v>
      </c>
      <c r="I12" s="75">
        <v>1825</v>
      </c>
      <c r="J12" s="75" t="s">
        <v>492</v>
      </c>
      <c r="K12" s="77" t="s">
        <v>566</v>
      </c>
      <c r="M12" s="77" t="s">
        <v>567</v>
      </c>
      <c r="N12" s="77" t="s">
        <v>568</v>
      </c>
      <c r="O12" s="79" t="s">
        <v>569</v>
      </c>
      <c r="AB12" s="1" t="s">
        <v>570</v>
      </c>
    </row>
    <row r="13" spans="1:28" ht="24" customHeight="1" x14ac:dyDescent="0.2">
      <c r="E13" s="75" t="s">
        <v>571</v>
      </c>
      <c r="F13" s="75" t="s">
        <v>572</v>
      </c>
      <c r="G13" s="75" t="s">
        <v>552</v>
      </c>
      <c r="H13" s="75" t="s">
        <v>573</v>
      </c>
      <c r="I13" s="75">
        <v>1825</v>
      </c>
      <c r="J13" s="75" t="s">
        <v>521</v>
      </c>
      <c r="K13" s="77" t="s">
        <v>574</v>
      </c>
      <c r="M13" s="74" t="s">
        <v>575</v>
      </c>
      <c r="N13" s="77" t="s">
        <v>576</v>
      </c>
      <c r="O13" s="75" t="s">
        <v>577</v>
      </c>
      <c r="AB13" s="1" t="s">
        <v>578</v>
      </c>
    </row>
    <row r="14" spans="1:28" ht="24" customHeight="1" x14ac:dyDescent="0.2">
      <c r="E14" s="75" t="s">
        <v>579</v>
      </c>
      <c r="F14" s="75" t="s">
        <v>580</v>
      </c>
      <c r="G14" s="75" t="s">
        <v>552</v>
      </c>
      <c r="H14" s="79" t="s">
        <v>581</v>
      </c>
      <c r="I14" s="75">
        <v>1825</v>
      </c>
      <c r="J14" s="75" t="s">
        <v>499</v>
      </c>
      <c r="K14" s="77" t="s">
        <v>535</v>
      </c>
      <c r="M14" s="77" t="s">
        <v>582</v>
      </c>
      <c r="N14" s="77" t="s">
        <v>560</v>
      </c>
      <c r="O14" s="75" t="s">
        <v>583</v>
      </c>
      <c r="AB14" s="1" t="s">
        <v>584</v>
      </c>
    </row>
    <row r="15" spans="1:28" ht="21" customHeight="1" x14ac:dyDescent="0.2">
      <c r="E15" s="75" t="s">
        <v>585</v>
      </c>
      <c r="F15" s="75" t="s">
        <v>586</v>
      </c>
      <c r="G15" s="75" t="s">
        <v>490</v>
      </c>
      <c r="H15" s="75" t="s">
        <v>491</v>
      </c>
      <c r="I15" s="75">
        <v>183</v>
      </c>
      <c r="J15" s="75" t="s">
        <v>492</v>
      </c>
      <c r="K15" s="77" t="s">
        <v>587</v>
      </c>
      <c r="M15" s="77" t="s">
        <v>588</v>
      </c>
      <c r="N15" s="77" t="s">
        <v>568</v>
      </c>
      <c r="O15" s="79" t="s">
        <v>589</v>
      </c>
      <c r="AB15" s="1" t="s">
        <v>590</v>
      </c>
    </row>
    <row r="16" spans="1:28" ht="36" customHeight="1" x14ac:dyDescent="0.2">
      <c r="E16" s="75" t="s">
        <v>591</v>
      </c>
      <c r="F16" s="75" t="s">
        <v>592</v>
      </c>
      <c r="G16" s="75" t="s">
        <v>512</v>
      </c>
      <c r="H16" s="75" t="s">
        <v>524</v>
      </c>
      <c r="I16" s="75">
        <v>3650</v>
      </c>
      <c r="J16" s="75" t="s">
        <v>492</v>
      </c>
      <c r="K16" s="77" t="s">
        <v>593</v>
      </c>
      <c r="M16" s="77" t="s">
        <v>594</v>
      </c>
      <c r="N16" s="77" t="s">
        <v>560</v>
      </c>
      <c r="O16" s="80" t="s">
        <v>595</v>
      </c>
      <c r="AB16" s="1" t="s">
        <v>596</v>
      </c>
    </row>
    <row r="17" spans="5:28" ht="15" x14ac:dyDescent="0.2">
      <c r="E17" s="75" t="s">
        <v>597</v>
      </c>
      <c r="F17" s="75" t="s">
        <v>598</v>
      </c>
      <c r="G17" s="75" t="s">
        <v>502</v>
      </c>
      <c r="H17" s="75" t="s">
        <v>491</v>
      </c>
      <c r="I17" s="75">
        <v>1825</v>
      </c>
      <c r="J17" s="75" t="s">
        <v>492</v>
      </c>
      <c r="K17" s="77" t="s">
        <v>599</v>
      </c>
      <c r="M17" s="74" t="s">
        <v>600</v>
      </c>
      <c r="N17" s="77" t="s">
        <v>601</v>
      </c>
      <c r="O17" s="78" t="s">
        <v>602</v>
      </c>
      <c r="AB17" s="1" t="s">
        <v>603</v>
      </c>
    </row>
    <row r="18" spans="5:28" ht="21" customHeight="1" x14ac:dyDescent="0.2">
      <c r="E18" s="75" t="s">
        <v>604</v>
      </c>
      <c r="F18" s="75" t="s">
        <v>605</v>
      </c>
      <c r="G18" s="75" t="s">
        <v>512</v>
      </c>
      <c r="H18" s="75" t="s">
        <v>606</v>
      </c>
      <c r="I18" s="75">
        <v>3650</v>
      </c>
      <c r="J18" s="75" t="s">
        <v>499</v>
      </c>
      <c r="K18" s="77" t="s">
        <v>607</v>
      </c>
      <c r="M18" s="77" t="s">
        <v>608</v>
      </c>
      <c r="N18" s="77" t="s">
        <v>554</v>
      </c>
      <c r="O18" s="75" t="s">
        <v>485</v>
      </c>
      <c r="AB18" s="1" t="s">
        <v>609</v>
      </c>
    </row>
    <row r="19" spans="5:28" ht="37.5" customHeight="1" x14ac:dyDescent="0.2">
      <c r="E19" s="75" t="s">
        <v>610</v>
      </c>
      <c r="F19" s="75" t="s">
        <v>611</v>
      </c>
      <c r="G19" s="75" t="s">
        <v>552</v>
      </c>
      <c r="H19" s="75" t="s">
        <v>524</v>
      </c>
      <c r="I19" s="75">
        <v>1825</v>
      </c>
      <c r="J19" s="75" t="s">
        <v>499</v>
      </c>
      <c r="K19" s="77" t="s">
        <v>612</v>
      </c>
      <c r="M19" s="74" t="s">
        <v>613</v>
      </c>
      <c r="N19" s="77" t="s">
        <v>614</v>
      </c>
      <c r="O19" s="75" t="s">
        <v>485</v>
      </c>
      <c r="AB19" s="1" t="s">
        <v>615</v>
      </c>
    </row>
    <row r="20" spans="5:28" ht="21" customHeight="1" x14ac:dyDescent="0.2">
      <c r="E20" s="75" t="s">
        <v>616</v>
      </c>
      <c r="F20" s="75" t="s">
        <v>617</v>
      </c>
      <c r="G20" s="75" t="s">
        <v>618</v>
      </c>
      <c r="H20" s="75" t="s">
        <v>619</v>
      </c>
      <c r="I20" s="75">
        <v>365</v>
      </c>
      <c r="J20" s="75" t="s">
        <v>521</v>
      </c>
      <c r="K20" s="77" t="s">
        <v>601</v>
      </c>
      <c r="M20" s="74" t="s">
        <v>620</v>
      </c>
      <c r="N20" s="77" t="s">
        <v>568</v>
      </c>
      <c r="O20" s="75" t="s">
        <v>485</v>
      </c>
      <c r="P20" s="81"/>
      <c r="AB20" s="1" t="s">
        <v>621</v>
      </c>
    </row>
    <row r="21" spans="5:28" ht="40.5" customHeight="1" x14ac:dyDescent="0.2">
      <c r="E21" s="75" t="s">
        <v>622</v>
      </c>
      <c r="F21" s="75" t="s">
        <v>623</v>
      </c>
      <c r="G21" s="75" t="s">
        <v>624</v>
      </c>
      <c r="H21" s="75" t="s">
        <v>625</v>
      </c>
      <c r="I21" s="75">
        <v>1</v>
      </c>
      <c r="J21" s="75" t="s">
        <v>521</v>
      </c>
      <c r="K21" s="77" t="s">
        <v>626</v>
      </c>
      <c r="M21" s="74" t="s">
        <v>627</v>
      </c>
      <c r="N21" s="77" t="s">
        <v>566</v>
      </c>
      <c r="O21" s="78" t="s">
        <v>628</v>
      </c>
    </row>
    <row r="22" spans="5:28" ht="21" customHeight="1" x14ac:dyDescent="0.2">
      <c r="E22" s="75" t="s">
        <v>629</v>
      </c>
      <c r="F22" s="75" t="s">
        <v>630</v>
      </c>
      <c r="G22" s="75" t="s">
        <v>512</v>
      </c>
      <c r="H22" s="75" t="s">
        <v>631</v>
      </c>
      <c r="I22" s="75">
        <v>3650</v>
      </c>
      <c r="J22" s="75" t="s">
        <v>521</v>
      </c>
      <c r="K22" s="77" t="s">
        <v>527</v>
      </c>
      <c r="M22" s="74" t="s">
        <v>632</v>
      </c>
      <c r="N22" s="77" t="s">
        <v>587</v>
      </c>
      <c r="O22" s="75" t="s">
        <v>633</v>
      </c>
    </row>
    <row r="23" spans="5:28" ht="21" customHeight="1" x14ac:dyDescent="0.2">
      <c r="E23" s="75" t="s">
        <v>634</v>
      </c>
      <c r="F23" s="75" t="s">
        <v>635</v>
      </c>
      <c r="G23" s="75" t="s">
        <v>552</v>
      </c>
      <c r="H23" s="75" t="s">
        <v>625</v>
      </c>
      <c r="I23" s="75">
        <v>1825</v>
      </c>
      <c r="J23" s="75" t="s">
        <v>521</v>
      </c>
      <c r="K23" s="74" t="s">
        <v>505</v>
      </c>
      <c r="M23" s="74" t="s">
        <v>636</v>
      </c>
      <c r="N23" s="77" t="s">
        <v>540</v>
      </c>
      <c r="O23" s="79" t="s">
        <v>637</v>
      </c>
    </row>
    <row r="24" spans="5:28" ht="21" customHeight="1" x14ac:dyDescent="0.2">
      <c r="E24" s="75" t="s">
        <v>638</v>
      </c>
      <c r="F24" s="75" t="s">
        <v>639</v>
      </c>
      <c r="G24" s="75" t="s">
        <v>618</v>
      </c>
      <c r="H24" s="75" t="s">
        <v>619</v>
      </c>
      <c r="I24" s="75">
        <v>365</v>
      </c>
      <c r="J24" s="75" t="s">
        <v>492</v>
      </c>
      <c r="K24" s="74" t="s">
        <v>640</v>
      </c>
      <c r="M24" s="74" t="s">
        <v>641</v>
      </c>
      <c r="N24" s="77" t="s">
        <v>544</v>
      </c>
      <c r="O24" s="75" t="s">
        <v>642</v>
      </c>
    </row>
    <row r="25" spans="5:28" ht="21" customHeight="1" x14ac:dyDescent="0.2">
      <c r="E25" s="75" t="s">
        <v>643</v>
      </c>
      <c r="F25" s="75" t="s">
        <v>644</v>
      </c>
      <c r="G25" s="75" t="s">
        <v>618</v>
      </c>
      <c r="H25" s="75" t="s">
        <v>619</v>
      </c>
      <c r="I25" s="75">
        <v>365</v>
      </c>
      <c r="J25" s="75" t="s">
        <v>499</v>
      </c>
      <c r="K25" s="74" t="s">
        <v>495</v>
      </c>
      <c r="M25" s="74" t="s">
        <v>645</v>
      </c>
      <c r="N25" s="77" t="s">
        <v>495</v>
      </c>
      <c r="O25" s="75" t="s">
        <v>485</v>
      </c>
    </row>
    <row r="26" spans="5:28" ht="21" customHeight="1" x14ac:dyDescent="0.2">
      <c r="E26" s="75" t="s">
        <v>646</v>
      </c>
      <c r="F26" s="75" t="s">
        <v>647</v>
      </c>
      <c r="G26" s="75" t="s">
        <v>618</v>
      </c>
      <c r="H26" s="75" t="s">
        <v>619</v>
      </c>
      <c r="I26" s="75">
        <v>365</v>
      </c>
      <c r="J26" s="75" t="s">
        <v>521</v>
      </c>
      <c r="K26" s="74" t="s">
        <v>546</v>
      </c>
      <c r="M26" s="74" t="s">
        <v>648</v>
      </c>
      <c r="N26" s="77" t="s">
        <v>599</v>
      </c>
      <c r="O26" s="75" t="s">
        <v>485</v>
      </c>
    </row>
    <row r="27" spans="5:28" ht="21" customHeight="1" x14ac:dyDescent="0.2">
      <c r="E27" s="79" t="s">
        <v>649</v>
      </c>
      <c r="F27" s="75" t="s">
        <v>650</v>
      </c>
      <c r="G27" s="75" t="s">
        <v>552</v>
      </c>
      <c r="H27" s="75" t="s">
        <v>651</v>
      </c>
      <c r="I27" s="75">
        <v>1825</v>
      </c>
      <c r="J27" s="75" t="s">
        <v>521</v>
      </c>
      <c r="K27" s="74" t="s">
        <v>516</v>
      </c>
      <c r="M27" s="74" t="s">
        <v>652</v>
      </c>
      <c r="N27" s="77" t="s">
        <v>593</v>
      </c>
      <c r="O27" s="75" t="s">
        <v>485</v>
      </c>
      <c r="P27" s="75"/>
    </row>
    <row r="28" spans="5:28" ht="40.25" customHeight="1" x14ac:dyDescent="0.2">
      <c r="E28" s="79" t="s">
        <v>653</v>
      </c>
      <c r="F28" s="75" t="s">
        <v>654</v>
      </c>
      <c r="G28" s="75" t="s">
        <v>552</v>
      </c>
      <c r="H28" s="75" t="s">
        <v>655</v>
      </c>
      <c r="I28" s="75">
        <v>1825</v>
      </c>
      <c r="J28" s="75" t="s">
        <v>499</v>
      </c>
      <c r="K28" s="74" t="s">
        <v>568</v>
      </c>
      <c r="M28" s="74" t="s">
        <v>394</v>
      </c>
      <c r="N28" s="77" t="s">
        <v>574</v>
      </c>
      <c r="O28" s="75" t="s">
        <v>485</v>
      </c>
      <c r="P28" s="81"/>
    </row>
    <row r="29" spans="5:28" ht="21" customHeight="1" x14ac:dyDescent="0.2">
      <c r="E29" s="79" t="s">
        <v>656</v>
      </c>
      <c r="F29" s="75" t="s">
        <v>657</v>
      </c>
      <c r="G29" s="75" t="s">
        <v>512</v>
      </c>
      <c r="H29" s="75" t="s">
        <v>655</v>
      </c>
      <c r="I29" s="75">
        <v>3650</v>
      </c>
      <c r="J29" s="75" t="s">
        <v>499</v>
      </c>
      <c r="K29" s="74" t="s">
        <v>576</v>
      </c>
      <c r="M29" s="74" t="s">
        <v>658</v>
      </c>
      <c r="N29" s="77" t="s">
        <v>540</v>
      </c>
      <c r="O29" s="75" t="s">
        <v>659</v>
      </c>
    </row>
    <row r="30" spans="5:28" ht="21" customHeight="1" x14ac:dyDescent="0.2">
      <c r="E30" s="79" t="s">
        <v>660</v>
      </c>
      <c r="F30" s="75" t="s">
        <v>661</v>
      </c>
      <c r="G30" s="75" t="s">
        <v>662</v>
      </c>
      <c r="H30" s="75" t="s">
        <v>491</v>
      </c>
      <c r="I30" s="75">
        <v>3650</v>
      </c>
      <c r="J30" s="75" t="s">
        <v>521</v>
      </c>
      <c r="K30" s="74" t="s">
        <v>614</v>
      </c>
      <c r="M30" s="74" t="s">
        <v>663</v>
      </c>
      <c r="N30" s="77" t="s">
        <v>560</v>
      </c>
      <c r="O30" s="75" t="s">
        <v>664</v>
      </c>
    </row>
    <row r="31" spans="5:28" ht="21" customHeight="1" x14ac:dyDescent="0.2">
      <c r="E31" s="79" t="s">
        <v>665</v>
      </c>
      <c r="F31" s="75" t="s">
        <v>666</v>
      </c>
      <c r="G31" s="75" t="s">
        <v>618</v>
      </c>
      <c r="H31" s="75" t="s">
        <v>619</v>
      </c>
      <c r="I31" s="75">
        <v>365</v>
      </c>
      <c r="J31" s="75" t="s">
        <v>492</v>
      </c>
      <c r="K31" s="77"/>
      <c r="M31" s="74" t="s">
        <v>667</v>
      </c>
      <c r="N31" s="77" t="s">
        <v>560</v>
      </c>
      <c r="O31" s="75" t="s">
        <v>668</v>
      </c>
    </row>
    <row r="32" spans="5:28" ht="21" customHeight="1" x14ac:dyDescent="0.2">
      <c r="E32" s="79" t="s">
        <v>669</v>
      </c>
      <c r="F32" s="75" t="s">
        <v>670</v>
      </c>
      <c r="G32" s="75" t="s">
        <v>512</v>
      </c>
      <c r="H32" s="75" t="s">
        <v>671</v>
      </c>
      <c r="I32" s="75">
        <v>3650</v>
      </c>
      <c r="J32" s="75" t="s">
        <v>492</v>
      </c>
      <c r="K32" s="77"/>
      <c r="M32" s="74" t="s">
        <v>672</v>
      </c>
      <c r="N32" s="77" t="s">
        <v>560</v>
      </c>
      <c r="O32" s="75" t="s">
        <v>673</v>
      </c>
      <c r="P32" s="81"/>
    </row>
    <row r="33" spans="5:15" ht="21" customHeight="1" x14ac:dyDescent="0.2">
      <c r="E33" s="75" t="s">
        <v>674</v>
      </c>
      <c r="F33" s="75" t="s">
        <v>675</v>
      </c>
      <c r="G33" s="75" t="s">
        <v>618</v>
      </c>
      <c r="H33" s="75" t="s">
        <v>619</v>
      </c>
      <c r="I33" s="75">
        <v>365</v>
      </c>
      <c r="J33" s="75" t="s">
        <v>499</v>
      </c>
      <c r="K33" s="77"/>
      <c r="M33" s="74" t="s">
        <v>676</v>
      </c>
      <c r="N33" s="77" t="s">
        <v>612</v>
      </c>
      <c r="O33" s="75" t="s">
        <v>485</v>
      </c>
    </row>
    <row r="34" spans="5:15" ht="31.5" customHeight="1" x14ac:dyDescent="0.2">
      <c r="E34" s="75" t="s">
        <v>677</v>
      </c>
      <c r="F34" s="75" t="s">
        <v>678</v>
      </c>
      <c r="G34" s="75" t="s">
        <v>679</v>
      </c>
      <c r="H34" s="75" t="s">
        <v>491</v>
      </c>
      <c r="I34" s="75">
        <v>2555</v>
      </c>
      <c r="J34" s="75" t="s">
        <v>492</v>
      </c>
      <c r="K34" s="77"/>
      <c r="M34" s="74" t="s">
        <v>680</v>
      </c>
      <c r="N34" s="77" t="s">
        <v>544</v>
      </c>
      <c r="O34" s="75" t="s">
        <v>681</v>
      </c>
    </row>
    <row r="35" spans="5:15" ht="21" customHeight="1" x14ac:dyDescent="0.2">
      <c r="E35" s="75" t="s">
        <v>92</v>
      </c>
      <c r="F35" s="75" t="s">
        <v>682</v>
      </c>
      <c r="G35" s="75" t="s">
        <v>512</v>
      </c>
      <c r="H35" s="75" t="s">
        <v>683</v>
      </c>
      <c r="I35" s="75">
        <v>3650</v>
      </c>
      <c r="J35" s="75" t="s">
        <v>492</v>
      </c>
      <c r="K35" s="77"/>
      <c r="M35" s="74" t="s">
        <v>684</v>
      </c>
      <c r="N35" s="77" t="s">
        <v>493</v>
      </c>
      <c r="O35" s="78" t="s">
        <v>685</v>
      </c>
    </row>
    <row r="36" spans="5:15" ht="26.25" customHeight="1" x14ac:dyDescent="0.2">
      <c r="E36" s="75" t="s">
        <v>686</v>
      </c>
      <c r="F36" s="75" t="s">
        <v>687</v>
      </c>
      <c r="G36" s="75" t="s">
        <v>512</v>
      </c>
      <c r="H36" s="75" t="s">
        <v>688</v>
      </c>
      <c r="I36" s="75">
        <v>3650</v>
      </c>
      <c r="J36" s="75" t="s">
        <v>492</v>
      </c>
      <c r="K36" s="77"/>
      <c r="M36" s="74" t="s">
        <v>689</v>
      </c>
      <c r="N36" s="77" t="s">
        <v>514</v>
      </c>
      <c r="O36" s="75" t="s">
        <v>690</v>
      </c>
    </row>
    <row r="37" spans="5:15" ht="21" customHeight="1" x14ac:dyDescent="0.2">
      <c r="E37" s="75" t="s">
        <v>691</v>
      </c>
      <c r="F37" s="75" t="s">
        <v>692</v>
      </c>
      <c r="G37" s="75" t="s">
        <v>618</v>
      </c>
      <c r="H37" s="75" t="s">
        <v>619</v>
      </c>
      <c r="I37" s="75">
        <v>365</v>
      </c>
      <c r="J37" s="75" t="s">
        <v>492</v>
      </c>
      <c r="K37" s="77"/>
      <c r="M37" s="74" t="s">
        <v>42</v>
      </c>
      <c r="N37" s="77" t="s">
        <v>574</v>
      </c>
      <c r="O37" s="78" t="s">
        <v>693</v>
      </c>
    </row>
    <row r="38" spans="5:15" ht="21" customHeight="1" x14ac:dyDescent="0.2">
      <c r="E38" s="75" t="s">
        <v>694</v>
      </c>
      <c r="F38" s="75" t="s">
        <v>695</v>
      </c>
      <c r="G38" s="75" t="s">
        <v>662</v>
      </c>
      <c r="H38" s="75" t="s">
        <v>696</v>
      </c>
      <c r="I38" s="75">
        <v>3650</v>
      </c>
      <c r="J38" s="75" t="s">
        <v>492</v>
      </c>
      <c r="M38" s="74" t="s">
        <v>697</v>
      </c>
      <c r="N38" s="77" t="s">
        <v>607</v>
      </c>
      <c r="O38" s="75" t="s">
        <v>485</v>
      </c>
    </row>
    <row r="39" spans="5:15" ht="21" customHeight="1" x14ac:dyDescent="0.2">
      <c r="E39" s="75" t="s">
        <v>267</v>
      </c>
      <c r="F39" s="75" t="s">
        <v>698</v>
      </c>
      <c r="G39" s="75" t="s">
        <v>512</v>
      </c>
      <c r="H39" s="75" t="s">
        <v>699</v>
      </c>
      <c r="I39" s="75">
        <v>3650</v>
      </c>
      <c r="J39" s="75" t="s">
        <v>492</v>
      </c>
      <c r="M39" s="74" t="s">
        <v>700</v>
      </c>
      <c r="N39" s="77" t="s">
        <v>544</v>
      </c>
      <c r="O39" s="75" t="s">
        <v>485</v>
      </c>
    </row>
    <row r="40" spans="5:15" ht="21" customHeight="1" x14ac:dyDescent="0.2">
      <c r="E40" s="75" t="s">
        <v>701</v>
      </c>
      <c r="F40" s="75" t="s">
        <v>702</v>
      </c>
      <c r="G40" s="75" t="s">
        <v>618</v>
      </c>
      <c r="H40" s="75" t="s">
        <v>619</v>
      </c>
      <c r="I40" s="75">
        <v>365</v>
      </c>
      <c r="J40" s="75" t="s">
        <v>492</v>
      </c>
      <c r="M40" s="74" t="s">
        <v>703</v>
      </c>
      <c r="N40" s="77" t="s">
        <v>544</v>
      </c>
      <c r="O40" s="75" t="s">
        <v>485</v>
      </c>
    </row>
    <row r="41" spans="5:15" ht="32.5" customHeight="1" x14ac:dyDescent="0.2">
      <c r="E41" s="75" t="s">
        <v>115</v>
      </c>
      <c r="F41" s="75" t="s">
        <v>704</v>
      </c>
      <c r="G41" s="75" t="s">
        <v>662</v>
      </c>
      <c r="H41" s="75" t="s">
        <v>491</v>
      </c>
      <c r="I41" s="75">
        <v>3650</v>
      </c>
      <c r="J41" s="75" t="s">
        <v>521</v>
      </c>
      <c r="M41" s="74" t="s">
        <v>705</v>
      </c>
      <c r="N41" s="77" t="s">
        <v>525</v>
      </c>
      <c r="O41" s="75" t="s">
        <v>485</v>
      </c>
    </row>
    <row r="42" spans="5:15" ht="21" customHeight="1" x14ac:dyDescent="0.2">
      <c r="E42" s="75" t="s">
        <v>706</v>
      </c>
      <c r="F42" s="75" t="s">
        <v>707</v>
      </c>
      <c r="G42" s="75" t="s">
        <v>512</v>
      </c>
      <c r="H42" s="75" t="s">
        <v>683</v>
      </c>
      <c r="I42" s="75">
        <v>3650</v>
      </c>
      <c r="J42" s="75" t="s">
        <v>492</v>
      </c>
      <c r="M42" s="74" t="s">
        <v>708</v>
      </c>
      <c r="N42" s="77" t="s">
        <v>709</v>
      </c>
      <c r="O42" s="75" t="s">
        <v>710</v>
      </c>
    </row>
    <row r="43" spans="5:15" ht="21" customHeight="1" x14ac:dyDescent="0.2">
      <c r="E43" s="75" t="s">
        <v>711</v>
      </c>
      <c r="F43" s="75" t="s">
        <v>712</v>
      </c>
      <c r="G43" s="75" t="s">
        <v>512</v>
      </c>
      <c r="H43" s="75" t="s">
        <v>713</v>
      </c>
      <c r="I43" s="75">
        <v>3650</v>
      </c>
      <c r="J43" s="75" t="s">
        <v>492</v>
      </c>
      <c r="M43" s="74" t="s">
        <v>714</v>
      </c>
      <c r="N43" s="77" t="s">
        <v>626</v>
      </c>
      <c r="O43" s="78" t="s">
        <v>715</v>
      </c>
    </row>
    <row r="44" spans="5:15" ht="21" customHeight="1" x14ac:dyDescent="0.2">
      <c r="E44" s="75" t="s">
        <v>716</v>
      </c>
      <c r="F44" s="75" t="s">
        <v>717</v>
      </c>
      <c r="G44" s="75" t="s">
        <v>512</v>
      </c>
      <c r="H44" s="75" t="s">
        <v>683</v>
      </c>
      <c r="I44" s="75">
        <v>3650</v>
      </c>
      <c r="J44" s="75" t="s">
        <v>492</v>
      </c>
      <c r="M44" s="74" t="s">
        <v>718</v>
      </c>
      <c r="N44" s="77" t="s">
        <v>495</v>
      </c>
      <c r="O44" s="75" t="s">
        <v>485</v>
      </c>
    </row>
    <row r="45" spans="5:15" ht="21" customHeight="1" x14ac:dyDescent="0.2">
      <c r="E45" s="75" t="s">
        <v>719</v>
      </c>
      <c r="F45" s="75" t="s">
        <v>720</v>
      </c>
      <c r="G45" s="75" t="s">
        <v>679</v>
      </c>
      <c r="H45" s="75" t="s">
        <v>491</v>
      </c>
      <c r="I45" s="75">
        <v>2555</v>
      </c>
      <c r="J45" s="75" t="s">
        <v>492</v>
      </c>
      <c r="M45" s="74" t="s">
        <v>721</v>
      </c>
      <c r="N45" s="77" t="s">
        <v>607</v>
      </c>
      <c r="O45" s="78" t="s">
        <v>722</v>
      </c>
    </row>
    <row r="46" spans="5:15" ht="21" customHeight="1" x14ac:dyDescent="0.2">
      <c r="E46" s="75" t="s">
        <v>723</v>
      </c>
      <c r="F46" s="75" t="s">
        <v>724</v>
      </c>
      <c r="G46" s="75" t="s">
        <v>618</v>
      </c>
      <c r="H46" s="75" t="s">
        <v>619</v>
      </c>
      <c r="I46" s="75">
        <v>365</v>
      </c>
      <c r="J46" s="75" t="s">
        <v>492</v>
      </c>
      <c r="O46" s="75"/>
    </row>
    <row r="47" spans="5:15" ht="21" customHeight="1" x14ac:dyDescent="0.2">
      <c r="E47" s="75" t="s">
        <v>725</v>
      </c>
      <c r="F47" s="75" t="s">
        <v>726</v>
      </c>
      <c r="G47" s="75" t="s">
        <v>679</v>
      </c>
      <c r="H47" s="75" t="s">
        <v>491</v>
      </c>
      <c r="I47" s="75">
        <v>2555</v>
      </c>
      <c r="J47" s="75" t="s">
        <v>492</v>
      </c>
      <c r="O47" s="75"/>
    </row>
    <row r="48" spans="5:15" ht="21" customHeight="1" x14ac:dyDescent="0.2">
      <c r="E48" s="75" t="s">
        <v>727</v>
      </c>
      <c r="F48" s="75" t="s">
        <v>728</v>
      </c>
      <c r="G48" s="75" t="s">
        <v>662</v>
      </c>
      <c r="H48" s="75" t="s">
        <v>491</v>
      </c>
      <c r="I48" s="75">
        <v>3650</v>
      </c>
      <c r="J48" s="75" t="s">
        <v>492</v>
      </c>
      <c r="O48" s="75"/>
    </row>
    <row r="49" spans="5:15" ht="21" customHeight="1" x14ac:dyDescent="0.2">
      <c r="E49" s="75" t="s">
        <v>729</v>
      </c>
      <c r="F49" s="75" t="s">
        <v>730</v>
      </c>
      <c r="G49" s="75" t="s">
        <v>502</v>
      </c>
      <c r="H49" s="75" t="s">
        <v>491</v>
      </c>
      <c r="I49" s="75">
        <v>1825</v>
      </c>
      <c r="J49" s="75" t="s">
        <v>492</v>
      </c>
      <c r="O49" s="75"/>
    </row>
    <row r="50" spans="5:15" ht="21" customHeight="1" x14ac:dyDescent="0.2">
      <c r="E50" s="75" t="s">
        <v>731</v>
      </c>
      <c r="F50" s="75" t="s">
        <v>732</v>
      </c>
      <c r="G50" s="75" t="s">
        <v>618</v>
      </c>
      <c r="H50" s="75" t="s">
        <v>619</v>
      </c>
      <c r="I50" s="75">
        <v>365</v>
      </c>
      <c r="J50" s="75" t="s">
        <v>492</v>
      </c>
      <c r="O50" s="75"/>
    </row>
    <row r="51" spans="5:15" ht="21" customHeight="1" x14ac:dyDescent="0.2">
      <c r="E51" s="75" t="s">
        <v>733</v>
      </c>
      <c r="F51" s="75" t="s">
        <v>734</v>
      </c>
      <c r="G51" s="75" t="s">
        <v>735</v>
      </c>
      <c r="H51" s="75" t="s">
        <v>736</v>
      </c>
      <c r="I51" s="75">
        <v>2190</v>
      </c>
      <c r="J51" s="75" t="s">
        <v>492</v>
      </c>
      <c r="O51" s="75"/>
    </row>
    <row r="52" spans="5:15" ht="21" customHeight="1" x14ac:dyDescent="0.2">
      <c r="E52" s="75" t="s">
        <v>737</v>
      </c>
      <c r="F52" s="75" t="s">
        <v>738</v>
      </c>
      <c r="G52" s="75" t="s">
        <v>502</v>
      </c>
      <c r="H52" s="75" t="s">
        <v>491</v>
      </c>
      <c r="I52" s="75">
        <v>1825</v>
      </c>
      <c r="J52" s="75" t="s">
        <v>492</v>
      </c>
      <c r="O52" s="75"/>
    </row>
    <row r="53" spans="5:15" ht="21" customHeight="1" x14ac:dyDescent="0.2">
      <c r="E53" s="75" t="s">
        <v>739</v>
      </c>
      <c r="F53" s="75" t="s">
        <v>740</v>
      </c>
      <c r="G53" s="75" t="s">
        <v>741</v>
      </c>
      <c r="H53" s="75" t="s">
        <v>491</v>
      </c>
      <c r="I53" s="75">
        <v>5475</v>
      </c>
      <c r="J53" s="75" t="s">
        <v>492</v>
      </c>
      <c r="O53" s="75"/>
    </row>
    <row r="54" spans="5:15" ht="21" customHeight="1" x14ac:dyDescent="0.2">
      <c r="E54" s="75" t="s">
        <v>742</v>
      </c>
      <c r="F54" s="75" t="s">
        <v>743</v>
      </c>
      <c r="G54" s="75" t="s">
        <v>502</v>
      </c>
      <c r="H54" s="75" t="s">
        <v>491</v>
      </c>
      <c r="I54" s="75">
        <v>1825</v>
      </c>
      <c r="J54" s="75" t="s">
        <v>499</v>
      </c>
      <c r="O54" s="75"/>
    </row>
    <row r="55" spans="5:15" ht="21" customHeight="1" x14ac:dyDescent="0.2">
      <c r="E55" s="75" t="s">
        <v>744</v>
      </c>
      <c r="F55" s="75" t="s">
        <v>745</v>
      </c>
      <c r="G55" s="75" t="s">
        <v>679</v>
      </c>
      <c r="H55" s="75" t="s">
        <v>491</v>
      </c>
      <c r="I55" s="75">
        <v>2555</v>
      </c>
      <c r="J55" s="75" t="s">
        <v>499</v>
      </c>
      <c r="O55" s="81"/>
    </row>
    <row r="56" spans="5:15" ht="21" customHeight="1" x14ac:dyDescent="0.2">
      <c r="E56" s="75" t="s">
        <v>746</v>
      </c>
      <c r="F56" s="75" t="s">
        <v>747</v>
      </c>
      <c r="G56" s="75" t="s">
        <v>748</v>
      </c>
      <c r="H56" s="75" t="s">
        <v>749</v>
      </c>
      <c r="I56" s="75">
        <v>2190</v>
      </c>
      <c r="J56" s="75" t="s">
        <v>492</v>
      </c>
      <c r="O56" s="75"/>
    </row>
    <row r="57" spans="5:15" ht="21" customHeight="1" x14ac:dyDescent="0.2">
      <c r="E57" s="75" t="s">
        <v>750</v>
      </c>
      <c r="F57" s="75" t="s">
        <v>751</v>
      </c>
      <c r="G57" s="75" t="s">
        <v>618</v>
      </c>
      <c r="H57" s="75" t="s">
        <v>619</v>
      </c>
      <c r="I57" s="75">
        <v>365</v>
      </c>
      <c r="J57" s="75" t="s">
        <v>492</v>
      </c>
      <c r="O57" s="75"/>
    </row>
    <row r="58" spans="5:15" ht="21" customHeight="1" x14ac:dyDescent="0.2">
      <c r="E58" s="75" t="s">
        <v>186</v>
      </c>
      <c r="F58" s="75" t="s">
        <v>752</v>
      </c>
      <c r="G58" s="75" t="s">
        <v>512</v>
      </c>
      <c r="H58" s="75" t="s">
        <v>753</v>
      </c>
      <c r="I58" s="75">
        <v>3650</v>
      </c>
      <c r="J58" s="75" t="s">
        <v>492</v>
      </c>
      <c r="O58" s="75"/>
    </row>
    <row r="59" spans="5:15" ht="38.75" customHeight="1" x14ac:dyDescent="0.2">
      <c r="E59" s="75" t="s">
        <v>56</v>
      </c>
      <c r="F59" s="75" t="s">
        <v>754</v>
      </c>
      <c r="G59" s="75" t="s">
        <v>662</v>
      </c>
      <c r="H59" s="75" t="s">
        <v>491</v>
      </c>
      <c r="I59" s="75">
        <v>3650</v>
      </c>
      <c r="J59" s="75" t="s">
        <v>499</v>
      </c>
      <c r="O59" s="75"/>
    </row>
    <row r="60" spans="5:15" ht="21" customHeight="1" x14ac:dyDescent="0.2">
      <c r="E60" s="75" t="s">
        <v>183</v>
      </c>
      <c r="F60" s="75" t="s">
        <v>755</v>
      </c>
      <c r="G60" s="75" t="s">
        <v>502</v>
      </c>
      <c r="H60" s="75" t="s">
        <v>491</v>
      </c>
      <c r="I60" s="75">
        <v>1825</v>
      </c>
      <c r="J60" s="75" t="s">
        <v>492</v>
      </c>
      <c r="O60" s="81"/>
    </row>
    <row r="61" spans="5:15" ht="21" customHeight="1" x14ac:dyDescent="0.2">
      <c r="E61" s="75" t="s">
        <v>756</v>
      </c>
      <c r="F61" s="75" t="s">
        <v>757</v>
      </c>
      <c r="G61" s="75" t="s">
        <v>552</v>
      </c>
      <c r="H61" s="75" t="s">
        <v>524</v>
      </c>
      <c r="I61" s="75">
        <v>1825</v>
      </c>
      <c r="J61" s="75" t="s">
        <v>492</v>
      </c>
      <c r="O61" s="75"/>
    </row>
    <row r="62" spans="5:15" ht="21" customHeight="1" x14ac:dyDescent="0.2">
      <c r="E62" s="75" t="s">
        <v>758</v>
      </c>
      <c r="F62" s="75" t="s">
        <v>759</v>
      </c>
      <c r="G62" s="75" t="s">
        <v>748</v>
      </c>
      <c r="H62" s="75" t="s">
        <v>524</v>
      </c>
      <c r="I62" s="75">
        <v>2190</v>
      </c>
      <c r="J62" s="75" t="s">
        <v>492</v>
      </c>
      <c r="O62" s="75"/>
    </row>
    <row r="63" spans="5:15" ht="21" customHeight="1" x14ac:dyDescent="0.2">
      <c r="E63" s="75" t="s">
        <v>760</v>
      </c>
      <c r="F63" s="75" t="s">
        <v>761</v>
      </c>
      <c r="G63" s="75" t="s">
        <v>502</v>
      </c>
      <c r="H63" s="75" t="s">
        <v>491</v>
      </c>
      <c r="I63" s="75">
        <v>1825</v>
      </c>
      <c r="J63" s="75" t="s">
        <v>521</v>
      </c>
      <c r="O63" s="75"/>
    </row>
    <row r="64" spans="5:15" ht="21" customHeight="1" x14ac:dyDescent="0.2">
      <c r="E64" s="75" t="s">
        <v>762</v>
      </c>
      <c r="F64" s="75" t="s">
        <v>763</v>
      </c>
      <c r="G64" s="75" t="s">
        <v>512</v>
      </c>
      <c r="H64" s="75" t="s">
        <v>683</v>
      </c>
      <c r="I64" s="75">
        <v>3650</v>
      </c>
      <c r="J64" s="75" t="s">
        <v>492</v>
      </c>
      <c r="O64" s="75"/>
    </row>
    <row r="65" spans="5:15" ht="21" customHeight="1" x14ac:dyDescent="0.2">
      <c r="E65" s="75" t="s">
        <v>764</v>
      </c>
      <c r="F65" s="75" t="s">
        <v>765</v>
      </c>
      <c r="G65" s="75" t="s">
        <v>662</v>
      </c>
      <c r="H65" s="75" t="s">
        <v>491</v>
      </c>
      <c r="I65" s="75">
        <v>3650</v>
      </c>
      <c r="J65" s="75" t="s">
        <v>492</v>
      </c>
      <c r="O65" s="75"/>
    </row>
    <row r="66" spans="5:15" ht="21" customHeight="1" x14ac:dyDescent="0.2">
      <c r="E66" s="75" t="s">
        <v>766</v>
      </c>
      <c r="F66" s="75" t="s">
        <v>767</v>
      </c>
      <c r="G66" s="75" t="s">
        <v>618</v>
      </c>
      <c r="H66" s="75" t="s">
        <v>619</v>
      </c>
      <c r="I66" s="75">
        <v>365</v>
      </c>
      <c r="J66" s="75" t="s">
        <v>492</v>
      </c>
      <c r="O66" s="75"/>
    </row>
    <row r="67" spans="5:15" ht="21" customHeight="1" x14ac:dyDescent="0.2">
      <c r="E67" s="75" t="s">
        <v>768</v>
      </c>
      <c r="F67" s="75" t="s">
        <v>769</v>
      </c>
      <c r="G67" s="75" t="s">
        <v>618</v>
      </c>
      <c r="H67" s="75" t="s">
        <v>770</v>
      </c>
      <c r="I67" s="75">
        <v>365</v>
      </c>
      <c r="J67" s="75" t="s">
        <v>492</v>
      </c>
      <c r="O67" s="75"/>
    </row>
    <row r="68" spans="5:15" ht="21" customHeight="1" x14ac:dyDescent="0.2">
      <c r="E68" s="75" t="s">
        <v>771</v>
      </c>
      <c r="F68" s="75" t="s">
        <v>772</v>
      </c>
      <c r="G68" s="75" t="s">
        <v>679</v>
      </c>
      <c r="H68" s="75" t="s">
        <v>491</v>
      </c>
      <c r="I68" s="75">
        <v>2555</v>
      </c>
      <c r="J68" s="75" t="s">
        <v>492</v>
      </c>
      <c r="O68" s="75"/>
    </row>
    <row r="69" spans="5:15" ht="32" customHeight="1" x14ac:dyDescent="0.2">
      <c r="E69" s="75" t="s">
        <v>773</v>
      </c>
      <c r="F69" s="75" t="s">
        <v>774</v>
      </c>
      <c r="G69" s="75" t="s">
        <v>552</v>
      </c>
      <c r="H69" s="75" t="s">
        <v>753</v>
      </c>
      <c r="I69" s="75">
        <v>1825</v>
      </c>
      <c r="J69" s="75" t="s">
        <v>492</v>
      </c>
      <c r="O69" s="75"/>
    </row>
    <row r="70" spans="5:15" ht="21" customHeight="1" x14ac:dyDescent="0.2">
      <c r="E70" s="75" t="s">
        <v>247</v>
      </c>
      <c r="F70" s="75" t="s">
        <v>775</v>
      </c>
      <c r="G70" s="75" t="s">
        <v>662</v>
      </c>
      <c r="H70" s="75" t="s">
        <v>491</v>
      </c>
      <c r="I70" s="75">
        <v>3650</v>
      </c>
      <c r="J70" s="75" t="s">
        <v>492</v>
      </c>
      <c r="O70" s="75"/>
    </row>
    <row r="71" spans="5:15" ht="21" customHeight="1" x14ac:dyDescent="0.2">
      <c r="E71" s="75" t="s">
        <v>776</v>
      </c>
      <c r="F71" s="75" t="s">
        <v>777</v>
      </c>
      <c r="G71" s="75" t="s">
        <v>512</v>
      </c>
      <c r="H71" s="75" t="s">
        <v>524</v>
      </c>
      <c r="I71" s="75">
        <v>3650</v>
      </c>
      <c r="J71" s="75" t="s">
        <v>492</v>
      </c>
      <c r="O71" s="75"/>
    </row>
    <row r="72" spans="5:15" ht="21" customHeight="1" x14ac:dyDescent="0.2">
      <c r="E72" s="75" t="s">
        <v>778</v>
      </c>
      <c r="F72" s="75" t="s">
        <v>779</v>
      </c>
      <c r="G72" s="75" t="s">
        <v>662</v>
      </c>
      <c r="H72" s="75" t="s">
        <v>491</v>
      </c>
      <c r="I72" s="75">
        <v>3650</v>
      </c>
      <c r="J72" s="75" t="s">
        <v>492</v>
      </c>
      <c r="O72" s="75"/>
    </row>
    <row r="73" spans="5:15" ht="21" customHeight="1" x14ac:dyDescent="0.2">
      <c r="E73" s="75" t="s">
        <v>780</v>
      </c>
      <c r="F73" s="75" t="s">
        <v>781</v>
      </c>
      <c r="G73" s="75" t="s">
        <v>662</v>
      </c>
      <c r="H73" s="75" t="s">
        <v>491</v>
      </c>
      <c r="I73" s="75">
        <v>3650</v>
      </c>
      <c r="J73" s="75" t="s">
        <v>499</v>
      </c>
      <c r="O73" s="75"/>
    </row>
    <row r="74" spans="5:15" ht="21" customHeight="1" x14ac:dyDescent="0.2">
      <c r="E74" s="75" t="s">
        <v>782</v>
      </c>
      <c r="F74" s="75" t="s">
        <v>783</v>
      </c>
      <c r="G74" s="75" t="s">
        <v>784</v>
      </c>
      <c r="H74" s="75" t="s">
        <v>491</v>
      </c>
      <c r="I74" s="75">
        <v>2555</v>
      </c>
      <c r="J74" s="75" t="s">
        <v>499</v>
      </c>
      <c r="O74" s="75"/>
    </row>
    <row r="75" spans="5:15" ht="35" customHeight="1" x14ac:dyDescent="0.2">
      <c r="E75" s="75" t="s">
        <v>785</v>
      </c>
      <c r="F75" s="75" t="s">
        <v>786</v>
      </c>
      <c r="G75" s="75" t="s">
        <v>512</v>
      </c>
      <c r="H75" s="75" t="s">
        <v>655</v>
      </c>
      <c r="I75" s="75">
        <v>3650</v>
      </c>
      <c r="J75" s="75" t="s">
        <v>499</v>
      </c>
      <c r="O75" s="75"/>
    </row>
    <row r="76" spans="5:15" ht="34.25" customHeight="1" x14ac:dyDescent="0.2">
      <c r="E76" s="75" t="s">
        <v>787</v>
      </c>
      <c r="F76" s="75" t="s">
        <v>788</v>
      </c>
      <c r="G76" s="75" t="s">
        <v>618</v>
      </c>
      <c r="H76" s="75" t="s">
        <v>619</v>
      </c>
      <c r="I76" s="75">
        <v>365</v>
      </c>
      <c r="J76" s="75" t="s">
        <v>499</v>
      </c>
      <c r="O76" s="75"/>
    </row>
    <row r="77" spans="5:15" ht="21" customHeight="1" x14ac:dyDescent="0.2">
      <c r="E77" s="75" t="s">
        <v>789</v>
      </c>
      <c r="F77" s="75" t="s">
        <v>790</v>
      </c>
      <c r="G77" s="75" t="s">
        <v>662</v>
      </c>
      <c r="H77" s="75" t="s">
        <v>491</v>
      </c>
      <c r="I77" s="75">
        <v>3650</v>
      </c>
      <c r="J77" s="75" t="s">
        <v>492</v>
      </c>
      <c r="O77" s="75"/>
    </row>
    <row r="78" spans="5:15" ht="21" customHeight="1" x14ac:dyDescent="0.2">
      <c r="E78" s="75" t="s">
        <v>791</v>
      </c>
      <c r="F78" s="75" t="s">
        <v>792</v>
      </c>
      <c r="G78" s="75" t="s">
        <v>618</v>
      </c>
      <c r="H78" s="75" t="s">
        <v>619</v>
      </c>
      <c r="I78" s="75">
        <v>365</v>
      </c>
      <c r="J78" s="75" t="s">
        <v>492</v>
      </c>
      <c r="O78" s="75"/>
    </row>
    <row r="79" spans="5:15" ht="21" customHeight="1" x14ac:dyDescent="0.2">
      <c r="E79" s="75" t="s">
        <v>793</v>
      </c>
      <c r="F79" s="75" t="s">
        <v>794</v>
      </c>
      <c r="G79" s="75" t="s">
        <v>618</v>
      </c>
      <c r="H79" s="75" t="s">
        <v>619</v>
      </c>
      <c r="I79" s="75">
        <v>365</v>
      </c>
      <c r="J79" s="75" t="s">
        <v>492</v>
      </c>
      <c r="O79" s="75"/>
    </row>
    <row r="80" spans="5:15" ht="21" customHeight="1" x14ac:dyDescent="0.2">
      <c r="E80" s="75" t="s">
        <v>795</v>
      </c>
      <c r="F80" s="75" t="s">
        <v>796</v>
      </c>
      <c r="G80" s="75" t="s">
        <v>797</v>
      </c>
      <c r="H80" s="75" t="s">
        <v>491</v>
      </c>
      <c r="I80" s="75">
        <v>18250</v>
      </c>
      <c r="J80" s="75" t="s">
        <v>492</v>
      </c>
      <c r="O80" s="75"/>
    </row>
    <row r="81" spans="5:16" ht="21" customHeight="1" x14ac:dyDescent="0.2">
      <c r="E81" s="75" t="s">
        <v>798</v>
      </c>
      <c r="F81" s="75" t="s">
        <v>799</v>
      </c>
      <c r="G81" s="75" t="s">
        <v>662</v>
      </c>
      <c r="H81" s="75" t="s">
        <v>491</v>
      </c>
      <c r="I81" s="75">
        <v>3650</v>
      </c>
      <c r="J81" s="75" t="s">
        <v>492</v>
      </c>
      <c r="O81" s="81"/>
    </row>
    <row r="82" spans="5:16" ht="21" customHeight="1" x14ac:dyDescent="0.2">
      <c r="E82" s="75" t="s">
        <v>800</v>
      </c>
      <c r="F82" s="75" t="s">
        <v>801</v>
      </c>
      <c r="G82" s="75" t="s">
        <v>552</v>
      </c>
      <c r="H82" s="75" t="s">
        <v>802</v>
      </c>
      <c r="I82" s="75">
        <v>1825</v>
      </c>
      <c r="J82" s="75" t="s">
        <v>492</v>
      </c>
      <c r="O82" s="75"/>
    </row>
    <row r="83" spans="5:16" ht="21" customHeight="1" x14ac:dyDescent="0.2">
      <c r="E83" s="75" t="s">
        <v>803</v>
      </c>
      <c r="F83" s="75" t="s">
        <v>804</v>
      </c>
      <c r="G83" s="75" t="s">
        <v>618</v>
      </c>
      <c r="H83" s="75" t="s">
        <v>619</v>
      </c>
      <c r="I83" s="75">
        <v>365</v>
      </c>
      <c r="J83" s="75" t="s">
        <v>492</v>
      </c>
      <c r="O83" s="75"/>
    </row>
    <row r="84" spans="5:16" ht="32.25" customHeight="1" x14ac:dyDescent="0.2">
      <c r="E84" s="75" t="s">
        <v>805</v>
      </c>
      <c r="F84" s="75" t="s">
        <v>806</v>
      </c>
      <c r="G84" s="75" t="s">
        <v>748</v>
      </c>
      <c r="H84" s="75" t="s">
        <v>802</v>
      </c>
      <c r="I84" s="75">
        <v>2190</v>
      </c>
      <c r="J84" s="75" t="s">
        <v>521</v>
      </c>
      <c r="O84" s="75"/>
    </row>
    <row r="85" spans="5:16" ht="33.75" customHeight="1" x14ac:dyDescent="0.2">
      <c r="E85" s="75" t="s">
        <v>807</v>
      </c>
      <c r="F85" s="75" t="s">
        <v>808</v>
      </c>
      <c r="G85" s="75" t="s">
        <v>809</v>
      </c>
      <c r="H85" s="75" t="s">
        <v>802</v>
      </c>
      <c r="I85" s="75">
        <v>10950</v>
      </c>
      <c r="J85" s="75" t="s">
        <v>521</v>
      </c>
      <c r="O85" s="75"/>
    </row>
    <row r="86" spans="5:16" ht="21" customHeight="1" x14ac:dyDescent="0.2">
      <c r="E86" s="75" t="s">
        <v>810</v>
      </c>
      <c r="F86" s="75" t="s">
        <v>811</v>
      </c>
      <c r="G86" s="75" t="s">
        <v>812</v>
      </c>
      <c r="H86" s="75" t="s">
        <v>491</v>
      </c>
      <c r="I86" s="75">
        <v>16425</v>
      </c>
      <c r="J86" s="75" t="s">
        <v>521</v>
      </c>
      <c r="O86" s="75"/>
    </row>
    <row r="87" spans="5:16" ht="21" customHeight="1" x14ac:dyDescent="0.2">
      <c r="E87" s="75" t="s">
        <v>813</v>
      </c>
      <c r="F87" s="75" t="s">
        <v>814</v>
      </c>
      <c r="G87" s="75" t="s">
        <v>662</v>
      </c>
      <c r="H87" s="75" t="s">
        <v>491</v>
      </c>
      <c r="I87" s="75">
        <v>3650</v>
      </c>
      <c r="J87" s="75" t="s">
        <v>521</v>
      </c>
      <c r="O87" s="75"/>
    </row>
    <row r="88" spans="5:16" ht="49.5" customHeight="1" x14ac:dyDescent="0.2">
      <c r="E88" s="75" t="s">
        <v>815</v>
      </c>
      <c r="F88" s="75" t="s">
        <v>816</v>
      </c>
      <c r="G88" s="75" t="s">
        <v>817</v>
      </c>
      <c r="H88" s="75" t="s">
        <v>491</v>
      </c>
      <c r="I88" s="75">
        <v>10950</v>
      </c>
      <c r="J88" s="75" t="s">
        <v>521</v>
      </c>
      <c r="O88" s="75"/>
    </row>
    <row r="89" spans="5:16" ht="21" customHeight="1" x14ac:dyDescent="0.2">
      <c r="E89" s="75" t="s">
        <v>818</v>
      </c>
      <c r="F89" s="75" t="s">
        <v>819</v>
      </c>
      <c r="G89" s="75" t="s">
        <v>820</v>
      </c>
      <c r="H89" s="75" t="s">
        <v>491</v>
      </c>
      <c r="I89" s="75">
        <v>27375</v>
      </c>
      <c r="J89" s="75" t="s">
        <v>521</v>
      </c>
      <c r="O89" s="75"/>
    </row>
    <row r="90" spans="5:16" ht="27" customHeight="1" x14ac:dyDescent="0.2">
      <c r="E90" s="75" t="s">
        <v>821</v>
      </c>
      <c r="F90" s="75" t="s">
        <v>822</v>
      </c>
      <c r="G90" s="75" t="s">
        <v>552</v>
      </c>
      <c r="H90" s="75" t="s">
        <v>802</v>
      </c>
      <c r="I90" s="75">
        <v>1825</v>
      </c>
      <c r="J90" s="75" t="s">
        <v>521</v>
      </c>
      <c r="O90" s="75"/>
    </row>
    <row r="91" spans="5:16" ht="21" customHeight="1" x14ac:dyDescent="0.2">
      <c r="E91" s="75" t="s">
        <v>823</v>
      </c>
      <c r="F91" s="75" t="s">
        <v>824</v>
      </c>
      <c r="G91" s="75" t="s">
        <v>825</v>
      </c>
      <c r="H91" s="75" t="s">
        <v>826</v>
      </c>
      <c r="I91" s="75">
        <v>5475</v>
      </c>
      <c r="J91" s="75" t="s">
        <v>521</v>
      </c>
      <c r="O91" s="75"/>
    </row>
    <row r="92" spans="5:16" ht="21" customHeight="1" x14ac:dyDescent="0.2">
      <c r="E92" s="75" t="s">
        <v>827</v>
      </c>
      <c r="F92" s="75" t="s">
        <v>828</v>
      </c>
      <c r="G92" s="75" t="s">
        <v>512</v>
      </c>
      <c r="H92" s="75" t="s">
        <v>524</v>
      </c>
      <c r="I92" s="75">
        <v>3650</v>
      </c>
      <c r="J92" s="75" t="s">
        <v>492</v>
      </c>
      <c r="O92" s="75"/>
    </row>
    <row r="93" spans="5:16" ht="21" customHeight="1" x14ac:dyDescent="0.2">
      <c r="E93" s="75" t="s">
        <v>829</v>
      </c>
      <c r="F93" s="75" t="s">
        <v>830</v>
      </c>
      <c r="G93" s="75" t="s">
        <v>809</v>
      </c>
      <c r="H93" s="75" t="s">
        <v>524</v>
      </c>
      <c r="I93" s="75">
        <v>10950</v>
      </c>
      <c r="J93" s="75" t="s">
        <v>492</v>
      </c>
      <c r="O93" s="75"/>
      <c r="P93" s="81"/>
    </row>
    <row r="94" spans="5:16" ht="21" customHeight="1" x14ac:dyDescent="0.2">
      <c r="E94" s="75" t="s">
        <v>831</v>
      </c>
      <c r="F94" s="75" t="s">
        <v>832</v>
      </c>
      <c r="G94" s="75" t="s">
        <v>833</v>
      </c>
      <c r="H94" s="75" t="s">
        <v>491</v>
      </c>
      <c r="I94" s="75">
        <v>2190</v>
      </c>
      <c r="J94" s="75" t="s">
        <v>499</v>
      </c>
      <c r="O94" s="75"/>
    </row>
    <row r="95" spans="5:16" ht="21" customHeight="1" x14ac:dyDescent="0.2">
      <c r="E95" s="75" t="s">
        <v>834</v>
      </c>
      <c r="F95" s="75" t="s">
        <v>835</v>
      </c>
      <c r="G95" s="75" t="s">
        <v>662</v>
      </c>
      <c r="H95" s="75" t="s">
        <v>491</v>
      </c>
      <c r="I95" s="75">
        <v>3650</v>
      </c>
      <c r="J95" s="75" t="s">
        <v>499</v>
      </c>
      <c r="O95" s="75"/>
    </row>
    <row r="96" spans="5:16" ht="21" customHeight="1" x14ac:dyDescent="0.2">
      <c r="E96" s="75" t="s">
        <v>213</v>
      </c>
      <c r="F96" s="75" t="s">
        <v>836</v>
      </c>
      <c r="G96" s="75" t="s">
        <v>833</v>
      </c>
      <c r="H96" s="75" t="s">
        <v>491</v>
      </c>
      <c r="I96" s="75">
        <v>2190</v>
      </c>
      <c r="J96" s="75" t="s">
        <v>499</v>
      </c>
      <c r="O96" s="75"/>
    </row>
    <row r="97" spans="5:15" ht="21" customHeight="1" x14ac:dyDescent="0.2">
      <c r="E97" s="75" t="s">
        <v>837</v>
      </c>
      <c r="F97" s="75" t="s">
        <v>838</v>
      </c>
      <c r="G97" s="75" t="s">
        <v>839</v>
      </c>
      <c r="H97" s="75" t="s">
        <v>524</v>
      </c>
      <c r="I97" s="75">
        <v>2555</v>
      </c>
      <c r="J97" s="75" t="e">
        <f>VLOOKUP($A97,[5]Sheet1!$1:$206,8,0)</f>
        <v>#N/A</v>
      </c>
      <c r="O97" s="75"/>
    </row>
    <row r="98" spans="5:15" ht="21" customHeight="1" x14ac:dyDescent="0.2">
      <c r="E98" s="75" t="s">
        <v>840</v>
      </c>
      <c r="F98" s="75" t="s">
        <v>841</v>
      </c>
      <c r="G98" s="75" t="s">
        <v>784</v>
      </c>
      <c r="H98" s="75" t="s">
        <v>491</v>
      </c>
      <c r="I98" s="75">
        <v>2555</v>
      </c>
      <c r="J98" s="75" t="e">
        <f>VLOOKUP($A98,[5]Sheet1!$1:$206,8,0)</f>
        <v>#N/A</v>
      </c>
      <c r="O98" s="75"/>
    </row>
    <row r="99" spans="5:15" ht="21" customHeight="1" x14ac:dyDescent="0.2">
      <c r="E99" s="75" t="s">
        <v>842</v>
      </c>
      <c r="F99" s="75" t="s">
        <v>843</v>
      </c>
      <c r="G99" s="75" t="s">
        <v>844</v>
      </c>
      <c r="H99" s="75" t="s">
        <v>802</v>
      </c>
      <c r="I99" s="75">
        <v>14600</v>
      </c>
      <c r="J99" s="75" t="e">
        <f>VLOOKUP($A99,[5]Sheet1!$1:$206,8,0)</f>
        <v>#N/A</v>
      </c>
      <c r="O99" s="75"/>
    </row>
    <row r="100" spans="5:15" ht="21" customHeight="1" x14ac:dyDescent="0.2">
      <c r="E100" s="75" t="s">
        <v>845</v>
      </c>
      <c r="F100" s="75" t="s">
        <v>846</v>
      </c>
      <c r="G100" s="75" t="s">
        <v>847</v>
      </c>
      <c r="H100" s="75" t="s">
        <v>848</v>
      </c>
      <c r="I100" s="75">
        <v>21900</v>
      </c>
      <c r="J100" s="75" t="s">
        <v>521</v>
      </c>
      <c r="O100" s="75"/>
    </row>
    <row r="101" spans="5:15" ht="21" customHeight="1" x14ac:dyDescent="0.2">
      <c r="E101" s="75" t="s">
        <v>849</v>
      </c>
      <c r="F101" s="75" t="s">
        <v>843</v>
      </c>
      <c r="G101" s="75" t="s">
        <v>850</v>
      </c>
      <c r="H101" s="75" t="s">
        <v>802</v>
      </c>
      <c r="I101" s="75">
        <v>27375</v>
      </c>
      <c r="J101" s="75" t="s">
        <v>521</v>
      </c>
      <c r="O101" s="75"/>
    </row>
    <row r="102" spans="5:15" ht="21" customHeight="1" x14ac:dyDescent="0.2">
      <c r="E102" s="75" t="s">
        <v>44</v>
      </c>
      <c r="F102" s="75" t="s">
        <v>851</v>
      </c>
      <c r="G102" s="75" t="s">
        <v>502</v>
      </c>
      <c r="H102" s="75" t="s">
        <v>491</v>
      </c>
      <c r="I102" s="75">
        <v>1825</v>
      </c>
      <c r="J102" s="75" t="s">
        <v>499</v>
      </c>
      <c r="O102" s="75"/>
    </row>
    <row r="103" spans="5:15" ht="33" customHeight="1" x14ac:dyDescent="0.2">
      <c r="E103" s="75" t="s">
        <v>852</v>
      </c>
      <c r="F103" s="75" t="s">
        <v>853</v>
      </c>
      <c r="G103" s="75" t="s">
        <v>817</v>
      </c>
      <c r="H103" s="75" t="s">
        <v>491</v>
      </c>
      <c r="I103" s="75">
        <v>10950</v>
      </c>
      <c r="J103" s="75" t="s">
        <v>499</v>
      </c>
      <c r="O103" s="75"/>
    </row>
    <row r="104" spans="5:15" ht="34.5" customHeight="1" x14ac:dyDescent="0.2">
      <c r="E104" s="75" t="s">
        <v>854</v>
      </c>
      <c r="F104" s="75" t="s">
        <v>855</v>
      </c>
      <c r="G104" s="75" t="s">
        <v>817</v>
      </c>
      <c r="H104" s="75" t="s">
        <v>491</v>
      </c>
      <c r="I104" s="75">
        <v>10950</v>
      </c>
      <c r="J104" s="75" t="s">
        <v>499</v>
      </c>
      <c r="O104" s="75"/>
    </row>
    <row r="105" spans="5:15" ht="21" customHeight="1" x14ac:dyDescent="0.2">
      <c r="E105" s="75" t="s">
        <v>856</v>
      </c>
      <c r="F105" s="75" t="s">
        <v>857</v>
      </c>
      <c r="G105" s="75" t="s">
        <v>618</v>
      </c>
      <c r="H105" s="75" t="s">
        <v>619</v>
      </c>
      <c r="I105" s="75">
        <v>365</v>
      </c>
      <c r="J105" s="75" t="s">
        <v>499</v>
      </c>
      <c r="O105" s="75"/>
    </row>
    <row r="106" spans="5:15" ht="21" customHeight="1" x14ac:dyDescent="0.2">
      <c r="E106" s="75" t="s">
        <v>858</v>
      </c>
      <c r="F106" s="75" t="s">
        <v>859</v>
      </c>
      <c r="G106" s="75" t="s">
        <v>809</v>
      </c>
      <c r="H106" s="75" t="s">
        <v>860</v>
      </c>
      <c r="I106" s="75">
        <v>10950</v>
      </c>
      <c r="J106" s="75" t="s">
        <v>492</v>
      </c>
      <c r="O106" s="75"/>
    </row>
    <row r="107" spans="5:15" ht="21" customHeight="1" x14ac:dyDescent="0.2">
      <c r="E107" s="75" t="s">
        <v>360</v>
      </c>
      <c r="F107" s="75" t="s">
        <v>861</v>
      </c>
      <c r="G107" s="75" t="s">
        <v>512</v>
      </c>
      <c r="H107" s="75" t="s">
        <v>862</v>
      </c>
      <c r="I107" s="75">
        <v>3650</v>
      </c>
      <c r="J107" s="75" t="s">
        <v>521</v>
      </c>
    </row>
    <row r="108" spans="5:15" ht="21" customHeight="1" x14ac:dyDescent="0.2">
      <c r="E108" s="75" t="s">
        <v>863</v>
      </c>
      <c r="F108" s="75" t="s">
        <v>864</v>
      </c>
      <c r="G108" s="75" t="s">
        <v>618</v>
      </c>
      <c r="H108" s="75" t="s">
        <v>619</v>
      </c>
      <c r="I108" s="75">
        <v>365</v>
      </c>
      <c r="J108" s="75" t="s">
        <v>521</v>
      </c>
      <c r="O108" s="81"/>
    </row>
    <row r="109" spans="5:15" ht="21" customHeight="1" x14ac:dyDescent="0.2">
      <c r="E109" s="75" t="s">
        <v>865</v>
      </c>
      <c r="F109" s="75" t="s">
        <v>866</v>
      </c>
      <c r="G109" s="75" t="s">
        <v>820</v>
      </c>
      <c r="H109" s="75" t="s">
        <v>491</v>
      </c>
      <c r="I109" s="75">
        <v>27375</v>
      </c>
      <c r="J109" s="75" t="s">
        <v>521</v>
      </c>
      <c r="O109" s="75"/>
    </row>
    <row r="110" spans="5:15" ht="21" customHeight="1" x14ac:dyDescent="0.2">
      <c r="E110" s="75" t="s">
        <v>867</v>
      </c>
      <c r="F110" s="75" t="s">
        <v>868</v>
      </c>
      <c r="G110" s="75" t="s">
        <v>797</v>
      </c>
      <c r="H110" s="75" t="s">
        <v>491</v>
      </c>
      <c r="I110" s="75">
        <v>18250</v>
      </c>
      <c r="J110" s="75" t="s">
        <v>521</v>
      </c>
      <c r="O110" s="75"/>
    </row>
    <row r="111" spans="5:15" ht="34.5" customHeight="1" x14ac:dyDescent="0.2">
      <c r="E111" s="75" t="s">
        <v>869</v>
      </c>
      <c r="F111" s="75" t="s">
        <v>870</v>
      </c>
      <c r="G111" s="75" t="s">
        <v>809</v>
      </c>
      <c r="H111" s="75" t="s">
        <v>826</v>
      </c>
      <c r="I111" s="75">
        <v>10950</v>
      </c>
      <c r="J111" s="75" t="s">
        <v>521</v>
      </c>
      <c r="O111" s="75"/>
    </row>
    <row r="112" spans="5:15" ht="21" customHeight="1" x14ac:dyDescent="0.2">
      <c r="E112" s="75" t="s">
        <v>871</v>
      </c>
      <c r="F112" s="75" t="s">
        <v>872</v>
      </c>
      <c r="G112" s="75" t="s">
        <v>748</v>
      </c>
      <c r="H112" s="75" t="s">
        <v>683</v>
      </c>
      <c r="I112" s="75">
        <v>2190</v>
      </c>
      <c r="J112" s="75" t="s">
        <v>521</v>
      </c>
      <c r="O112" s="75"/>
    </row>
    <row r="113" spans="5:15" ht="21" customHeight="1" x14ac:dyDescent="0.2">
      <c r="E113" s="75" t="s">
        <v>873</v>
      </c>
      <c r="F113" s="75" t="s">
        <v>874</v>
      </c>
      <c r="G113" s="75" t="s">
        <v>839</v>
      </c>
      <c r="H113" s="75" t="s">
        <v>802</v>
      </c>
      <c r="I113" s="75">
        <v>2555</v>
      </c>
      <c r="J113" s="75" t="s">
        <v>521</v>
      </c>
      <c r="O113" s="75"/>
    </row>
    <row r="114" spans="5:15" ht="21" customHeight="1" x14ac:dyDescent="0.2">
      <c r="E114" s="75" t="s">
        <v>875</v>
      </c>
      <c r="F114" s="75" t="s">
        <v>876</v>
      </c>
      <c r="G114" s="75" t="s">
        <v>662</v>
      </c>
      <c r="H114" s="75" t="s">
        <v>491</v>
      </c>
      <c r="I114" s="75">
        <v>3650</v>
      </c>
      <c r="J114" s="75" t="s">
        <v>521</v>
      </c>
      <c r="O114" s="75"/>
    </row>
    <row r="115" spans="5:15" ht="21" customHeight="1" x14ac:dyDescent="0.2">
      <c r="E115" s="75" t="s">
        <v>396</v>
      </c>
      <c r="F115" s="75" t="s">
        <v>877</v>
      </c>
      <c r="G115" s="75" t="s">
        <v>748</v>
      </c>
      <c r="H115" s="75" t="s">
        <v>802</v>
      </c>
      <c r="I115" s="75">
        <v>2190</v>
      </c>
      <c r="J115" s="75" t="s">
        <v>521</v>
      </c>
      <c r="O115" s="75"/>
    </row>
    <row r="116" spans="5:15" ht="21" customHeight="1" x14ac:dyDescent="0.2">
      <c r="E116" s="75" t="s">
        <v>878</v>
      </c>
      <c r="F116" s="75" t="s">
        <v>879</v>
      </c>
      <c r="G116" s="75" t="s">
        <v>618</v>
      </c>
      <c r="H116" s="75" t="s">
        <v>619</v>
      </c>
      <c r="I116" s="75">
        <v>365</v>
      </c>
      <c r="J116" s="75" t="s">
        <v>521</v>
      </c>
      <c r="O116" s="75"/>
    </row>
    <row r="117" spans="5:15" ht="21" customHeight="1" x14ac:dyDescent="0.2">
      <c r="E117" s="75" t="s">
        <v>880</v>
      </c>
      <c r="F117" s="75" t="s">
        <v>881</v>
      </c>
      <c r="G117" s="75" t="s">
        <v>882</v>
      </c>
      <c r="H117" s="75" t="s">
        <v>802</v>
      </c>
      <c r="I117" s="75">
        <v>18250</v>
      </c>
      <c r="J117" s="75" t="s">
        <v>521</v>
      </c>
      <c r="O117" s="75"/>
    </row>
    <row r="118" spans="5:15" ht="21" customHeight="1" x14ac:dyDescent="0.2">
      <c r="E118" s="75" t="s">
        <v>883</v>
      </c>
      <c r="F118" s="75" t="s">
        <v>884</v>
      </c>
      <c r="G118" s="75" t="s">
        <v>512</v>
      </c>
      <c r="H118" s="75" t="s">
        <v>802</v>
      </c>
      <c r="I118" s="75">
        <v>3650</v>
      </c>
      <c r="J118" s="75" t="s">
        <v>521</v>
      </c>
      <c r="O118" s="75"/>
    </row>
    <row r="119" spans="5:15" ht="21" customHeight="1" x14ac:dyDescent="0.2">
      <c r="E119" s="75" t="s">
        <v>885</v>
      </c>
      <c r="F119" s="75" t="s">
        <v>886</v>
      </c>
      <c r="G119" s="75" t="s">
        <v>624</v>
      </c>
      <c r="H119" s="75" t="s">
        <v>802</v>
      </c>
      <c r="I119" s="75">
        <v>1</v>
      </c>
      <c r="J119" s="75" t="s">
        <v>521</v>
      </c>
      <c r="O119" s="75"/>
    </row>
    <row r="120" spans="5:15" ht="47.25" customHeight="1" x14ac:dyDescent="0.2">
      <c r="E120" s="75" t="s">
        <v>887</v>
      </c>
      <c r="F120" s="75" t="s">
        <v>888</v>
      </c>
      <c r="G120" s="75" t="s">
        <v>889</v>
      </c>
      <c r="H120" s="75" t="s">
        <v>802</v>
      </c>
      <c r="I120" s="75">
        <v>180</v>
      </c>
      <c r="J120" s="75" t="s">
        <v>521</v>
      </c>
      <c r="O120" s="75"/>
    </row>
    <row r="121" spans="5:15" ht="21" customHeight="1" x14ac:dyDescent="0.2">
      <c r="E121" s="75" t="s">
        <v>890</v>
      </c>
      <c r="F121" s="75" t="s">
        <v>891</v>
      </c>
      <c r="G121" s="75" t="s">
        <v>892</v>
      </c>
      <c r="H121" s="75" t="s">
        <v>491</v>
      </c>
      <c r="I121" s="75">
        <v>365</v>
      </c>
      <c r="J121" s="75" t="s">
        <v>521</v>
      </c>
    </row>
    <row r="122" spans="5:15" ht="21" customHeight="1" x14ac:dyDescent="0.2">
      <c r="E122" s="75" t="s">
        <v>893</v>
      </c>
      <c r="F122" s="75" t="s">
        <v>894</v>
      </c>
      <c r="G122" s="75" t="s">
        <v>679</v>
      </c>
      <c r="H122" s="75" t="s">
        <v>491</v>
      </c>
      <c r="I122" s="75">
        <v>2555</v>
      </c>
      <c r="J122" s="75" t="s">
        <v>521</v>
      </c>
    </row>
    <row r="123" spans="5:15" ht="26.25" customHeight="1" x14ac:dyDescent="0.2">
      <c r="E123" s="75" t="s">
        <v>895</v>
      </c>
      <c r="F123" s="75" t="s">
        <v>896</v>
      </c>
      <c r="G123" s="75" t="s">
        <v>502</v>
      </c>
      <c r="H123" s="75" t="s">
        <v>491</v>
      </c>
      <c r="I123" s="75">
        <v>1825</v>
      </c>
      <c r="J123" s="75" t="s">
        <v>521</v>
      </c>
    </row>
    <row r="124" spans="5:15" ht="21" customHeight="1" x14ac:dyDescent="0.2">
      <c r="E124" s="75" t="s">
        <v>897</v>
      </c>
      <c r="F124" s="75" t="s">
        <v>898</v>
      </c>
      <c r="G124" s="75" t="s">
        <v>809</v>
      </c>
      <c r="H124" s="75" t="s">
        <v>802</v>
      </c>
      <c r="I124" s="75">
        <v>10950</v>
      </c>
      <c r="J124" s="75" t="s">
        <v>521</v>
      </c>
    </row>
    <row r="125" spans="5:15" ht="21" customHeight="1" x14ac:dyDescent="0.2">
      <c r="E125" s="75" t="s">
        <v>899</v>
      </c>
      <c r="F125" s="75" t="s">
        <v>900</v>
      </c>
      <c r="G125" s="75" t="s">
        <v>618</v>
      </c>
      <c r="H125" s="75" t="s">
        <v>619</v>
      </c>
      <c r="I125" s="75">
        <v>365</v>
      </c>
      <c r="J125" s="75" t="s">
        <v>521</v>
      </c>
    </row>
    <row r="126" spans="5:15" ht="21" customHeight="1" x14ac:dyDescent="0.2">
      <c r="E126" s="75" t="s">
        <v>901</v>
      </c>
      <c r="F126" s="75" t="s">
        <v>902</v>
      </c>
      <c r="G126" s="75" t="s">
        <v>844</v>
      </c>
      <c r="H126" s="75" t="s">
        <v>802</v>
      </c>
      <c r="I126" s="75">
        <v>14600</v>
      </c>
      <c r="J126" s="75" t="s">
        <v>521</v>
      </c>
    </row>
    <row r="127" spans="5:15" ht="21" customHeight="1" x14ac:dyDescent="0.2">
      <c r="E127" s="75" t="s">
        <v>903</v>
      </c>
      <c r="F127" s="75" t="s">
        <v>904</v>
      </c>
      <c r="G127" s="75" t="s">
        <v>502</v>
      </c>
      <c r="H127" s="75" t="s">
        <v>491</v>
      </c>
      <c r="I127" s="75">
        <v>1825</v>
      </c>
      <c r="J127" s="75" t="s">
        <v>492</v>
      </c>
    </row>
    <row r="128" spans="5:15" ht="28.5" customHeight="1" x14ac:dyDescent="0.2">
      <c r="E128" s="75" t="s">
        <v>905</v>
      </c>
      <c r="F128" s="75" t="s">
        <v>906</v>
      </c>
      <c r="G128" s="75" t="s">
        <v>512</v>
      </c>
      <c r="H128" s="75" t="s">
        <v>802</v>
      </c>
      <c r="I128" s="75">
        <v>3650</v>
      </c>
      <c r="J128" s="75" t="s">
        <v>492</v>
      </c>
    </row>
    <row r="129" spans="5:10" ht="42.75" customHeight="1" x14ac:dyDescent="0.2">
      <c r="E129" s="75" t="s">
        <v>907</v>
      </c>
      <c r="F129" s="75" t="s">
        <v>908</v>
      </c>
      <c r="G129" s="75" t="s">
        <v>512</v>
      </c>
      <c r="H129" s="75" t="s">
        <v>524</v>
      </c>
      <c r="I129" s="75">
        <v>3650</v>
      </c>
      <c r="J129" s="75" t="s">
        <v>492</v>
      </c>
    </row>
    <row r="130" spans="5:10" ht="21" customHeight="1" x14ac:dyDescent="0.2">
      <c r="E130" s="75" t="s">
        <v>909</v>
      </c>
      <c r="F130" s="75" t="s">
        <v>910</v>
      </c>
      <c r="G130" s="75" t="s">
        <v>552</v>
      </c>
      <c r="H130" s="75" t="s">
        <v>524</v>
      </c>
      <c r="I130" s="75">
        <v>1825</v>
      </c>
      <c r="J130" s="75" t="s">
        <v>492</v>
      </c>
    </row>
    <row r="131" spans="5:10" ht="21" customHeight="1" x14ac:dyDescent="0.2">
      <c r="E131" s="75" t="s">
        <v>911</v>
      </c>
      <c r="F131" s="75" t="s">
        <v>912</v>
      </c>
      <c r="G131" s="75" t="s">
        <v>839</v>
      </c>
      <c r="H131" s="75" t="s">
        <v>913</v>
      </c>
      <c r="I131" s="75">
        <v>2555</v>
      </c>
      <c r="J131" s="75" t="s">
        <v>492</v>
      </c>
    </row>
    <row r="132" spans="5:10" ht="21" customHeight="1" x14ac:dyDescent="0.2">
      <c r="E132" s="75" t="s">
        <v>914</v>
      </c>
      <c r="F132" s="75" t="s">
        <v>915</v>
      </c>
      <c r="G132" s="75" t="s">
        <v>502</v>
      </c>
      <c r="H132" s="75" t="s">
        <v>491</v>
      </c>
      <c r="I132" s="75">
        <v>1825</v>
      </c>
      <c r="J132" s="75" t="s">
        <v>492</v>
      </c>
    </row>
    <row r="133" spans="5:10" ht="21" customHeight="1" x14ac:dyDescent="0.2">
      <c r="E133" s="75" t="s">
        <v>916</v>
      </c>
      <c r="F133" s="75" t="s">
        <v>917</v>
      </c>
      <c r="G133" s="75" t="s">
        <v>552</v>
      </c>
      <c r="H133" s="75" t="s">
        <v>524</v>
      </c>
      <c r="I133" s="75">
        <v>1825</v>
      </c>
      <c r="J133" s="75" t="s">
        <v>492</v>
      </c>
    </row>
    <row r="134" spans="5:10" ht="21" customHeight="1" x14ac:dyDescent="0.2">
      <c r="E134" s="75" t="s">
        <v>918</v>
      </c>
      <c r="F134" s="75" t="s">
        <v>919</v>
      </c>
      <c r="G134" s="75" t="s">
        <v>920</v>
      </c>
      <c r="H134" s="75" t="s">
        <v>491</v>
      </c>
      <c r="I134" s="75">
        <v>365</v>
      </c>
      <c r="J134" s="75" t="s">
        <v>492</v>
      </c>
    </row>
    <row r="135" spans="5:10" ht="21" customHeight="1" x14ac:dyDescent="0.2">
      <c r="E135" s="75" t="s">
        <v>921</v>
      </c>
      <c r="F135" s="75" t="s">
        <v>922</v>
      </c>
      <c r="G135" s="75" t="s">
        <v>502</v>
      </c>
      <c r="H135" s="75" t="s">
        <v>491</v>
      </c>
      <c r="I135" s="75">
        <v>1825</v>
      </c>
      <c r="J135" s="75" t="s">
        <v>521</v>
      </c>
    </row>
    <row r="136" spans="5:10" ht="21" customHeight="1" x14ac:dyDescent="0.2">
      <c r="E136" s="75" t="s">
        <v>923</v>
      </c>
      <c r="F136" s="75" t="s">
        <v>924</v>
      </c>
      <c r="G136" s="75" t="s">
        <v>748</v>
      </c>
      <c r="H136" s="75" t="s">
        <v>925</v>
      </c>
      <c r="I136" s="75">
        <v>2190</v>
      </c>
      <c r="J136" s="75" t="s">
        <v>492</v>
      </c>
    </row>
    <row r="137" spans="5:10" ht="21" customHeight="1" x14ac:dyDescent="0.2">
      <c r="E137" s="75" t="s">
        <v>926</v>
      </c>
      <c r="F137" s="75" t="s">
        <v>927</v>
      </c>
      <c r="G137" s="75" t="s">
        <v>552</v>
      </c>
      <c r="H137" s="75" t="s">
        <v>928</v>
      </c>
      <c r="I137" s="75">
        <v>1825</v>
      </c>
      <c r="J137" s="75" t="s">
        <v>492</v>
      </c>
    </row>
    <row r="138" spans="5:10" ht="21" customHeight="1" x14ac:dyDescent="0.2">
      <c r="E138" s="75" t="s">
        <v>929</v>
      </c>
      <c r="F138" s="75" t="s">
        <v>930</v>
      </c>
      <c r="G138" s="75" t="s">
        <v>839</v>
      </c>
      <c r="H138" s="75" t="s">
        <v>524</v>
      </c>
      <c r="I138" s="75">
        <v>2555</v>
      </c>
      <c r="J138" s="75" t="s">
        <v>492</v>
      </c>
    </row>
    <row r="139" spans="5:10" ht="21" customHeight="1" x14ac:dyDescent="0.2">
      <c r="E139" s="75" t="s">
        <v>931</v>
      </c>
      <c r="F139" s="75" t="s">
        <v>932</v>
      </c>
      <c r="G139" s="75" t="s">
        <v>933</v>
      </c>
      <c r="H139" s="75" t="s">
        <v>524</v>
      </c>
      <c r="I139" s="75">
        <v>1095</v>
      </c>
      <c r="J139" s="75" t="s">
        <v>492</v>
      </c>
    </row>
    <row r="140" spans="5:10" ht="36.5" customHeight="1" x14ac:dyDescent="0.2">
      <c r="E140" s="75" t="s">
        <v>934</v>
      </c>
      <c r="F140" s="75" t="s">
        <v>935</v>
      </c>
      <c r="G140" s="75" t="s">
        <v>512</v>
      </c>
      <c r="H140" s="75" t="s">
        <v>753</v>
      </c>
      <c r="I140" s="75">
        <v>3650</v>
      </c>
      <c r="J140" s="75" t="s">
        <v>492</v>
      </c>
    </row>
    <row r="141" spans="5:10" ht="21" customHeight="1" x14ac:dyDescent="0.2">
      <c r="E141" s="75" t="s">
        <v>936</v>
      </c>
      <c r="F141" s="75" t="s">
        <v>937</v>
      </c>
      <c r="G141" s="75" t="s">
        <v>512</v>
      </c>
      <c r="H141" s="75" t="s">
        <v>938</v>
      </c>
      <c r="I141" s="75">
        <v>3650</v>
      </c>
      <c r="J141" s="75" t="s">
        <v>492</v>
      </c>
    </row>
    <row r="142" spans="5:10" ht="21" customHeight="1" x14ac:dyDescent="0.2">
      <c r="E142" s="75" t="s">
        <v>939</v>
      </c>
      <c r="F142" s="75" t="s">
        <v>940</v>
      </c>
      <c r="G142" s="75" t="s">
        <v>512</v>
      </c>
      <c r="H142" s="75" t="s">
        <v>753</v>
      </c>
      <c r="I142" s="75">
        <v>3650</v>
      </c>
      <c r="J142" s="75" t="s">
        <v>521</v>
      </c>
    </row>
    <row r="143" spans="5:10" ht="21" customHeight="1" x14ac:dyDescent="0.2">
      <c r="E143" s="75" t="s">
        <v>941</v>
      </c>
      <c r="F143" s="75" t="s">
        <v>942</v>
      </c>
      <c r="G143" s="75" t="s">
        <v>490</v>
      </c>
      <c r="H143" s="75" t="s">
        <v>753</v>
      </c>
      <c r="I143" s="75">
        <v>180</v>
      </c>
      <c r="J143" s="75" t="s">
        <v>521</v>
      </c>
    </row>
    <row r="144" spans="5:10" ht="21" customHeight="1" x14ac:dyDescent="0.2">
      <c r="E144" s="75" t="s">
        <v>943</v>
      </c>
      <c r="F144" s="75" t="s">
        <v>944</v>
      </c>
      <c r="G144" s="75" t="s">
        <v>945</v>
      </c>
      <c r="H144" s="75" t="s">
        <v>946</v>
      </c>
      <c r="I144" s="75">
        <v>60</v>
      </c>
      <c r="J144" s="75" t="s">
        <v>521</v>
      </c>
    </row>
    <row r="145" spans="5:10" ht="21" customHeight="1" x14ac:dyDescent="0.2">
      <c r="E145" s="75" t="s">
        <v>254</v>
      </c>
      <c r="F145" s="75" t="s">
        <v>947</v>
      </c>
      <c r="G145" s="75" t="s">
        <v>825</v>
      </c>
      <c r="H145" s="75" t="s">
        <v>948</v>
      </c>
      <c r="I145" s="75">
        <v>5475</v>
      </c>
      <c r="J145" s="75" t="s">
        <v>492</v>
      </c>
    </row>
    <row r="146" spans="5:10" ht="21" customHeight="1" x14ac:dyDescent="0.2">
      <c r="E146" s="75" t="s">
        <v>949</v>
      </c>
      <c r="F146" s="75" t="s">
        <v>950</v>
      </c>
      <c r="G146" s="75" t="s">
        <v>784</v>
      </c>
      <c r="H146" s="75" t="s">
        <v>491</v>
      </c>
      <c r="I146" s="75">
        <v>2555</v>
      </c>
      <c r="J146" s="75" t="s">
        <v>492</v>
      </c>
    </row>
    <row r="147" spans="5:10" ht="21" customHeight="1" x14ac:dyDescent="0.2">
      <c r="E147" s="75" t="s">
        <v>407</v>
      </c>
      <c r="F147" s="75" t="s">
        <v>951</v>
      </c>
      <c r="G147" s="75" t="s">
        <v>512</v>
      </c>
      <c r="H147" s="75" t="s">
        <v>736</v>
      </c>
      <c r="I147" s="75">
        <v>3650</v>
      </c>
      <c r="J147" s="75" t="s">
        <v>492</v>
      </c>
    </row>
    <row r="148" spans="5:10" ht="21" customHeight="1" x14ac:dyDescent="0.2">
      <c r="E148" s="75" t="s">
        <v>952</v>
      </c>
      <c r="F148" s="75" t="s">
        <v>953</v>
      </c>
      <c r="G148" s="75" t="s">
        <v>662</v>
      </c>
      <c r="H148" s="75" t="s">
        <v>491</v>
      </c>
      <c r="I148" s="75">
        <v>3650</v>
      </c>
      <c r="J148" s="75" t="s">
        <v>492</v>
      </c>
    </row>
    <row r="149" spans="5:10" ht="21" customHeight="1" x14ac:dyDescent="0.2">
      <c r="E149" s="75" t="s">
        <v>249</v>
      </c>
      <c r="F149" s="75" t="s">
        <v>954</v>
      </c>
      <c r="G149" s="75" t="s">
        <v>825</v>
      </c>
      <c r="H149" s="75" t="s">
        <v>955</v>
      </c>
      <c r="I149" s="75">
        <v>5475</v>
      </c>
      <c r="J149" s="75" t="s">
        <v>492</v>
      </c>
    </row>
    <row r="150" spans="5:10" ht="21" customHeight="1" x14ac:dyDescent="0.2">
      <c r="E150" s="75" t="s">
        <v>956</v>
      </c>
      <c r="F150" s="75" t="s">
        <v>957</v>
      </c>
      <c r="G150" s="75" t="s">
        <v>618</v>
      </c>
      <c r="H150" s="75" t="s">
        <v>619</v>
      </c>
      <c r="I150" s="75">
        <v>365</v>
      </c>
      <c r="J150" s="75" t="s">
        <v>492</v>
      </c>
    </row>
    <row r="151" spans="5:10" ht="21" customHeight="1" x14ac:dyDescent="0.2">
      <c r="E151" s="75" t="s">
        <v>958</v>
      </c>
      <c r="F151" s="75" t="s">
        <v>959</v>
      </c>
      <c r="G151" s="75" t="s">
        <v>552</v>
      </c>
      <c r="H151" s="75" t="s">
        <v>524</v>
      </c>
      <c r="I151" s="75">
        <v>1825</v>
      </c>
      <c r="J151" s="75" t="s">
        <v>492</v>
      </c>
    </row>
    <row r="152" spans="5:10" ht="21" customHeight="1" x14ac:dyDescent="0.2">
      <c r="E152" s="75" t="s">
        <v>960</v>
      </c>
      <c r="F152" s="75" t="s">
        <v>961</v>
      </c>
      <c r="G152" s="75" t="s">
        <v>502</v>
      </c>
      <c r="H152" s="75" t="s">
        <v>491</v>
      </c>
      <c r="I152" s="75">
        <v>1825</v>
      </c>
      <c r="J152" s="75" t="s">
        <v>492</v>
      </c>
    </row>
    <row r="153" spans="5:10" ht="21" customHeight="1" x14ac:dyDescent="0.2">
      <c r="E153" s="75" t="s">
        <v>962</v>
      </c>
      <c r="F153" s="75" t="s">
        <v>963</v>
      </c>
      <c r="G153" s="75" t="s">
        <v>679</v>
      </c>
      <c r="H153" s="75" t="s">
        <v>491</v>
      </c>
      <c r="I153" s="75">
        <v>2555</v>
      </c>
      <c r="J153" s="75" t="s">
        <v>492</v>
      </c>
    </row>
    <row r="154" spans="5:10" ht="21" customHeight="1" x14ac:dyDescent="0.2">
      <c r="E154" s="75" t="s">
        <v>964</v>
      </c>
      <c r="F154" s="75" t="s">
        <v>965</v>
      </c>
      <c r="G154" s="75" t="s">
        <v>512</v>
      </c>
      <c r="H154" s="75" t="s">
        <v>524</v>
      </c>
      <c r="I154" s="75">
        <v>3650</v>
      </c>
      <c r="J154" s="75" t="s">
        <v>521</v>
      </c>
    </row>
    <row r="155" spans="5:10" ht="21" customHeight="1" x14ac:dyDescent="0.2">
      <c r="E155" s="75" t="s">
        <v>966</v>
      </c>
      <c r="F155" s="75" t="s">
        <v>967</v>
      </c>
      <c r="G155" s="75" t="s">
        <v>618</v>
      </c>
      <c r="H155" s="75" t="s">
        <v>619</v>
      </c>
      <c r="I155" s="75">
        <v>365</v>
      </c>
      <c r="J155" s="75" t="s">
        <v>521</v>
      </c>
    </row>
    <row r="156" spans="5:10" ht="21" customHeight="1" x14ac:dyDescent="0.2">
      <c r="E156" s="75" t="s">
        <v>968</v>
      </c>
      <c r="F156" s="75" t="s">
        <v>969</v>
      </c>
      <c r="G156" s="75" t="s">
        <v>662</v>
      </c>
      <c r="H156" s="75" t="s">
        <v>491</v>
      </c>
      <c r="I156" s="75">
        <v>3650</v>
      </c>
      <c r="J156" s="75" t="s">
        <v>492</v>
      </c>
    </row>
    <row r="157" spans="5:10" ht="21" customHeight="1" x14ac:dyDescent="0.2">
      <c r="E157" s="75" t="s">
        <v>970</v>
      </c>
      <c r="F157" s="75" t="s">
        <v>971</v>
      </c>
      <c r="G157" s="75" t="s">
        <v>552</v>
      </c>
      <c r="H157" s="75" t="s">
        <v>524</v>
      </c>
      <c r="I157" s="75">
        <v>1825</v>
      </c>
      <c r="J157" s="75" t="s">
        <v>492</v>
      </c>
    </row>
    <row r="158" spans="5:10" ht="21" customHeight="1" x14ac:dyDescent="0.2">
      <c r="E158" s="75" t="s">
        <v>259</v>
      </c>
      <c r="F158" s="75" t="s">
        <v>972</v>
      </c>
      <c r="G158" s="75" t="s">
        <v>512</v>
      </c>
      <c r="H158" s="75" t="s">
        <v>553</v>
      </c>
      <c r="I158" s="75">
        <v>3650</v>
      </c>
      <c r="J158" s="75" t="s">
        <v>492</v>
      </c>
    </row>
    <row r="159" spans="5:10" ht="21" customHeight="1" x14ac:dyDescent="0.2">
      <c r="E159" s="75" t="s">
        <v>264</v>
      </c>
      <c r="F159" s="75" t="s">
        <v>973</v>
      </c>
      <c r="G159" s="75" t="s">
        <v>809</v>
      </c>
      <c r="H159" s="75" t="s">
        <v>974</v>
      </c>
      <c r="I159" s="75">
        <v>10950</v>
      </c>
      <c r="J159" s="75" t="s">
        <v>492</v>
      </c>
    </row>
    <row r="160" spans="5:10" ht="21" customHeight="1" x14ac:dyDescent="0.2">
      <c r="E160" s="75" t="s">
        <v>975</v>
      </c>
      <c r="F160" s="75" t="s">
        <v>976</v>
      </c>
      <c r="G160" s="75" t="s">
        <v>825</v>
      </c>
      <c r="H160" s="75" t="s">
        <v>913</v>
      </c>
      <c r="I160" s="75">
        <v>5475</v>
      </c>
      <c r="J160" s="75" t="s">
        <v>492</v>
      </c>
    </row>
    <row r="161" spans="5:10" ht="41.75" customHeight="1" x14ac:dyDescent="0.2">
      <c r="E161" s="75" t="s">
        <v>465</v>
      </c>
      <c r="F161" s="75" t="s">
        <v>977</v>
      </c>
      <c r="G161" s="75" t="s">
        <v>809</v>
      </c>
      <c r="H161" s="75" t="s">
        <v>553</v>
      </c>
      <c r="I161" s="75">
        <v>10950</v>
      </c>
      <c r="J161" s="75" t="s">
        <v>492</v>
      </c>
    </row>
    <row r="162" spans="5:10" ht="21" customHeight="1" x14ac:dyDescent="0.2">
      <c r="E162" s="75" t="s">
        <v>978</v>
      </c>
      <c r="F162" s="75" t="s">
        <v>979</v>
      </c>
      <c r="G162" s="75" t="s">
        <v>809</v>
      </c>
      <c r="H162" s="75" t="s">
        <v>553</v>
      </c>
      <c r="I162" s="75">
        <v>10950</v>
      </c>
      <c r="J162" s="75" t="s">
        <v>492</v>
      </c>
    </row>
    <row r="163" spans="5:10" ht="21" customHeight="1" x14ac:dyDescent="0.2">
      <c r="E163" s="75" t="s">
        <v>980</v>
      </c>
      <c r="F163" s="75" t="s">
        <v>981</v>
      </c>
      <c r="G163" s="75" t="s">
        <v>809</v>
      </c>
      <c r="H163" s="75" t="s">
        <v>553</v>
      </c>
      <c r="I163" s="75">
        <v>10950</v>
      </c>
      <c r="J163" s="75" t="s">
        <v>492</v>
      </c>
    </row>
    <row r="164" spans="5:10" ht="21" customHeight="1" x14ac:dyDescent="0.2">
      <c r="E164" s="75" t="s">
        <v>982</v>
      </c>
      <c r="F164" s="75" t="s">
        <v>983</v>
      </c>
      <c r="G164" s="75" t="s">
        <v>618</v>
      </c>
      <c r="H164" s="75" t="s">
        <v>619</v>
      </c>
      <c r="I164" s="75">
        <v>365</v>
      </c>
      <c r="J164" s="75" t="s">
        <v>521</v>
      </c>
    </row>
    <row r="165" spans="5:10" ht="21" customHeight="1" x14ac:dyDescent="0.2">
      <c r="E165" s="75" t="s">
        <v>984</v>
      </c>
      <c r="F165" s="75" t="s">
        <v>985</v>
      </c>
      <c r="G165" s="75" t="s">
        <v>825</v>
      </c>
      <c r="H165" s="75" t="s">
        <v>948</v>
      </c>
      <c r="I165" s="75">
        <v>5475</v>
      </c>
      <c r="J165" s="75" t="s">
        <v>492</v>
      </c>
    </row>
    <row r="166" spans="5:10" ht="21" customHeight="1" x14ac:dyDescent="0.2">
      <c r="E166" s="75" t="s">
        <v>328</v>
      </c>
      <c r="F166" s="75" t="s">
        <v>986</v>
      </c>
      <c r="G166" s="75" t="s">
        <v>512</v>
      </c>
      <c r="H166" s="75" t="s">
        <v>553</v>
      </c>
      <c r="I166" s="75">
        <v>3650</v>
      </c>
      <c r="J166" s="75" t="s">
        <v>492</v>
      </c>
    </row>
    <row r="167" spans="5:10" ht="21" customHeight="1" x14ac:dyDescent="0.2">
      <c r="E167" s="75" t="s">
        <v>987</v>
      </c>
      <c r="F167" s="75" t="s">
        <v>988</v>
      </c>
      <c r="G167" s="75" t="s">
        <v>989</v>
      </c>
      <c r="H167" s="75" t="s">
        <v>553</v>
      </c>
      <c r="I167" s="75">
        <v>7300</v>
      </c>
      <c r="J167" s="75" t="s">
        <v>492</v>
      </c>
    </row>
    <row r="168" spans="5:10" ht="21" customHeight="1" x14ac:dyDescent="0.2">
      <c r="E168" s="75" t="s">
        <v>990</v>
      </c>
      <c r="F168" s="75" t="s">
        <v>991</v>
      </c>
      <c r="G168" s="75" t="s">
        <v>748</v>
      </c>
      <c r="H168" s="75" t="s">
        <v>524</v>
      </c>
      <c r="I168" s="75">
        <v>2190</v>
      </c>
      <c r="J168" s="75" t="s">
        <v>487</v>
      </c>
    </row>
    <row r="169" spans="5:10" ht="21" customHeight="1" x14ac:dyDescent="0.2">
      <c r="E169" s="75" t="s">
        <v>992</v>
      </c>
      <c r="F169" s="75" t="s">
        <v>993</v>
      </c>
      <c r="G169" s="75" t="s">
        <v>502</v>
      </c>
      <c r="H169" s="75" t="s">
        <v>994</v>
      </c>
      <c r="I169" s="75">
        <v>1825</v>
      </c>
      <c r="J169" s="75" t="s">
        <v>487</v>
      </c>
    </row>
    <row r="170" spans="5:10" ht="21" customHeight="1" x14ac:dyDescent="0.2">
      <c r="E170" s="75" t="s">
        <v>995</v>
      </c>
      <c r="F170" s="75" t="s">
        <v>996</v>
      </c>
      <c r="G170" s="75" t="s">
        <v>618</v>
      </c>
      <c r="H170" s="75" t="s">
        <v>619</v>
      </c>
      <c r="I170" s="75">
        <v>365</v>
      </c>
      <c r="J170" s="75" t="s">
        <v>487</v>
      </c>
    </row>
    <row r="171" spans="5:10" ht="21" customHeight="1" x14ac:dyDescent="0.2">
      <c r="E171" s="75" t="s">
        <v>997</v>
      </c>
      <c r="F171" s="75" t="s">
        <v>998</v>
      </c>
      <c r="G171" s="75" t="s">
        <v>502</v>
      </c>
      <c r="H171" s="75" t="s">
        <v>491</v>
      </c>
      <c r="I171" s="75">
        <v>1825</v>
      </c>
      <c r="J171" s="75" t="s">
        <v>499</v>
      </c>
    </row>
    <row r="172" spans="5:10" ht="21" customHeight="1" x14ac:dyDescent="0.2">
      <c r="E172" s="79" t="s">
        <v>999</v>
      </c>
      <c r="F172" s="75" t="s">
        <v>1000</v>
      </c>
      <c r="G172" s="75" t="s">
        <v>679</v>
      </c>
      <c r="H172" s="75" t="s">
        <v>491</v>
      </c>
      <c r="I172" s="75">
        <v>2555</v>
      </c>
      <c r="J172" s="75" t="s">
        <v>521</v>
      </c>
    </row>
    <row r="173" spans="5:10" ht="31.5" customHeight="1" x14ac:dyDescent="0.2">
      <c r="E173" s="79" t="s">
        <v>1001</v>
      </c>
      <c r="F173" s="75" t="s">
        <v>1002</v>
      </c>
      <c r="G173" s="75" t="s">
        <v>784</v>
      </c>
      <c r="H173" s="75" t="s">
        <v>491</v>
      </c>
      <c r="I173" s="75">
        <v>2555</v>
      </c>
      <c r="J173" s="75" t="s">
        <v>487</v>
      </c>
    </row>
    <row r="174" spans="5:10" ht="21" customHeight="1" x14ac:dyDescent="0.2">
      <c r="E174" s="79" t="s">
        <v>1003</v>
      </c>
      <c r="F174" s="75" t="s">
        <v>1004</v>
      </c>
      <c r="G174" s="75" t="s">
        <v>552</v>
      </c>
      <c r="H174" s="75" t="s">
        <v>1005</v>
      </c>
      <c r="I174" s="75">
        <v>1825</v>
      </c>
      <c r="J174" s="75" t="s">
        <v>492</v>
      </c>
    </row>
    <row r="175" spans="5:10" ht="21" customHeight="1" x14ac:dyDescent="0.2">
      <c r="E175" s="79" t="s">
        <v>1006</v>
      </c>
      <c r="F175" s="75" t="s">
        <v>1007</v>
      </c>
      <c r="G175" s="75" t="s">
        <v>825</v>
      </c>
      <c r="H175" s="75" t="s">
        <v>524</v>
      </c>
      <c r="I175" s="75">
        <v>5475</v>
      </c>
      <c r="J175" s="75" t="s">
        <v>492</v>
      </c>
    </row>
    <row r="176" spans="5:10" ht="21" customHeight="1" x14ac:dyDescent="0.2">
      <c r="G176" s="74"/>
      <c r="I176" s="74"/>
      <c r="J176" s="74"/>
    </row>
    <row r="177" spans="7:10" ht="21" customHeight="1" x14ac:dyDescent="0.2">
      <c r="G177" s="74"/>
      <c r="I177" s="74"/>
      <c r="J177" s="74"/>
    </row>
    <row r="178" spans="7:10" ht="21" customHeight="1" x14ac:dyDescent="0.2">
      <c r="G178" s="74"/>
      <c r="I178" s="74"/>
      <c r="J178" s="74"/>
    </row>
    <row r="179" spans="7:10" ht="21" customHeight="1" x14ac:dyDescent="0.2">
      <c r="G179" s="74"/>
      <c r="I179" s="74"/>
      <c r="J179" s="74"/>
    </row>
    <row r="180" spans="7:10" ht="21" customHeight="1" x14ac:dyDescent="0.2">
      <c r="G180" s="74"/>
      <c r="I180" s="74"/>
      <c r="J180" s="74"/>
    </row>
    <row r="181" spans="7:10" ht="21" customHeight="1" x14ac:dyDescent="0.2">
      <c r="G181" s="74"/>
      <c r="I181" s="74"/>
      <c r="J181" s="74"/>
    </row>
  </sheetData>
  <sheetProtection selectLockedCells="1"/>
  <phoneticPr fontId="7" type="noConversion"/>
  <hyperlinks>
    <hyperlink ref="O17" r:id="rId1" xr:uid="{0AE04B24-54E5-4B2E-A023-89176555A0C4}"/>
    <hyperlink ref="O11" r:id="rId2" display="mailto:JGuevara@tipiel.com.co" xr:uid="{B6C82DC6-780A-4C84-9B1C-522E9A41554F}"/>
    <hyperlink ref="O21" r:id="rId3" display="mailto:Laila.Nurwahyunita@technipenergies.com;%20Julia.Hidayat@technipenergies.com;%20Danang.Damandjaja@technipenergies.com" xr:uid="{88B2CFB0-BC9B-44F3-8EDF-E2C6FF734B15}"/>
    <hyperlink ref="O35" r:id="rId4" display="mailto:amanda.mcsweeney@technipenergies.com" xr:uid="{B1735599-C02B-4319-B32C-17BC933BCF7C}"/>
    <hyperlink ref="O37" r:id="rId5" display="mailto:massimo.gallitto@technipenergies.com" xr:uid="{AFB6B3F1-D736-4F68-BBBC-3DAD4CDFEEF4}"/>
    <hyperlink ref="O45" r:id="rId6" display="mailto:jasper.dijkstra@technipenergies.com" xr:uid="{66FE7DF5-AB61-40C1-A9C6-8644D6E06A51}"/>
    <hyperlink ref="O4" r:id="rId7" xr:uid="{0F45257E-6682-48C9-A6D0-379559C47C1A}"/>
    <hyperlink ref="O43" r:id="rId8" xr:uid="{D560A519-19CE-4E2E-B131-6725B5C483FA}"/>
  </hyperlinks>
  <pageMargins left="0.7" right="0.7" top="0.75" bottom="0.75" header="0.3" footer="0.3"/>
  <pageSetup orientation="portrait" r:id="rId9"/>
  <headerFooter>
    <oddHeader>&amp;L&amp;"Arial,Regular"&amp;G&amp;C&amp;",Regular"&amp;0&amp;K000000
Records Destruction Form GTF-XXX-COR-15000-02</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84CA4-7B43-411B-8F9D-4D5F45CEBBD7}">
  <dimension ref="A1:A125"/>
  <sheetViews>
    <sheetView workbookViewId="0">
      <selection sqref="A1:A125"/>
    </sheetView>
  </sheetViews>
  <sheetFormatPr baseColWidth="10" defaultColWidth="8.83203125" defaultRowHeight="15" x14ac:dyDescent="0.2"/>
  <sheetData>
    <row r="1" spans="1:1" x14ac:dyDescent="0.2">
      <c r="A1" s="12">
        <v>60890</v>
      </c>
    </row>
    <row r="2" spans="1:1" x14ac:dyDescent="0.2">
      <c r="A2" s="12">
        <v>60912</v>
      </c>
    </row>
    <row r="3" spans="1:1" x14ac:dyDescent="0.2">
      <c r="A3" s="12">
        <v>60913</v>
      </c>
    </row>
    <row r="4" spans="1:1" x14ac:dyDescent="0.2">
      <c r="A4" s="12">
        <v>60914</v>
      </c>
    </row>
    <row r="5" spans="1:1" x14ac:dyDescent="0.2">
      <c r="A5" s="12">
        <v>60915</v>
      </c>
    </row>
    <row r="6" spans="1:1" x14ac:dyDescent="0.2">
      <c r="A6" s="12">
        <v>60916</v>
      </c>
    </row>
    <row r="7" spans="1:1" x14ac:dyDescent="0.2">
      <c r="A7" s="12">
        <v>60917</v>
      </c>
    </row>
    <row r="8" spans="1:1" x14ac:dyDescent="0.2">
      <c r="A8" s="12">
        <v>60918</v>
      </c>
    </row>
    <row r="9" spans="1:1" x14ac:dyDescent="0.2">
      <c r="A9" s="12">
        <v>60919</v>
      </c>
    </row>
    <row r="10" spans="1:1" x14ac:dyDescent="0.2">
      <c r="A10" s="12">
        <v>60920</v>
      </c>
    </row>
    <row r="11" spans="1:1" x14ac:dyDescent="0.2">
      <c r="A11" s="12">
        <v>60921</v>
      </c>
    </row>
    <row r="12" spans="1:1" x14ac:dyDescent="0.2">
      <c r="A12" s="12">
        <v>60922</v>
      </c>
    </row>
    <row r="13" spans="1:1" x14ac:dyDescent="0.2">
      <c r="A13" s="12">
        <v>60923</v>
      </c>
    </row>
    <row r="14" spans="1:1" x14ac:dyDescent="0.2">
      <c r="A14" s="12">
        <v>60924</v>
      </c>
    </row>
    <row r="15" spans="1:1" x14ac:dyDescent="0.2">
      <c r="A15" s="12">
        <v>60925</v>
      </c>
    </row>
    <row r="16" spans="1:1" x14ac:dyDescent="0.2">
      <c r="A16" s="12">
        <v>60926</v>
      </c>
    </row>
    <row r="17" spans="1:1" x14ac:dyDescent="0.2">
      <c r="A17" s="12">
        <v>60927</v>
      </c>
    </row>
    <row r="18" spans="1:1" x14ac:dyDescent="0.2">
      <c r="A18" s="12">
        <v>60928</v>
      </c>
    </row>
    <row r="19" spans="1:1" x14ac:dyDescent="0.2">
      <c r="A19" s="12">
        <v>60929</v>
      </c>
    </row>
    <row r="20" spans="1:1" x14ac:dyDescent="0.2">
      <c r="A20" s="12">
        <v>60930</v>
      </c>
    </row>
    <row r="21" spans="1:1" x14ac:dyDescent="0.2">
      <c r="A21" s="12">
        <v>60931</v>
      </c>
    </row>
    <row r="22" spans="1:1" x14ac:dyDescent="0.2">
      <c r="A22" s="12">
        <v>60932</v>
      </c>
    </row>
    <row r="23" spans="1:1" x14ac:dyDescent="0.2">
      <c r="A23" s="12">
        <v>60933</v>
      </c>
    </row>
    <row r="24" spans="1:1" x14ac:dyDescent="0.2">
      <c r="A24" s="12">
        <v>60934</v>
      </c>
    </row>
    <row r="25" spans="1:1" x14ac:dyDescent="0.2">
      <c r="A25" s="12">
        <v>60935</v>
      </c>
    </row>
    <row r="26" spans="1:1" x14ac:dyDescent="0.2">
      <c r="A26" s="12">
        <v>60936</v>
      </c>
    </row>
    <row r="27" spans="1:1" x14ac:dyDescent="0.2">
      <c r="A27" s="12">
        <v>60937</v>
      </c>
    </row>
    <row r="28" spans="1:1" x14ac:dyDescent="0.2">
      <c r="A28" s="12">
        <v>60938</v>
      </c>
    </row>
    <row r="29" spans="1:1" x14ac:dyDescent="0.2">
      <c r="A29" s="12">
        <v>60939</v>
      </c>
    </row>
    <row r="30" spans="1:1" x14ac:dyDescent="0.2">
      <c r="A30" s="12">
        <v>60940</v>
      </c>
    </row>
    <row r="31" spans="1:1" x14ac:dyDescent="0.2">
      <c r="A31" s="12">
        <v>60941</v>
      </c>
    </row>
    <row r="32" spans="1:1" x14ac:dyDescent="0.2">
      <c r="A32" s="12">
        <v>60942</v>
      </c>
    </row>
    <row r="33" spans="1:1" x14ac:dyDescent="0.2">
      <c r="A33" s="12">
        <v>60943</v>
      </c>
    </row>
    <row r="34" spans="1:1" x14ac:dyDescent="0.2">
      <c r="A34" s="12">
        <v>60944</v>
      </c>
    </row>
    <row r="35" spans="1:1" x14ac:dyDescent="0.2">
      <c r="A35" s="12">
        <v>60945</v>
      </c>
    </row>
    <row r="36" spans="1:1" x14ac:dyDescent="0.2">
      <c r="A36" s="12">
        <v>60946</v>
      </c>
    </row>
    <row r="37" spans="1:1" x14ac:dyDescent="0.2">
      <c r="A37" s="12">
        <v>60947</v>
      </c>
    </row>
    <row r="38" spans="1:1" x14ac:dyDescent="0.2">
      <c r="A38" s="12">
        <v>60948</v>
      </c>
    </row>
    <row r="39" spans="1:1" x14ac:dyDescent="0.2">
      <c r="A39" s="12">
        <v>60949</v>
      </c>
    </row>
    <row r="40" spans="1:1" x14ac:dyDescent="0.2">
      <c r="A40" s="12">
        <v>60950</v>
      </c>
    </row>
    <row r="41" spans="1:1" x14ac:dyDescent="0.2">
      <c r="A41" s="12">
        <v>60951</v>
      </c>
    </row>
    <row r="42" spans="1:1" x14ac:dyDescent="0.2">
      <c r="A42" s="12">
        <v>60952</v>
      </c>
    </row>
    <row r="43" spans="1:1" x14ac:dyDescent="0.2">
      <c r="A43" s="12">
        <v>60953</v>
      </c>
    </row>
    <row r="44" spans="1:1" x14ac:dyDescent="0.2">
      <c r="A44" s="12">
        <v>60954</v>
      </c>
    </row>
    <row r="45" spans="1:1" x14ac:dyDescent="0.2">
      <c r="A45" s="12">
        <v>60955</v>
      </c>
    </row>
    <row r="46" spans="1:1" x14ac:dyDescent="0.2">
      <c r="A46" s="12">
        <v>60956</v>
      </c>
    </row>
    <row r="47" spans="1:1" x14ac:dyDescent="0.2">
      <c r="A47" s="12">
        <v>60957</v>
      </c>
    </row>
    <row r="48" spans="1:1" x14ac:dyDescent="0.2">
      <c r="A48" s="12">
        <v>60958</v>
      </c>
    </row>
    <row r="49" spans="1:1" x14ac:dyDescent="0.2">
      <c r="A49" s="12">
        <v>60959</v>
      </c>
    </row>
    <row r="50" spans="1:1" x14ac:dyDescent="0.2">
      <c r="A50" s="12">
        <v>60960</v>
      </c>
    </row>
    <row r="51" spans="1:1" x14ac:dyDescent="0.2">
      <c r="A51" s="12">
        <v>60961</v>
      </c>
    </row>
    <row r="52" spans="1:1" x14ac:dyDescent="0.2">
      <c r="A52" s="12">
        <v>60963</v>
      </c>
    </row>
    <row r="53" spans="1:1" x14ac:dyDescent="0.2">
      <c r="A53" s="12">
        <v>60964</v>
      </c>
    </row>
    <row r="54" spans="1:1" x14ac:dyDescent="0.2">
      <c r="A54" s="12">
        <v>60965</v>
      </c>
    </row>
    <row r="55" spans="1:1" x14ac:dyDescent="0.2">
      <c r="A55" s="12">
        <v>60966</v>
      </c>
    </row>
    <row r="56" spans="1:1" x14ac:dyDescent="0.2">
      <c r="A56" s="12">
        <v>60967</v>
      </c>
    </row>
    <row r="57" spans="1:1" x14ac:dyDescent="0.2">
      <c r="A57" s="12">
        <v>60968</v>
      </c>
    </row>
    <row r="58" spans="1:1" x14ac:dyDescent="0.2">
      <c r="A58" s="12">
        <v>60969</v>
      </c>
    </row>
    <row r="59" spans="1:1" x14ac:dyDescent="0.2">
      <c r="A59" s="12">
        <v>60970</v>
      </c>
    </row>
    <row r="60" spans="1:1" x14ac:dyDescent="0.2">
      <c r="A60" s="12">
        <v>60971</v>
      </c>
    </row>
    <row r="61" spans="1:1" x14ac:dyDescent="0.2">
      <c r="A61" s="12">
        <v>60972</v>
      </c>
    </row>
    <row r="62" spans="1:1" x14ac:dyDescent="0.2">
      <c r="A62" s="12">
        <v>60973</v>
      </c>
    </row>
    <row r="63" spans="1:1" x14ac:dyDescent="0.2">
      <c r="A63" s="12">
        <v>60974</v>
      </c>
    </row>
    <row r="64" spans="1:1" x14ac:dyDescent="0.2">
      <c r="A64" s="12">
        <v>60975</v>
      </c>
    </row>
    <row r="65" spans="1:1" x14ac:dyDescent="0.2">
      <c r="A65" s="12">
        <v>60976</v>
      </c>
    </row>
    <row r="66" spans="1:1" x14ac:dyDescent="0.2">
      <c r="A66" s="12">
        <v>60977</v>
      </c>
    </row>
    <row r="67" spans="1:1" x14ac:dyDescent="0.2">
      <c r="A67" s="12">
        <v>60978</v>
      </c>
    </row>
    <row r="68" spans="1:1" x14ac:dyDescent="0.2">
      <c r="A68" s="12">
        <v>60979</v>
      </c>
    </row>
    <row r="69" spans="1:1" x14ac:dyDescent="0.2">
      <c r="A69" s="41">
        <v>61012</v>
      </c>
    </row>
    <row r="70" spans="1:1" x14ac:dyDescent="0.2">
      <c r="A70" s="42">
        <v>61013</v>
      </c>
    </row>
    <row r="71" spans="1:1" x14ac:dyDescent="0.2">
      <c r="A71" s="42">
        <v>61014</v>
      </c>
    </row>
    <row r="72" spans="1:1" x14ac:dyDescent="0.2">
      <c r="A72" s="42">
        <v>61015</v>
      </c>
    </row>
    <row r="73" spans="1:1" x14ac:dyDescent="0.2">
      <c r="A73" s="42">
        <v>61016</v>
      </c>
    </row>
    <row r="74" spans="1:1" x14ac:dyDescent="0.2">
      <c r="A74" s="42">
        <v>61017</v>
      </c>
    </row>
    <row r="75" spans="1:1" x14ac:dyDescent="0.2">
      <c r="A75" s="42">
        <v>61018</v>
      </c>
    </row>
    <row r="76" spans="1:1" x14ac:dyDescent="0.2">
      <c r="A76" s="42">
        <v>61019</v>
      </c>
    </row>
    <row r="77" spans="1:1" x14ac:dyDescent="0.2">
      <c r="A77" s="42">
        <v>61020</v>
      </c>
    </row>
    <row r="78" spans="1:1" x14ac:dyDescent="0.2">
      <c r="A78" s="42">
        <v>61021</v>
      </c>
    </row>
    <row r="79" spans="1:1" x14ac:dyDescent="0.2">
      <c r="A79" s="42">
        <v>61022</v>
      </c>
    </row>
    <row r="80" spans="1:1" x14ac:dyDescent="0.2">
      <c r="A80" s="42">
        <v>61023</v>
      </c>
    </row>
    <row r="81" spans="1:1" x14ac:dyDescent="0.2">
      <c r="A81" s="42">
        <v>61024</v>
      </c>
    </row>
    <row r="82" spans="1:1" x14ac:dyDescent="0.2">
      <c r="A82" s="42">
        <v>61025</v>
      </c>
    </row>
    <row r="83" spans="1:1" x14ac:dyDescent="0.2">
      <c r="A83" s="42">
        <v>61026</v>
      </c>
    </row>
    <row r="84" spans="1:1" x14ac:dyDescent="0.2">
      <c r="A84" s="42">
        <v>61027</v>
      </c>
    </row>
    <row r="85" spans="1:1" x14ac:dyDescent="0.2">
      <c r="A85" s="42">
        <v>61028</v>
      </c>
    </row>
    <row r="86" spans="1:1" x14ac:dyDescent="0.2">
      <c r="A86" s="42">
        <v>61029</v>
      </c>
    </row>
    <row r="87" spans="1:1" x14ac:dyDescent="0.2">
      <c r="A87" s="35">
        <v>61035</v>
      </c>
    </row>
    <row r="88" spans="1:1" x14ac:dyDescent="0.2">
      <c r="A88" s="35">
        <v>61036</v>
      </c>
    </row>
    <row r="89" spans="1:1" x14ac:dyDescent="0.2">
      <c r="A89" s="35">
        <v>61037</v>
      </c>
    </row>
    <row r="90" spans="1:1" x14ac:dyDescent="0.2">
      <c r="A90" s="35">
        <v>61038</v>
      </c>
    </row>
    <row r="91" spans="1:1" x14ac:dyDescent="0.2">
      <c r="A91" s="35">
        <v>61039</v>
      </c>
    </row>
    <row r="92" spans="1:1" x14ac:dyDescent="0.2">
      <c r="A92" s="35">
        <v>61040</v>
      </c>
    </row>
    <row r="93" spans="1:1" x14ac:dyDescent="0.2">
      <c r="A93" s="35">
        <v>61041</v>
      </c>
    </row>
    <row r="94" spans="1:1" x14ac:dyDescent="0.2">
      <c r="A94" s="35">
        <v>61042</v>
      </c>
    </row>
    <row r="95" spans="1:1" x14ac:dyDescent="0.2">
      <c r="A95" s="35">
        <v>61043</v>
      </c>
    </row>
    <row r="96" spans="1:1" x14ac:dyDescent="0.2">
      <c r="A96" s="35">
        <v>61044</v>
      </c>
    </row>
    <row r="97" spans="1:1" x14ac:dyDescent="0.2">
      <c r="A97" s="35">
        <v>61045</v>
      </c>
    </row>
    <row r="98" spans="1:1" x14ac:dyDescent="0.2">
      <c r="A98" s="35">
        <v>61046</v>
      </c>
    </row>
    <row r="99" spans="1:1" x14ac:dyDescent="0.2">
      <c r="A99" s="35">
        <v>61047</v>
      </c>
    </row>
    <row r="100" spans="1:1" x14ac:dyDescent="0.2">
      <c r="A100" s="35">
        <v>61048</v>
      </c>
    </row>
    <row r="101" spans="1:1" x14ac:dyDescent="0.2">
      <c r="A101" s="35">
        <v>61049</v>
      </c>
    </row>
    <row r="102" spans="1:1" x14ac:dyDescent="0.2">
      <c r="A102" s="35">
        <v>61050</v>
      </c>
    </row>
    <row r="103" spans="1:1" x14ac:dyDescent="0.2">
      <c r="A103" s="35">
        <v>61051</v>
      </c>
    </row>
    <row r="104" spans="1:1" x14ac:dyDescent="0.2">
      <c r="A104" s="35">
        <v>61052</v>
      </c>
    </row>
    <row r="105" spans="1:1" x14ac:dyDescent="0.2">
      <c r="A105" s="35">
        <v>61053</v>
      </c>
    </row>
    <row r="106" spans="1:1" x14ac:dyDescent="0.2">
      <c r="A106" s="35">
        <v>61054</v>
      </c>
    </row>
    <row r="107" spans="1:1" x14ac:dyDescent="0.2">
      <c r="A107" s="35">
        <v>61055</v>
      </c>
    </row>
    <row r="108" spans="1:1" x14ac:dyDescent="0.2">
      <c r="A108" s="35">
        <v>61056</v>
      </c>
    </row>
    <row r="109" spans="1:1" x14ac:dyDescent="0.2">
      <c r="A109" s="35">
        <v>61057</v>
      </c>
    </row>
    <row r="110" spans="1:1" x14ac:dyDescent="0.2">
      <c r="A110" s="35">
        <v>61058</v>
      </c>
    </row>
    <row r="111" spans="1:1" x14ac:dyDescent="0.2">
      <c r="A111" s="35">
        <v>61059</v>
      </c>
    </row>
    <row r="112" spans="1:1" x14ac:dyDescent="0.2">
      <c r="A112" s="35">
        <v>61060</v>
      </c>
    </row>
    <row r="113" spans="1:1" x14ac:dyDescent="0.2">
      <c r="A113" s="35">
        <v>61061</v>
      </c>
    </row>
    <row r="114" spans="1:1" x14ac:dyDescent="0.2">
      <c r="A114" s="35">
        <v>61062</v>
      </c>
    </row>
    <row r="115" spans="1:1" x14ac:dyDescent="0.2">
      <c r="A115" s="35">
        <v>61063</v>
      </c>
    </row>
    <row r="116" spans="1:1" x14ac:dyDescent="0.2">
      <c r="A116" s="35">
        <v>61064</v>
      </c>
    </row>
    <row r="117" spans="1:1" x14ac:dyDescent="0.2">
      <c r="A117" s="35">
        <v>61065</v>
      </c>
    </row>
    <row r="118" spans="1:1" x14ac:dyDescent="0.2">
      <c r="A118" s="35">
        <v>61066</v>
      </c>
    </row>
    <row r="119" spans="1:1" x14ac:dyDescent="0.2">
      <c r="A119" s="35">
        <v>61067</v>
      </c>
    </row>
    <row r="120" spans="1:1" x14ac:dyDescent="0.2">
      <c r="A120" s="35">
        <v>61068</v>
      </c>
    </row>
    <row r="121" spans="1:1" x14ac:dyDescent="0.2">
      <c r="A121" s="35">
        <v>61069</v>
      </c>
    </row>
    <row r="122" spans="1:1" x14ac:dyDescent="0.2">
      <c r="A122" s="35">
        <v>61070</v>
      </c>
    </row>
    <row r="123" spans="1:1" x14ac:dyDescent="0.2">
      <c r="A123" s="35">
        <v>61071</v>
      </c>
    </row>
    <row r="124" spans="1:1" x14ac:dyDescent="0.2">
      <c r="A124" s="35">
        <v>61072</v>
      </c>
    </row>
    <row r="125" spans="1:1" x14ac:dyDescent="0.2">
      <c r="A125" s="35">
        <v>61073</v>
      </c>
    </row>
  </sheetData>
  <conditionalFormatting sqref="A1:A125">
    <cfRule type="cellIs" dxfId="1" priority="2" operator="equal">
      <formula>""</formula>
    </cfRule>
  </conditionalFormatting>
  <dataValidations count="2">
    <dataValidation allowBlank="1" showInputMessage="1" showErrorMessage="1" prompt="List records for off-site storage here. Use one line for each box. Delete examples." sqref="A107:A111 A44:A49" xr:uid="{2A57347C-2B8B-493A-92AF-96299EB0D579}"/>
    <dataValidation allowBlank="1" showErrorMessage="1" sqref="A50:A80 A83:A106 A112:A125" xr:uid="{CB98A1F8-EC32-4211-BC61-D55588BB7722}"/>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B752B-825C-457C-B94F-9963551DD368}">
  <dimension ref="A1:A47"/>
  <sheetViews>
    <sheetView workbookViewId="0">
      <selection sqref="A1:A47"/>
    </sheetView>
  </sheetViews>
  <sheetFormatPr baseColWidth="10" defaultColWidth="8.83203125" defaultRowHeight="15" x14ac:dyDescent="0.2"/>
  <sheetData>
    <row r="1" spans="1:1" x14ac:dyDescent="0.2">
      <c r="A1">
        <v>61012</v>
      </c>
    </row>
    <row r="2" spans="1:1" x14ac:dyDescent="0.2">
      <c r="A2">
        <v>61013</v>
      </c>
    </row>
    <row r="3" spans="1:1" x14ac:dyDescent="0.2">
      <c r="A3">
        <v>61014</v>
      </c>
    </row>
    <row r="4" spans="1:1" x14ac:dyDescent="0.2">
      <c r="A4">
        <v>61015</v>
      </c>
    </row>
    <row r="5" spans="1:1" x14ac:dyDescent="0.2">
      <c r="A5">
        <v>61016</v>
      </c>
    </row>
    <row r="6" spans="1:1" x14ac:dyDescent="0.2">
      <c r="A6">
        <v>61017</v>
      </c>
    </row>
    <row r="7" spans="1:1" x14ac:dyDescent="0.2">
      <c r="A7">
        <v>61018</v>
      </c>
    </row>
    <row r="8" spans="1:1" x14ac:dyDescent="0.2">
      <c r="A8">
        <v>61019</v>
      </c>
    </row>
    <row r="9" spans="1:1" x14ac:dyDescent="0.2">
      <c r="A9">
        <v>61020</v>
      </c>
    </row>
    <row r="10" spans="1:1" x14ac:dyDescent="0.2">
      <c r="A10">
        <v>61021</v>
      </c>
    </row>
    <row r="11" spans="1:1" x14ac:dyDescent="0.2">
      <c r="A11">
        <v>61022</v>
      </c>
    </row>
    <row r="12" spans="1:1" x14ac:dyDescent="0.2">
      <c r="A12">
        <v>61023</v>
      </c>
    </row>
    <row r="13" spans="1:1" x14ac:dyDescent="0.2">
      <c r="A13">
        <v>61024</v>
      </c>
    </row>
    <row r="14" spans="1:1" x14ac:dyDescent="0.2">
      <c r="A14">
        <v>61025</v>
      </c>
    </row>
    <row r="15" spans="1:1" x14ac:dyDescent="0.2">
      <c r="A15">
        <v>61026</v>
      </c>
    </row>
    <row r="16" spans="1:1" x14ac:dyDescent="0.2">
      <c r="A16">
        <v>61027</v>
      </c>
    </row>
    <row r="17" spans="1:1" x14ac:dyDescent="0.2">
      <c r="A17">
        <v>61028</v>
      </c>
    </row>
    <row r="18" spans="1:1" x14ac:dyDescent="0.2">
      <c r="A18">
        <v>61029</v>
      </c>
    </row>
    <row r="19" spans="1:1" x14ac:dyDescent="0.2">
      <c r="A19">
        <v>61071</v>
      </c>
    </row>
    <row r="20" spans="1:1" x14ac:dyDescent="0.2">
      <c r="A20">
        <v>61072</v>
      </c>
    </row>
    <row r="21" spans="1:1" x14ac:dyDescent="0.2">
      <c r="A21">
        <v>61073</v>
      </c>
    </row>
    <row r="22" spans="1:1" x14ac:dyDescent="0.2">
      <c r="A22">
        <v>61035</v>
      </c>
    </row>
    <row r="23" spans="1:1" x14ac:dyDescent="0.2">
      <c r="A23">
        <v>61036</v>
      </c>
    </row>
    <row r="24" spans="1:1" x14ac:dyDescent="0.2">
      <c r="A24">
        <v>61037</v>
      </c>
    </row>
    <row r="25" spans="1:1" x14ac:dyDescent="0.2">
      <c r="A25">
        <v>61038</v>
      </c>
    </row>
    <row r="26" spans="1:1" x14ac:dyDescent="0.2">
      <c r="A26">
        <v>61039</v>
      </c>
    </row>
    <row r="27" spans="1:1" x14ac:dyDescent="0.2">
      <c r="A27">
        <v>61040</v>
      </c>
    </row>
    <row r="28" spans="1:1" x14ac:dyDescent="0.2">
      <c r="A28">
        <v>61041</v>
      </c>
    </row>
    <row r="29" spans="1:1" x14ac:dyDescent="0.2">
      <c r="A29">
        <v>61042</v>
      </c>
    </row>
    <row r="30" spans="1:1" x14ac:dyDescent="0.2">
      <c r="A30">
        <v>61043</v>
      </c>
    </row>
    <row r="31" spans="1:1" x14ac:dyDescent="0.2">
      <c r="A31">
        <v>61044</v>
      </c>
    </row>
    <row r="32" spans="1:1" x14ac:dyDescent="0.2">
      <c r="A32">
        <v>61045</v>
      </c>
    </row>
    <row r="33" spans="1:1" x14ac:dyDescent="0.2">
      <c r="A33">
        <v>61046</v>
      </c>
    </row>
    <row r="34" spans="1:1" x14ac:dyDescent="0.2">
      <c r="A34">
        <v>61047</v>
      </c>
    </row>
    <row r="35" spans="1:1" x14ac:dyDescent="0.2">
      <c r="A35">
        <v>61048</v>
      </c>
    </row>
    <row r="36" spans="1:1" x14ac:dyDescent="0.2">
      <c r="A36">
        <v>61049</v>
      </c>
    </row>
    <row r="37" spans="1:1" x14ac:dyDescent="0.2">
      <c r="A37">
        <v>61050</v>
      </c>
    </row>
    <row r="38" spans="1:1" x14ac:dyDescent="0.2">
      <c r="A38">
        <v>61051</v>
      </c>
    </row>
    <row r="39" spans="1:1" x14ac:dyDescent="0.2">
      <c r="A39">
        <v>61052</v>
      </c>
    </row>
    <row r="40" spans="1:1" x14ac:dyDescent="0.2">
      <c r="A40">
        <v>61053</v>
      </c>
    </row>
    <row r="41" spans="1:1" x14ac:dyDescent="0.2">
      <c r="A41">
        <v>61054</v>
      </c>
    </row>
    <row r="42" spans="1:1" x14ac:dyDescent="0.2">
      <c r="A42">
        <v>61055</v>
      </c>
    </row>
    <row r="43" spans="1:1" x14ac:dyDescent="0.2">
      <c r="A43">
        <v>61056</v>
      </c>
    </row>
    <row r="44" spans="1:1" x14ac:dyDescent="0.2">
      <c r="A44">
        <v>61057</v>
      </c>
    </row>
    <row r="45" spans="1:1" x14ac:dyDescent="0.2">
      <c r="A45">
        <v>61058</v>
      </c>
    </row>
    <row r="46" spans="1:1" x14ac:dyDescent="0.2">
      <c r="A46">
        <v>61059</v>
      </c>
    </row>
    <row r="47" spans="1:1" x14ac:dyDescent="0.2">
      <c r="A47">
        <v>61060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k0cf214e6035498e83fac72b3455da03 xmlns="de266603-146d-46f8-8a58-62e1591e92b6">
      <Terms xmlns="http://schemas.microsoft.com/office/infopath/2007/PartnerControls">
        <TermInfo xmlns="http://schemas.microsoft.com/office/infopath/2007/PartnerControls">
          <TermName xmlns="http://schemas.microsoft.com/office/infopath/2007/PartnerControls">Records and Information Management</TermName>
          <TermId xmlns="http://schemas.microsoft.com/office/infopath/2007/PartnerControls">a9a5c88e-97c3-469c-8ed7-e590bf9339d7</TermId>
        </TermInfo>
      </Terms>
    </k0cf214e6035498e83fac72b3455da03>
    <TaxCatchAll xmlns="de266603-146d-46f8-8a58-62e1591e92b6">
      <Value>300</Value>
    </TaxCatchAll>
    <UnilyIsFeaturedDocument xmlns="de266603-146d-46f8-8a58-62e1591e92b6">false</UnilyIsFeaturedDocument>
    <PublishingExpirationDate xmlns="http://schemas.microsoft.com/sharepoint/v3" xsi:nil="true"/>
    <PublishingStartDate xmlns="http://schemas.microsoft.com/sharepoint/v3" xsi:nil="true"/>
    <UnilyIsTemplate xmlns="de266603-146d-46f8-8a58-62e1591e92b6">true</UnilyIsTemplat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422E346C234E4A94A84C002954D93B" ma:contentTypeVersion="6" ma:contentTypeDescription="Create a new document." ma:contentTypeScope="" ma:versionID="1d53d1b98d4c9b64060f5825841f6c36">
  <xsd:schema xmlns:xsd="http://www.w3.org/2001/XMLSchema" xmlns:xs="http://www.w3.org/2001/XMLSchema" xmlns:p="http://schemas.microsoft.com/office/2006/metadata/properties" xmlns:ns1="http://schemas.microsoft.com/sharepoint/v3" xmlns:ns2="de266603-146d-46f8-8a58-62e1591e92b6" xmlns:ns3="942f8f25-0d1d-4727-ae99-73b673e5b06b" targetNamespace="http://schemas.microsoft.com/office/2006/metadata/properties" ma:root="true" ma:fieldsID="40fc2219ef42fb88c00a791687f05c54" ns1:_="" ns2:_="" ns3:_="">
    <xsd:import namespace="http://schemas.microsoft.com/sharepoint/v3"/>
    <xsd:import namespace="de266603-146d-46f8-8a58-62e1591e92b6"/>
    <xsd:import namespace="942f8f25-0d1d-4727-ae99-73b673e5b06b"/>
    <xsd:element name="properties">
      <xsd:complexType>
        <xsd:sequence>
          <xsd:element name="documentManagement">
            <xsd:complexType>
              <xsd:all>
                <xsd:element ref="ns2:UnilyIsFeaturedDocument" minOccurs="0"/>
                <xsd:element ref="ns2:UnilyIsTemplate" minOccurs="0"/>
                <xsd:element ref="ns2:k0cf214e6035498e83fac72b3455da03" minOccurs="0"/>
                <xsd:element ref="ns2:TaxCatchAll" minOccurs="0"/>
                <xsd:element ref="ns2:TaxCatchAllLabel" minOccurs="0"/>
                <xsd:element ref="ns1:PublishingStartDate" minOccurs="0"/>
                <xsd:element ref="ns1:PublishingExpirationDate" minOccurs="0"/>
                <xsd:element ref="ns3:MediaServiceMetadata" minOccurs="0"/>
                <xsd:element ref="ns3:MediaServiceFastMetadata"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4"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5"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e266603-146d-46f8-8a58-62e1591e92b6" elementFormDefault="qualified">
    <xsd:import namespace="http://schemas.microsoft.com/office/2006/documentManagement/types"/>
    <xsd:import namespace="http://schemas.microsoft.com/office/infopath/2007/PartnerControls"/>
    <xsd:element name="UnilyIsFeaturedDocument" ma:index="8" nillable="true" ma:displayName="Is Featured Document" ma:internalName="UnilyIsFeaturedDocument">
      <xsd:simpleType>
        <xsd:restriction base="dms:Boolean"/>
      </xsd:simpleType>
    </xsd:element>
    <xsd:element name="UnilyIsTemplate" ma:index="9" nillable="true" ma:displayName="Is Template" ma:internalName="UnilyIsTemplate">
      <xsd:simpleType>
        <xsd:restriction base="dms:Boolean"/>
      </xsd:simpleType>
    </xsd:element>
    <xsd:element name="k0cf214e6035498e83fac72b3455da03" ma:index="10" ma:taxonomy="true" ma:internalName="k0cf214e6035498e83fac72b3455da03" ma:taxonomyFieldName="UnilyDocumentCategory" ma:displayName="Document Category" ma:readOnly="false" ma:default="" ma:fieldId="{40cf214e-6035-498e-83fa-c72b3455da03}" ma:taxonomyMulti="true" ma:sspId="dba705f5-bda6-441a-9f50-af094dc5e3cf" ma:termSetId="5724f53e-3641-4d1e-bd15-5e6cdad9eb1d" ma:anchorId="00000000-0000-0000-0000-000000000000" ma:open="false" ma:isKeyword="false">
      <xsd:complexType>
        <xsd:sequence>
          <xsd:element ref="pc:Terms" minOccurs="0" maxOccurs="1"/>
        </xsd:sequence>
      </xsd:complexType>
    </xsd:element>
    <xsd:element name="TaxCatchAll" ma:index="11" nillable="true" ma:displayName="Taxonomy Catch All Column" ma:description="" ma:hidden="true" ma:list="{f0662d21-cd7b-4e20-9408-8c804d4323e0}" ma:internalName="TaxCatchAll" ma:showField="CatchAllData" ma:web="de266603-146d-46f8-8a58-62e1591e92b6">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description="" ma:hidden="true" ma:list="{f0662d21-cd7b-4e20-9408-8c804d4323e0}" ma:internalName="TaxCatchAllLabel" ma:readOnly="true" ma:showField="CatchAllDataLabel" ma:web="de266603-146d-46f8-8a58-62e1591e92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42f8f25-0d1d-4727-ae99-73b673e5b06b"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073D17-496A-4828-B0C9-B603D304EFE0}">
  <ds:schemaRefs>
    <ds:schemaRef ds:uri="http://schemas.microsoft.com/sharepoint/v3/contenttype/forms"/>
  </ds:schemaRefs>
</ds:datastoreItem>
</file>

<file path=customXml/itemProps2.xml><?xml version="1.0" encoding="utf-8"?>
<ds:datastoreItem xmlns:ds="http://schemas.openxmlformats.org/officeDocument/2006/customXml" ds:itemID="{6A6086A6-9DCA-4C44-AE43-C252A08859CD}">
  <ds:schemaRefs>
    <ds:schemaRef ds:uri="http://schemas.microsoft.com/office/2006/metadata/properties"/>
    <ds:schemaRef ds:uri="http://schemas.microsoft.com/office/infopath/2007/PartnerControls"/>
    <ds:schemaRef ds:uri="de266603-146d-46f8-8a58-62e1591e92b6"/>
    <ds:schemaRef ds:uri="http://schemas.microsoft.com/sharepoint/v3"/>
  </ds:schemaRefs>
</ds:datastoreItem>
</file>

<file path=customXml/itemProps3.xml><?xml version="1.0" encoding="utf-8"?>
<ds:datastoreItem xmlns:ds="http://schemas.openxmlformats.org/officeDocument/2006/customXml" ds:itemID="{D52AAF8D-EA5B-445B-9173-0E053924E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266603-146d-46f8-8a58-62e1591e92b6"/>
    <ds:schemaRef ds:uri="942f8f25-0d1d-4727-ae99-73b673e5b0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Riepilogo</vt:lpstr>
      <vt:lpstr>TABELLONE</vt:lpstr>
      <vt:lpstr>Riferimento</vt:lpstr>
      <vt:lpstr>Sheet1</vt:lpstr>
      <vt:lpstr>Sheet2</vt:lpstr>
    </vt:vector>
  </TitlesOfParts>
  <Manager/>
  <Company>Technip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ARCHIVAL RECORDS STORAGE FORM</dc:title>
  <dc:subject/>
  <dc:creator>Leigh-Ann Fikac</dc:creator>
  <cp:keywords/>
  <dc:description/>
  <cp:lastModifiedBy>Danilo Pacifico-External</cp:lastModifiedBy>
  <cp:revision/>
  <dcterms:created xsi:type="dcterms:W3CDTF">2014-02-07T13:16:33Z</dcterms:created>
  <dcterms:modified xsi:type="dcterms:W3CDTF">2024-02-12T14:55:39Z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0x0101005C422E346C234E4A94A84C002954D93B</vt:lpwstr>
  </property>
  <property fmtid="{D5CDD505-2E9C-101B-9397-08002B2CF9AE}" pid="3" name="_dlc_DocIdItemGuid">
    <vt:lpwstr>b310c1b8-085f-4a5d-bff8-5146c50bed45</vt:lpwstr>
  </property>
  <property fmtid="{D5CDD505-2E9C-101B-9397-08002B2CF9AE}" pid="4" name="MSIP_Label_3b48b937-0ae3-46f5-b32e-f3232b5be847_Enabled">
    <vt:lpwstr>True</vt:lpwstr>
  </property>
  <property fmtid="{D5CDD505-2E9C-101B-9397-08002B2CF9AE}" pid="5" name="MSIP_Label_3b48b937-0ae3-46f5-b32e-f3232b5be847_SiteId">
    <vt:lpwstr>9179d01a-e94c-4488-b5f0-4554bc474f8c</vt:lpwstr>
  </property>
  <property fmtid="{D5CDD505-2E9C-101B-9397-08002B2CF9AE}" pid="6" name="MSIP_Label_3b48b937-0ae3-46f5-b32e-f3232b5be847_Owner">
    <vt:lpwstr>bridget.suchma@technipfmc.com</vt:lpwstr>
  </property>
  <property fmtid="{D5CDD505-2E9C-101B-9397-08002B2CF9AE}" pid="7" name="MSIP_Label_3b48b937-0ae3-46f5-b32e-f3232b5be847_SetDate">
    <vt:lpwstr>2020-03-31T16:30:52.4628754Z</vt:lpwstr>
  </property>
  <property fmtid="{D5CDD505-2E9C-101B-9397-08002B2CF9AE}" pid="8" name="MSIP_Label_3b48b937-0ae3-46f5-b32e-f3232b5be847_Name">
    <vt:lpwstr>General</vt:lpwstr>
  </property>
  <property fmtid="{D5CDD505-2E9C-101B-9397-08002B2CF9AE}" pid="9" name="MSIP_Label_3b48b937-0ae3-46f5-b32e-f3232b5be847_Application">
    <vt:lpwstr>Microsoft Azure Information Protection</vt:lpwstr>
  </property>
  <property fmtid="{D5CDD505-2E9C-101B-9397-08002B2CF9AE}" pid="10" name="MSIP_Label_3b48b937-0ae3-46f5-b32e-f3232b5be847_ActionId">
    <vt:lpwstr>e8b511fb-fd35-4666-9612-83764d4a3312</vt:lpwstr>
  </property>
  <property fmtid="{D5CDD505-2E9C-101B-9397-08002B2CF9AE}" pid="11" name="MSIP_Label_3b48b937-0ae3-46f5-b32e-f3232b5be847_Extended_MSFT_Method">
    <vt:lpwstr>Automatic</vt:lpwstr>
  </property>
  <property fmtid="{D5CDD505-2E9C-101B-9397-08002B2CF9AE}" pid="12" name="Sensitivity">
    <vt:lpwstr>General</vt:lpwstr>
  </property>
  <property fmtid="{D5CDD505-2E9C-101B-9397-08002B2CF9AE}" pid="13" name="UnilyDocumentCategory">
    <vt:lpwstr>300;#Records and Information Management|a9a5c88e-97c3-469c-8ed7-e590bf9339d7</vt:lpwstr>
  </property>
  <property fmtid="{D5CDD505-2E9C-101B-9397-08002B2CF9AE}" pid="14" name="Order">
    <vt:r8>165300</vt:r8>
  </property>
</Properties>
</file>