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dp/qbox/qbox/app/xlsx/"/>
    </mc:Choice>
  </mc:AlternateContent>
  <xr:revisionPtr revIDLastSave="0" documentId="13_ncr:1_{F522546C-AB1D-334A-BC39-6C11A18B2B4F}" xr6:coauthVersionLast="47" xr6:coauthVersionMax="47" xr10:uidLastSave="{00000000-0000-0000-0000-000000000000}"/>
  <bookViews>
    <workbookView xWindow="0" yWindow="0" windowWidth="51200" windowHeight="28800" xr2:uid="{D4DE728F-F980-404D-8B37-FC5D7A0DE2B7}"/>
  </bookViews>
  <sheets>
    <sheet name="Foglio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38" i="1" l="1"/>
  <c r="S438" i="1"/>
  <c r="Q438" i="1"/>
  <c r="O438" i="1"/>
  <c r="N438" i="1"/>
  <c r="P438" i="1" s="1"/>
  <c r="M438" i="1"/>
  <c r="G438" i="1"/>
  <c r="F438" i="1"/>
  <c r="C438" i="1"/>
  <c r="Y437" i="1"/>
  <c r="S437" i="1"/>
  <c r="Q437" i="1"/>
  <c r="O437" i="1"/>
  <c r="N437" i="1"/>
  <c r="P437" i="1" s="1"/>
  <c r="M437" i="1"/>
  <c r="G437" i="1"/>
  <c r="F437" i="1"/>
  <c r="C437" i="1"/>
  <c r="Y436" i="1"/>
  <c r="S436" i="1"/>
  <c r="Q436" i="1"/>
  <c r="O436" i="1"/>
  <c r="N436" i="1"/>
  <c r="P436" i="1" s="1"/>
  <c r="M436" i="1"/>
  <c r="G436" i="1"/>
  <c r="F436" i="1"/>
  <c r="C436" i="1"/>
  <c r="Y435" i="1"/>
  <c r="S435" i="1"/>
  <c r="Q435" i="1"/>
  <c r="O435" i="1"/>
  <c r="N435" i="1"/>
  <c r="M435" i="1"/>
  <c r="G435" i="1"/>
  <c r="F435" i="1"/>
  <c r="C435" i="1"/>
  <c r="Y434" i="1"/>
  <c r="S434" i="1"/>
  <c r="Q434" i="1"/>
  <c r="O434" i="1"/>
  <c r="N434" i="1"/>
  <c r="P434" i="1" s="1"/>
  <c r="M434" i="1"/>
  <c r="G434" i="1"/>
  <c r="F434" i="1"/>
  <c r="C434" i="1"/>
  <c r="Y433" i="1"/>
  <c r="S433" i="1"/>
  <c r="Q433" i="1"/>
  <c r="O433" i="1"/>
  <c r="N433" i="1"/>
  <c r="P433" i="1" s="1"/>
  <c r="M433" i="1"/>
  <c r="G433" i="1"/>
  <c r="F433" i="1"/>
  <c r="C433" i="1"/>
  <c r="Y432" i="1"/>
  <c r="S432" i="1"/>
  <c r="Q432" i="1"/>
  <c r="P432" i="1"/>
  <c r="O432" i="1"/>
  <c r="N432" i="1"/>
  <c r="M432" i="1"/>
  <c r="G432" i="1"/>
  <c r="F432" i="1"/>
  <c r="C432" i="1"/>
  <c r="Y431" i="1"/>
  <c r="S431" i="1"/>
  <c r="Q431" i="1"/>
  <c r="O431" i="1"/>
  <c r="N431" i="1"/>
  <c r="P431" i="1" s="1"/>
  <c r="M431" i="1"/>
  <c r="G431" i="1"/>
  <c r="F431" i="1"/>
  <c r="C431" i="1"/>
  <c r="Y430" i="1"/>
  <c r="S430" i="1"/>
  <c r="Q430" i="1"/>
  <c r="O430" i="1"/>
  <c r="N430" i="1"/>
  <c r="P430" i="1" s="1"/>
  <c r="M430" i="1"/>
  <c r="G430" i="1"/>
  <c r="F430" i="1"/>
  <c r="C430" i="1"/>
  <c r="Y429" i="1"/>
  <c r="S429" i="1"/>
  <c r="Q429" i="1"/>
  <c r="O429" i="1"/>
  <c r="N429" i="1"/>
  <c r="M429" i="1"/>
  <c r="G429" i="1"/>
  <c r="F429" i="1"/>
  <c r="C429" i="1"/>
  <c r="Y428" i="1"/>
  <c r="S428" i="1"/>
  <c r="Q428" i="1"/>
  <c r="O428" i="1"/>
  <c r="P428" i="1" s="1"/>
  <c r="M428" i="1"/>
  <c r="G428" i="1"/>
  <c r="F428" i="1"/>
  <c r="C428" i="1"/>
  <c r="Y427" i="1"/>
  <c r="S427" i="1"/>
  <c r="Q427" i="1"/>
  <c r="O427" i="1"/>
  <c r="P427" i="1" s="1"/>
  <c r="M427" i="1"/>
  <c r="G427" i="1"/>
  <c r="F427" i="1"/>
  <c r="C427" i="1"/>
  <c r="Y426" i="1"/>
  <c r="S426" i="1"/>
  <c r="Q426" i="1"/>
  <c r="O426" i="1"/>
  <c r="P426" i="1" s="1"/>
  <c r="M426" i="1"/>
  <c r="G426" i="1"/>
  <c r="F426" i="1"/>
  <c r="C426" i="1"/>
  <c r="Y425" i="1"/>
  <c r="S425" i="1"/>
  <c r="Q425" i="1"/>
  <c r="O425" i="1"/>
  <c r="P425" i="1" s="1"/>
  <c r="M425" i="1"/>
  <c r="G425" i="1"/>
  <c r="F425" i="1"/>
  <c r="C425" i="1"/>
  <c r="Y424" i="1"/>
  <c r="S424" i="1"/>
  <c r="Q424" i="1"/>
  <c r="O424" i="1"/>
  <c r="P424" i="1" s="1"/>
  <c r="M424" i="1"/>
  <c r="G424" i="1"/>
  <c r="F424" i="1"/>
  <c r="C424" i="1"/>
  <c r="Y423" i="1"/>
  <c r="S423" i="1"/>
  <c r="Q423" i="1"/>
  <c r="O423" i="1"/>
  <c r="P423" i="1" s="1"/>
  <c r="M423" i="1"/>
  <c r="G423" i="1"/>
  <c r="F423" i="1"/>
  <c r="C423" i="1"/>
  <c r="Y422" i="1"/>
  <c r="S422" i="1"/>
  <c r="Q422" i="1"/>
  <c r="O422" i="1"/>
  <c r="P422" i="1" s="1"/>
  <c r="M422" i="1"/>
  <c r="G422" i="1"/>
  <c r="F422" i="1"/>
  <c r="C422" i="1"/>
  <c r="Y421" i="1"/>
  <c r="S421" i="1"/>
  <c r="Q421" i="1"/>
  <c r="O421" i="1"/>
  <c r="P421" i="1" s="1"/>
  <c r="N421" i="1"/>
  <c r="M421" i="1"/>
  <c r="G421" i="1"/>
  <c r="F421" i="1"/>
  <c r="C421" i="1"/>
  <c r="Y420" i="1"/>
  <c r="S420" i="1"/>
  <c r="Q420" i="1"/>
  <c r="O420" i="1"/>
  <c r="N420" i="1"/>
  <c r="M420" i="1"/>
  <c r="G420" i="1"/>
  <c r="F420" i="1"/>
  <c r="C420" i="1"/>
  <c r="Y419" i="1"/>
  <c r="S419" i="1"/>
  <c r="Q419" i="1"/>
  <c r="O419" i="1"/>
  <c r="N419" i="1"/>
  <c r="M419" i="1"/>
  <c r="G419" i="1"/>
  <c r="F419" i="1"/>
  <c r="C419" i="1"/>
  <c r="Y418" i="1"/>
  <c r="S418" i="1"/>
  <c r="Q418" i="1"/>
  <c r="O418" i="1"/>
  <c r="N418" i="1"/>
  <c r="P418" i="1" s="1"/>
  <c r="M418" i="1"/>
  <c r="G418" i="1"/>
  <c r="F418" i="1"/>
  <c r="C418" i="1"/>
  <c r="Y417" i="1"/>
  <c r="S417" i="1"/>
  <c r="Q417" i="1"/>
  <c r="O417" i="1"/>
  <c r="P417" i="1" s="1"/>
  <c r="N417" i="1"/>
  <c r="M417" i="1"/>
  <c r="G417" i="1"/>
  <c r="F417" i="1"/>
  <c r="C417" i="1"/>
  <c r="Y416" i="1"/>
  <c r="S416" i="1"/>
  <c r="Q416" i="1"/>
  <c r="O416" i="1"/>
  <c r="N416" i="1"/>
  <c r="M416" i="1"/>
  <c r="G416" i="1"/>
  <c r="F416" i="1"/>
  <c r="C416" i="1"/>
  <c r="Y415" i="1"/>
  <c r="S415" i="1"/>
  <c r="Q415" i="1"/>
  <c r="O415" i="1"/>
  <c r="N415" i="1"/>
  <c r="M415" i="1"/>
  <c r="G415" i="1"/>
  <c r="F415" i="1"/>
  <c r="C415" i="1"/>
  <c r="Y414" i="1"/>
  <c r="S414" i="1"/>
  <c r="Q414" i="1"/>
  <c r="O414" i="1"/>
  <c r="N414" i="1"/>
  <c r="P414" i="1" s="1"/>
  <c r="M414" i="1"/>
  <c r="G414" i="1"/>
  <c r="F414" i="1"/>
  <c r="C414" i="1"/>
  <c r="Y413" i="1"/>
  <c r="S413" i="1"/>
  <c r="Q413" i="1"/>
  <c r="O413" i="1"/>
  <c r="P413" i="1" s="1"/>
  <c r="N413" i="1"/>
  <c r="M413" i="1"/>
  <c r="G413" i="1"/>
  <c r="F413" i="1"/>
  <c r="C413" i="1"/>
  <c r="Y412" i="1"/>
  <c r="S412" i="1"/>
  <c r="Q412" i="1"/>
  <c r="O412" i="1"/>
  <c r="N412" i="1"/>
  <c r="M412" i="1"/>
  <c r="G412" i="1"/>
  <c r="F412" i="1"/>
  <c r="C412" i="1"/>
  <c r="Y411" i="1"/>
  <c r="S411" i="1"/>
  <c r="Q411" i="1"/>
  <c r="O411" i="1"/>
  <c r="N411" i="1"/>
  <c r="M411" i="1"/>
  <c r="G411" i="1"/>
  <c r="F411" i="1"/>
  <c r="C411" i="1"/>
  <c r="Y410" i="1"/>
  <c r="S410" i="1"/>
  <c r="Q410" i="1"/>
  <c r="O410" i="1"/>
  <c r="N410" i="1"/>
  <c r="P410" i="1" s="1"/>
  <c r="M410" i="1"/>
  <c r="G410" i="1"/>
  <c r="F410" i="1"/>
  <c r="C410" i="1"/>
  <c r="Y409" i="1"/>
  <c r="S409" i="1"/>
  <c r="Q409" i="1"/>
  <c r="O409" i="1"/>
  <c r="P409" i="1" s="1"/>
  <c r="N409" i="1"/>
  <c r="M409" i="1"/>
  <c r="G409" i="1"/>
  <c r="F409" i="1"/>
  <c r="C409" i="1"/>
  <c r="Y408" i="1"/>
  <c r="S408" i="1"/>
  <c r="Q408" i="1"/>
  <c r="O408" i="1"/>
  <c r="N408" i="1"/>
  <c r="M408" i="1"/>
  <c r="G408" i="1"/>
  <c r="F408" i="1"/>
  <c r="C408" i="1"/>
  <c r="Y407" i="1"/>
  <c r="S407" i="1"/>
  <c r="Q407" i="1"/>
  <c r="O407" i="1"/>
  <c r="N407" i="1"/>
  <c r="P407" i="1" s="1"/>
  <c r="M407" i="1"/>
  <c r="G407" i="1"/>
  <c r="F407" i="1"/>
  <c r="C407" i="1"/>
  <c r="Y406" i="1"/>
  <c r="S406" i="1"/>
  <c r="Q406" i="1"/>
  <c r="O406" i="1"/>
  <c r="N406" i="1"/>
  <c r="M406" i="1"/>
  <c r="G406" i="1"/>
  <c r="F406" i="1"/>
  <c r="C406" i="1"/>
  <c r="Y405" i="1"/>
  <c r="S405" i="1"/>
  <c r="Q405" i="1"/>
  <c r="O405" i="1"/>
  <c r="N405" i="1"/>
  <c r="P405" i="1" s="1"/>
  <c r="M405" i="1"/>
  <c r="G405" i="1"/>
  <c r="F405" i="1"/>
  <c r="C405" i="1"/>
  <c r="Y404" i="1"/>
  <c r="S404" i="1"/>
  <c r="Q404" i="1"/>
  <c r="O404" i="1"/>
  <c r="N404" i="1"/>
  <c r="P404" i="1" s="1"/>
  <c r="M404" i="1"/>
  <c r="G404" i="1"/>
  <c r="F404" i="1"/>
  <c r="C404" i="1"/>
  <c r="Y403" i="1"/>
  <c r="S403" i="1"/>
  <c r="Q403" i="1"/>
  <c r="P403" i="1"/>
  <c r="O403" i="1"/>
  <c r="N403" i="1"/>
  <c r="M403" i="1"/>
  <c r="G403" i="1"/>
  <c r="F403" i="1"/>
  <c r="C403" i="1"/>
  <c r="Y402" i="1"/>
  <c r="S402" i="1"/>
  <c r="Q402" i="1"/>
  <c r="O402" i="1"/>
  <c r="N402" i="1"/>
  <c r="P402" i="1" s="1"/>
  <c r="M402" i="1"/>
  <c r="G402" i="1"/>
  <c r="F402" i="1"/>
  <c r="C402" i="1"/>
  <c r="Y401" i="1"/>
  <c r="S401" i="1"/>
  <c r="Q401" i="1"/>
  <c r="O401" i="1"/>
  <c r="P401" i="1" s="1"/>
  <c r="N401" i="1"/>
  <c r="M401" i="1"/>
  <c r="G401" i="1"/>
  <c r="F401" i="1"/>
  <c r="C401" i="1"/>
  <c r="Y400" i="1"/>
  <c r="S400" i="1"/>
  <c r="Q400" i="1"/>
  <c r="O400" i="1"/>
  <c r="N400" i="1"/>
  <c r="M400" i="1"/>
  <c r="G400" i="1"/>
  <c r="F400" i="1"/>
  <c r="C400" i="1"/>
  <c r="Y399" i="1"/>
  <c r="S399" i="1"/>
  <c r="Q399" i="1"/>
  <c r="O399" i="1"/>
  <c r="N399" i="1"/>
  <c r="P399" i="1" s="1"/>
  <c r="M399" i="1"/>
  <c r="G399" i="1"/>
  <c r="F399" i="1"/>
  <c r="C399" i="1"/>
  <c r="Y398" i="1"/>
  <c r="S398" i="1"/>
  <c r="Q398" i="1"/>
  <c r="O398" i="1"/>
  <c r="N398" i="1"/>
  <c r="M398" i="1"/>
  <c r="G398" i="1"/>
  <c r="F398" i="1"/>
  <c r="C398" i="1"/>
  <c r="Y397" i="1"/>
  <c r="S397" i="1"/>
  <c r="Q397" i="1"/>
  <c r="O397" i="1"/>
  <c r="N397" i="1"/>
  <c r="P397" i="1" s="1"/>
  <c r="M397" i="1"/>
  <c r="G397" i="1"/>
  <c r="F397" i="1"/>
  <c r="C397" i="1"/>
  <c r="Y396" i="1"/>
  <c r="S396" i="1"/>
  <c r="Q396" i="1"/>
  <c r="O396" i="1"/>
  <c r="N396" i="1"/>
  <c r="P396" i="1" s="1"/>
  <c r="M396" i="1"/>
  <c r="G396" i="1"/>
  <c r="F396" i="1"/>
  <c r="C396" i="1"/>
  <c r="Y395" i="1"/>
  <c r="S395" i="1"/>
  <c r="Q395" i="1"/>
  <c r="P395" i="1"/>
  <c r="O395" i="1"/>
  <c r="N395" i="1"/>
  <c r="M395" i="1"/>
  <c r="G395" i="1"/>
  <c r="F395" i="1"/>
  <c r="C395" i="1"/>
  <c r="Y394" i="1"/>
  <c r="S394" i="1"/>
  <c r="Q394" i="1"/>
  <c r="O394" i="1"/>
  <c r="N394" i="1"/>
  <c r="P394" i="1" s="1"/>
  <c r="M394" i="1"/>
  <c r="G394" i="1"/>
  <c r="F394" i="1"/>
  <c r="C394" i="1"/>
  <c r="Y393" i="1"/>
  <c r="S393" i="1"/>
  <c r="Q393" i="1"/>
  <c r="O393" i="1"/>
  <c r="P393" i="1" s="1"/>
  <c r="N393" i="1"/>
  <c r="M393" i="1"/>
  <c r="G393" i="1"/>
  <c r="F393" i="1"/>
  <c r="C393" i="1"/>
  <c r="Y392" i="1"/>
  <c r="S392" i="1"/>
  <c r="Q392" i="1"/>
  <c r="O392" i="1"/>
  <c r="N392" i="1"/>
  <c r="M392" i="1"/>
  <c r="G392" i="1"/>
  <c r="F392" i="1"/>
  <c r="C392" i="1"/>
  <c r="Y391" i="1"/>
  <c r="S391" i="1"/>
  <c r="Q391" i="1"/>
  <c r="O391" i="1"/>
  <c r="P391" i="1" s="1"/>
  <c r="N391" i="1"/>
  <c r="M391" i="1"/>
  <c r="G391" i="1"/>
  <c r="F391" i="1"/>
  <c r="C391" i="1"/>
  <c r="Y390" i="1"/>
  <c r="S390" i="1"/>
  <c r="Q390" i="1"/>
  <c r="O390" i="1"/>
  <c r="N390" i="1"/>
  <c r="P390" i="1" s="1"/>
  <c r="M390" i="1"/>
  <c r="G390" i="1"/>
  <c r="F390" i="1"/>
  <c r="C390" i="1"/>
  <c r="Y389" i="1"/>
  <c r="S389" i="1"/>
  <c r="Q389" i="1"/>
  <c r="O389" i="1"/>
  <c r="P389" i="1" s="1"/>
  <c r="N389" i="1"/>
  <c r="M389" i="1"/>
  <c r="G389" i="1"/>
  <c r="F389" i="1"/>
  <c r="C389" i="1"/>
  <c r="Y388" i="1"/>
  <c r="S388" i="1"/>
  <c r="Q388" i="1"/>
  <c r="O388" i="1"/>
  <c r="N388" i="1"/>
  <c r="P388" i="1" s="1"/>
  <c r="M388" i="1"/>
  <c r="G388" i="1"/>
  <c r="F388" i="1"/>
  <c r="C388" i="1"/>
  <c r="Y387" i="1"/>
  <c r="S387" i="1"/>
  <c r="Q387" i="1"/>
  <c r="O387" i="1"/>
  <c r="P387" i="1" s="1"/>
  <c r="N387" i="1"/>
  <c r="M387" i="1"/>
  <c r="G387" i="1"/>
  <c r="F387" i="1"/>
  <c r="C387" i="1"/>
  <c r="Y386" i="1"/>
  <c r="S386" i="1"/>
  <c r="Q386" i="1"/>
  <c r="O386" i="1"/>
  <c r="N386" i="1"/>
  <c r="P386" i="1" s="1"/>
  <c r="M386" i="1"/>
  <c r="G386" i="1"/>
  <c r="F386" i="1"/>
  <c r="C386" i="1"/>
  <c r="Y385" i="1"/>
  <c r="S385" i="1"/>
  <c r="Q385" i="1"/>
  <c r="O385" i="1"/>
  <c r="P385" i="1" s="1"/>
  <c r="N385" i="1"/>
  <c r="M385" i="1"/>
  <c r="G385" i="1"/>
  <c r="F385" i="1"/>
  <c r="C385" i="1"/>
  <c r="Y384" i="1"/>
  <c r="S384" i="1"/>
  <c r="Q384" i="1"/>
  <c r="O384" i="1"/>
  <c r="N384" i="1"/>
  <c r="P384" i="1" s="1"/>
  <c r="M384" i="1"/>
  <c r="G384" i="1"/>
  <c r="F384" i="1"/>
  <c r="C384" i="1"/>
  <c r="Y383" i="1"/>
  <c r="S383" i="1"/>
  <c r="Q383" i="1"/>
  <c r="O383" i="1"/>
  <c r="P383" i="1" s="1"/>
  <c r="N383" i="1"/>
  <c r="M383" i="1"/>
  <c r="G383" i="1"/>
  <c r="F383" i="1"/>
  <c r="C383" i="1"/>
  <c r="Y382" i="1"/>
  <c r="S382" i="1"/>
  <c r="Q382" i="1"/>
  <c r="O382" i="1"/>
  <c r="N382" i="1"/>
  <c r="P382" i="1" s="1"/>
  <c r="M382" i="1"/>
  <c r="G382" i="1"/>
  <c r="F382" i="1"/>
  <c r="C382" i="1"/>
  <c r="Y381" i="1"/>
  <c r="S381" i="1"/>
  <c r="Q381" i="1"/>
  <c r="O381" i="1"/>
  <c r="P381" i="1" s="1"/>
  <c r="N381" i="1"/>
  <c r="M381" i="1"/>
  <c r="G381" i="1"/>
  <c r="F381" i="1"/>
  <c r="C381" i="1"/>
  <c r="Y380" i="1"/>
  <c r="S380" i="1"/>
  <c r="Q380" i="1"/>
  <c r="O380" i="1"/>
  <c r="N380" i="1"/>
  <c r="P380" i="1" s="1"/>
  <c r="M380" i="1"/>
  <c r="G380" i="1"/>
  <c r="F380" i="1"/>
  <c r="C380" i="1"/>
  <c r="Y379" i="1"/>
  <c r="S379" i="1"/>
  <c r="Q379" i="1"/>
  <c r="O379" i="1"/>
  <c r="P379" i="1" s="1"/>
  <c r="N379" i="1"/>
  <c r="M379" i="1"/>
  <c r="G379" i="1"/>
  <c r="F379" i="1"/>
  <c r="C379" i="1"/>
  <c r="Y378" i="1"/>
  <c r="S378" i="1"/>
  <c r="Q378" i="1"/>
  <c r="O378" i="1"/>
  <c r="N378" i="1"/>
  <c r="P378" i="1" s="1"/>
  <c r="M378" i="1"/>
  <c r="G378" i="1"/>
  <c r="F378" i="1"/>
  <c r="C378" i="1"/>
  <c r="Y377" i="1"/>
  <c r="S377" i="1"/>
  <c r="Q377" i="1"/>
  <c r="O377" i="1"/>
  <c r="P377" i="1" s="1"/>
  <c r="N377" i="1"/>
  <c r="M377" i="1"/>
  <c r="G377" i="1"/>
  <c r="F377" i="1"/>
  <c r="C377" i="1"/>
  <c r="Y376" i="1"/>
  <c r="S376" i="1"/>
  <c r="Q376" i="1"/>
  <c r="O376" i="1"/>
  <c r="N376" i="1"/>
  <c r="P376" i="1" s="1"/>
  <c r="M376" i="1"/>
  <c r="G376" i="1"/>
  <c r="F376" i="1"/>
  <c r="C376" i="1"/>
  <c r="Y375" i="1"/>
  <c r="S375" i="1"/>
  <c r="Q375" i="1"/>
  <c r="O375" i="1"/>
  <c r="P375" i="1" s="1"/>
  <c r="N375" i="1"/>
  <c r="M375" i="1"/>
  <c r="G375" i="1"/>
  <c r="F375" i="1"/>
  <c r="C375" i="1"/>
  <c r="Y374" i="1"/>
  <c r="S374" i="1"/>
  <c r="Q374" i="1"/>
  <c r="O374" i="1"/>
  <c r="N374" i="1"/>
  <c r="P374" i="1" s="1"/>
  <c r="M374" i="1"/>
  <c r="G374" i="1"/>
  <c r="F374" i="1"/>
  <c r="C374" i="1"/>
  <c r="Y373" i="1"/>
  <c r="S373" i="1"/>
  <c r="Q373" i="1"/>
  <c r="O373" i="1"/>
  <c r="P373" i="1" s="1"/>
  <c r="N373" i="1"/>
  <c r="M373" i="1"/>
  <c r="G373" i="1"/>
  <c r="F373" i="1"/>
  <c r="C373" i="1"/>
  <c r="Y372" i="1"/>
  <c r="S372" i="1"/>
  <c r="Q372" i="1"/>
  <c r="O372" i="1"/>
  <c r="N372" i="1"/>
  <c r="P372" i="1" s="1"/>
  <c r="M372" i="1"/>
  <c r="G372" i="1"/>
  <c r="F372" i="1"/>
  <c r="C372" i="1"/>
  <c r="Y371" i="1"/>
  <c r="S371" i="1"/>
  <c r="Q371" i="1"/>
  <c r="O371" i="1"/>
  <c r="P371" i="1" s="1"/>
  <c r="N371" i="1"/>
  <c r="M371" i="1"/>
  <c r="G371" i="1"/>
  <c r="F371" i="1"/>
  <c r="C371" i="1"/>
  <c r="Y370" i="1"/>
  <c r="S370" i="1"/>
  <c r="Q370" i="1"/>
  <c r="O370" i="1"/>
  <c r="N370" i="1"/>
  <c r="P370" i="1" s="1"/>
  <c r="M370" i="1"/>
  <c r="G370" i="1"/>
  <c r="F370" i="1"/>
  <c r="C370" i="1"/>
  <c r="Y369" i="1"/>
  <c r="S369" i="1"/>
  <c r="Q369" i="1"/>
  <c r="O369" i="1"/>
  <c r="P369" i="1" s="1"/>
  <c r="N369" i="1"/>
  <c r="M369" i="1"/>
  <c r="G369" i="1"/>
  <c r="F369" i="1"/>
  <c r="C369" i="1"/>
  <c r="Y368" i="1"/>
  <c r="S368" i="1"/>
  <c r="Q368" i="1"/>
  <c r="O368" i="1"/>
  <c r="N368" i="1"/>
  <c r="P368" i="1" s="1"/>
  <c r="M368" i="1"/>
  <c r="G368" i="1"/>
  <c r="F368" i="1"/>
  <c r="C368" i="1"/>
  <c r="Y367" i="1"/>
  <c r="S367" i="1"/>
  <c r="Q367" i="1"/>
  <c r="O367" i="1"/>
  <c r="P367" i="1" s="1"/>
  <c r="N367" i="1"/>
  <c r="M367" i="1"/>
  <c r="G367" i="1"/>
  <c r="F367" i="1"/>
  <c r="C367" i="1"/>
  <c r="Y366" i="1"/>
  <c r="S366" i="1"/>
  <c r="Q366" i="1"/>
  <c r="O366" i="1"/>
  <c r="N366" i="1"/>
  <c r="P366" i="1" s="1"/>
  <c r="M366" i="1"/>
  <c r="G366" i="1"/>
  <c r="F366" i="1"/>
  <c r="C366" i="1"/>
  <c r="Y365" i="1"/>
  <c r="S365" i="1"/>
  <c r="Q365" i="1"/>
  <c r="O365" i="1"/>
  <c r="P365" i="1" s="1"/>
  <c r="N365" i="1"/>
  <c r="M365" i="1"/>
  <c r="G365" i="1"/>
  <c r="F365" i="1"/>
  <c r="C365" i="1"/>
  <c r="Y364" i="1"/>
  <c r="S364" i="1"/>
  <c r="Q364" i="1"/>
  <c r="O364" i="1"/>
  <c r="N364" i="1"/>
  <c r="M364" i="1"/>
  <c r="G364" i="1"/>
  <c r="F364" i="1"/>
  <c r="C364" i="1"/>
  <c r="Y363" i="1"/>
  <c r="S363" i="1"/>
  <c r="Q363" i="1"/>
  <c r="O363" i="1"/>
  <c r="P363" i="1" s="1"/>
  <c r="M363" i="1"/>
  <c r="Y362" i="1"/>
  <c r="S362" i="1"/>
  <c r="Q362" i="1"/>
  <c r="O362" i="1"/>
  <c r="P362" i="1" s="1"/>
  <c r="M362" i="1"/>
  <c r="G362" i="1"/>
  <c r="F362" i="1"/>
  <c r="C362" i="1"/>
  <c r="Y361" i="1"/>
  <c r="S361" i="1"/>
  <c r="Q361" i="1"/>
  <c r="O361" i="1"/>
  <c r="P361" i="1" s="1"/>
  <c r="M361" i="1"/>
  <c r="G361" i="1"/>
  <c r="F361" i="1"/>
  <c r="C361" i="1"/>
  <c r="Y360" i="1"/>
  <c r="S360" i="1"/>
  <c r="Q360" i="1"/>
  <c r="O360" i="1"/>
  <c r="P360" i="1" s="1"/>
  <c r="M360" i="1"/>
  <c r="G360" i="1"/>
  <c r="F360" i="1"/>
  <c r="C360" i="1"/>
  <c r="Y359" i="1"/>
  <c r="S359" i="1"/>
  <c r="Q359" i="1"/>
  <c r="O359" i="1"/>
  <c r="P359" i="1" s="1"/>
  <c r="M359" i="1"/>
  <c r="G359" i="1"/>
  <c r="F359" i="1"/>
  <c r="C359" i="1"/>
  <c r="Y358" i="1"/>
  <c r="S358" i="1"/>
  <c r="Q358" i="1"/>
  <c r="O358" i="1"/>
  <c r="P358" i="1" s="1"/>
  <c r="M358" i="1"/>
  <c r="G358" i="1"/>
  <c r="F358" i="1"/>
  <c r="C358" i="1"/>
  <c r="Y357" i="1"/>
  <c r="S357" i="1"/>
  <c r="Q357" i="1"/>
  <c r="O357" i="1"/>
  <c r="P357" i="1" s="1"/>
  <c r="M357" i="1"/>
  <c r="G357" i="1"/>
  <c r="F357" i="1"/>
  <c r="C357" i="1"/>
  <c r="Y356" i="1"/>
  <c r="S356" i="1"/>
  <c r="Q356" i="1"/>
  <c r="O356" i="1"/>
  <c r="P356" i="1" s="1"/>
  <c r="M356" i="1"/>
  <c r="G356" i="1"/>
  <c r="F356" i="1"/>
  <c r="C356" i="1"/>
  <c r="Y355" i="1"/>
  <c r="S355" i="1"/>
  <c r="Q355" i="1"/>
  <c r="P355" i="1"/>
  <c r="O355" i="1"/>
  <c r="M355" i="1"/>
  <c r="G355" i="1"/>
  <c r="F355" i="1"/>
  <c r="C355" i="1"/>
  <c r="Y354" i="1"/>
  <c r="S354" i="1"/>
  <c r="Q354" i="1"/>
  <c r="O354" i="1"/>
  <c r="P354" i="1" s="1"/>
  <c r="M354" i="1"/>
  <c r="F354" i="1"/>
  <c r="C354" i="1"/>
  <c r="Y353" i="1"/>
  <c r="S353" i="1"/>
  <c r="Q353" i="1"/>
  <c r="O353" i="1"/>
  <c r="P353" i="1" s="1"/>
  <c r="M353" i="1"/>
  <c r="G353" i="1"/>
  <c r="F353" i="1"/>
  <c r="C353" i="1"/>
  <c r="Y352" i="1"/>
  <c r="S352" i="1"/>
  <c r="Q352" i="1"/>
  <c r="O352" i="1"/>
  <c r="P352" i="1" s="1"/>
  <c r="M352" i="1"/>
  <c r="G352" i="1"/>
  <c r="F352" i="1"/>
  <c r="C352" i="1"/>
  <c r="Y351" i="1"/>
  <c r="S351" i="1"/>
  <c r="Q351" i="1"/>
  <c r="O351" i="1"/>
  <c r="P351" i="1" s="1"/>
  <c r="M351" i="1"/>
  <c r="G351" i="1"/>
  <c r="F351" i="1"/>
  <c r="C351" i="1"/>
  <c r="Y350" i="1"/>
  <c r="S350" i="1"/>
  <c r="Q350" i="1"/>
  <c r="P350" i="1"/>
  <c r="O350" i="1"/>
  <c r="M350" i="1"/>
  <c r="G350" i="1"/>
  <c r="F350" i="1"/>
  <c r="C350" i="1"/>
  <c r="Y349" i="1"/>
  <c r="S349" i="1"/>
  <c r="Q349" i="1"/>
  <c r="O349" i="1"/>
  <c r="P349" i="1" s="1"/>
  <c r="M349" i="1"/>
  <c r="G349" i="1"/>
  <c r="F349" i="1"/>
  <c r="C349" i="1"/>
  <c r="Y348" i="1"/>
  <c r="S348" i="1"/>
  <c r="Q348" i="1"/>
  <c r="O348" i="1"/>
  <c r="P348" i="1" s="1"/>
  <c r="M348" i="1"/>
  <c r="G348" i="1"/>
  <c r="F348" i="1"/>
  <c r="C348" i="1"/>
  <c r="Y347" i="1"/>
  <c r="S347" i="1"/>
  <c r="Q347" i="1"/>
  <c r="O347" i="1"/>
  <c r="P347" i="1" s="1"/>
  <c r="M347" i="1"/>
  <c r="G347" i="1"/>
  <c r="F347" i="1"/>
  <c r="C347" i="1"/>
  <c r="Y346" i="1"/>
  <c r="S346" i="1"/>
  <c r="Q346" i="1"/>
  <c r="P346" i="1"/>
  <c r="O346" i="1"/>
  <c r="M346" i="1"/>
  <c r="G346" i="1"/>
  <c r="F346" i="1"/>
  <c r="C346" i="1"/>
  <c r="Y345" i="1"/>
  <c r="S345" i="1"/>
  <c r="Q345" i="1"/>
  <c r="O345" i="1"/>
  <c r="P345" i="1" s="1"/>
  <c r="M345" i="1"/>
  <c r="G345" i="1"/>
  <c r="F345" i="1"/>
  <c r="C345" i="1"/>
  <c r="Y344" i="1"/>
  <c r="S344" i="1"/>
  <c r="Q344" i="1"/>
  <c r="O344" i="1"/>
  <c r="P344" i="1" s="1"/>
  <c r="M344" i="1"/>
  <c r="G344" i="1"/>
  <c r="F344" i="1"/>
  <c r="C344" i="1"/>
  <c r="Y343" i="1"/>
  <c r="Q343" i="1"/>
  <c r="O343" i="1"/>
  <c r="P343" i="1" s="1"/>
  <c r="M343" i="1"/>
  <c r="G343" i="1"/>
  <c r="F343" i="1"/>
  <c r="C343" i="1"/>
  <c r="Y342" i="1"/>
  <c r="Q342" i="1"/>
  <c r="O342" i="1"/>
  <c r="P342" i="1" s="1"/>
  <c r="M342" i="1"/>
  <c r="G342" i="1"/>
  <c r="F342" i="1"/>
  <c r="C342" i="1"/>
  <c r="Y341" i="1"/>
  <c r="Q341" i="1"/>
  <c r="O341" i="1"/>
  <c r="P341" i="1" s="1"/>
  <c r="M341" i="1"/>
  <c r="G341" i="1"/>
  <c r="F341" i="1"/>
  <c r="C341" i="1"/>
  <c r="Y340" i="1"/>
  <c r="Q340" i="1"/>
  <c r="O340" i="1"/>
  <c r="P340" i="1" s="1"/>
  <c r="M340" i="1"/>
  <c r="G340" i="1"/>
  <c r="F340" i="1"/>
  <c r="C340" i="1"/>
  <c r="Y339" i="1"/>
  <c r="Q339" i="1"/>
  <c r="O339" i="1"/>
  <c r="P339" i="1" s="1"/>
  <c r="M339" i="1"/>
  <c r="G339" i="1"/>
  <c r="F339" i="1"/>
  <c r="C339" i="1"/>
  <c r="Y338" i="1"/>
  <c r="Q338" i="1"/>
  <c r="O338" i="1"/>
  <c r="P338" i="1" s="1"/>
  <c r="M338" i="1"/>
  <c r="G338" i="1"/>
  <c r="F338" i="1"/>
  <c r="C338" i="1"/>
  <c r="Y337" i="1"/>
  <c r="Q337" i="1"/>
  <c r="O337" i="1"/>
  <c r="P337" i="1" s="1"/>
  <c r="M337" i="1"/>
  <c r="G337" i="1"/>
  <c r="F337" i="1"/>
  <c r="C337" i="1"/>
  <c r="Y336" i="1"/>
  <c r="Q336" i="1"/>
  <c r="O336" i="1"/>
  <c r="P336" i="1" s="1"/>
  <c r="M336" i="1"/>
  <c r="G336" i="1"/>
  <c r="F336" i="1"/>
  <c r="C336" i="1"/>
  <c r="Y335" i="1"/>
  <c r="Q335" i="1"/>
  <c r="O335" i="1"/>
  <c r="P335" i="1" s="1"/>
  <c r="M335" i="1"/>
  <c r="G335" i="1"/>
  <c r="F335" i="1"/>
  <c r="C335" i="1"/>
  <c r="Y334" i="1"/>
  <c r="Q334" i="1"/>
  <c r="O334" i="1"/>
  <c r="P334" i="1" s="1"/>
  <c r="M334" i="1"/>
  <c r="G334" i="1"/>
  <c r="F334" i="1"/>
  <c r="C334" i="1"/>
  <c r="Y333" i="1"/>
  <c r="Q333" i="1"/>
  <c r="O333" i="1"/>
  <c r="P333" i="1" s="1"/>
  <c r="M333" i="1"/>
  <c r="G333" i="1"/>
  <c r="F333" i="1"/>
  <c r="C333" i="1"/>
  <c r="Y332" i="1"/>
  <c r="Q332" i="1"/>
  <c r="O332" i="1"/>
  <c r="P332" i="1" s="1"/>
  <c r="M332" i="1"/>
  <c r="G332" i="1"/>
  <c r="F332" i="1"/>
  <c r="C332" i="1"/>
  <c r="Y331" i="1"/>
  <c r="Q331" i="1"/>
  <c r="O331" i="1"/>
  <c r="P331" i="1" s="1"/>
  <c r="M331" i="1"/>
  <c r="G331" i="1"/>
  <c r="F331" i="1"/>
  <c r="C331" i="1"/>
  <c r="Y330" i="1"/>
  <c r="Q330" i="1"/>
  <c r="O330" i="1"/>
  <c r="P330" i="1" s="1"/>
  <c r="M330" i="1"/>
  <c r="G330" i="1"/>
  <c r="F330" i="1"/>
  <c r="C330" i="1"/>
  <c r="Y329" i="1"/>
  <c r="Q329" i="1"/>
  <c r="O329" i="1"/>
  <c r="P329" i="1" s="1"/>
  <c r="M329" i="1"/>
  <c r="G329" i="1"/>
  <c r="F329" i="1"/>
  <c r="C329" i="1"/>
  <c r="Y328" i="1"/>
  <c r="Q328" i="1"/>
  <c r="O328" i="1"/>
  <c r="P328" i="1" s="1"/>
  <c r="M328" i="1"/>
  <c r="G328" i="1"/>
  <c r="F328" i="1"/>
  <c r="C328" i="1"/>
  <c r="Y327" i="1"/>
  <c r="Q327" i="1"/>
  <c r="O327" i="1"/>
  <c r="P327" i="1" s="1"/>
  <c r="M327" i="1"/>
  <c r="G327" i="1"/>
  <c r="F327" i="1"/>
  <c r="C327" i="1"/>
  <c r="Y326" i="1"/>
  <c r="Q326" i="1"/>
  <c r="O326" i="1"/>
  <c r="P326" i="1" s="1"/>
  <c r="M326" i="1"/>
  <c r="G326" i="1"/>
  <c r="F326" i="1"/>
  <c r="C326" i="1"/>
  <c r="Y325" i="1"/>
  <c r="Q325" i="1"/>
  <c r="O325" i="1"/>
  <c r="P325" i="1" s="1"/>
  <c r="M325" i="1"/>
  <c r="G325" i="1"/>
  <c r="F325" i="1"/>
  <c r="C325" i="1"/>
  <c r="Y324" i="1"/>
  <c r="S324" i="1"/>
  <c r="Q324" i="1"/>
  <c r="O324" i="1"/>
  <c r="N324" i="1"/>
  <c r="M324" i="1"/>
  <c r="G324" i="1"/>
  <c r="F324" i="1"/>
  <c r="C324" i="1"/>
  <c r="Y323" i="1"/>
  <c r="S323" i="1"/>
  <c r="Q323" i="1"/>
  <c r="O323" i="1"/>
  <c r="N323" i="1"/>
  <c r="M323" i="1"/>
  <c r="G323" i="1"/>
  <c r="F323" i="1"/>
  <c r="C323" i="1"/>
  <c r="Y322" i="1"/>
  <c r="S322" i="1"/>
  <c r="Q322" i="1"/>
  <c r="O322" i="1"/>
  <c r="P322" i="1" s="1"/>
  <c r="N322" i="1"/>
  <c r="M322" i="1"/>
  <c r="G322" i="1"/>
  <c r="F322" i="1"/>
  <c r="C322" i="1"/>
  <c r="Y321" i="1"/>
  <c r="S321" i="1"/>
  <c r="Q321" i="1"/>
  <c r="O321" i="1"/>
  <c r="N321" i="1"/>
  <c r="P321" i="1" s="1"/>
  <c r="M321" i="1"/>
  <c r="G321" i="1"/>
  <c r="F321" i="1"/>
  <c r="C321" i="1"/>
  <c r="Y320" i="1"/>
  <c r="S320" i="1"/>
  <c r="Q320" i="1"/>
  <c r="O320" i="1"/>
  <c r="N320" i="1"/>
  <c r="P320" i="1" s="1"/>
  <c r="M320" i="1"/>
  <c r="G320" i="1"/>
  <c r="F320" i="1"/>
  <c r="C320" i="1"/>
  <c r="Y319" i="1"/>
  <c r="S319" i="1"/>
  <c r="Q319" i="1"/>
  <c r="O319" i="1"/>
  <c r="N319" i="1"/>
  <c r="M319" i="1"/>
  <c r="G319" i="1"/>
  <c r="F319" i="1"/>
  <c r="C319" i="1"/>
  <c r="Y318" i="1"/>
  <c r="S318" i="1"/>
  <c r="Q318" i="1"/>
  <c r="O318" i="1"/>
  <c r="P318" i="1" s="1"/>
  <c r="N318" i="1"/>
  <c r="M318" i="1"/>
  <c r="G318" i="1"/>
  <c r="F318" i="1"/>
  <c r="C318" i="1"/>
  <c r="Y317" i="1"/>
  <c r="S317" i="1"/>
  <c r="Q317" i="1"/>
  <c r="O317" i="1"/>
  <c r="N317" i="1"/>
  <c r="P317" i="1" s="1"/>
  <c r="M317" i="1"/>
  <c r="G317" i="1"/>
  <c r="F317" i="1"/>
  <c r="C317" i="1"/>
  <c r="Y316" i="1"/>
  <c r="S316" i="1"/>
  <c r="Q316" i="1"/>
  <c r="O316" i="1"/>
  <c r="P316" i="1" s="1"/>
  <c r="N316" i="1"/>
  <c r="M316" i="1"/>
  <c r="G316" i="1"/>
  <c r="F316" i="1"/>
  <c r="C316" i="1"/>
  <c r="Y315" i="1"/>
  <c r="S315" i="1"/>
  <c r="Q315" i="1"/>
  <c r="O315" i="1"/>
  <c r="N315" i="1"/>
  <c r="M315" i="1"/>
  <c r="G315" i="1"/>
  <c r="F315" i="1"/>
  <c r="C315" i="1"/>
  <c r="Y314" i="1"/>
  <c r="S314" i="1"/>
  <c r="Q314" i="1"/>
  <c r="O314" i="1"/>
  <c r="N314" i="1"/>
  <c r="M314" i="1"/>
  <c r="G314" i="1"/>
  <c r="F314" i="1"/>
  <c r="C314" i="1"/>
  <c r="Y313" i="1"/>
  <c r="S313" i="1"/>
  <c r="Q313" i="1"/>
  <c r="O313" i="1"/>
  <c r="N313" i="1"/>
  <c r="P313" i="1" s="1"/>
  <c r="M313" i="1"/>
  <c r="G313" i="1"/>
  <c r="F313" i="1"/>
  <c r="C313" i="1"/>
  <c r="Y312" i="1"/>
  <c r="S312" i="1"/>
  <c r="Q312" i="1"/>
  <c r="P312" i="1"/>
  <c r="O312" i="1"/>
  <c r="N312" i="1"/>
  <c r="M312" i="1"/>
  <c r="G312" i="1"/>
  <c r="F312" i="1"/>
  <c r="C312" i="1"/>
  <c r="Y311" i="1"/>
  <c r="S311" i="1"/>
  <c r="Q311" i="1"/>
  <c r="O311" i="1"/>
  <c r="N311" i="1"/>
  <c r="P311" i="1" s="1"/>
  <c r="M311" i="1"/>
  <c r="G311" i="1"/>
  <c r="F311" i="1"/>
  <c r="C311" i="1"/>
  <c r="Y310" i="1"/>
  <c r="S310" i="1"/>
  <c r="Q310" i="1"/>
  <c r="O310" i="1"/>
  <c r="P310" i="1" s="1"/>
  <c r="N310" i="1"/>
  <c r="M310" i="1"/>
  <c r="G310" i="1"/>
  <c r="F310" i="1"/>
  <c r="C310" i="1"/>
  <c r="Y309" i="1"/>
  <c r="S309" i="1"/>
  <c r="Q309" i="1"/>
  <c r="O309" i="1"/>
  <c r="N309" i="1"/>
  <c r="M309" i="1"/>
  <c r="G309" i="1"/>
  <c r="F309" i="1"/>
  <c r="C309" i="1"/>
  <c r="Y308" i="1"/>
  <c r="S308" i="1"/>
  <c r="Q308" i="1"/>
  <c r="O308" i="1"/>
  <c r="N308" i="1"/>
  <c r="P308" i="1" s="1"/>
  <c r="M308" i="1"/>
  <c r="G308" i="1"/>
  <c r="F308" i="1"/>
  <c r="C308" i="1"/>
  <c r="Y307" i="1"/>
  <c r="S307" i="1"/>
  <c r="Q307" i="1"/>
  <c r="O307" i="1"/>
  <c r="N307" i="1"/>
  <c r="M307" i="1"/>
  <c r="G307" i="1"/>
  <c r="F307" i="1"/>
  <c r="C307" i="1"/>
  <c r="Y306" i="1"/>
  <c r="S306" i="1"/>
  <c r="Q306" i="1"/>
  <c r="O306" i="1"/>
  <c r="P306" i="1" s="1"/>
  <c r="N306" i="1"/>
  <c r="M306" i="1"/>
  <c r="G306" i="1"/>
  <c r="F306" i="1"/>
  <c r="C306" i="1"/>
  <c r="Y305" i="1"/>
  <c r="S305" i="1"/>
  <c r="Q305" i="1"/>
  <c r="O305" i="1"/>
  <c r="N305" i="1"/>
  <c r="P305" i="1" s="1"/>
  <c r="M305" i="1"/>
  <c r="G305" i="1"/>
  <c r="F305" i="1"/>
  <c r="C305" i="1"/>
  <c r="Y304" i="1"/>
  <c r="S304" i="1"/>
  <c r="Q304" i="1"/>
  <c r="O304" i="1"/>
  <c r="N304" i="1"/>
  <c r="P304" i="1" s="1"/>
  <c r="M304" i="1"/>
  <c r="G304" i="1"/>
  <c r="F304" i="1"/>
  <c r="C304" i="1"/>
  <c r="Y303" i="1"/>
  <c r="S303" i="1"/>
  <c r="Q303" i="1"/>
  <c r="O303" i="1"/>
  <c r="N303" i="1"/>
  <c r="M303" i="1"/>
  <c r="G303" i="1"/>
  <c r="F303" i="1"/>
  <c r="C303" i="1"/>
  <c r="Y302" i="1"/>
  <c r="S302" i="1"/>
  <c r="Q302" i="1"/>
  <c r="O302" i="1"/>
  <c r="N302" i="1"/>
  <c r="M302" i="1"/>
  <c r="G302" i="1"/>
  <c r="F302" i="1"/>
  <c r="C302" i="1"/>
  <c r="Y301" i="1"/>
  <c r="S301" i="1"/>
  <c r="Q301" i="1"/>
  <c r="O301" i="1"/>
  <c r="N301" i="1"/>
  <c r="P301" i="1" s="1"/>
  <c r="M301" i="1"/>
  <c r="G301" i="1"/>
  <c r="F301" i="1"/>
  <c r="C301" i="1"/>
  <c r="Y300" i="1"/>
  <c r="S300" i="1"/>
  <c r="Q300" i="1"/>
  <c r="O300" i="1"/>
  <c r="P300" i="1" s="1"/>
  <c r="N300" i="1"/>
  <c r="M300" i="1"/>
  <c r="G300" i="1"/>
  <c r="F300" i="1"/>
  <c r="C300" i="1"/>
  <c r="Y299" i="1"/>
  <c r="S299" i="1"/>
  <c r="Q299" i="1"/>
  <c r="O299" i="1"/>
  <c r="N299" i="1"/>
  <c r="M299" i="1"/>
  <c r="G299" i="1"/>
  <c r="F299" i="1"/>
  <c r="C299" i="1"/>
  <c r="Y298" i="1"/>
  <c r="S298" i="1"/>
  <c r="Q298" i="1"/>
  <c r="O298" i="1"/>
  <c r="N298" i="1"/>
  <c r="M298" i="1"/>
  <c r="G298" i="1"/>
  <c r="F298" i="1"/>
  <c r="C298" i="1"/>
  <c r="Y297" i="1"/>
  <c r="S297" i="1"/>
  <c r="Q297" i="1"/>
  <c r="O297" i="1"/>
  <c r="N297" i="1"/>
  <c r="P297" i="1" s="1"/>
  <c r="M297" i="1"/>
  <c r="G297" i="1"/>
  <c r="F297" i="1"/>
  <c r="C297" i="1"/>
  <c r="Y296" i="1"/>
  <c r="S296" i="1"/>
  <c r="Q296" i="1"/>
  <c r="P296" i="1"/>
  <c r="O296" i="1"/>
  <c r="N296" i="1"/>
  <c r="M296" i="1"/>
  <c r="G296" i="1"/>
  <c r="F296" i="1"/>
  <c r="C296" i="1"/>
  <c r="Y295" i="1"/>
  <c r="S295" i="1"/>
  <c r="Q295" i="1"/>
  <c r="O295" i="1"/>
  <c r="N295" i="1"/>
  <c r="M295" i="1"/>
  <c r="G295" i="1"/>
  <c r="F295" i="1"/>
  <c r="C295" i="1"/>
  <c r="Y294" i="1"/>
  <c r="S294" i="1"/>
  <c r="Q294" i="1"/>
  <c r="O294" i="1"/>
  <c r="N294" i="1"/>
  <c r="M294" i="1"/>
  <c r="G294" i="1"/>
  <c r="F294" i="1"/>
  <c r="C294" i="1"/>
  <c r="Y293" i="1"/>
  <c r="S293" i="1"/>
  <c r="Q293" i="1"/>
  <c r="O293" i="1"/>
  <c r="N293" i="1"/>
  <c r="M293" i="1"/>
  <c r="G293" i="1"/>
  <c r="F293" i="1"/>
  <c r="C293" i="1"/>
  <c r="Y292" i="1"/>
  <c r="S292" i="1"/>
  <c r="Q292" i="1"/>
  <c r="O292" i="1"/>
  <c r="N292" i="1"/>
  <c r="P292" i="1" s="1"/>
  <c r="M292" i="1"/>
  <c r="G292" i="1"/>
  <c r="F292" i="1"/>
  <c r="C292" i="1"/>
  <c r="Y291" i="1"/>
  <c r="S291" i="1"/>
  <c r="Q291" i="1"/>
  <c r="O291" i="1"/>
  <c r="N291" i="1"/>
  <c r="M291" i="1"/>
  <c r="G291" i="1"/>
  <c r="F291" i="1"/>
  <c r="C291" i="1"/>
  <c r="Y290" i="1"/>
  <c r="S290" i="1"/>
  <c r="Q290" i="1"/>
  <c r="O290" i="1"/>
  <c r="P290" i="1" s="1"/>
  <c r="N290" i="1"/>
  <c r="M290" i="1"/>
  <c r="G290" i="1"/>
  <c r="F290" i="1"/>
  <c r="C290" i="1"/>
  <c r="Y289" i="1"/>
  <c r="S289" i="1"/>
  <c r="Q289" i="1"/>
  <c r="O289" i="1"/>
  <c r="N289" i="1"/>
  <c r="P289" i="1" s="1"/>
  <c r="M289" i="1"/>
  <c r="G289" i="1"/>
  <c r="F289" i="1"/>
  <c r="C289" i="1"/>
  <c r="Y288" i="1"/>
  <c r="S288" i="1"/>
  <c r="Q288" i="1"/>
  <c r="O288" i="1"/>
  <c r="N288" i="1"/>
  <c r="P288" i="1" s="1"/>
  <c r="M288" i="1"/>
  <c r="G288" i="1"/>
  <c r="F288" i="1"/>
  <c r="C288" i="1"/>
  <c r="Y287" i="1"/>
  <c r="S287" i="1"/>
  <c r="Q287" i="1"/>
  <c r="O287" i="1"/>
  <c r="N287" i="1"/>
  <c r="M287" i="1"/>
  <c r="G287" i="1"/>
  <c r="F287" i="1"/>
  <c r="C287" i="1"/>
  <c r="Y286" i="1"/>
  <c r="S286" i="1"/>
  <c r="Q286" i="1"/>
  <c r="O286" i="1"/>
  <c r="N286" i="1"/>
  <c r="M286" i="1"/>
  <c r="G286" i="1"/>
  <c r="F286" i="1"/>
  <c r="C286" i="1"/>
  <c r="Y285" i="1"/>
  <c r="S285" i="1"/>
  <c r="Q285" i="1"/>
  <c r="O285" i="1"/>
  <c r="N285" i="1"/>
  <c r="P285" i="1" s="1"/>
  <c r="M285" i="1"/>
  <c r="G285" i="1"/>
  <c r="F285" i="1"/>
  <c r="C285" i="1"/>
  <c r="Y284" i="1"/>
  <c r="S284" i="1"/>
  <c r="Q284" i="1"/>
  <c r="O284" i="1"/>
  <c r="P284" i="1" s="1"/>
  <c r="N284" i="1"/>
  <c r="M284" i="1"/>
  <c r="G284" i="1"/>
  <c r="F284" i="1"/>
  <c r="C284" i="1"/>
  <c r="Y283" i="1"/>
  <c r="S283" i="1"/>
  <c r="Q283" i="1"/>
  <c r="O283" i="1"/>
  <c r="N283" i="1"/>
  <c r="M283" i="1"/>
  <c r="G283" i="1"/>
  <c r="F283" i="1"/>
  <c r="C283" i="1"/>
  <c r="Y282" i="1"/>
  <c r="S282" i="1"/>
  <c r="Q282" i="1"/>
  <c r="O282" i="1"/>
  <c r="N282" i="1"/>
  <c r="M282" i="1"/>
  <c r="G282" i="1"/>
  <c r="F282" i="1"/>
  <c r="C282" i="1"/>
  <c r="Y281" i="1"/>
  <c r="S281" i="1"/>
  <c r="Q281" i="1"/>
  <c r="O281" i="1"/>
  <c r="N281" i="1"/>
  <c r="P281" i="1" s="1"/>
  <c r="M281" i="1"/>
  <c r="G281" i="1"/>
  <c r="F281" i="1"/>
  <c r="C281" i="1"/>
  <c r="Y280" i="1"/>
  <c r="S280" i="1"/>
  <c r="Q280" i="1"/>
  <c r="P280" i="1"/>
  <c r="O280" i="1"/>
  <c r="N280" i="1"/>
  <c r="M280" i="1"/>
  <c r="G280" i="1"/>
  <c r="F280" i="1"/>
  <c r="C280" i="1"/>
  <c r="Y279" i="1"/>
  <c r="S279" i="1"/>
  <c r="Q279" i="1"/>
  <c r="O279" i="1"/>
  <c r="N279" i="1"/>
  <c r="M279" i="1"/>
  <c r="G279" i="1"/>
  <c r="F279" i="1"/>
  <c r="C279" i="1"/>
  <c r="Y278" i="1"/>
  <c r="S278" i="1"/>
  <c r="Q278" i="1"/>
  <c r="O278" i="1"/>
  <c r="N278" i="1"/>
  <c r="M278" i="1"/>
  <c r="G278" i="1"/>
  <c r="F278" i="1"/>
  <c r="C278" i="1"/>
  <c r="Y277" i="1"/>
  <c r="S277" i="1"/>
  <c r="Q277" i="1"/>
  <c r="O277" i="1"/>
  <c r="N277" i="1"/>
  <c r="M277" i="1"/>
  <c r="G277" i="1"/>
  <c r="F277" i="1"/>
  <c r="C277" i="1"/>
  <c r="Y276" i="1"/>
  <c r="S276" i="1"/>
  <c r="Q276" i="1"/>
  <c r="O276" i="1"/>
  <c r="N276" i="1"/>
  <c r="P276" i="1" s="1"/>
  <c r="M276" i="1"/>
  <c r="G276" i="1"/>
  <c r="F276" i="1"/>
  <c r="C276" i="1"/>
  <c r="Y275" i="1"/>
  <c r="S275" i="1"/>
  <c r="Q275" i="1"/>
  <c r="O275" i="1"/>
  <c r="N275" i="1"/>
  <c r="M275" i="1"/>
  <c r="G275" i="1"/>
  <c r="F275" i="1"/>
  <c r="C275" i="1"/>
  <c r="Y274" i="1"/>
  <c r="S274" i="1"/>
  <c r="Q274" i="1"/>
  <c r="O274" i="1"/>
  <c r="P274" i="1" s="1"/>
  <c r="N274" i="1"/>
  <c r="M274" i="1"/>
  <c r="G274" i="1"/>
  <c r="F274" i="1"/>
  <c r="C274" i="1"/>
  <c r="Y273" i="1"/>
  <c r="S273" i="1"/>
  <c r="Q273" i="1"/>
  <c r="O273" i="1"/>
  <c r="N273" i="1"/>
  <c r="P273" i="1" s="1"/>
  <c r="M273" i="1"/>
  <c r="G273" i="1"/>
  <c r="F273" i="1"/>
  <c r="C273" i="1"/>
  <c r="Y272" i="1"/>
  <c r="S272" i="1"/>
  <c r="Q272" i="1"/>
  <c r="O272" i="1"/>
  <c r="N272" i="1"/>
  <c r="P272" i="1" s="1"/>
  <c r="M272" i="1"/>
  <c r="G272" i="1"/>
  <c r="F272" i="1"/>
  <c r="C272" i="1"/>
  <c r="Y271" i="1"/>
  <c r="S271" i="1"/>
  <c r="Q271" i="1"/>
  <c r="O271" i="1"/>
  <c r="N271" i="1"/>
  <c r="M271" i="1"/>
  <c r="G271" i="1"/>
  <c r="F271" i="1"/>
  <c r="C271" i="1"/>
  <c r="Y270" i="1"/>
  <c r="S270" i="1"/>
  <c r="Q270" i="1"/>
  <c r="O270" i="1"/>
  <c r="P270" i="1" s="1"/>
  <c r="N270" i="1"/>
  <c r="M270" i="1"/>
  <c r="G270" i="1"/>
  <c r="F270" i="1"/>
  <c r="C270" i="1"/>
  <c r="Y269" i="1"/>
  <c r="S269" i="1"/>
  <c r="Q269" i="1"/>
  <c r="O269" i="1"/>
  <c r="N269" i="1"/>
  <c r="P269" i="1" s="1"/>
  <c r="M269" i="1"/>
  <c r="G269" i="1"/>
  <c r="F269" i="1"/>
  <c r="C269" i="1"/>
  <c r="Y268" i="1"/>
  <c r="S268" i="1"/>
  <c r="Q268" i="1"/>
  <c r="O268" i="1"/>
  <c r="P268" i="1" s="1"/>
  <c r="N268" i="1"/>
  <c r="M268" i="1"/>
  <c r="G268" i="1"/>
  <c r="F268" i="1"/>
  <c r="C268" i="1"/>
  <c r="Y267" i="1"/>
  <c r="S267" i="1"/>
  <c r="Q267" i="1"/>
  <c r="O267" i="1"/>
  <c r="N267" i="1"/>
  <c r="M267" i="1"/>
  <c r="G267" i="1"/>
  <c r="F267" i="1"/>
  <c r="C267" i="1"/>
  <c r="Y266" i="1"/>
  <c r="S266" i="1"/>
  <c r="Q266" i="1"/>
  <c r="O266" i="1"/>
  <c r="N266" i="1"/>
  <c r="M266" i="1"/>
  <c r="G266" i="1"/>
  <c r="F266" i="1"/>
  <c r="C266" i="1"/>
  <c r="Y265" i="1"/>
  <c r="S265" i="1"/>
  <c r="Q265" i="1"/>
  <c r="O265" i="1"/>
  <c r="N265" i="1"/>
  <c r="P265" i="1" s="1"/>
  <c r="M265" i="1"/>
  <c r="G265" i="1"/>
  <c r="F265" i="1"/>
  <c r="C265" i="1"/>
  <c r="Y264" i="1"/>
  <c r="S264" i="1"/>
  <c r="Q264" i="1"/>
  <c r="P264" i="1"/>
  <c r="O264" i="1"/>
  <c r="N264" i="1"/>
  <c r="M264" i="1"/>
  <c r="G264" i="1"/>
  <c r="F264" i="1"/>
  <c r="C264" i="1"/>
  <c r="Y263" i="1"/>
  <c r="S263" i="1"/>
  <c r="Q263" i="1"/>
  <c r="O263" i="1"/>
  <c r="N263" i="1"/>
  <c r="M263" i="1"/>
  <c r="G263" i="1"/>
  <c r="F263" i="1"/>
  <c r="C263" i="1"/>
  <c r="Y262" i="1"/>
  <c r="S262" i="1"/>
  <c r="Q262" i="1"/>
  <c r="O262" i="1"/>
  <c r="N262" i="1"/>
  <c r="M262" i="1"/>
  <c r="G262" i="1"/>
  <c r="F262" i="1"/>
  <c r="C262" i="1"/>
  <c r="Y261" i="1"/>
  <c r="S261" i="1"/>
  <c r="Q261" i="1"/>
  <c r="O261" i="1"/>
  <c r="N261" i="1"/>
  <c r="M261" i="1"/>
  <c r="G261" i="1"/>
  <c r="F261" i="1"/>
  <c r="C261" i="1"/>
  <c r="Y260" i="1"/>
  <c r="S260" i="1"/>
  <c r="Q260" i="1"/>
  <c r="O260" i="1"/>
  <c r="N260" i="1"/>
  <c r="P260" i="1" s="1"/>
  <c r="M260" i="1"/>
  <c r="G260" i="1"/>
  <c r="F260" i="1"/>
  <c r="C260" i="1"/>
  <c r="Y259" i="1"/>
  <c r="S259" i="1"/>
  <c r="Q259" i="1"/>
  <c r="O259" i="1"/>
  <c r="N259" i="1"/>
  <c r="M259" i="1"/>
  <c r="G259" i="1"/>
  <c r="F259" i="1"/>
  <c r="C259" i="1"/>
  <c r="Y258" i="1"/>
  <c r="S258" i="1"/>
  <c r="Q258" i="1"/>
  <c r="O258" i="1"/>
  <c r="P258" i="1" s="1"/>
  <c r="N258" i="1"/>
  <c r="M258" i="1"/>
  <c r="G258" i="1"/>
  <c r="F258" i="1"/>
  <c r="C258" i="1"/>
  <c r="Y257" i="1"/>
  <c r="S257" i="1"/>
  <c r="Q257" i="1"/>
  <c r="O257" i="1"/>
  <c r="N257" i="1"/>
  <c r="M257" i="1"/>
  <c r="G257" i="1"/>
  <c r="F257" i="1"/>
  <c r="C257" i="1"/>
  <c r="Y256" i="1"/>
  <c r="S256" i="1"/>
  <c r="Q256" i="1"/>
  <c r="O256" i="1"/>
  <c r="N256" i="1"/>
  <c r="P256" i="1" s="1"/>
  <c r="M256" i="1"/>
  <c r="G256" i="1"/>
  <c r="F256" i="1"/>
  <c r="C256" i="1"/>
  <c r="Y255" i="1"/>
  <c r="S255" i="1"/>
  <c r="Q255" i="1"/>
  <c r="O255" i="1"/>
  <c r="N255" i="1"/>
  <c r="M255" i="1"/>
  <c r="G255" i="1"/>
  <c r="F255" i="1"/>
  <c r="C255" i="1"/>
  <c r="Y254" i="1"/>
  <c r="S254" i="1"/>
  <c r="Q254" i="1"/>
  <c r="O254" i="1"/>
  <c r="P254" i="1" s="1"/>
  <c r="N254" i="1"/>
  <c r="M254" i="1"/>
  <c r="G254" i="1"/>
  <c r="F254" i="1"/>
  <c r="C254" i="1"/>
  <c r="Y253" i="1"/>
  <c r="S253" i="1"/>
  <c r="Q253" i="1"/>
  <c r="O253" i="1"/>
  <c r="N253" i="1"/>
  <c r="P253" i="1" s="1"/>
  <c r="M253" i="1"/>
  <c r="G253" i="1"/>
  <c r="F253" i="1"/>
  <c r="C253" i="1"/>
  <c r="Y252" i="1"/>
  <c r="S252" i="1"/>
  <c r="Q252" i="1"/>
  <c r="O252" i="1"/>
  <c r="P252" i="1" s="1"/>
  <c r="N252" i="1"/>
  <c r="M252" i="1"/>
  <c r="G252" i="1"/>
  <c r="F252" i="1"/>
  <c r="C252" i="1"/>
  <c r="Y251" i="1"/>
  <c r="S251" i="1"/>
  <c r="Q251" i="1"/>
  <c r="O251" i="1"/>
  <c r="N251" i="1"/>
  <c r="M251" i="1"/>
  <c r="G251" i="1"/>
  <c r="F251" i="1"/>
  <c r="C251" i="1"/>
  <c r="Y250" i="1"/>
  <c r="S250" i="1"/>
  <c r="Q250" i="1"/>
  <c r="O250" i="1"/>
  <c r="N250" i="1"/>
  <c r="M250" i="1"/>
  <c r="G250" i="1"/>
  <c r="F250" i="1"/>
  <c r="C250" i="1"/>
  <c r="Y249" i="1"/>
  <c r="S249" i="1"/>
  <c r="Q249" i="1"/>
  <c r="O249" i="1"/>
  <c r="N249" i="1"/>
  <c r="P249" i="1" s="1"/>
  <c r="M249" i="1"/>
  <c r="G249" i="1"/>
  <c r="F249" i="1"/>
  <c r="C249" i="1"/>
  <c r="Y248" i="1"/>
  <c r="S248" i="1"/>
  <c r="Q248" i="1"/>
  <c r="P248" i="1"/>
  <c r="O248" i="1"/>
  <c r="N248" i="1"/>
  <c r="M248" i="1"/>
  <c r="G248" i="1"/>
  <c r="F248" i="1"/>
  <c r="C248" i="1"/>
  <c r="Y247" i="1"/>
  <c r="S247" i="1"/>
  <c r="Q247" i="1"/>
  <c r="O247" i="1"/>
  <c r="N247" i="1"/>
  <c r="M247" i="1"/>
  <c r="G247" i="1"/>
  <c r="F247" i="1"/>
  <c r="C247" i="1"/>
  <c r="Y246" i="1"/>
  <c r="S246" i="1"/>
  <c r="Q246" i="1"/>
  <c r="O246" i="1"/>
  <c r="N246" i="1"/>
  <c r="M246" i="1"/>
  <c r="G246" i="1"/>
  <c r="F246" i="1"/>
  <c r="C246" i="1"/>
  <c r="Y245" i="1"/>
  <c r="S245" i="1"/>
  <c r="Q245" i="1"/>
  <c r="O245" i="1"/>
  <c r="N245" i="1"/>
  <c r="M245" i="1"/>
  <c r="G245" i="1"/>
  <c r="F245" i="1"/>
  <c r="C245" i="1"/>
  <c r="Y244" i="1"/>
  <c r="S244" i="1"/>
  <c r="Q244" i="1"/>
  <c r="O244" i="1"/>
  <c r="N244" i="1"/>
  <c r="P244" i="1" s="1"/>
  <c r="M244" i="1"/>
  <c r="G244" i="1"/>
  <c r="F244" i="1"/>
  <c r="C244" i="1"/>
  <c r="Y243" i="1"/>
  <c r="S243" i="1"/>
  <c r="Q243" i="1"/>
  <c r="O243" i="1"/>
  <c r="N243" i="1"/>
  <c r="M243" i="1"/>
  <c r="G243" i="1"/>
  <c r="F243" i="1"/>
  <c r="C243" i="1"/>
  <c r="Y242" i="1"/>
  <c r="S242" i="1"/>
  <c r="Q242" i="1"/>
  <c r="O242" i="1"/>
  <c r="P242" i="1" s="1"/>
  <c r="N242" i="1"/>
  <c r="M242" i="1"/>
  <c r="G242" i="1"/>
  <c r="F242" i="1"/>
  <c r="C242" i="1"/>
  <c r="Y241" i="1"/>
  <c r="S241" i="1"/>
  <c r="Q241" i="1"/>
  <c r="O241" i="1"/>
  <c r="N241" i="1"/>
  <c r="M241" i="1"/>
  <c r="G241" i="1"/>
  <c r="F241" i="1"/>
  <c r="C241" i="1"/>
  <c r="Y240" i="1"/>
  <c r="S240" i="1"/>
  <c r="Q240" i="1"/>
  <c r="O240" i="1"/>
  <c r="N240" i="1"/>
  <c r="P240" i="1" s="1"/>
  <c r="M240" i="1"/>
  <c r="G240" i="1"/>
  <c r="F240" i="1"/>
  <c r="C240" i="1"/>
  <c r="Y239" i="1"/>
  <c r="S239" i="1"/>
  <c r="Q239" i="1"/>
  <c r="O239" i="1"/>
  <c r="N239" i="1"/>
  <c r="M239" i="1"/>
  <c r="G239" i="1"/>
  <c r="F239" i="1"/>
  <c r="C239" i="1"/>
  <c r="Y238" i="1"/>
  <c r="S238" i="1"/>
  <c r="Q238" i="1"/>
  <c r="O238" i="1"/>
  <c r="P238" i="1" s="1"/>
  <c r="N238" i="1"/>
  <c r="M238" i="1"/>
  <c r="G238" i="1"/>
  <c r="F238" i="1"/>
  <c r="C238" i="1"/>
  <c r="Y237" i="1"/>
  <c r="S237" i="1"/>
  <c r="Q237" i="1"/>
  <c r="O237" i="1"/>
  <c r="N237" i="1"/>
  <c r="P237" i="1" s="1"/>
  <c r="M237" i="1"/>
  <c r="G237" i="1"/>
  <c r="F237" i="1"/>
  <c r="C237" i="1"/>
  <c r="Y236" i="1"/>
  <c r="S236" i="1"/>
  <c r="Q236" i="1"/>
  <c r="O236" i="1"/>
  <c r="P236" i="1" s="1"/>
  <c r="N236" i="1"/>
  <c r="M236" i="1"/>
  <c r="G236" i="1"/>
  <c r="F236" i="1"/>
  <c r="C236" i="1"/>
  <c r="Y235" i="1"/>
  <c r="Q235" i="1"/>
  <c r="P235" i="1"/>
  <c r="O235" i="1"/>
  <c r="N235" i="1"/>
  <c r="M235" i="1"/>
  <c r="G235" i="1"/>
  <c r="F235" i="1"/>
  <c r="C235" i="1"/>
  <c r="Y234" i="1"/>
  <c r="Q234" i="1"/>
  <c r="O234" i="1"/>
  <c r="N234" i="1"/>
  <c r="M234" i="1"/>
  <c r="G234" i="1"/>
  <c r="F234" i="1"/>
  <c r="C234" i="1"/>
  <c r="Y233" i="1"/>
  <c r="Q233" i="1"/>
  <c r="O233" i="1"/>
  <c r="N233" i="1"/>
  <c r="P233" i="1" s="1"/>
  <c r="M233" i="1"/>
  <c r="G233" i="1"/>
  <c r="F233" i="1"/>
  <c r="C233" i="1"/>
  <c r="Y232" i="1"/>
  <c r="Q232" i="1"/>
  <c r="O232" i="1"/>
  <c r="N232" i="1"/>
  <c r="M232" i="1"/>
  <c r="G232" i="1"/>
  <c r="F232" i="1"/>
  <c r="C232" i="1"/>
  <c r="Y231" i="1"/>
  <c r="Q231" i="1"/>
  <c r="O231" i="1"/>
  <c r="N231" i="1"/>
  <c r="P231" i="1" s="1"/>
  <c r="M231" i="1"/>
  <c r="G231" i="1"/>
  <c r="F231" i="1"/>
  <c r="C231" i="1"/>
  <c r="Y230" i="1"/>
  <c r="Q230" i="1"/>
  <c r="O230" i="1"/>
  <c r="N230" i="1"/>
  <c r="P230" i="1" s="1"/>
  <c r="M230" i="1"/>
  <c r="G230" i="1"/>
  <c r="F230" i="1"/>
  <c r="C230" i="1"/>
  <c r="Y229" i="1"/>
  <c r="Q229" i="1"/>
  <c r="O229" i="1"/>
  <c r="N229" i="1"/>
  <c r="M229" i="1"/>
  <c r="G229" i="1"/>
  <c r="F229" i="1"/>
  <c r="C229" i="1"/>
  <c r="Y228" i="1"/>
  <c r="Q228" i="1"/>
  <c r="O228" i="1"/>
  <c r="N228" i="1"/>
  <c r="P228" i="1" s="1"/>
  <c r="M228" i="1"/>
  <c r="G228" i="1"/>
  <c r="F228" i="1"/>
  <c r="C228" i="1"/>
  <c r="Y227" i="1"/>
  <c r="S227" i="1"/>
  <c r="Q227" i="1"/>
  <c r="O227" i="1"/>
  <c r="N227" i="1"/>
  <c r="M227" i="1"/>
  <c r="G227" i="1"/>
  <c r="F227" i="1"/>
  <c r="C227" i="1"/>
  <c r="Y226" i="1"/>
  <c r="S226" i="1"/>
  <c r="Q226" i="1"/>
  <c r="O226" i="1"/>
  <c r="P226" i="1" s="1"/>
  <c r="N226" i="1"/>
  <c r="M226" i="1"/>
  <c r="G226" i="1"/>
  <c r="F226" i="1"/>
  <c r="C226" i="1"/>
  <c r="Y225" i="1"/>
  <c r="S225" i="1"/>
  <c r="Q225" i="1"/>
  <c r="O225" i="1"/>
  <c r="N225" i="1"/>
  <c r="P225" i="1" s="1"/>
  <c r="M225" i="1"/>
  <c r="G225" i="1"/>
  <c r="F225" i="1"/>
  <c r="C225" i="1"/>
  <c r="Y224" i="1"/>
  <c r="S224" i="1"/>
  <c r="Q224" i="1"/>
  <c r="O224" i="1"/>
  <c r="N224" i="1"/>
  <c r="P224" i="1" s="1"/>
  <c r="M224" i="1"/>
  <c r="G224" i="1"/>
  <c r="F224" i="1"/>
  <c r="C224" i="1"/>
  <c r="Y223" i="1"/>
  <c r="S223" i="1"/>
  <c r="Q223" i="1"/>
  <c r="P223" i="1"/>
  <c r="O223" i="1"/>
  <c r="N223" i="1"/>
  <c r="M223" i="1"/>
  <c r="G223" i="1"/>
  <c r="F223" i="1"/>
  <c r="C223" i="1"/>
  <c r="Y222" i="1"/>
  <c r="S222" i="1"/>
  <c r="Q222" i="1"/>
  <c r="O222" i="1"/>
  <c r="N222" i="1"/>
  <c r="P222" i="1" s="1"/>
  <c r="M222" i="1"/>
  <c r="G222" i="1"/>
  <c r="F222" i="1"/>
  <c r="C222" i="1"/>
  <c r="Y221" i="1"/>
  <c r="S221" i="1"/>
  <c r="Q221" i="1"/>
  <c r="O221" i="1"/>
  <c r="P221" i="1" s="1"/>
  <c r="N221" i="1"/>
  <c r="M221" i="1"/>
  <c r="G221" i="1"/>
  <c r="F221" i="1"/>
  <c r="C221" i="1"/>
  <c r="Y220" i="1"/>
  <c r="S220" i="1"/>
  <c r="Q220" i="1"/>
  <c r="O220" i="1"/>
  <c r="N220" i="1"/>
  <c r="M220" i="1"/>
  <c r="G220" i="1"/>
  <c r="F220" i="1"/>
  <c r="C220" i="1"/>
  <c r="Y219" i="1"/>
  <c r="S219" i="1"/>
  <c r="Q219" i="1"/>
  <c r="O219" i="1"/>
  <c r="N219" i="1"/>
  <c r="P219" i="1" s="1"/>
  <c r="M219" i="1"/>
  <c r="G219" i="1"/>
  <c r="F219" i="1"/>
  <c r="C219" i="1"/>
  <c r="Y218" i="1"/>
  <c r="S218" i="1"/>
  <c r="Q218" i="1"/>
  <c r="O218" i="1"/>
  <c r="N218" i="1"/>
  <c r="M218" i="1"/>
  <c r="G218" i="1"/>
  <c r="F218" i="1"/>
  <c r="C218" i="1"/>
  <c r="Y217" i="1"/>
  <c r="S217" i="1"/>
  <c r="Q217" i="1"/>
  <c r="O217" i="1"/>
  <c r="N217" i="1"/>
  <c r="P217" i="1" s="1"/>
  <c r="M217" i="1"/>
  <c r="G217" i="1"/>
  <c r="F217" i="1"/>
  <c r="C217" i="1"/>
  <c r="Y216" i="1"/>
  <c r="S216" i="1"/>
  <c r="Q216" i="1"/>
  <c r="O216" i="1"/>
  <c r="N216" i="1"/>
  <c r="P216" i="1" s="1"/>
  <c r="M216" i="1"/>
  <c r="G216" i="1"/>
  <c r="F216" i="1"/>
  <c r="C216" i="1"/>
  <c r="Y215" i="1"/>
  <c r="S215" i="1"/>
  <c r="Q215" i="1"/>
  <c r="P215" i="1"/>
  <c r="O215" i="1"/>
  <c r="N215" i="1"/>
  <c r="M215" i="1"/>
  <c r="G215" i="1"/>
  <c r="F215" i="1"/>
  <c r="C215" i="1"/>
  <c r="Y214" i="1"/>
  <c r="S214" i="1"/>
  <c r="Q214" i="1"/>
  <c r="O214" i="1"/>
  <c r="N214" i="1"/>
  <c r="P214" i="1" s="1"/>
  <c r="M214" i="1"/>
  <c r="G214" i="1"/>
  <c r="F214" i="1"/>
  <c r="C214" i="1"/>
  <c r="Y213" i="1"/>
  <c r="S213" i="1"/>
  <c r="Q213" i="1"/>
  <c r="O213" i="1"/>
  <c r="P213" i="1" s="1"/>
  <c r="N213" i="1"/>
  <c r="M213" i="1"/>
  <c r="G213" i="1"/>
  <c r="F213" i="1"/>
  <c r="C213" i="1"/>
  <c r="Y212" i="1"/>
  <c r="S212" i="1"/>
  <c r="Q212" i="1"/>
  <c r="O212" i="1"/>
  <c r="N212" i="1"/>
  <c r="M212" i="1"/>
  <c r="G212" i="1"/>
  <c r="F212" i="1"/>
  <c r="C212" i="1"/>
  <c r="Y211" i="1"/>
  <c r="S211" i="1"/>
  <c r="Q211" i="1"/>
  <c r="O211" i="1"/>
  <c r="N211" i="1"/>
  <c r="P211" i="1" s="1"/>
  <c r="M211" i="1"/>
  <c r="G211" i="1"/>
  <c r="F211" i="1"/>
  <c r="C211" i="1"/>
  <c r="Y210" i="1"/>
  <c r="S210" i="1"/>
  <c r="Q210" i="1"/>
  <c r="O210" i="1"/>
  <c r="N210" i="1"/>
  <c r="M210" i="1"/>
  <c r="G210" i="1"/>
  <c r="F210" i="1"/>
  <c r="C210" i="1"/>
  <c r="Y209" i="1"/>
  <c r="S209" i="1"/>
  <c r="Q209" i="1"/>
  <c r="O209" i="1"/>
  <c r="N209" i="1"/>
  <c r="P209" i="1" s="1"/>
  <c r="M209" i="1"/>
  <c r="G209" i="1"/>
  <c r="F209" i="1"/>
  <c r="C209" i="1"/>
  <c r="Y208" i="1"/>
  <c r="S208" i="1"/>
  <c r="Q208" i="1"/>
  <c r="O208" i="1"/>
  <c r="N208" i="1"/>
  <c r="P208" i="1" s="1"/>
  <c r="M208" i="1"/>
  <c r="G208" i="1"/>
  <c r="F208" i="1"/>
  <c r="C208" i="1"/>
  <c r="Y207" i="1"/>
  <c r="S207" i="1"/>
  <c r="Q207" i="1"/>
  <c r="P207" i="1"/>
  <c r="O207" i="1"/>
  <c r="N207" i="1"/>
  <c r="M207" i="1"/>
  <c r="G207" i="1"/>
  <c r="F207" i="1"/>
  <c r="C207" i="1"/>
  <c r="Y206" i="1"/>
  <c r="S206" i="1"/>
  <c r="Q206" i="1"/>
  <c r="O206" i="1"/>
  <c r="N206" i="1"/>
  <c r="P206" i="1" s="1"/>
  <c r="M206" i="1"/>
  <c r="G206" i="1"/>
  <c r="F206" i="1"/>
  <c r="C206" i="1"/>
  <c r="Y205" i="1"/>
  <c r="S205" i="1"/>
  <c r="Q205" i="1"/>
  <c r="O205" i="1"/>
  <c r="P205" i="1" s="1"/>
  <c r="N205" i="1"/>
  <c r="M205" i="1"/>
  <c r="G205" i="1"/>
  <c r="F205" i="1"/>
  <c r="C205" i="1"/>
  <c r="Y204" i="1"/>
  <c r="S204" i="1"/>
  <c r="Q204" i="1"/>
  <c r="O204" i="1"/>
  <c r="N204" i="1"/>
  <c r="M204" i="1"/>
  <c r="G204" i="1"/>
  <c r="F204" i="1"/>
  <c r="C204" i="1"/>
  <c r="Y203" i="1"/>
  <c r="S203" i="1"/>
  <c r="Q203" i="1"/>
  <c r="O203" i="1"/>
  <c r="N203" i="1"/>
  <c r="P203" i="1" s="1"/>
  <c r="M203" i="1"/>
  <c r="G203" i="1"/>
  <c r="F203" i="1"/>
  <c r="C203" i="1"/>
  <c r="Y202" i="1"/>
  <c r="S202" i="1"/>
  <c r="Q202" i="1"/>
  <c r="O202" i="1"/>
  <c r="N202" i="1"/>
  <c r="M202" i="1"/>
  <c r="G202" i="1"/>
  <c r="F202" i="1"/>
  <c r="C202" i="1"/>
  <c r="Y201" i="1"/>
  <c r="S201" i="1"/>
  <c r="Q201" i="1"/>
  <c r="O201" i="1"/>
  <c r="N201" i="1"/>
  <c r="P201" i="1" s="1"/>
  <c r="M201" i="1"/>
  <c r="G201" i="1"/>
  <c r="F201" i="1"/>
  <c r="C201" i="1"/>
  <c r="Y200" i="1"/>
  <c r="S200" i="1"/>
  <c r="Q200" i="1"/>
  <c r="O200" i="1"/>
  <c r="N200" i="1"/>
  <c r="P200" i="1" s="1"/>
  <c r="M200" i="1"/>
  <c r="G200" i="1"/>
  <c r="F200" i="1"/>
  <c r="C200" i="1"/>
  <c r="Y199" i="1"/>
  <c r="S199" i="1"/>
  <c r="Q199" i="1"/>
  <c r="P199" i="1"/>
  <c r="O199" i="1"/>
  <c r="N199" i="1"/>
  <c r="M199" i="1"/>
  <c r="G199" i="1"/>
  <c r="F199" i="1"/>
  <c r="C199" i="1"/>
  <c r="Y198" i="1"/>
  <c r="S198" i="1"/>
  <c r="Q198" i="1"/>
  <c r="O198" i="1"/>
  <c r="N198" i="1"/>
  <c r="P198" i="1" s="1"/>
  <c r="M198" i="1"/>
  <c r="G198" i="1"/>
  <c r="F198" i="1"/>
  <c r="C198" i="1"/>
  <c r="Y197" i="1"/>
  <c r="S197" i="1"/>
  <c r="Q197" i="1"/>
  <c r="O197" i="1"/>
  <c r="P197" i="1" s="1"/>
  <c r="N197" i="1"/>
  <c r="M197" i="1"/>
  <c r="G197" i="1"/>
  <c r="F197" i="1"/>
  <c r="C197" i="1"/>
  <c r="Y196" i="1"/>
  <c r="S196" i="1"/>
  <c r="Q196" i="1"/>
  <c r="O196" i="1"/>
  <c r="N196" i="1"/>
  <c r="M196" i="1"/>
  <c r="G196" i="1"/>
  <c r="F196" i="1"/>
  <c r="C196" i="1"/>
  <c r="Y195" i="1"/>
  <c r="S195" i="1"/>
  <c r="Q195" i="1"/>
  <c r="O195" i="1"/>
  <c r="N195" i="1"/>
  <c r="P195" i="1" s="1"/>
  <c r="M195" i="1"/>
  <c r="G195" i="1"/>
  <c r="F195" i="1"/>
  <c r="C195" i="1"/>
  <c r="Y194" i="1"/>
  <c r="S194" i="1"/>
  <c r="Q194" i="1"/>
  <c r="O194" i="1"/>
  <c r="N194" i="1"/>
  <c r="M194" i="1"/>
  <c r="G194" i="1"/>
  <c r="F194" i="1"/>
  <c r="C194" i="1"/>
  <c r="Y193" i="1"/>
  <c r="S193" i="1"/>
  <c r="Q193" i="1"/>
  <c r="O193" i="1"/>
  <c r="N193" i="1"/>
  <c r="P193" i="1" s="1"/>
  <c r="M193" i="1"/>
  <c r="G193" i="1"/>
  <c r="F193" i="1"/>
  <c r="C193" i="1"/>
  <c r="Y192" i="1"/>
  <c r="S192" i="1"/>
  <c r="Q192" i="1"/>
  <c r="O192" i="1"/>
  <c r="N192" i="1"/>
  <c r="P192" i="1" s="1"/>
  <c r="M192" i="1"/>
  <c r="G192" i="1"/>
  <c r="F192" i="1"/>
  <c r="C192" i="1"/>
  <c r="Y191" i="1"/>
  <c r="S191" i="1"/>
  <c r="Q191" i="1"/>
  <c r="P191" i="1"/>
  <c r="O191" i="1"/>
  <c r="N191" i="1"/>
  <c r="M191" i="1"/>
  <c r="G191" i="1"/>
  <c r="F191" i="1"/>
  <c r="C191" i="1"/>
  <c r="Y190" i="1"/>
  <c r="S190" i="1"/>
  <c r="Q190" i="1"/>
  <c r="O190" i="1"/>
  <c r="N190" i="1"/>
  <c r="P190" i="1" s="1"/>
  <c r="M190" i="1"/>
  <c r="G190" i="1"/>
  <c r="F190" i="1"/>
  <c r="C190" i="1"/>
  <c r="Y189" i="1"/>
  <c r="S189" i="1"/>
  <c r="Q189" i="1"/>
  <c r="O189" i="1"/>
  <c r="N189" i="1"/>
  <c r="P189" i="1" s="1"/>
  <c r="M189" i="1"/>
  <c r="G189" i="1"/>
  <c r="F189" i="1"/>
  <c r="C189" i="1"/>
  <c r="Y188" i="1"/>
  <c r="S188" i="1"/>
  <c r="Q188" i="1"/>
  <c r="O188" i="1"/>
  <c r="N188" i="1"/>
  <c r="M188" i="1"/>
  <c r="G188" i="1"/>
  <c r="F188" i="1"/>
  <c r="C188" i="1"/>
  <c r="Y187" i="1"/>
  <c r="S187" i="1"/>
  <c r="Q187" i="1"/>
  <c r="O187" i="1"/>
  <c r="N187" i="1"/>
  <c r="P187" i="1" s="1"/>
  <c r="M187" i="1"/>
  <c r="G187" i="1"/>
  <c r="F187" i="1"/>
  <c r="C187" i="1"/>
  <c r="Y186" i="1"/>
  <c r="S186" i="1"/>
  <c r="Q186" i="1"/>
  <c r="O186" i="1"/>
  <c r="N186" i="1"/>
  <c r="M186" i="1"/>
  <c r="G186" i="1"/>
  <c r="F186" i="1"/>
  <c r="C186" i="1"/>
  <c r="Y185" i="1"/>
  <c r="S185" i="1"/>
  <c r="Q185" i="1"/>
  <c r="O185" i="1"/>
  <c r="N185" i="1"/>
  <c r="P185" i="1" s="1"/>
  <c r="M185" i="1"/>
  <c r="G185" i="1"/>
  <c r="F185" i="1"/>
  <c r="C185" i="1"/>
  <c r="Y184" i="1"/>
  <c r="S184" i="1"/>
  <c r="Q184" i="1"/>
  <c r="O184" i="1"/>
  <c r="N184" i="1"/>
  <c r="P184" i="1" s="1"/>
  <c r="M184" i="1"/>
  <c r="G184" i="1"/>
  <c r="F184" i="1"/>
  <c r="C184" i="1"/>
  <c r="Y183" i="1"/>
  <c r="S183" i="1"/>
  <c r="Q183" i="1"/>
  <c r="P183" i="1"/>
  <c r="O183" i="1"/>
  <c r="N183" i="1"/>
  <c r="M183" i="1"/>
  <c r="G183" i="1"/>
  <c r="F183" i="1"/>
  <c r="C183" i="1"/>
  <c r="Y182" i="1"/>
  <c r="S182" i="1"/>
  <c r="Q182" i="1"/>
  <c r="O182" i="1"/>
  <c r="N182" i="1"/>
  <c r="P182" i="1" s="1"/>
  <c r="M182" i="1"/>
  <c r="G182" i="1"/>
  <c r="F182" i="1"/>
  <c r="C182" i="1"/>
  <c r="Y181" i="1"/>
  <c r="S181" i="1"/>
  <c r="Q181" i="1"/>
  <c r="O181" i="1"/>
  <c r="N181" i="1"/>
  <c r="P181" i="1" s="1"/>
  <c r="M181" i="1"/>
  <c r="G181" i="1"/>
  <c r="F181" i="1"/>
  <c r="C181" i="1"/>
  <c r="Y180" i="1"/>
  <c r="S180" i="1"/>
  <c r="Q180" i="1"/>
  <c r="O180" i="1"/>
  <c r="N180" i="1"/>
  <c r="M180" i="1"/>
  <c r="G180" i="1"/>
  <c r="F180" i="1"/>
  <c r="C180" i="1"/>
  <c r="Y179" i="1"/>
  <c r="S179" i="1"/>
  <c r="Q179" i="1"/>
  <c r="O179" i="1"/>
  <c r="N179" i="1"/>
  <c r="P179" i="1" s="1"/>
  <c r="M179" i="1"/>
  <c r="G179" i="1"/>
  <c r="F179" i="1"/>
  <c r="C179" i="1"/>
  <c r="Y178" i="1"/>
  <c r="S178" i="1"/>
  <c r="Q178" i="1"/>
  <c r="O178" i="1"/>
  <c r="N178" i="1"/>
  <c r="M178" i="1"/>
  <c r="G178" i="1"/>
  <c r="F178" i="1"/>
  <c r="C178" i="1"/>
  <c r="Y177" i="1"/>
  <c r="S177" i="1"/>
  <c r="Q177" i="1"/>
  <c r="O177" i="1"/>
  <c r="N177" i="1"/>
  <c r="P177" i="1" s="1"/>
  <c r="M177" i="1"/>
  <c r="G177" i="1"/>
  <c r="F177" i="1"/>
  <c r="C177" i="1"/>
  <c r="Y176" i="1"/>
  <c r="S176" i="1"/>
  <c r="Q176" i="1"/>
  <c r="O176" i="1"/>
  <c r="N176" i="1"/>
  <c r="P176" i="1" s="1"/>
  <c r="M176" i="1"/>
  <c r="G176" i="1"/>
  <c r="F176" i="1"/>
  <c r="C176" i="1"/>
  <c r="Y175" i="1"/>
  <c r="S175" i="1"/>
  <c r="Q175" i="1"/>
  <c r="P175" i="1"/>
  <c r="O175" i="1"/>
  <c r="N175" i="1"/>
  <c r="M175" i="1"/>
  <c r="G175" i="1"/>
  <c r="F175" i="1"/>
  <c r="C175" i="1"/>
  <c r="Y174" i="1"/>
  <c r="S174" i="1"/>
  <c r="Q174" i="1"/>
  <c r="O174" i="1"/>
  <c r="N174" i="1"/>
  <c r="P174" i="1" s="1"/>
  <c r="M174" i="1"/>
  <c r="G174" i="1"/>
  <c r="F174" i="1"/>
  <c r="C174" i="1"/>
  <c r="Y173" i="1"/>
  <c r="S173" i="1"/>
  <c r="Q173" i="1"/>
  <c r="O173" i="1"/>
  <c r="N173" i="1"/>
  <c r="P173" i="1" s="1"/>
  <c r="M173" i="1"/>
  <c r="G173" i="1"/>
  <c r="F173" i="1"/>
  <c r="C173" i="1"/>
  <c r="Y172" i="1"/>
  <c r="S172" i="1"/>
  <c r="Q172" i="1"/>
  <c r="O172" i="1"/>
  <c r="N172" i="1"/>
  <c r="M172" i="1"/>
  <c r="G172" i="1"/>
  <c r="F172" i="1"/>
  <c r="C172" i="1"/>
  <c r="Y171" i="1"/>
  <c r="S171" i="1"/>
  <c r="Q171" i="1"/>
  <c r="O171" i="1"/>
  <c r="N171" i="1"/>
  <c r="P171" i="1" s="1"/>
  <c r="M171" i="1"/>
  <c r="G171" i="1"/>
  <c r="F171" i="1"/>
  <c r="C171" i="1"/>
  <c r="Y170" i="1"/>
  <c r="S170" i="1"/>
  <c r="Q170" i="1"/>
  <c r="O170" i="1"/>
  <c r="N170" i="1"/>
  <c r="M170" i="1"/>
  <c r="G170" i="1"/>
  <c r="F170" i="1"/>
  <c r="C170" i="1"/>
  <c r="Y169" i="1"/>
  <c r="S169" i="1"/>
  <c r="Q169" i="1"/>
  <c r="O169" i="1"/>
  <c r="N169" i="1"/>
  <c r="P169" i="1" s="1"/>
  <c r="M169" i="1"/>
  <c r="G169" i="1"/>
  <c r="F169" i="1"/>
  <c r="C169" i="1"/>
  <c r="Y168" i="1"/>
  <c r="S168" i="1"/>
  <c r="Q168" i="1"/>
  <c r="O168" i="1"/>
  <c r="N168" i="1"/>
  <c r="P168" i="1" s="1"/>
  <c r="M168" i="1"/>
  <c r="G168" i="1"/>
  <c r="F168" i="1"/>
  <c r="C168" i="1"/>
  <c r="Y167" i="1"/>
  <c r="S167" i="1"/>
  <c r="Q167" i="1"/>
  <c r="P167" i="1"/>
  <c r="O167" i="1"/>
  <c r="N167" i="1"/>
  <c r="M167" i="1"/>
  <c r="G167" i="1"/>
  <c r="F167" i="1"/>
  <c r="C167" i="1"/>
  <c r="Y166" i="1"/>
  <c r="S166" i="1"/>
  <c r="Q166" i="1"/>
  <c r="O166" i="1"/>
  <c r="N166" i="1"/>
  <c r="P166" i="1" s="1"/>
  <c r="M166" i="1"/>
  <c r="G166" i="1"/>
  <c r="F166" i="1"/>
  <c r="C166" i="1"/>
  <c r="Y165" i="1"/>
  <c r="S165" i="1"/>
  <c r="Q165" i="1"/>
  <c r="O165" i="1"/>
  <c r="N165" i="1"/>
  <c r="P165" i="1" s="1"/>
  <c r="M165" i="1"/>
  <c r="G165" i="1"/>
  <c r="F165" i="1"/>
  <c r="C165" i="1"/>
  <c r="Y164" i="1"/>
  <c r="S164" i="1"/>
  <c r="Q164" i="1"/>
  <c r="O164" i="1"/>
  <c r="N164" i="1"/>
  <c r="M164" i="1"/>
  <c r="G164" i="1"/>
  <c r="F164" i="1"/>
  <c r="C164" i="1"/>
  <c r="Y163" i="1"/>
  <c r="S163" i="1"/>
  <c r="Q163" i="1"/>
  <c r="O163" i="1"/>
  <c r="N163" i="1"/>
  <c r="P163" i="1" s="1"/>
  <c r="M163" i="1"/>
  <c r="G163" i="1"/>
  <c r="F163" i="1"/>
  <c r="C163" i="1"/>
  <c r="Y162" i="1"/>
  <c r="S162" i="1"/>
  <c r="Q162" i="1"/>
  <c r="O162" i="1"/>
  <c r="N162" i="1"/>
  <c r="M162" i="1"/>
  <c r="G162" i="1"/>
  <c r="F162" i="1"/>
  <c r="C162" i="1"/>
  <c r="Y161" i="1"/>
  <c r="S161" i="1"/>
  <c r="Q161" i="1"/>
  <c r="P161" i="1"/>
  <c r="O161" i="1"/>
  <c r="N161" i="1"/>
  <c r="M161" i="1"/>
  <c r="G161" i="1"/>
  <c r="F161" i="1"/>
  <c r="C161" i="1"/>
  <c r="Y160" i="1"/>
  <c r="S160" i="1"/>
  <c r="Q160" i="1"/>
  <c r="O160" i="1"/>
  <c r="N160" i="1"/>
  <c r="P160" i="1" s="1"/>
  <c r="M160" i="1"/>
  <c r="G160" i="1"/>
  <c r="F160" i="1"/>
  <c r="C160" i="1"/>
  <c r="Y159" i="1"/>
  <c r="S159" i="1"/>
  <c r="Q159" i="1"/>
  <c r="P159" i="1"/>
  <c r="O159" i="1"/>
  <c r="N159" i="1"/>
  <c r="M159" i="1"/>
  <c r="G159" i="1"/>
  <c r="F159" i="1"/>
  <c r="C159" i="1"/>
  <c r="Y158" i="1"/>
  <c r="S158" i="1"/>
  <c r="Q158" i="1"/>
  <c r="O158" i="1"/>
  <c r="N158" i="1"/>
  <c r="P158" i="1" s="1"/>
  <c r="M158" i="1"/>
  <c r="G158" i="1"/>
  <c r="F158" i="1"/>
  <c r="C158" i="1"/>
  <c r="Y157" i="1"/>
  <c r="S157" i="1"/>
  <c r="Q157" i="1"/>
  <c r="O157" i="1"/>
  <c r="N157" i="1"/>
  <c r="P157" i="1" s="1"/>
  <c r="M157" i="1"/>
  <c r="G157" i="1"/>
  <c r="F157" i="1"/>
  <c r="C157" i="1"/>
  <c r="Y156" i="1"/>
  <c r="S156" i="1"/>
  <c r="Q156" i="1"/>
  <c r="O156" i="1"/>
  <c r="N156" i="1"/>
  <c r="M156" i="1"/>
  <c r="G156" i="1"/>
  <c r="F156" i="1"/>
  <c r="C156" i="1"/>
  <c r="Y155" i="1"/>
  <c r="S155" i="1"/>
  <c r="Q155" i="1"/>
  <c r="O155" i="1"/>
  <c r="N155" i="1"/>
  <c r="P155" i="1" s="1"/>
  <c r="M155" i="1"/>
  <c r="G155" i="1"/>
  <c r="F155" i="1"/>
  <c r="C155" i="1"/>
  <c r="Y154" i="1"/>
  <c r="S154" i="1"/>
  <c r="Q154" i="1"/>
  <c r="O154" i="1"/>
  <c r="N154" i="1"/>
  <c r="M154" i="1"/>
  <c r="G154" i="1"/>
  <c r="F154" i="1"/>
  <c r="C154" i="1"/>
  <c r="Y153" i="1"/>
  <c r="S153" i="1"/>
  <c r="Q153" i="1"/>
  <c r="P153" i="1"/>
  <c r="O153" i="1"/>
  <c r="N153" i="1"/>
  <c r="M153" i="1"/>
  <c r="G153" i="1"/>
  <c r="F153" i="1"/>
  <c r="C153" i="1"/>
  <c r="Y152" i="1"/>
  <c r="S152" i="1"/>
  <c r="Q152" i="1"/>
  <c r="O152" i="1"/>
  <c r="N152" i="1"/>
  <c r="P152" i="1" s="1"/>
  <c r="M152" i="1"/>
  <c r="G152" i="1"/>
  <c r="F152" i="1"/>
  <c r="C152" i="1"/>
  <c r="Y151" i="1"/>
  <c r="S151" i="1"/>
  <c r="Q151" i="1"/>
  <c r="P151" i="1"/>
  <c r="O151" i="1"/>
  <c r="N151" i="1"/>
  <c r="M151" i="1"/>
  <c r="G151" i="1"/>
  <c r="F151" i="1"/>
  <c r="C151" i="1"/>
  <c r="Y150" i="1"/>
  <c r="S150" i="1"/>
  <c r="Q150" i="1"/>
  <c r="O150" i="1"/>
  <c r="N150" i="1"/>
  <c r="P150" i="1" s="1"/>
  <c r="M150" i="1"/>
  <c r="G150" i="1"/>
  <c r="F150" i="1"/>
  <c r="C150" i="1"/>
  <c r="Y149" i="1"/>
  <c r="S149" i="1"/>
  <c r="Q149" i="1"/>
  <c r="O149" i="1"/>
  <c r="N149" i="1"/>
  <c r="P149" i="1" s="1"/>
  <c r="M149" i="1"/>
  <c r="G149" i="1"/>
  <c r="F149" i="1"/>
  <c r="C149" i="1"/>
  <c r="Y148" i="1"/>
  <c r="S148" i="1"/>
  <c r="Q148" i="1"/>
  <c r="O148" i="1"/>
  <c r="N148" i="1"/>
  <c r="M148" i="1"/>
  <c r="G148" i="1"/>
  <c r="F148" i="1"/>
  <c r="C148" i="1"/>
  <c r="Y147" i="1"/>
  <c r="S147" i="1"/>
  <c r="Q147" i="1"/>
  <c r="O147" i="1"/>
  <c r="N147" i="1"/>
  <c r="P147" i="1" s="1"/>
  <c r="M147" i="1"/>
  <c r="G147" i="1"/>
  <c r="F147" i="1"/>
  <c r="C147" i="1"/>
  <c r="Y146" i="1"/>
  <c r="S146" i="1"/>
  <c r="Q146" i="1"/>
  <c r="O146" i="1"/>
  <c r="N146" i="1"/>
  <c r="M146" i="1"/>
  <c r="G146" i="1"/>
  <c r="F146" i="1"/>
  <c r="C146" i="1"/>
  <c r="Y145" i="1"/>
  <c r="S145" i="1"/>
  <c r="Q145" i="1"/>
  <c r="P145" i="1"/>
  <c r="O145" i="1"/>
  <c r="N145" i="1"/>
  <c r="M145" i="1"/>
  <c r="G145" i="1"/>
  <c r="F145" i="1"/>
  <c r="C145" i="1"/>
  <c r="Y144" i="1"/>
  <c r="S144" i="1"/>
  <c r="Q144" i="1"/>
  <c r="O144" i="1"/>
  <c r="N144" i="1"/>
  <c r="P144" i="1" s="1"/>
  <c r="M144" i="1"/>
  <c r="G144" i="1"/>
  <c r="F144" i="1"/>
  <c r="C144" i="1"/>
  <c r="Y143" i="1"/>
  <c r="S143" i="1"/>
  <c r="Q143" i="1"/>
  <c r="P143" i="1"/>
  <c r="O143" i="1"/>
  <c r="N143" i="1"/>
  <c r="M143" i="1"/>
  <c r="G143" i="1"/>
  <c r="F143" i="1"/>
  <c r="C143" i="1"/>
  <c r="Y142" i="1"/>
  <c r="S142" i="1"/>
  <c r="Q142" i="1"/>
  <c r="O142" i="1"/>
  <c r="N142" i="1"/>
  <c r="P142" i="1" s="1"/>
  <c r="M142" i="1"/>
  <c r="G142" i="1"/>
  <c r="F142" i="1"/>
  <c r="C142" i="1"/>
  <c r="Y141" i="1"/>
  <c r="S141" i="1"/>
  <c r="Q141" i="1"/>
  <c r="O141" i="1"/>
  <c r="N141" i="1"/>
  <c r="P141" i="1" s="1"/>
  <c r="M141" i="1"/>
  <c r="G141" i="1"/>
  <c r="F141" i="1"/>
  <c r="C141" i="1"/>
  <c r="Y140" i="1"/>
  <c r="S140" i="1"/>
  <c r="Q140" i="1"/>
  <c r="O140" i="1"/>
  <c r="N140" i="1"/>
  <c r="M140" i="1"/>
  <c r="G140" i="1"/>
  <c r="F140" i="1"/>
  <c r="C140" i="1"/>
  <c r="Y139" i="1"/>
  <c r="S139" i="1"/>
  <c r="Q139" i="1"/>
  <c r="O139" i="1"/>
  <c r="N139" i="1"/>
  <c r="P139" i="1" s="1"/>
  <c r="M139" i="1"/>
  <c r="G139" i="1"/>
  <c r="F139" i="1"/>
  <c r="C139" i="1"/>
  <c r="Y138" i="1"/>
  <c r="S138" i="1"/>
  <c r="Q138" i="1"/>
  <c r="O138" i="1"/>
  <c r="N138" i="1"/>
  <c r="M138" i="1"/>
  <c r="G138" i="1"/>
  <c r="F138" i="1"/>
  <c r="C138" i="1"/>
  <c r="Y137" i="1"/>
  <c r="S137" i="1"/>
  <c r="Q137" i="1"/>
  <c r="P137" i="1"/>
  <c r="O137" i="1"/>
  <c r="N137" i="1"/>
  <c r="M137" i="1"/>
  <c r="G137" i="1"/>
  <c r="F137" i="1"/>
  <c r="C137" i="1"/>
  <c r="Y136" i="1"/>
  <c r="S136" i="1"/>
  <c r="Q136" i="1"/>
  <c r="O136" i="1"/>
  <c r="N136" i="1"/>
  <c r="P136" i="1" s="1"/>
  <c r="M136" i="1"/>
  <c r="G136" i="1"/>
  <c r="F136" i="1"/>
  <c r="C136" i="1"/>
  <c r="Y135" i="1"/>
  <c r="S135" i="1"/>
  <c r="Q135" i="1"/>
  <c r="P135" i="1"/>
  <c r="O135" i="1"/>
  <c r="N135" i="1"/>
  <c r="M135" i="1"/>
  <c r="G135" i="1"/>
  <c r="F135" i="1"/>
  <c r="C135" i="1"/>
  <c r="Y134" i="1"/>
  <c r="S134" i="1"/>
  <c r="Q134" i="1"/>
  <c r="O134" i="1"/>
  <c r="N134" i="1"/>
  <c r="P134" i="1" s="1"/>
  <c r="M134" i="1"/>
  <c r="G134" i="1"/>
  <c r="F134" i="1"/>
  <c r="C134" i="1"/>
  <c r="Y133" i="1"/>
  <c r="S133" i="1"/>
  <c r="Q133" i="1"/>
  <c r="O133" i="1"/>
  <c r="N133" i="1"/>
  <c r="P133" i="1" s="1"/>
  <c r="M133" i="1"/>
  <c r="G133" i="1"/>
  <c r="F133" i="1"/>
  <c r="C133" i="1"/>
  <c r="Y132" i="1"/>
  <c r="S132" i="1"/>
  <c r="Q132" i="1"/>
  <c r="O132" i="1"/>
  <c r="N132" i="1"/>
  <c r="M132" i="1"/>
  <c r="G132" i="1"/>
  <c r="F132" i="1"/>
  <c r="C132" i="1"/>
  <c r="Y131" i="1"/>
  <c r="S131" i="1"/>
  <c r="Q131" i="1"/>
  <c r="O131" i="1"/>
  <c r="N131" i="1"/>
  <c r="P131" i="1" s="1"/>
  <c r="M131" i="1"/>
  <c r="G131" i="1"/>
  <c r="F131" i="1"/>
  <c r="C131" i="1"/>
  <c r="Y130" i="1"/>
  <c r="S130" i="1"/>
  <c r="Q130" i="1"/>
  <c r="O130" i="1"/>
  <c r="N130" i="1"/>
  <c r="M130" i="1"/>
  <c r="G130" i="1"/>
  <c r="F130" i="1"/>
  <c r="C130" i="1"/>
  <c r="Y129" i="1"/>
  <c r="S129" i="1"/>
  <c r="Q129" i="1"/>
  <c r="P129" i="1"/>
  <c r="O129" i="1"/>
  <c r="N129" i="1"/>
  <c r="M129" i="1"/>
  <c r="G129" i="1"/>
  <c r="F129" i="1"/>
  <c r="C129" i="1"/>
  <c r="Y128" i="1"/>
  <c r="S128" i="1"/>
  <c r="Q128" i="1"/>
  <c r="O128" i="1"/>
  <c r="N128" i="1"/>
  <c r="P128" i="1" s="1"/>
  <c r="M128" i="1"/>
  <c r="G128" i="1"/>
  <c r="F128" i="1"/>
  <c r="C128" i="1"/>
  <c r="Y127" i="1"/>
  <c r="S127" i="1"/>
  <c r="Q127" i="1"/>
  <c r="P127" i="1"/>
  <c r="O127" i="1"/>
  <c r="N127" i="1"/>
  <c r="M127" i="1"/>
  <c r="G127" i="1"/>
  <c r="F127" i="1"/>
  <c r="C127" i="1"/>
  <c r="Y126" i="1"/>
  <c r="S126" i="1"/>
  <c r="Q126" i="1"/>
  <c r="O126" i="1"/>
  <c r="N126" i="1"/>
  <c r="P126" i="1" s="1"/>
  <c r="M126" i="1"/>
  <c r="G126" i="1"/>
  <c r="F126" i="1"/>
  <c r="C126" i="1"/>
  <c r="Y125" i="1"/>
  <c r="S125" i="1"/>
  <c r="Q125" i="1"/>
  <c r="O125" i="1"/>
  <c r="P125" i="1" s="1"/>
  <c r="N125" i="1"/>
  <c r="M125" i="1"/>
  <c r="G125" i="1"/>
  <c r="F125" i="1"/>
  <c r="C125" i="1"/>
  <c r="Y124" i="1"/>
  <c r="S124" i="1"/>
  <c r="Q124" i="1"/>
  <c r="O124" i="1"/>
  <c r="N124" i="1"/>
  <c r="M124" i="1"/>
  <c r="G124" i="1"/>
  <c r="F124" i="1"/>
  <c r="C124" i="1"/>
  <c r="Y123" i="1"/>
  <c r="S123" i="1"/>
  <c r="Q123" i="1"/>
  <c r="O123" i="1"/>
  <c r="N123" i="1"/>
  <c r="P123" i="1" s="1"/>
  <c r="M123" i="1"/>
  <c r="G123" i="1"/>
  <c r="F123" i="1"/>
  <c r="C123" i="1"/>
  <c r="Y122" i="1"/>
  <c r="S122" i="1"/>
  <c r="Q122" i="1"/>
  <c r="O122" i="1"/>
  <c r="N122" i="1"/>
  <c r="M122" i="1"/>
  <c r="G122" i="1"/>
  <c r="F122" i="1"/>
  <c r="C122" i="1"/>
  <c r="Y121" i="1"/>
  <c r="S121" i="1"/>
  <c r="Q121" i="1"/>
  <c r="O121" i="1"/>
  <c r="N121" i="1"/>
  <c r="P121" i="1" s="1"/>
  <c r="M121" i="1"/>
  <c r="G121" i="1"/>
  <c r="F121" i="1"/>
  <c r="C121" i="1"/>
  <c r="Y120" i="1"/>
  <c r="S120" i="1"/>
  <c r="Q120" i="1"/>
  <c r="O120" i="1"/>
  <c r="N120" i="1"/>
  <c r="P120" i="1" s="1"/>
  <c r="M120" i="1"/>
  <c r="G120" i="1"/>
  <c r="F120" i="1"/>
  <c r="C120" i="1"/>
  <c r="Y119" i="1"/>
  <c r="S119" i="1"/>
  <c r="Q119" i="1"/>
  <c r="P119" i="1"/>
  <c r="O119" i="1"/>
  <c r="N119" i="1"/>
  <c r="M119" i="1"/>
  <c r="G119" i="1"/>
  <c r="F119" i="1"/>
  <c r="C119" i="1"/>
  <c r="Y118" i="1"/>
  <c r="S118" i="1"/>
  <c r="Q118" i="1"/>
  <c r="O118" i="1"/>
  <c r="N118" i="1"/>
  <c r="P118" i="1" s="1"/>
  <c r="M118" i="1"/>
  <c r="G118" i="1"/>
  <c r="F118" i="1"/>
  <c r="C118" i="1"/>
  <c r="Y117" i="1"/>
  <c r="S117" i="1"/>
  <c r="Q117" i="1"/>
  <c r="O117" i="1"/>
  <c r="P117" i="1" s="1"/>
  <c r="N117" i="1"/>
  <c r="M117" i="1"/>
  <c r="G117" i="1"/>
  <c r="F117" i="1"/>
  <c r="C117" i="1"/>
  <c r="Y116" i="1"/>
  <c r="S116" i="1"/>
  <c r="Q116" i="1"/>
  <c r="O116" i="1"/>
  <c r="N116" i="1"/>
  <c r="M116" i="1"/>
  <c r="G116" i="1"/>
  <c r="F116" i="1"/>
  <c r="C116" i="1"/>
  <c r="Y115" i="1"/>
  <c r="S115" i="1"/>
  <c r="Q115" i="1"/>
  <c r="O115" i="1"/>
  <c r="N115" i="1"/>
  <c r="P115" i="1" s="1"/>
  <c r="M115" i="1"/>
  <c r="G115" i="1"/>
  <c r="F115" i="1"/>
  <c r="C115" i="1"/>
  <c r="Y114" i="1"/>
  <c r="S114" i="1"/>
  <c r="Q114" i="1"/>
  <c r="O114" i="1"/>
  <c r="N114" i="1"/>
  <c r="M114" i="1"/>
  <c r="G114" i="1"/>
  <c r="F114" i="1"/>
  <c r="C114" i="1"/>
  <c r="Y113" i="1"/>
  <c r="S113" i="1"/>
  <c r="Q113" i="1"/>
  <c r="O113" i="1"/>
  <c r="N113" i="1"/>
  <c r="P113" i="1" s="1"/>
  <c r="M113" i="1"/>
  <c r="G113" i="1"/>
  <c r="F113" i="1"/>
  <c r="C113" i="1"/>
  <c r="Y112" i="1"/>
  <c r="S112" i="1"/>
  <c r="Q112" i="1"/>
  <c r="O112" i="1"/>
  <c r="N112" i="1"/>
  <c r="P112" i="1" s="1"/>
  <c r="M112" i="1"/>
  <c r="G112" i="1"/>
  <c r="F112" i="1"/>
  <c r="C112" i="1"/>
  <c r="Y111" i="1"/>
  <c r="S111" i="1"/>
  <c r="Q111" i="1"/>
  <c r="P111" i="1"/>
  <c r="O111" i="1"/>
  <c r="N111" i="1"/>
  <c r="M111" i="1"/>
  <c r="G111" i="1"/>
  <c r="F111" i="1"/>
  <c r="C111" i="1"/>
  <c r="Y110" i="1"/>
  <c r="S110" i="1"/>
  <c r="Q110" i="1"/>
  <c r="O110" i="1"/>
  <c r="N110" i="1"/>
  <c r="P110" i="1" s="1"/>
  <c r="M110" i="1"/>
  <c r="G110" i="1"/>
  <c r="F110" i="1"/>
  <c r="C110" i="1"/>
  <c r="Y109" i="1"/>
  <c r="S109" i="1"/>
  <c r="Q109" i="1"/>
  <c r="O109" i="1"/>
  <c r="P109" i="1" s="1"/>
  <c r="N109" i="1"/>
  <c r="M109" i="1"/>
  <c r="G109" i="1"/>
  <c r="F109" i="1"/>
  <c r="C109" i="1"/>
  <c r="Y108" i="1"/>
  <c r="S108" i="1"/>
  <c r="Q108" i="1"/>
  <c r="O108" i="1"/>
  <c r="N108" i="1"/>
  <c r="M108" i="1"/>
  <c r="G108" i="1"/>
  <c r="F108" i="1"/>
  <c r="C108" i="1"/>
  <c r="Y107" i="1"/>
  <c r="S107" i="1"/>
  <c r="Q107" i="1"/>
  <c r="O107" i="1"/>
  <c r="N107" i="1"/>
  <c r="P107" i="1" s="1"/>
  <c r="M107" i="1"/>
  <c r="G107" i="1"/>
  <c r="F107" i="1"/>
  <c r="C107" i="1"/>
  <c r="Y106" i="1"/>
  <c r="S106" i="1"/>
  <c r="Q106" i="1"/>
  <c r="O106" i="1"/>
  <c r="N106" i="1"/>
  <c r="M106" i="1"/>
  <c r="G106" i="1"/>
  <c r="F106" i="1"/>
  <c r="C106" i="1"/>
  <c r="Y105" i="1"/>
  <c r="S105" i="1"/>
  <c r="Q105" i="1"/>
  <c r="O105" i="1"/>
  <c r="N105" i="1"/>
  <c r="P105" i="1" s="1"/>
  <c r="M105" i="1"/>
  <c r="G105" i="1"/>
  <c r="F105" i="1"/>
  <c r="C105" i="1"/>
  <c r="Y104" i="1"/>
  <c r="S104" i="1"/>
  <c r="Q104" i="1"/>
  <c r="O104" i="1"/>
  <c r="N104" i="1"/>
  <c r="P104" i="1" s="1"/>
  <c r="M104" i="1"/>
  <c r="G104" i="1"/>
  <c r="F104" i="1"/>
  <c r="C104" i="1"/>
  <c r="Y103" i="1"/>
  <c r="S103" i="1"/>
  <c r="Q103" i="1"/>
  <c r="P103" i="1"/>
  <c r="O103" i="1"/>
  <c r="N103" i="1"/>
  <c r="M103" i="1"/>
  <c r="G103" i="1"/>
  <c r="F103" i="1"/>
  <c r="C103" i="1"/>
  <c r="Y102" i="1"/>
  <c r="S102" i="1"/>
  <c r="Q102" i="1"/>
  <c r="O102" i="1"/>
  <c r="N102" i="1"/>
  <c r="P102" i="1" s="1"/>
  <c r="M102" i="1"/>
  <c r="G102" i="1"/>
  <c r="F102" i="1"/>
  <c r="C102" i="1"/>
  <c r="Y101" i="1"/>
  <c r="S101" i="1"/>
  <c r="Q101" i="1"/>
  <c r="O101" i="1"/>
  <c r="P101" i="1" s="1"/>
  <c r="N101" i="1"/>
  <c r="M101" i="1"/>
  <c r="G101" i="1"/>
  <c r="F101" i="1"/>
  <c r="C101" i="1"/>
  <c r="Y100" i="1"/>
  <c r="S100" i="1"/>
  <c r="Q100" i="1"/>
  <c r="O100" i="1"/>
  <c r="N100" i="1"/>
  <c r="M100" i="1"/>
  <c r="G100" i="1"/>
  <c r="F100" i="1"/>
  <c r="C100" i="1"/>
  <c r="Y99" i="1"/>
  <c r="S99" i="1"/>
  <c r="Q99" i="1"/>
  <c r="O99" i="1"/>
  <c r="N99" i="1"/>
  <c r="P99" i="1" s="1"/>
  <c r="M99" i="1"/>
  <c r="G99" i="1"/>
  <c r="F99" i="1"/>
  <c r="C99" i="1"/>
  <c r="Y98" i="1"/>
  <c r="S98" i="1"/>
  <c r="Q98" i="1"/>
  <c r="O98" i="1"/>
  <c r="N98" i="1"/>
  <c r="M98" i="1"/>
  <c r="G98" i="1"/>
  <c r="F98" i="1"/>
  <c r="C98" i="1"/>
  <c r="Y97" i="1"/>
  <c r="S97" i="1"/>
  <c r="Q97" i="1"/>
  <c r="O97" i="1"/>
  <c r="N97" i="1"/>
  <c r="P97" i="1" s="1"/>
  <c r="M97" i="1"/>
  <c r="G97" i="1"/>
  <c r="F97" i="1"/>
  <c r="C97" i="1"/>
  <c r="Y96" i="1"/>
  <c r="S96" i="1"/>
  <c r="Q96" i="1"/>
  <c r="O96" i="1"/>
  <c r="N96" i="1"/>
  <c r="P96" i="1" s="1"/>
  <c r="M96" i="1"/>
  <c r="G96" i="1"/>
  <c r="F96" i="1"/>
  <c r="C96" i="1"/>
  <c r="Y95" i="1"/>
  <c r="S95" i="1"/>
  <c r="Q95" i="1"/>
  <c r="P95" i="1"/>
  <c r="O95" i="1"/>
  <c r="N95" i="1"/>
  <c r="M95" i="1"/>
  <c r="G95" i="1"/>
  <c r="F95" i="1"/>
  <c r="C95" i="1"/>
  <c r="Y94" i="1"/>
  <c r="S94" i="1"/>
  <c r="Q94" i="1"/>
  <c r="O94" i="1"/>
  <c r="N94" i="1"/>
  <c r="P94" i="1" s="1"/>
  <c r="M94" i="1"/>
  <c r="G94" i="1"/>
  <c r="F94" i="1"/>
  <c r="C94" i="1"/>
  <c r="Y93" i="1"/>
  <c r="S93" i="1"/>
  <c r="Q93" i="1"/>
  <c r="O93" i="1"/>
  <c r="P93" i="1" s="1"/>
  <c r="N93" i="1"/>
  <c r="M93" i="1"/>
  <c r="G93" i="1"/>
  <c r="F93" i="1"/>
  <c r="C93" i="1"/>
  <c r="Y92" i="1"/>
  <c r="S92" i="1"/>
  <c r="Q92" i="1"/>
  <c r="O92" i="1"/>
  <c r="N92" i="1"/>
  <c r="M92" i="1"/>
  <c r="G92" i="1"/>
  <c r="F92" i="1"/>
  <c r="C92" i="1"/>
  <c r="Y91" i="1"/>
  <c r="S91" i="1"/>
  <c r="Q91" i="1"/>
  <c r="O91" i="1"/>
  <c r="N91" i="1"/>
  <c r="P91" i="1" s="1"/>
  <c r="M91" i="1"/>
  <c r="G91" i="1"/>
  <c r="F91" i="1"/>
  <c r="C91" i="1"/>
  <c r="Y90" i="1"/>
  <c r="S90" i="1"/>
  <c r="Q90" i="1"/>
  <c r="O90" i="1"/>
  <c r="N90" i="1"/>
  <c r="M90" i="1"/>
  <c r="G90" i="1"/>
  <c r="F90" i="1"/>
  <c r="C90" i="1"/>
  <c r="Y89" i="1"/>
  <c r="S89" i="1"/>
  <c r="Q89" i="1"/>
  <c r="O89" i="1"/>
  <c r="N89" i="1"/>
  <c r="P89" i="1" s="1"/>
  <c r="M89" i="1"/>
  <c r="G89" i="1"/>
  <c r="F89" i="1"/>
  <c r="C89" i="1"/>
  <c r="Y88" i="1"/>
  <c r="S88" i="1"/>
  <c r="Q88" i="1"/>
  <c r="O88" i="1"/>
  <c r="N88" i="1"/>
  <c r="P88" i="1" s="1"/>
  <c r="M88" i="1"/>
  <c r="G88" i="1"/>
  <c r="F88" i="1"/>
  <c r="C88" i="1"/>
  <c r="Y87" i="1"/>
  <c r="S87" i="1"/>
  <c r="Q87" i="1"/>
  <c r="O87" i="1"/>
  <c r="P87" i="1" s="1"/>
  <c r="N87" i="1"/>
  <c r="M87" i="1"/>
  <c r="G87" i="1"/>
  <c r="F87" i="1"/>
  <c r="C87" i="1"/>
  <c r="Y86" i="1"/>
  <c r="S86" i="1"/>
  <c r="Q86" i="1"/>
  <c r="O86" i="1"/>
  <c r="N86" i="1"/>
  <c r="M86" i="1"/>
  <c r="G86" i="1"/>
  <c r="F86" i="1"/>
  <c r="C86" i="1"/>
  <c r="Y85" i="1"/>
  <c r="S85" i="1"/>
  <c r="Q85" i="1"/>
  <c r="O85" i="1"/>
  <c r="N85" i="1"/>
  <c r="M85" i="1"/>
  <c r="G85" i="1"/>
  <c r="F85" i="1"/>
  <c r="C85" i="1"/>
  <c r="Y84" i="1"/>
  <c r="S84" i="1"/>
  <c r="Q84" i="1"/>
  <c r="O84" i="1"/>
  <c r="N84" i="1"/>
  <c r="P84" i="1" s="1"/>
  <c r="M84" i="1"/>
  <c r="G84" i="1"/>
  <c r="F84" i="1"/>
  <c r="C84" i="1"/>
  <c r="Y83" i="1"/>
  <c r="S83" i="1"/>
  <c r="Q83" i="1"/>
  <c r="P83" i="1"/>
  <c r="O83" i="1"/>
  <c r="N83" i="1"/>
  <c r="M83" i="1"/>
  <c r="G83" i="1"/>
  <c r="F83" i="1"/>
  <c r="C83" i="1"/>
  <c r="Y82" i="1"/>
  <c r="S82" i="1"/>
  <c r="Q82" i="1"/>
  <c r="O82" i="1"/>
  <c r="N82" i="1"/>
  <c r="P82" i="1" s="1"/>
  <c r="M82" i="1"/>
  <c r="G82" i="1"/>
  <c r="F82" i="1"/>
  <c r="C82" i="1"/>
  <c r="Y81" i="1"/>
  <c r="S81" i="1"/>
  <c r="Q81" i="1"/>
  <c r="O81" i="1"/>
  <c r="N81" i="1"/>
  <c r="M81" i="1"/>
  <c r="G81" i="1"/>
  <c r="F81" i="1"/>
  <c r="C81" i="1"/>
  <c r="Y80" i="1"/>
  <c r="S80" i="1"/>
  <c r="Q80" i="1"/>
  <c r="O80" i="1"/>
  <c r="N80" i="1"/>
  <c r="M80" i="1"/>
  <c r="G80" i="1"/>
  <c r="F80" i="1"/>
  <c r="C80" i="1"/>
  <c r="Y79" i="1"/>
  <c r="S79" i="1"/>
  <c r="Q79" i="1"/>
  <c r="O79" i="1"/>
  <c r="P79" i="1" s="1"/>
  <c r="N79" i="1"/>
  <c r="M79" i="1"/>
  <c r="G79" i="1"/>
  <c r="F79" i="1"/>
  <c r="C79" i="1"/>
  <c r="Y78" i="1"/>
  <c r="S78" i="1"/>
  <c r="Q78" i="1"/>
  <c r="O78" i="1"/>
  <c r="N78" i="1"/>
  <c r="P78" i="1" s="1"/>
  <c r="M78" i="1"/>
  <c r="G78" i="1"/>
  <c r="F78" i="1"/>
  <c r="C78" i="1"/>
  <c r="Y77" i="1"/>
  <c r="S77" i="1"/>
  <c r="Q77" i="1"/>
  <c r="O77" i="1"/>
  <c r="N77" i="1"/>
  <c r="M77" i="1"/>
  <c r="G77" i="1"/>
  <c r="F77" i="1"/>
  <c r="C77" i="1"/>
  <c r="Y76" i="1"/>
  <c r="S76" i="1"/>
  <c r="Q76" i="1"/>
  <c r="O76" i="1"/>
  <c r="N76" i="1"/>
  <c r="M76" i="1"/>
  <c r="G76" i="1"/>
  <c r="F76" i="1"/>
  <c r="C76" i="1"/>
  <c r="Y75" i="1"/>
  <c r="S75" i="1"/>
  <c r="Q75" i="1"/>
  <c r="O75" i="1"/>
  <c r="N75" i="1"/>
  <c r="P75" i="1" s="1"/>
  <c r="M75" i="1"/>
  <c r="G75" i="1"/>
  <c r="F75" i="1"/>
  <c r="C75" i="1"/>
  <c r="Y74" i="1"/>
  <c r="S74" i="1"/>
  <c r="Q74" i="1"/>
  <c r="O74" i="1"/>
  <c r="N74" i="1"/>
  <c r="P74" i="1" s="1"/>
  <c r="M74" i="1"/>
  <c r="G74" i="1"/>
  <c r="F74" i="1"/>
  <c r="C74" i="1"/>
  <c r="Y73" i="1"/>
  <c r="S73" i="1"/>
  <c r="Q73" i="1"/>
  <c r="O73" i="1"/>
  <c r="P73" i="1" s="1"/>
  <c r="N73" i="1"/>
  <c r="M73" i="1"/>
  <c r="G73" i="1"/>
  <c r="F73" i="1"/>
  <c r="C73" i="1"/>
  <c r="Y72" i="1"/>
  <c r="S72" i="1"/>
  <c r="Q72" i="1"/>
  <c r="O72" i="1"/>
  <c r="N72" i="1"/>
  <c r="M72" i="1"/>
  <c r="G72" i="1"/>
  <c r="F72" i="1"/>
  <c r="C72" i="1"/>
  <c r="Y71" i="1"/>
  <c r="S71" i="1"/>
  <c r="Q71" i="1"/>
  <c r="O71" i="1"/>
  <c r="N71" i="1"/>
  <c r="M71" i="1"/>
  <c r="G71" i="1"/>
  <c r="F71" i="1"/>
  <c r="C71" i="1"/>
  <c r="Y70" i="1"/>
  <c r="S70" i="1"/>
  <c r="Q70" i="1"/>
  <c r="O70" i="1"/>
  <c r="N70" i="1"/>
  <c r="P70" i="1" s="1"/>
  <c r="M70" i="1"/>
  <c r="G70" i="1"/>
  <c r="F70" i="1"/>
  <c r="C70" i="1"/>
  <c r="Y69" i="1"/>
  <c r="S69" i="1"/>
  <c r="Q69" i="1"/>
  <c r="O69" i="1"/>
  <c r="P69" i="1" s="1"/>
  <c r="N69" i="1"/>
  <c r="M69" i="1"/>
  <c r="G69" i="1"/>
  <c r="F69" i="1"/>
  <c r="C69" i="1"/>
  <c r="Y68" i="1"/>
  <c r="S68" i="1"/>
  <c r="Q68" i="1"/>
  <c r="O68" i="1"/>
  <c r="N68" i="1"/>
  <c r="M68" i="1"/>
  <c r="G68" i="1"/>
  <c r="F68" i="1"/>
  <c r="C68" i="1"/>
  <c r="Y67" i="1"/>
  <c r="S67" i="1"/>
  <c r="Q67" i="1"/>
  <c r="O67" i="1"/>
  <c r="N67" i="1"/>
  <c r="P67" i="1" s="1"/>
  <c r="M67" i="1"/>
  <c r="G67" i="1"/>
  <c r="F67" i="1"/>
  <c r="C67" i="1"/>
  <c r="Y66" i="1"/>
  <c r="S66" i="1"/>
  <c r="Q66" i="1"/>
  <c r="O66" i="1"/>
  <c r="N66" i="1"/>
  <c r="M66" i="1"/>
  <c r="G66" i="1"/>
  <c r="F66" i="1"/>
  <c r="C66" i="1"/>
  <c r="Y65" i="1"/>
  <c r="S65" i="1"/>
  <c r="Q65" i="1"/>
  <c r="O65" i="1"/>
  <c r="P65" i="1" s="1"/>
  <c r="N65" i="1"/>
  <c r="M65" i="1"/>
  <c r="G65" i="1"/>
  <c r="F65" i="1"/>
  <c r="C65" i="1"/>
  <c r="Y64" i="1"/>
  <c r="S64" i="1"/>
  <c r="Q64" i="1"/>
  <c r="O64" i="1"/>
  <c r="N64" i="1"/>
  <c r="P64" i="1" s="1"/>
  <c r="M64" i="1"/>
  <c r="G64" i="1"/>
  <c r="F64" i="1"/>
  <c r="C64" i="1"/>
  <c r="Y63" i="1"/>
  <c r="S63" i="1"/>
  <c r="Q63" i="1"/>
  <c r="O63" i="1"/>
  <c r="N63" i="1"/>
  <c r="M63" i="1"/>
  <c r="G63" i="1"/>
  <c r="F63" i="1"/>
  <c r="C63" i="1"/>
  <c r="Y62" i="1"/>
  <c r="S62" i="1"/>
  <c r="Q62" i="1"/>
  <c r="O62" i="1"/>
  <c r="N62" i="1"/>
  <c r="M62" i="1"/>
  <c r="G62" i="1"/>
  <c r="F62" i="1"/>
  <c r="C62" i="1"/>
  <c r="Y61" i="1"/>
  <c r="S61" i="1"/>
  <c r="Q61" i="1"/>
  <c r="O61" i="1"/>
  <c r="P61" i="1" s="1"/>
  <c r="N61" i="1"/>
  <c r="M61" i="1"/>
  <c r="G61" i="1"/>
  <c r="F61" i="1"/>
  <c r="C61" i="1"/>
  <c r="Y60" i="1"/>
  <c r="S60" i="1"/>
  <c r="Q60" i="1"/>
  <c r="O60" i="1"/>
  <c r="N60" i="1"/>
  <c r="P60" i="1" s="1"/>
  <c r="M60" i="1"/>
  <c r="G60" i="1"/>
  <c r="F60" i="1"/>
  <c r="C60" i="1"/>
  <c r="Y59" i="1"/>
  <c r="S59" i="1"/>
  <c r="Q59" i="1"/>
  <c r="O59" i="1"/>
  <c r="P59" i="1" s="1"/>
  <c r="N59" i="1"/>
  <c r="M59" i="1"/>
  <c r="G59" i="1"/>
  <c r="F59" i="1"/>
  <c r="C59" i="1"/>
  <c r="Y58" i="1"/>
  <c r="S58" i="1"/>
  <c r="Q58" i="1"/>
  <c r="O58" i="1"/>
  <c r="N58" i="1"/>
  <c r="M58" i="1"/>
  <c r="G58" i="1"/>
  <c r="F58" i="1"/>
  <c r="C58" i="1"/>
  <c r="Y57" i="1"/>
  <c r="S57" i="1"/>
  <c r="Q57" i="1"/>
  <c r="O57" i="1"/>
  <c r="N57" i="1"/>
  <c r="P57" i="1" s="1"/>
  <c r="M57" i="1"/>
  <c r="G57" i="1"/>
  <c r="F57" i="1"/>
  <c r="C57" i="1"/>
  <c r="Y56" i="1"/>
  <c r="S56" i="1"/>
  <c r="Q56" i="1"/>
  <c r="O56" i="1"/>
  <c r="N56" i="1"/>
  <c r="M56" i="1"/>
  <c r="G56" i="1"/>
  <c r="F56" i="1"/>
  <c r="C56" i="1"/>
  <c r="Y55" i="1"/>
  <c r="S55" i="1"/>
  <c r="Q55" i="1"/>
  <c r="O55" i="1"/>
  <c r="N55" i="1"/>
  <c r="P55" i="1" s="1"/>
  <c r="M55" i="1"/>
  <c r="G55" i="1"/>
  <c r="F55" i="1"/>
  <c r="C55" i="1"/>
  <c r="Y54" i="1"/>
  <c r="S54" i="1"/>
  <c r="Q54" i="1"/>
  <c r="O54" i="1"/>
  <c r="N54" i="1"/>
  <c r="P54" i="1" s="1"/>
  <c r="M54" i="1"/>
  <c r="G54" i="1"/>
  <c r="F54" i="1"/>
  <c r="C54" i="1"/>
  <c r="Y53" i="1"/>
  <c r="S53" i="1"/>
  <c r="Q53" i="1"/>
  <c r="P53" i="1"/>
  <c r="O53" i="1"/>
  <c r="N53" i="1"/>
  <c r="M53" i="1"/>
  <c r="G53" i="1"/>
  <c r="F53" i="1"/>
  <c r="C53" i="1"/>
  <c r="Y52" i="1"/>
  <c r="S52" i="1"/>
  <c r="Q52" i="1"/>
  <c r="O52" i="1"/>
  <c r="N52" i="1"/>
  <c r="P52" i="1" s="1"/>
  <c r="M52" i="1"/>
  <c r="G52" i="1"/>
  <c r="F52" i="1"/>
  <c r="C52" i="1"/>
  <c r="Y51" i="1"/>
  <c r="S51" i="1"/>
  <c r="Q51" i="1"/>
  <c r="O51" i="1"/>
  <c r="P51" i="1" s="1"/>
  <c r="N51" i="1"/>
  <c r="M51" i="1"/>
  <c r="G51" i="1"/>
  <c r="F51" i="1"/>
  <c r="C51" i="1"/>
  <c r="Y50" i="1"/>
  <c r="S50" i="1"/>
  <c r="Q50" i="1"/>
  <c r="O50" i="1"/>
  <c r="N50" i="1"/>
  <c r="M50" i="1"/>
  <c r="G50" i="1"/>
  <c r="F50" i="1"/>
  <c r="C50" i="1"/>
  <c r="Y49" i="1"/>
  <c r="S49" i="1"/>
  <c r="Q49" i="1"/>
  <c r="O49" i="1"/>
  <c r="N49" i="1"/>
  <c r="P49" i="1" s="1"/>
  <c r="M49" i="1"/>
  <c r="G49" i="1"/>
  <c r="F49" i="1"/>
  <c r="C49" i="1"/>
  <c r="Y48" i="1"/>
  <c r="S48" i="1"/>
  <c r="Q48" i="1"/>
  <c r="O48" i="1"/>
  <c r="N48" i="1"/>
  <c r="M48" i="1"/>
  <c r="G48" i="1"/>
  <c r="F48" i="1"/>
  <c r="C48" i="1"/>
  <c r="Y47" i="1"/>
  <c r="S47" i="1"/>
  <c r="Q47" i="1"/>
  <c r="O47" i="1"/>
  <c r="N47" i="1"/>
  <c r="P47" i="1" s="1"/>
  <c r="M47" i="1"/>
  <c r="G47" i="1"/>
  <c r="F47" i="1"/>
  <c r="C47" i="1"/>
  <c r="Y46" i="1"/>
  <c r="S46" i="1"/>
  <c r="Q46" i="1"/>
  <c r="O46" i="1"/>
  <c r="N46" i="1"/>
  <c r="P46" i="1" s="1"/>
  <c r="M46" i="1"/>
  <c r="G46" i="1"/>
  <c r="F46" i="1"/>
  <c r="C46" i="1"/>
  <c r="Y45" i="1"/>
  <c r="S45" i="1"/>
  <c r="Q45" i="1"/>
  <c r="P45" i="1"/>
  <c r="O45" i="1"/>
  <c r="N45" i="1"/>
  <c r="M45" i="1"/>
  <c r="G45" i="1"/>
  <c r="F45" i="1"/>
  <c r="C45" i="1"/>
  <c r="Y44" i="1"/>
  <c r="S44" i="1"/>
  <c r="Q44" i="1"/>
  <c r="O44" i="1"/>
  <c r="N44" i="1"/>
  <c r="P44" i="1" s="1"/>
  <c r="M44" i="1"/>
  <c r="G44" i="1"/>
  <c r="F44" i="1"/>
  <c r="C44" i="1"/>
  <c r="Y43" i="1"/>
  <c r="S43" i="1"/>
  <c r="Q43" i="1"/>
  <c r="O43" i="1"/>
  <c r="P43" i="1" s="1"/>
  <c r="N43" i="1"/>
  <c r="M43" i="1"/>
  <c r="G43" i="1"/>
  <c r="F43" i="1"/>
  <c r="C43" i="1"/>
  <c r="Y42" i="1"/>
  <c r="S42" i="1"/>
  <c r="Q42" i="1"/>
  <c r="O42" i="1"/>
  <c r="N42" i="1"/>
  <c r="M42" i="1"/>
  <c r="G42" i="1"/>
  <c r="F42" i="1"/>
  <c r="C42" i="1"/>
  <c r="Y41" i="1"/>
  <c r="S41" i="1"/>
  <c r="Q41" i="1"/>
  <c r="O41" i="1"/>
  <c r="N41" i="1"/>
  <c r="P41" i="1" s="1"/>
  <c r="M41" i="1"/>
  <c r="G41" i="1"/>
  <c r="F41" i="1"/>
  <c r="C41" i="1"/>
  <c r="Y40" i="1"/>
  <c r="S40" i="1"/>
  <c r="Q40" i="1"/>
  <c r="O40" i="1"/>
  <c r="N40" i="1"/>
  <c r="M40" i="1"/>
  <c r="G40" i="1"/>
  <c r="F40" i="1"/>
  <c r="C40" i="1"/>
  <c r="Y39" i="1"/>
  <c r="S39" i="1"/>
  <c r="Q39" i="1"/>
  <c r="O39" i="1"/>
  <c r="N39" i="1"/>
  <c r="P39" i="1" s="1"/>
  <c r="M39" i="1"/>
  <c r="G39" i="1"/>
  <c r="F39" i="1"/>
  <c r="C39" i="1"/>
  <c r="Y38" i="1"/>
  <c r="S38" i="1"/>
  <c r="Q38" i="1"/>
  <c r="O38" i="1"/>
  <c r="N38" i="1"/>
  <c r="P38" i="1" s="1"/>
  <c r="M38" i="1"/>
  <c r="G38" i="1"/>
  <c r="F38" i="1"/>
  <c r="C38" i="1"/>
  <c r="Y37" i="1"/>
  <c r="S37" i="1"/>
  <c r="Q37" i="1"/>
  <c r="P37" i="1"/>
  <c r="O37" i="1"/>
  <c r="N37" i="1"/>
  <c r="M37" i="1"/>
  <c r="G37" i="1"/>
  <c r="F37" i="1"/>
  <c r="C37" i="1"/>
  <c r="Y36" i="1"/>
  <c r="S36" i="1"/>
  <c r="Q36" i="1"/>
  <c r="O36" i="1"/>
  <c r="N36" i="1"/>
  <c r="P36" i="1" s="1"/>
  <c r="M36" i="1"/>
  <c r="G36" i="1"/>
  <c r="F36" i="1"/>
  <c r="C36" i="1"/>
  <c r="Y35" i="1"/>
  <c r="S35" i="1"/>
  <c r="Q35" i="1"/>
  <c r="O35" i="1"/>
  <c r="P35" i="1" s="1"/>
  <c r="N35" i="1"/>
  <c r="M35" i="1"/>
  <c r="G35" i="1"/>
  <c r="F35" i="1"/>
  <c r="C35" i="1"/>
  <c r="Y34" i="1"/>
  <c r="S34" i="1"/>
  <c r="Q34" i="1"/>
  <c r="O34" i="1"/>
  <c r="N34" i="1"/>
  <c r="M34" i="1"/>
  <c r="G34" i="1"/>
  <c r="F34" i="1"/>
  <c r="C34" i="1"/>
  <c r="Y33" i="1"/>
  <c r="S33" i="1"/>
  <c r="Q33" i="1"/>
  <c r="O33" i="1"/>
  <c r="N33" i="1"/>
  <c r="P33" i="1" s="1"/>
  <c r="M33" i="1"/>
  <c r="G33" i="1"/>
  <c r="F33" i="1"/>
  <c r="C33" i="1"/>
  <c r="Y32" i="1"/>
  <c r="S32" i="1"/>
  <c r="Q32" i="1"/>
  <c r="O32" i="1"/>
  <c r="N32" i="1"/>
  <c r="M32" i="1"/>
  <c r="G32" i="1"/>
  <c r="F32" i="1"/>
  <c r="C32" i="1"/>
  <c r="Y31" i="1"/>
  <c r="S31" i="1"/>
  <c r="Q31" i="1"/>
  <c r="O31" i="1"/>
  <c r="N31" i="1"/>
  <c r="P31" i="1" s="1"/>
  <c r="M31" i="1"/>
  <c r="G31" i="1"/>
  <c r="F31" i="1"/>
  <c r="C31" i="1"/>
  <c r="Y30" i="1"/>
  <c r="S30" i="1"/>
  <c r="Q30" i="1"/>
  <c r="O30" i="1"/>
  <c r="N30" i="1"/>
  <c r="P30" i="1" s="1"/>
  <c r="M30" i="1"/>
  <c r="G30" i="1"/>
  <c r="F30" i="1"/>
  <c r="C30" i="1"/>
  <c r="Y29" i="1"/>
  <c r="S29" i="1"/>
  <c r="Q29" i="1"/>
  <c r="P29" i="1"/>
  <c r="O29" i="1"/>
  <c r="N29" i="1"/>
  <c r="M29" i="1"/>
  <c r="G29" i="1"/>
  <c r="F29" i="1"/>
  <c r="C29" i="1"/>
  <c r="Y28" i="1"/>
  <c r="S28" i="1"/>
  <c r="Q28" i="1"/>
  <c r="O28" i="1"/>
  <c r="N28" i="1"/>
  <c r="P28" i="1" s="1"/>
  <c r="M28" i="1"/>
  <c r="G28" i="1"/>
  <c r="F28" i="1"/>
  <c r="C28" i="1"/>
  <c r="Y27" i="1"/>
  <c r="S27" i="1"/>
  <c r="Q27" i="1"/>
  <c r="O27" i="1"/>
  <c r="P27" i="1" s="1"/>
  <c r="N27" i="1"/>
  <c r="M27" i="1"/>
  <c r="G27" i="1"/>
  <c r="F27" i="1"/>
  <c r="C27" i="1"/>
  <c r="Y26" i="1"/>
  <c r="S26" i="1"/>
  <c r="Q26" i="1"/>
  <c r="O26" i="1"/>
  <c r="N26" i="1"/>
  <c r="M26" i="1"/>
  <c r="G26" i="1"/>
  <c r="F26" i="1"/>
  <c r="C26" i="1"/>
  <c r="Y25" i="1"/>
  <c r="S25" i="1"/>
  <c r="Q25" i="1"/>
  <c r="O25" i="1"/>
  <c r="N25" i="1"/>
  <c r="P25" i="1" s="1"/>
  <c r="M25" i="1"/>
  <c r="G25" i="1"/>
  <c r="F25" i="1"/>
  <c r="C25" i="1"/>
  <c r="Y24" i="1"/>
  <c r="S24" i="1"/>
  <c r="Q24" i="1"/>
  <c r="O24" i="1"/>
  <c r="N24" i="1"/>
  <c r="M24" i="1"/>
  <c r="G24" i="1"/>
  <c r="F24" i="1"/>
  <c r="C24" i="1"/>
  <c r="Y23" i="1"/>
  <c r="S23" i="1"/>
  <c r="Q23" i="1"/>
  <c r="O23" i="1"/>
  <c r="N23" i="1"/>
  <c r="P23" i="1" s="1"/>
  <c r="M23" i="1"/>
  <c r="G23" i="1"/>
  <c r="F23" i="1"/>
  <c r="C23" i="1"/>
  <c r="Y22" i="1"/>
  <c r="S22" i="1"/>
  <c r="Q22" i="1"/>
  <c r="O22" i="1"/>
  <c r="N22" i="1"/>
  <c r="P22" i="1" s="1"/>
  <c r="M22" i="1"/>
  <c r="G22" i="1"/>
  <c r="F22" i="1"/>
  <c r="C22" i="1"/>
  <c r="Y21" i="1"/>
  <c r="S21" i="1"/>
  <c r="Q21" i="1"/>
  <c r="P21" i="1"/>
  <c r="O21" i="1"/>
  <c r="N21" i="1"/>
  <c r="M21" i="1"/>
  <c r="G21" i="1"/>
  <c r="F21" i="1"/>
  <c r="C21" i="1"/>
  <c r="Y20" i="1"/>
  <c r="S20" i="1"/>
  <c r="Q20" i="1"/>
  <c r="O20" i="1"/>
  <c r="N20" i="1"/>
  <c r="P20" i="1" s="1"/>
  <c r="M20" i="1"/>
  <c r="G20" i="1"/>
  <c r="F20" i="1"/>
  <c r="C20" i="1"/>
  <c r="Y19" i="1"/>
  <c r="S19" i="1"/>
  <c r="Q19" i="1"/>
  <c r="O19" i="1"/>
  <c r="P19" i="1" s="1"/>
  <c r="N19" i="1"/>
  <c r="M19" i="1"/>
  <c r="G19" i="1"/>
  <c r="F19" i="1"/>
  <c r="C19" i="1"/>
  <c r="Y18" i="1"/>
  <c r="S18" i="1"/>
  <c r="Q18" i="1"/>
  <c r="O18" i="1"/>
  <c r="N18" i="1"/>
  <c r="M18" i="1"/>
  <c r="G18" i="1"/>
  <c r="F18" i="1"/>
  <c r="C18" i="1"/>
  <c r="Y17" i="1"/>
  <c r="S17" i="1"/>
  <c r="Q17" i="1"/>
  <c r="O17" i="1"/>
  <c r="N17" i="1"/>
  <c r="P17" i="1" s="1"/>
  <c r="M17" i="1"/>
  <c r="G17" i="1"/>
  <c r="F17" i="1"/>
  <c r="C17" i="1"/>
  <c r="Y16" i="1"/>
  <c r="S16" i="1"/>
  <c r="Q16" i="1"/>
  <c r="O16" i="1"/>
  <c r="N16" i="1"/>
  <c r="M16" i="1"/>
  <c r="G16" i="1"/>
  <c r="F16" i="1"/>
  <c r="C16" i="1"/>
  <c r="Y15" i="1"/>
  <c r="S15" i="1"/>
  <c r="Q15" i="1"/>
  <c r="O15" i="1"/>
  <c r="N15" i="1"/>
  <c r="P15" i="1" s="1"/>
  <c r="M15" i="1"/>
  <c r="G15" i="1"/>
  <c r="F15" i="1"/>
  <c r="C15" i="1"/>
  <c r="Y14" i="1"/>
  <c r="S14" i="1"/>
  <c r="Q14" i="1"/>
  <c r="O14" i="1"/>
  <c r="N14" i="1"/>
  <c r="P14" i="1" s="1"/>
  <c r="M14" i="1"/>
  <c r="G14" i="1"/>
  <c r="F14" i="1"/>
  <c r="C14" i="1"/>
  <c r="Y13" i="1"/>
  <c r="S13" i="1"/>
  <c r="Q13" i="1"/>
  <c r="P13" i="1"/>
  <c r="O13" i="1"/>
  <c r="N13" i="1"/>
  <c r="M13" i="1"/>
  <c r="G13" i="1"/>
  <c r="F13" i="1"/>
  <c r="C13" i="1"/>
  <c r="Y12" i="1"/>
  <c r="S12" i="1"/>
  <c r="Q12" i="1"/>
  <c r="O12" i="1"/>
  <c r="N12" i="1"/>
  <c r="P12" i="1" s="1"/>
  <c r="M12" i="1"/>
  <c r="G12" i="1"/>
  <c r="F12" i="1"/>
  <c r="C12" i="1"/>
  <c r="Y11" i="1"/>
  <c r="S11" i="1"/>
  <c r="Q11" i="1"/>
  <c r="O11" i="1"/>
  <c r="P11" i="1" s="1"/>
  <c r="N11" i="1"/>
  <c r="M11" i="1"/>
  <c r="G11" i="1"/>
  <c r="F11" i="1"/>
  <c r="C11" i="1"/>
  <c r="Y10" i="1"/>
  <c r="S10" i="1"/>
  <c r="Q10" i="1"/>
  <c r="O10" i="1"/>
  <c r="N10" i="1"/>
  <c r="M10" i="1"/>
  <c r="G10" i="1"/>
  <c r="F10" i="1"/>
  <c r="C10" i="1"/>
  <c r="Y9" i="1"/>
  <c r="S9" i="1"/>
  <c r="Q9" i="1"/>
  <c r="O9" i="1"/>
  <c r="N9" i="1"/>
  <c r="P9" i="1" s="1"/>
  <c r="M9" i="1"/>
  <c r="G9" i="1"/>
  <c r="F9" i="1"/>
  <c r="C9" i="1"/>
  <c r="Y8" i="1"/>
  <c r="S8" i="1"/>
  <c r="Q8" i="1"/>
  <c r="O8" i="1"/>
  <c r="N8" i="1"/>
  <c r="M8" i="1"/>
  <c r="G8" i="1"/>
  <c r="F8" i="1"/>
  <c r="C8" i="1"/>
  <c r="Y7" i="1"/>
  <c r="S7" i="1"/>
  <c r="Q7" i="1"/>
  <c r="O7" i="1"/>
  <c r="N7" i="1"/>
  <c r="P7" i="1" s="1"/>
  <c r="M7" i="1"/>
  <c r="G7" i="1"/>
  <c r="F7" i="1"/>
  <c r="C7" i="1"/>
  <c r="Y6" i="1"/>
  <c r="S6" i="1"/>
  <c r="Q6" i="1"/>
  <c r="O6" i="1"/>
  <c r="N6" i="1"/>
  <c r="P6" i="1" s="1"/>
  <c r="M6" i="1"/>
  <c r="G6" i="1"/>
  <c r="F6" i="1"/>
  <c r="C6" i="1"/>
  <c r="Y5" i="1"/>
  <c r="S5" i="1"/>
  <c r="Q5" i="1"/>
  <c r="P5" i="1"/>
  <c r="O5" i="1"/>
  <c r="N5" i="1"/>
  <c r="M5" i="1"/>
  <c r="G5" i="1"/>
  <c r="F5" i="1"/>
  <c r="C5" i="1"/>
  <c r="Y4" i="1"/>
  <c r="S4" i="1"/>
  <c r="Q4" i="1"/>
  <c r="O4" i="1"/>
  <c r="N4" i="1"/>
  <c r="P4" i="1" s="1"/>
  <c r="M4" i="1"/>
  <c r="G4" i="1"/>
  <c r="F4" i="1"/>
  <c r="C4" i="1"/>
  <c r="Y3" i="1"/>
  <c r="S3" i="1"/>
  <c r="Q3" i="1"/>
  <c r="O3" i="1"/>
  <c r="P3" i="1" s="1"/>
  <c r="M3" i="1"/>
  <c r="G3" i="1"/>
  <c r="F3" i="1"/>
  <c r="C3" i="1"/>
  <c r="Y2" i="1"/>
  <c r="P10" i="1" l="1"/>
  <c r="P18" i="1"/>
  <c r="P26" i="1"/>
  <c r="P34" i="1"/>
  <c r="P42" i="1"/>
  <c r="P50" i="1"/>
  <c r="P58" i="1"/>
  <c r="P68" i="1"/>
  <c r="P71" i="1"/>
  <c r="P72" i="1"/>
  <c r="P85" i="1"/>
  <c r="P86" i="1"/>
  <c r="P92" i="1"/>
  <c r="P100" i="1"/>
  <c r="P108" i="1"/>
  <c r="P116" i="1"/>
  <c r="P124" i="1"/>
  <c r="P132" i="1"/>
  <c r="P140" i="1"/>
  <c r="P148" i="1"/>
  <c r="P156" i="1"/>
  <c r="P164" i="1"/>
  <c r="P172" i="1"/>
  <c r="P180" i="1"/>
  <c r="P188" i="1"/>
  <c r="P196" i="1"/>
  <c r="P204" i="1"/>
  <c r="P212" i="1"/>
  <c r="P220" i="1"/>
  <c r="P229" i="1"/>
  <c r="P232" i="1"/>
  <c r="P241" i="1"/>
  <c r="P250" i="1"/>
  <c r="P257" i="1"/>
  <c r="P266" i="1"/>
  <c r="P282" i="1"/>
  <c r="P298" i="1"/>
  <c r="P314" i="1"/>
  <c r="P315" i="1"/>
  <c r="P324" i="1"/>
  <c r="P8" i="1"/>
  <c r="P16" i="1"/>
  <c r="P24" i="1"/>
  <c r="P32" i="1"/>
  <c r="P40" i="1"/>
  <c r="P48" i="1"/>
  <c r="P56" i="1"/>
  <c r="P62" i="1"/>
  <c r="P66" i="1"/>
  <c r="P76" i="1"/>
  <c r="P80" i="1"/>
  <c r="P90" i="1"/>
  <c r="P98" i="1"/>
  <c r="P106" i="1"/>
  <c r="P114" i="1"/>
  <c r="P122" i="1"/>
  <c r="P130" i="1"/>
  <c r="P138" i="1"/>
  <c r="P146" i="1"/>
  <c r="P154" i="1"/>
  <c r="P162" i="1"/>
  <c r="P170" i="1"/>
  <c r="P178" i="1"/>
  <c r="P186" i="1"/>
  <c r="P194" i="1"/>
  <c r="P202" i="1"/>
  <c r="P210" i="1"/>
  <c r="P218" i="1"/>
  <c r="P245" i="1"/>
  <c r="P261" i="1"/>
  <c r="P277" i="1"/>
  <c r="P286" i="1"/>
  <c r="P293" i="1"/>
  <c r="P302" i="1"/>
  <c r="P309" i="1"/>
  <c r="P319" i="1"/>
  <c r="P364" i="1"/>
  <c r="P392" i="1"/>
  <c r="P400" i="1"/>
  <c r="P408" i="1"/>
  <c r="P411" i="1"/>
  <c r="P412" i="1"/>
  <c r="P415" i="1"/>
  <c r="P416" i="1"/>
  <c r="P419" i="1"/>
  <c r="P420" i="1"/>
  <c r="P429" i="1"/>
  <c r="P307" i="1"/>
  <c r="P323" i="1"/>
  <c r="P398" i="1"/>
  <c r="P406" i="1"/>
  <c r="P435" i="1"/>
  <c r="P63" i="1"/>
  <c r="P77" i="1"/>
  <c r="P81" i="1"/>
  <c r="P246" i="1"/>
  <c r="P262" i="1"/>
  <c r="P278" i="1"/>
  <c r="P294" i="1"/>
  <c r="P234" i="1"/>
  <c r="P243" i="1"/>
  <c r="P251" i="1"/>
  <c r="P259" i="1"/>
  <c r="P267" i="1"/>
  <c r="P275" i="1"/>
  <c r="P283" i="1"/>
  <c r="P291" i="1"/>
  <c r="P299" i="1"/>
  <c r="P227" i="1"/>
  <c r="P239" i="1"/>
  <c r="P247" i="1"/>
  <c r="P255" i="1"/>
  <c r="P263" i="1"/>
  <c r="P271" i="1"/>
  <c r="P279" i="1"/>
  <c r="P287" i="1"/>
  <c r="P295" i="1"/>
  <c r="P303" i="1"/>
</calcChain>
</file>

<file path=xl/sharedStrings.xml><?xml version="1.0" encoding="utf-8"?>
<sst xmlns="http://schemas.openxmlformats.org/spreadsheetml/2006/main" count="3965" uniqueCount="550">
  <si>
    <t xml:space="preserve">COMPILAZIONE A CURA DEL PROPRIETARIO </t>
  </si>
  <si>
    <t>RIEMPIMENTO AUTOMATICO</t>
  </si>
  <si>
    <t>COMPILAZIONE A CURA DELL'ARCHIVIO</t>
  </si>
  <si>
    <t>PRESTITO</t>
  </si>
  <si>
    <t>Box N.</t>
  </si>
  <si>
    <t>Città</t>
  </si>
  <si>
    <t>Nazione</t>
  </si>
  <si>
    <t>Gruppo / 
Dipartimento</t>
  </si>
  <si>
    <t>Codice archivio</t>
  </si>
  <si>
    <t>Periodo di conservazione</t>
  </si>
  <si>
    <t>Descrizione del codice archivio</t>
  </si>
  <si>
    <t>Data da</t>
  </si>
  <si>
    <t>Data a</t>
  </si>
  <si>
    <t>N. progetto</t>
  </si>
  <si>
    <t>Nome del progetto</t>
  </si>
  <si>
    <t>Descrizione</t>
  </si>
  <si>
    <t>Riferimento di attivazione</t>
  </si>
  <si>
    <t>Data di attivazione</t>
  </si>
  <si>
    <t>GG  conservazione</t>
  </si>
  <si>
    <t>Data distruzione</t>
  </si>
  <si>
    <t>Livello di sicurezza</t>
  </si>
  <si>
    <t>Numero di conto</t>
  </si>
  <si>
    <t>Commessa N.</t>
  </si>
  <si>
    <t>Archivio</t>
  </si>
  <si>
    <t>Stanza</t>
  </si>
  <si>
    <t>Richiedente</t>
  </si>
  <si>
    <t>data ritiro</t>
  </si>
  <si>
    <t>Scaffale N.</t>
  </si>
  <si>
    <t>Persona</t>
  </si>
  <si>
    <t>Data</t>
  </si>
  <si>
    <t xml:space="preserve">Rome </t>
  </si>
  <si>
    <t>Workplace Environment</t>
  </si>
  <si>
    <t>HSE310</t>
  </si>
  <si>
    <t>066881B001</t>
  </si>
  <si>
    <t>BUILDING MANTENANCE</t>
  </si>
  <si>
    <t>RIFIUTI SPECIALI VIALE CASTELLO DELLA MAGLIANA, N° 38 - FORMULARI DAL 2018 AL 2020 - REGISTRO CARICO/SCARICO RIFIUTI DAL 07/03/2014 AL 04/01/2019</t>
  </si>
  <si>
    <t>AS 032</t>
  </si>
  <si>
    <t>Cristina Cutrona</t>
  </si>
  <si>
    <t>RIFIUTI SPECIALI VIALE CASTELLO DELLA MAGLIANA, N° 68 - FORMULARI DAL 2019 AL 2020 - REGISTRO CARICO/SCARICO RIFIUTI DAL 07/02/2018 ALL 11/03/2020</t>
  </si>
  <si>
    <t>MODELLO MUD VOL. 1</t>
  </si>
  <si>
    <t>MODELLO MUD VOL. 2</t>
  </si>
  <si>
    <t>MODELLO MUD VOL. 3</t>
  </si>
  <si>
    <t>Procurement/Trasporti</t>
  </si>
  <si>
    <t>FIN720</t>
  </si>
  <si>
    <t>SOCAR</t>
  </si>
  <si>
    <t>VARIE-DOCS  PER INCASSO,SOSTE, SRN DAP01+011 FINO A..)</t>
  </si>
  <si>
    <t>Riccardo Quercia</t>
  </si>
  <si>
    <t>VARIE-DEMURRAGES + COPIA SN E SHIPPING DOCS</t>
  </si>
  <si>
    <t>SRN TPBN DA 01-070</t>
  </si>
  <si>
    <t>SRN 0001-0076</t>
  </si>
  <si>
    <t>SRN 0077-0182</t>
  </si>
  <si>
    <t>SRN 0183-0290</t>
  </si>
  <si>
    <t>SRN 0291-0386</t>
  </si>
  <si>
    <t>SRN 0387-0494</t>
  </si>
  <si>
    <t>SRN 0751-0885</t>
  </si>
  <si>
    <t>SRN 0886-0957+LV INVOICES+ SRN TPBN 071 -099</t>
  </si>
  <si>
    <t>SOA INVOICES + SPMAT CONVERGENCE PROJECT DOCS</t>
  </si>
  <si>
    <t>UNIPETROL</t>
  </si>
  <si>
    <t>SRN 001-0225</t>
  </si>
  <si>
    <t>SRN 0260-0386</t>
  </si>
  <si>
    <t>SRN VARIOUS</t>
  </si>
  <si>
    <t>DUSLO</t>
  </si>
  <si>
    <t>SRN 001- 058</t>
  </si>
  <si>
    <t>SRN 059-0143</t>
  </si>
  <si>
    <t>SRN 144-0250</t>
  </si>
  <si>
    <t>SRN 251-0370</t>
  </si>
  <si>
    <t>SRN 0371-0486</t>
  </si>
  <si>
    <t>SRN 0487-0519 + FATTURE GEODIS + SRN SOFMAN</t>
  </si>
  <si>
    <t>071973C</t>
  </si>
  <si>
    <t>ENOC</t>
  </si>
  <si>
    <t>SRN 001-100</t>
  </si>
  <si>
    <t>SRN 101-270</t>
  </si>
  <si>
    <t>SRN 0271-520</t>
  </si>
  <si>
    <t>SRN 0521-689</t>
  </si>
  <si>
    <t>SRN 690-823+FATTURE GEODIS</t>
  </si>
  <si>
    <t>SOA INVOICES+ENOC FCA-DDP</t>
  </si>
  <si>
    <t>SRN 0495-0617</t>
  </si>
  <si>
    <t>SRN 0618-0750</t>
  </si>
  <si>
    <t>Accounting/note spese</t>
  </si>
  <si>
    <t xml:space="preserve">FIN010 </t>
  </si>
  <si>
    <t>066928G001</t>
  </si>
  <si>
    <t>STATUTORY COMPLIANCE</t>
  </si>
  <si>
    <t>note spese da A a Bettoni</t>
  </si>
  <si>
    <t>Manuela Toscano</t>
  </si>
  <si>
    <t>note spese da Bianchi a Ciofo</t>
  </si>
  <si>
    <t>note spese da Cipriani a Fleres</t>
  </si>
  <si>
    <t>note spese da Florio a Marotta</t>
  </si>
  <si>
    <t>note spese da Marozza a Santopadre</t>
  </si>
  <si>
    <t>note spese da Santoro a Xu</t>
  </si>
  <si>
    <t>Accounting / Receivables and Payables</t>
  </si>
  <si>
    <t>TP FRANCE NOMINATIVI da A a L</t>
  </si>
  <si>
    <t>Maria Antonietta Buglioni</t>
  </si>
  <si>
    <t>2053 - DALLA A ALLA Z - 025536J001 NPCC - CDI FATTURE- ISPEZIONI</t>
  </si>
  <si>
    <t>2316/0 FATTURE O-Z - 2349 TECHNIP CORPORATE SERVICES - 2350 REFINING - 2351 LNG-GTL - 400 4001 TP -HQC</t>
  </si>
  <si>
    <t>1857 yamgas- Abu Dhabi- Korea- Incassi 2423 Petro-Ias - 2324 consorzio TIPS</t>
  </si>
  <si>
    <t xml:space="preserve">2013TPL- 2418 TPIDL - 2427 TPIDL 2511- TPIDL - 2512 TPIDL - 2501 TP VELAM </t>
  </si>
  <si>
    <t xml:space="preserve">TP FRANCE NOMINATIVI da M a Z </t>
  </si>
  <si>
    <t xml:space="preserve">2316/0 TECHNIP FMC - 2316/3 TP CDI ORE CASSE - 2316/3 FATTURE  A- F/ G- /L - M -N </t>
  </si>
  <si>
    <t xml:space="preserve">2073 FATTURE DA A-Z - 2073 TP USA IPCO - 2412 INS.ACT- TP UK FATTURE </t>
  </si>
  <si>
    <t>2501TP INDIA - 2513 - TP MEXICO - 2518 GENESISAND GAS - 018516J001RUSTECH- 0185516J002 TECHNIN FRANCE - 18516J003 TECHNIP BENELUX</t>
  </si>
  <si>
    <t>2036 - PETROCARABOBO- IAS- CONSORZIO TIPS</t>
  </si>
  <si>
    <t>Accounting / Treasury</t>
  </si>
  <si>
    <t>FIN210</t>
  </si>
  <si>
    <t>Documentazione TPEU Verifica Fiscale 2018 - 2017 - 2016 - 2015</t>
  </si>
  <si>
    <t>Irma Ciocci</t>
  </si>
  <si>
    <t>Banco BPM - Incassi - Giroconti - Contabili - Garanzie</t>
  </si>
  <si>
    <t>Banco BPM - Pagamenti SUPAY - GNPAY</t>
  </si>
  <si>
    <t>HSBC - Contabili</t>
  </si>
  <si>
    <t>BNL  - Giroconti - Contabili - Garanzie</t>
  </si>
  <si>
    <t>Francesca Zigon</t>
  </si>
  <si>
    <t>Credite Agricole - Contabili garanzie</t>
  </si>
  <si>
    <t>Intesa San Paolo - Incassi - Contabili - Garanzie - Giroconti</t>
  </si>
  <si>
    <t>Intesa San Paolo - Pagamenti SUPAY - GNPAY</t>
  </si>
  <si>
    <t>Societe Generale - Contabili</t>
  </si>
  <si>
    <t>Unicredit - Incassi - Contabili - Garanzie - Giroconti</t>
  </si>
  <si>
    <t>Giroconti banche sede</t>
  </si>
  <si>
    <t>ODP - Coge - Note spese - Garanzie</t>
  </si>
  <si>
    <t>ODP - Banche (Amundi)</t>
  </si>
  <si>
    <t>ODP - Fornitori - Branch Toscano</t>
  </si>
  <si>
    <t>Documentazione da Front Office</t>
  </si>
  <si>
    <t>Incassi dal 4291881</t>
  </si>
  <si>
    <t>TPEU - Operazioni in cambi</t>
  </si>
  <si>
    <t>TPEU - Giroconti - Interessi - Contabilità</t>
  </si>
  <si>
    <t>Partitari dal 2017 al 2021</t>
  </si>
  <si>
    <t>Poteri di firma dal 21/10/2019 - Apertura c/c dal 1/11/2016 al 31/10/2018 - Modifica IBAN 2018 - 2019</t>
  </si>
  <si>
    <t>Verifica tassi dal 2017 al 2021</t>
  </si>
  <si>
    <t>Riconciliazioni bancarie - Estratti conto - BNL Euro 512101003 - Credit Agricole Euro 512101004 - Banco BPM Euro 1067 512101005</t>
  </si>
  <si>
    <t>Riconciliazioni bancarie - Estratti conto - Banca BPM Euro 12640 512101007 - Unicredit Euro 512101008 - HSBC Euro 512101009</t>
  </si>
  <si>
    <t>Estratti conto Societe Generale 512101012 - Unicredit CAD 512101014 - Banco BPM CHF 512101015</t>
  </si>
  <si>
    <t>Estratti conto Banco BPM CNY 512101016 - Unicredit GBP 512101017 - HSBC MXN 512101021</t>
  </si>
  <si>
    <t>Estratti conto Unicredit RUB 512101022 - BNL USD 512101023 - Credit Agricole USD 512101024</t>
  </si>
  <si>
    <t>Estratti conto Banco BPM USD 512101025 - Unicredit USD 512101026 - Societe Generale USD 512101029</t>
  </si>
  <si>
    <t>Estratti conto HSBC USD 512101035 - San Paolo Euro 512101036 - San Paolo JPY 512101037</t>
  </si>
  <si>
    <t>Estratti conto San Paolo USD 512101038 - San Paolo ZAR 512101039</t>
  </si>
  <si>
    <t>Fidejussioni al personale dal 2016 al 2021</t>
  </si>
  <si>
    <t>Interessi 2021</t>
  </si>
  <si>
    <t>BPER - MPS - Banco di Sondrio - Contabili - Estratti conto</t>
  </si>
  <si>
    <t>Petty cash Vietnam</t>
  </si>
  <si>
    <t>TEN. IS. - Contabili - ODP - Tassi - Scalari - Poteri di firma - Interessi</t>
  </si>
  <si>
    <t xml:space="preserve">TEN. IS. - RICONCILIAZIONI BANCARIE </t>
  </si>
  <si>
    <t>BNL EUR USD - Contabili - Estratti conto - Giroconti</t>
  </si>
  <si>
    <t>General Ledger and Accounting</t>
  </si>
  <si>
    <t>Numero 17: UNICREDIT :  INCASSI -  CONTABILI - GIROCONTI - CORRISP. ZA - COMM. GAR. LETT.CREDITO</t>
  </si>
  <si>
    <t>Numero 9: UNICREDIT :  INCASSI -  CONTABILI - GIROCONTI - CORRISP. ZA - COMM. GAR. LETT.CREDITO</t>
  </si>
  <si>
    <t xml:space="preserve">Numero 12: CALYON  </t>
  </si>
  <si>
    <t xml:space="preserve">Numero 4: CALYON  </t>
  </si>
  <si>
    <t>Numero 7: E/C QUADRATI  DA:   512101028 A   512101039</t>
  </si>
  <si>
    <t>Numero 6: E/C QUADRATI  DA:   512101034 A   512101037</t>
  </si>
  <si>
    <t>17 - INTESA S.PAOLO : G C -  CONTABILI - CORRISP. ZA  - GARANZIE</t>
  </si>
  <si>
    <t>12 - CREDITO BERGAMASCO:  CONTABILI - GC - CORR. ZA - CONT.GARANZIE</t>
  </si>
  <si>
    <t>11 - BANCO POPOLARE:  CONTABILI - GC - CORR. ZA - CONT.GARANZIE INCASSI- SPOT</t>
  </si>
  <si>
    <t>15 - INTESA S.PAOLO : G C -  CONTABILI - CORRISP. ZA  - GARANZIE</t>
  </si>
  <si>
    <t>10 - BANCO POPOLARE 1067:  INCASSI-CONTABILI - GC -  - CONT.GARANZIE - CORR. ZA</t>
  </si>
  <si>
    <t>13 - INTESA S.PAOLO : G C -  CONTABILI - CORRISP. ZA  - GARANZIE</t>
  </si>
  <si>
    <t>9 - BANCO POPOLARE  INCASSI-CONTABILI - GC -  - CONT.GARANZIE - CORR. ZA</t>
  </si>
  <si>
    <t>5 - E/C QUADRATI  DA:   512101026 A   512101035</t>
  </si>
  <si>
    <t>12 - HSBC</t>
  </si>
  <si>
    <t>10 - BANCO POPOLARE  INCASSI-CONTABILI - GC -  - CONT.GARANZIE - CORR. ZA</t>
  </si>
  <si>
    <t>15 - INTESA S.PAOLO : G C -  CONTABILI - CORRISP. ZA  - CONT. GARANZIE-INCASSI</t>
  </si>
  <si>
    <t>2 - BANCO POPOLARE  INCASSI-CONTABILI - GC -  - CONT.GARANZIE - CORR. ZA</t>
  </si>
  <si>
    <t>7 - INTESA S.PAOLO : G C -  CONTABILI - CORRISP. ZA  - CONT. GARANZIE-INCASSI</t>
  </si>
  <si>
    <t>13 - INTESA S.PAOLO : INCASSI- CUPAY- SUPAY- GNPAY</t>
  </si>
  <si>
    <t>14 - INTESA S.PAOLO : CONTABILI- CONTABILI GARANZIE- GIROFONDI- CORRISPONDENZA</t>
  </si>
  <si>
    <t>23 -  E/C ( BNL-CREDITE AGRICOLE'- BPOP 1067) QUADRATI  DA:  512101003 A   512101005</t>
  </si>
  <si>
    <t>1 -BNL: G C -  CONTABILI - CORRISP. ZA  - GARANZIE</t>
  </si>
  <si>
    <t>TP ENERGIES Bonifici a fondi ed F24 versati (n.file dal 1421 al 1424)</t>
  </si>
  <si>
    <t>Francesca Altea</t>
  </si>
  <si>
    <t>067024J001</t>
  </si>
  <si>
    <t>02512 - TPIDL STAFF SERVICES</t>
  </si>
  <si>
    <t>TP EN. SOLUTIONS Bonifici a fondi ed F24 versati (n.file dal 1425 al 1427)</t>
  </si>
  <si>
    <t>FIN730</t>
  </si>
  <si>
    <t>OFFERTE E CONSUNTIVI -FORNITORI VARI</t>
  </si>
  <si>
    <t>OFFERTE E CONSUNTIVI -MODITECH</t>
  </si>
  <si>
    <t>FIN710</t>
  </si>
  <si>
    <t xml:space="preserve">ORDINI E CESPITI PROGETTI VARI </t>
  </si>
  <si>
    <t>066034C007</t>
  </si>
  <si>
    <t>MIDOR</t>
  </si>
  <si>
    <t>ORDINI COMMESSE- DEUGRO</t>
  </si>
  <si>
    <t>066892B001</t>
  </si>
  <si>
    <t>OFFICE STATIONARY / CANTEEN</t>
  </si>
  <si>
    <t>ORDINI COMMESSE</t>
  </si>
  <si>
    <t>06880B001</t>
  </si>
  <si>
    <t>OFFICE STATIONARY</t>
  </si>
  <si>
    <t>ORDINI - COMMESSE-UNIGUM</t>
  </si>
  <si>
    <t>066888B001</t>
  </si>
  <si>
    <t>LIBRARY</t>
  </si>
  <si>
    <t>ORDINI - BIBLIOTECA</t>
  </si>
  <si>
    <t>066884B001</t>
  </si>
  <si>
    <t>DEPRECIATIONS</t>
  </si>
  <si>
    <t xml:space="preserve">ORDINI - CESPITI </t>
  </si>
  <si>
    <t>ORDINI -COMMESSA-SERVIZI</t>
  </si>
  <si>
    <t>06881B001</t>
  </si>
  <si>
    <t>ORDINI -TRULLI-ORDINE PER LAVORI RIMOZIONE EDIFICIO F N87819</t>
  </si>
  <si>
    <t>ORDINI - MODITECH</t>
  </si>
  <si>
    <t>ADM120</t>
  </si>
  <si>
    <t>PROGRESSIVO PROMEMORIA</t>
  </si>
  <si>
    <t>PROGRESSIVO LETTERE</t>
  </si>
  <si>
    <t>066880B001</t>
  </si>
  <si>
    <t>CONTRATTO UNIGUM - FORNITURA DPI -CONTRATTI- CONFERME D'ORDINE-CORRISPONDENZA</t>
  </si>
  <si>
    <t>CONTRATTO UNIGUM - FORNITURA DPI -CONTRATTI- CONFERME D'ORDINE-WORK ORDER- CORRISPONDENZA</t>
  </si>
  <si>
    <t>HSE260</t>
  </si>
  <si>
    <t>VERBALI VERIFICHE SEMESTRALI - ESTINTORI-RILEVAZIONE FUMI -IMPIANTO SPEGNIMENTO CED - PORTE TAGLIAFUOCO - IDRANTI -ALLARME EVACUAZIONE VOL. 1</t>
  </si>
  <si>
    <t>066877B001</t>
  </si>
  <si>
    <t>SECURITY AND GUARDS</t>
  </si>
  <si>
    <t>CONTRATTO GIAMA - SERVIZIO DI PORTIERATO E VIGILANZA - CONTRATTI -CORRISPONDENZA - DICHIARAZIONI VOL. 4</t>
  </si>
  <si>
    <t>CONTRATTO GIAMA - SERVIZIO DI PORTIERATO E VIGILANZA - CONTRATTI -CORRISPONDENZA - DICHIARAZIONI VOL. 5</t>
  </si>
  <si>
    <t>01-Jan-21</t>
  </si>
  <si>
    <t>CONTRATTO - SCHINDLER-SERVIZIO DI  MANUTENZIONE ASCENSORI EDIFICI A,B E C3</t>
  </si>
  <si>
    <t xml:space="preserve">CONTRATTO SIRIO- SIRIO DIV. SIC.- CONSUELNZA PRATICHE GESTIONE RIFIUTI SPECIALI E IN MATERIA DI SICUREZZA SUL LAVORO </t>
  </si>
  <si>
    <t>066887B001</t>
  </si>
  <si>
    <t>LOGISTIC E SUPPLIES</t>
  </si>
  <si>
    <t>CONTRATTO SAMIT SERVIZIO DI LOGISTICA</t>
  </si>
  <si>
    <t xml:space="preserve">CONTRATTO PRIMETECH - SERVIZIO MANUTENZIONE UPS </t>
  </si>
  <si>
    <t xml:space="preserve">CONTRATTO ECONOMATO - BLUGRAFIC - CARTOTECNICA BARONE-DEXCO-EURTIMBRI-GRASSO ANTONINO </t>
  </si>
  <si>
    <t>CONTRATTO GIAMA- SERVIZIO DI VIGILANZA ARMATA E PORTIERATO - CONTRATTO DOCUMENTAZIONE DL.G.231/2001 E D.LGS. 81/2008</t>
  </si>
  <si>
    <t>06887B001</t>
  </si>
  <si>
    <t>RDO PER CONTRATTO SERVIZIO DI PORTIERATO E DI VIGILANZA - SECURITE' - OFFERTA DOC.  D.LGS. 231/2001 DOC. D.LGS. 81/2008</t>
  </si>
  <si>
    <t>RDO PER CONTRATTO SERVIZIO DI PORTIERATO E DI VIGILANZA - SICURITALIA- OFFERTA DOC.  D.LGS. 231/2001 DOC. D.LGS. 81/2008</t>
  </si>
  <si>
    <t xml:space="preserve">RDO N. 164115 PER IGIENE AMBIENTALE </t>
  </si>
  <si>
    <t>CONTRATTO - SAMIT-CONTRATTO PULIZIA ED IGIENE AMBIENTALE</t>
  </si>
  <si>
    <t>0668892B001</t>
  </si>
  <si>
    <t>CANTEEN</t>
  </si>
  <si>
    <t xml:space="preserve">CONTRATTO- ALIMENTAZIONE AMBIENTALE - SERVIZI ANALISI - ACQUE BIANCHE E NERE-AMBIENTALI.EROGATORI DI ACQUA-CONTROLLI IGIENICO SANITARI MENSE </t>
  </si>
  <si>
    <t xml:space="preserve">CONTRATTO ALIMENTAZIONE AMBIENTE - SERVIZI DI CONTROLLI ANALISI EDIFICI TECHNIP -ACQUE NERE E BIANCHE- LEGIONELLA- TORRI DI RAFFREDDAMENTO E UTA- EROGATORI ACQUA E MENSE A E C </t>
  </si>
  <si>
    <t xml:space="preserve">CONTRATTO FALCOGNANA RECUPERI-SERVIZI DI RACCOLTA TRASPORTO E SMALTIMENTO RIFIUTI SPECIALI - CONTRATTO - QUALIFICHE- CORRISPOND. </t>
  </si>
  <si>
    <t>CONTRATTO GIOJA-CONVENZIONE PER UTILIZZO SERVIZIO MENSA EDIFICIO L-CONTRATTI QUALIFICA-CORRISPOND.</t>
  </si>
  <si>
    <t>CONTRATTO MODITECH-CONTRATTO PER MANUTENZIONE ORDINARIA - CONTRATTO -SAL VOL. 1</t>
  </si>
  <si>
    <t>CONTRATTO MODITECH-CONTRATTO PER MANUTENZIONE ORDINARIA - DOCUMENTAZIONE D.LGS. 231/2001 E 81/2008 -PATENTINO F GAS- DURF-CORRISPONDENZA-CONFIDENTIALITY UNDERTAKING VOL. 2</t>
  </si>
  <si>
    <t>CONTRATTO MODITECH- CONTRATTO MANUTENZIONE ORDINARIA - SUBAPPALTI- A.C. BUILDING- BLITZ ANTINCENDIO- CARTARO-C.P.E.-DE PAOLIS VOL. 3</t>
  </si>
  <si>
    <t>CONTRATTO MODITECH-CONTRATTO MANUTENZIONE ORDINARIA- SUBAPPALTI-ERGASIA-ESSECI SERVICE-FLOORING-MANUTENIONE GENERALE- META PROJECT-SIRA VOL. 4</t>
  </si>
  <si>
    <t>CONTRATTO PEDEVILLA-SERVIZIO DI  RISTORAZIONE MENSA EDIFICIO V- CONTRATTI-QUALIFICA-CORRISPONDENZA</t>
  </si>
  <si>
    <t>066886B001</t>
  </si>
  <si>
    <t>GENERAL SERVICES MANAGEMENT</t>
  </si>
  <si>
    <t>NOTE SPESE PER CASSA</t>
  </si>
  <si>
    <t>HSE030</t>
  </si>
  <si>
    <t>CONTRATTO SCHINDLER-RAPPORTINI ASCENSORI-ASSISTENZA TECNICA</t>
  </si>
  <si>
    <t>LGL140</t>
  </si>
  <si>
    <t>0066881B001</t>
  </si>
  <si>
    <t>AFFITTI PASSIVI- PARROCCHIA NATIVITA' DI MARIA SANTISSIMA</t>
  </si>
  <si>
    <t>AFFITTI PASSIVI- STI SERVIZI -ALMA. EDIFICIO C2 6° PIANO E 3° PIANO</t>
  </si>
  <si>
    <t>DCC</t>
  </si>
  <si>
    <t>LGL110</t>
  </si>
  <si>
    <t>072744C</t>
  </si>
  <si>
    <t>Neste Singapore</t>
  </si>
  <si>
    <t>AG 001 CORRISPOSNDENZA</t>
  </si>
  <si>
    <t>Silvia Giorgio</t>
  </si>
  <si>
    <t>PRJ010</t>
  </si>
  <si>
    <t>AG 010 MOM</t>
  </si>
  <si>
    <t>AG 060 CONTRATTO CON TPB</t>
  </si>
  <si>
    <t>AG 203 P&amp;I MODIFICATION REQUEST VOL. 1 e 2</t>
  </si>
  <si>
    <t>AG 250 CORRISPONDENZA</t>
  </si>
  <si>
    <t>PRJ020</t>
  </si>
  <si>
    <t>AG 410 PERMITTING VOL. 1 A 9</t>
  </si>
  <si>
    <t>AG 410 PERMITTING VOL. 10 A 13</t>
  </si>
  <si>
    <t>FIN110</t>
  </si>
  <si>
    <t>AG 501 AUDIT</t>
  </si>
  <si>
    <t>AG 801</t>
  </si>
  <si>
    <t>AG 809</t>
  </si>
  <si>
    <t>AG 202 VOL. 1 A 3</t>
  </si>
  <si>
    <t>AG 202 VOL. 4 A 8</t>
  </si>
  <si>
    <t>AG 202 VOL. 9 A 11</t>
  </si>
  <si>
    <t>AG 252 VOL. 1 A 2</t>
  </si>
  <si>
    <t>AG 252 VOL. 3 A 7</t>
  </si>
  <si>
    <t>AG 252 VOL. 8 A 12</t>
  </si>
  <si>
    <t>AG 252 VOL. 13 A 17</t>
  </si>
  <si>
    <t>AG 252 VOL. 18 A 19</t>
  </si>
  <si>
    <t>AG 253 VOL. 1 A 2</t>
  </si>
  <si>
    <t>AG 504 VOL.1 E 3</t>
  </si>
  <si>
    <t>AG 504 VOL.2 E 4 A 7</t>
  </si>
  <si>
    <t xml:space="preserve">CO 100 </t>
  </si>
  <si>
    <t>MR 0110.001 A 0511.002</t>
  </si>
  <si>
    <t>MR 0570.001 A 0710.002</t>
  </si>
  <si>
    <t>MR 0811.001 A 0910.004</t>
  </si>
  <si>
    <t>MR 0910.005 A 1340.003</t>
  </si>
  <si>
    <t>MR 1547.001 A 1563.003</t>
  </si>
  <si>
    <t>MR 1340.101 A 1546.001</t>
  </si>
  <si>
    <t>MR 1564.001 A 200-MR 1541.001</t>
  </si>
  <si>
    <t>200-MR 1543.001 A 200-MR 2410.002</t>
  </si>
  <si>
    <t>MR 2520.001 A MR 4263.001</t>
  </si>
  <si>
    <t>PG 001 LT TO NESTE</t>
  </si>
  <si>
    <t>PG 103 TR TO VEDORS</t>
  </si>
  <si>
    <t>PG 102 LT TO EDL</t>
  </si>
  <si>
    <t>PG046 TR A BENELUX</t>
  </si>
  <si>
    <t>00643 - STATUTORY COMPLIANCE</t>
  </si>
  <si>
    <t>TPIT - SOX - Controlli conti mensile - apertura nuovi conti - Aggiornamento posting type</t>
  </si>
  <si>
    <t>Chiusura contabilità Branch Svizzera</t>
  </si>
  <si>
    <t>Branch office - Varie</t>
  </si>
  <si>
    <t>TPDL Closing</t>
  </si>
  <si>
    <t>TPPIT Closing - Q1 2021 - Q2 2021 - Q3 2021 - Q4 2021</t>
  </si>
  <si>
    <t>TPIT - SOX 2017 - FSCP</t>
  </si>
  <si>
    <t xml:space="preserve">TPIT - SOX Q3 2017 </t>
  </si>
  <si>
    <t xml:space="preserve">TPIT - SOX Q4 2017 </t>
  </si>
  <si>
    <t xml:space="preserve">TPIT - SOX Q1 2017 </t>
  </si>
  <si>
    <t>TPIT - Closing Q1 2018</t>
  </si>
  <si>
    <t>TPIT - Closing Q2 2018</t>
  </si>
  <si>
    <t>TPIT - Closing Q3 2018</t>
  </si>
  <si>
    <t>TPDL - Libro giornale 2016 1 di 2</t>
  </si>
  <si>
    <t>TPDL - Libro giornale 2016 2 di 2</t>
  </si>
  <si>
    <t>Consorzi - TP HQC - TIPS</t>
  </si>
  <si>
    <t>TPL - Eurocash - Reconciliazioni bancarie - Scalari - Tassi - Giroconti</t>
  </si>
  <si>
    <t>Site</t>
  </si>
  <si>
    <t>076971C</t>
  </si>
  <si>
    <t>MOH - New Naphtha Complex EPC</t>
  </si>
  <si>
    <r>
      <t xml:space="preserve">Site Monthly Work Progress Report - WPS </t>
    </r>
    <r>
      <rPr>
        <b/>
        <i/>
        <sz val="10"/>
        <rFont val="Arial"/>
        <family val="2"/>
      </rPr>
      <t>(INTRAKAT)</t>
    </r>
  </si>
  <si>
    <t>Aurelia Carbotti</t>
  </si>
  <si>
    <r>
      <t xml:space="preserve">Accounting Ledgers from/to Subcontractors </t>
    </r>
    <r>
      <rPr>
        <b/>
        <i/>
        <sz val="10"/>
        <rFont val="Arial"/>
        <family val="2"/>
      </rPr>
      <t>(INTRAKAT)</t>
    </r>
    <r>
      <rPr>
        <i/>
        <sz val="10"/>
        <rFont val="Arial"/>
        <family val="2"/>
      </rPr>
      <t xml:space="preserve"> VOL. 1 A 4</t>
    </r>
  </si>
  <si>
    <r>
      <t xml:space="preserve">New Prices Report from/to Subcontractors </t>
    </r>
    <r>
      <rPr>
        <b/>
        <i/>
        <sz val="10"/>
        <rFont val="Arial"/>
        <family val="2"/>
      </rPr>
      <t>(INTRAKAT)</t>
    </r>
  </si>
  <si>
    <r>
      <t xml:space="preserve">Backcharges to Subcontractor </t>
    </r>
    <r>
      <rPr>
        <b/>
        <i/>
        <sz val="10"/>
        <rFont val="Arial"/>
        <family val="2"/>
      </rPr>
      <t>(INTRAKAT)</t>
    </r>
  </si>
  <si>
    <t xml:space="preserve">Site Letters to - INTRAKAT vol. 1 e 2
 L-TPG-INK-XXXXX </t>
  </si>
  <si>
    <t xml:space="preserve">Site Letters to ANIPSOTIKI
L-TPG-ANP-XXXXX </t>
  </si>
  <si>
    <t xml:space="preserve">Site Letters to ZISIMOPOULOS 
L-TPG-ZSM-XXXXX </t>
  </si>
  <si>
    <t xml:space="preserve">Site Letters to SOLARCA
L-TPG-SLR-XXXXX  </t>
  </si>
  <si>
    <t xml:space="preserve">Site Minutes of Meeting with  INTRAKAT vol. 1 a 3
MOM-TPG-INK-XXXXX </t>
  </si>
  <si>
    <t xml:space="preserve">Site Minutes of Meeting with  ANIPSOTIKI 
MOM-TPG-ANP-XXXXX </t>
  </si>
  <si>
    <t>Site Monthly Work Progress Report - WPS (ANIPSOTIKI)</t>
  </si>
  <si>
    <t>PRJ090</t>
  </si>
  <si>
    <t>Site VRSWO - Variation Orders (INTRAKAT) da  1 a 3</t>
  </si>
  <si>
    <t xml:space="preserve">Site Letters to GLOBCHEM
L-TPG-GLS-XXXXX </t>
  </si>
  <si>
    <t xml:space="preserve">Site Minutes of Meeting with  BNT/IMP/INK/MHL vol. 1 e 2
MOM-TPG-CON-XXXXX </t>
  </si>
  <si>
    <t>Site Monthly Work Progress Report - WPS (GLOBCHEM)</t>
  </si>
  <si>
    <t>Mechanical Completion Notices (MCN)</t>
  </si>
  <si>
    <t>Ready  for Commisssiong  Notices (RFCN)</t>
  </si>
  <si>
    <t>Site Letters to IMPES
 L-TPG-IMP-XXXXX</t>
  </si>
  <si>
    <t>Letters to Client 
L-TPIT-MOH-XXXXX</t>
  </si>
  <si>
    <t>Site Minutes of Meeting with the Client  MOM-TPG-MOH-XXXXX</t>
  </si>
  <si>
    <t>Site Monthly Work Progress Report - WPS (IMPES)</t>
  </si>
  <si>
    <t>New Prices Report from/to Subcontractors (IMPES)</t>
  </si>
  <si>
    <t>Backcharges to Subcontractor (IMPES)</t>
  </si>
  <si>
    <t>Site Letters to MUEHLAHN 
L-TPG-MHL-XXXXX</t>
  </si>
  <si>
    <t>Site Minutes of Meeting with   IMPES vol. 1 a 3 MOM-TPG-IMP-XXXXX</t>
  </si>
  <si>
    <t xml:space="preserve">Site Minutes of Meeting with   MUEHLHAN vol. 1 e 2
MOM-TPG-MHL-XXXXX </t>
  </si>
  <si>
    <t>Accounting Ledgers from/to Subcontractors (IMPES)</t>
  </si>
  <si>
    <r>
      <t xml:space="preserve">Site VRSWO - Variation Orders </t>
    </r>
    <r>
      <rPr>
        <b/>
        <i/>
        <sz val="10"/>
        <rFont val="Arial"/>
        <family val="2"/>
      </rPr>
      <t>(IMPES)</t>
    </r>
    <r>
      <rPr>
        <i/>
        <sz val="10"/>
        <rFont val="Arial"/>
        <family val="2"/>
      </rPr>
      <t xml:space="preserve"> vol 1 a 4</t>
    </r>
  </si>
  <si>
    <t>Site VRSWO - Variation Orders (MUEHLHAN)</t>
  </si>
  <si>
    <t>Site VRSWO - Variation Orders (BONATTI FIREPROOFING)</t>
  </si>
  <si>
    <t>Site Letters to BONATTI FIREPROOFING 
L-TPG-BFP-XXXXX</t>
  </si>
  <si>
    <t xml:space="preserve">Site Minutes of Meeting with  BONATTI -FIREPROOFING 
MOM-TPG-BFP-XXXXX </t>
  </si>
  <si>
    <t>Site Monthly Work Progress Report - WPS (MUEHLAHN)</t>
  </si>
  <si>
    <t>Site Monthly Work Progress Report - WPS vol. 1 e 2
(BONATTI FIREPROOFING)</t>
  </si>
  <si>
    <t>Site Monthly Work Progress Report - WPS (BONATTI )</t>
  </si>
  <si>
    <t>New Prices Report from/to Subcontractors (MUEHLHAN)</t>
  </si>
  <si>
    <t>Backcharges to Subcontractor (BONATTI)</t>
  </si>
  <si>
    <t xml:space="preserve">Site Minutes of Meeting with BONATTI  VOL. 1 A 4 MOM-TPG-BNT-XXXXX </t>
  </si>
  <si>
    <t>Accounting Ledgers from/to Subcontractors BONATTI)</t>
  </si>
  <si>
    <t>New Prices Report from/to Subcontractors (BONATTI)</t>
  </si>
  <si>
    <t>Site Letters to BONATTI  vol. 1 a 3
L-TPG-BNT-XXXXX -</t>
  </si>
  <si>
    <t>QUALITY AUDIT REPORT</t>
  </si>
  <si>
    <t>HR010</t>
  </si>
  <si>
    <t>TIME SHEET</t>
  </si>
  <si>
    <t>DOWN PAYMENT</t>
  </si>
  <si>
    <t>LETTER OF RESP E GUARANTEE</t>
  </si>
  <si>
    <t>Site VRSWO - Variation Orders (BONATTI) vol. 1 a 6</t>
  </si>
  <si>
    <t>Site VRSWO - Variation Orders (BONATTI) 4 volumi</t>
  </si>
  <si>
    <t>Site VRSWO - Variation Orders (BONATTI) vol. 9 a 14</t>
  </si>
  <si>
    <t>Work Permit Appointments</t>
  </si>
  <si>
    <t>health and safety file</t>
  </si>
  <si>
    <t>Work Permit da1 a 5</t>
  </si>
  <si>
    <t>Work Permit DA 1 A 340 + VEHICLE EQUIPMENT + PTW INSPECTION</t>
  </si>
  <si>
    <t>Work Permit DA 341 A 820</t>
  </si>
  <si>
    <t>Work Permit DA 821 A 1300</t>
  </si>
  <si>
    <t>Work Permit DA 1301 A 1782</t>
  </si>
  <si>
    <t>Work Permit DA 1783 A 2243</t>
  </si>
  <si>
    <t>Work Permit DA 2244 A 2760</t>
  </si>
  <si>
    <t>Work Permit DA 2761 A 3392</t>
  </si>
  <si>
    <t>Field Purchase Order VOL. 5</t>
  </si>
  <si>
    <t>Stationery order + Certification of confirmations + Service agreements</t>
  </si>
  <si>
    <t>S.O. Invoices VOL. 1 A 3</t>
  </si>
  <si>
    <t>S.O. Invoices + MR DA 1 A 125 + BANK</t>
  </si>
  <si>
    <t>DCS/ESD SITE DW + VRSWOs</t>
  </si>
  <si>
    <t>SAT CERTIFICATES</t>
  </si>
  <si>
    <t>Hand over surplus</t>
  </si>
  <si>
    <t>1958 Inspection Activities 61402S Volume 1 - 2 - 3 - 4 ---- 072744j003 Technip Singapore</t>
  </si>
  <si>
    <t>2456 066997J001 TP INDONESIA---024948J001 Technical Assist. ICPO ----060695K009  - ---021949J002 FMC----021949J003 TECHNIPINDIA</t>
  </si>
  <si>
    <t>Fatture clienti da n1 a 168 serie V1</t>
  </si>
  <si>
    <t>Fatture clienti da n1 a 361 serie V1</t>
  </si>
  <si>
    <t>Fatture clienti da n362 a 1022 serie V1</t>
  </si>
  <si>
    <t xml:space="preserve">Fatture clienti serie V1 vol.12 vol.13- Fatture clienti serie E0 e serie P9 - Shipping Invoice da 1 a 541 da 542 a </t>
  </si>
  <si>
    <t xml:space="preserve">Fatture clienti - Proforma da 1 a 85-2021- Fatture Proforma 2021 da 1 a 53  -  Fatture clienti 2021 da 1 a 27 SERIE E0 - - Fatture clienti serie P9 - - Fatture Clienti serie V1 ANNO 2021 DA 1 A 262 - </t>
  </si>
  <si>
    <t>Fatture Clienti SerieV1 ANNO 2021 DA 1 A 1054</t>
  </si>
  <si>
    <t xml:space="preserve">Fatture Clienti serie V1 ANNO 2021 DA 1055A 1519 - TPIT UAE VAT 2020 - - Corrispondenza Conferme Saldo da anno 2016 a anno 2020 </t>
  </si>
  <si>
    <t>070809K001 Yam Gaz- TP OCEANIA- TP NET- TCS - TP FRANCE TP GHAMP- TP JGC CORAL - TP GEOPR. TP USA- TP INDIA - - - 070809K001 INCASSI - 2053/0 TP ABU DHABI CDI PER ISPEZIONI FATTURE PER ISPEZ. 2053 /0 TP ABU DHABI CDI - 2053/0 TP ABU DHABI STAMPA ORE INCASSI - 2053/0 ABU DHABI FATTURE PER ASSEGNATI A-F + ADJUSTMENTS</t>
  </si>
  <si>
    <t xml:space="preserve">Milan </t>
  </si>
  <si>
    <t>H.R.</t>
  </si>
  <si>
    <t>HR120</t>
  </si>
  <si>
    <t>066891B001</t>
  </si>
  <si>
    <t>Milan general service</t>
  </si>
  <si>
    <t>Assenze del personale, certificati originali</t>
  </si>
  <si>
    <t>Fabiola Rugger</t>
  </si>
  <si>
    <t>Documenti di trasporto, lettere di vettura,bolle di consegna</t>
  </si>
  <si>
    <t>Bolle di consegna,bollettini spedizione</t>
  </si>
  <si>
    <t>Bolle di consegna,bollettini spedizione DDT</t>
  </si>
  <si>
    <t>Bollettini trasporto, lettere di vettura DDT</t>
  </si>
  <si>
    <t>Lettere di vettura DDT</t>
  </si>
  <si>
    <t>Legal</t>
  </si>
  <si>
    <t>LGL120</t>
  </si>
  <si>
    <t>201888G001</t>
  </si>
  <si>
    <t>Legal Operations - Rome OC</t>
  </si>
  <si>
    <t>ATT-ATC PROJECT REVIEW 2329
2345
2363
2375
6959
6965
6968
6973
6974
6977
6978
6989
6991
6996
7000
7001
7002
7003
7004
7005
7007
7008
7009
7010
7012
7013
7014
7015
7016
7021</t>
  </si>
  <si>
    <t>Patrizia di Biagio</t>
  </si>
  <si>
    <t>ATT-ATC2387
2394
2408
2417
7018
7022
7023
7024
7025
7026
7027
7028
7029
7038
7040
7043
7046</t>
  </si>
  <si>
    <t>ATT-ATC2317
2421
2430
2431
7042
7047
7048
7049
7050
7052
7054
7055
7059
7062
7063
7064
7066</t>
  </si>
  <si>
    <t>ATT-ATC7067
7068
7069
7071
7072
7073
7074
7075
7076
7077
7081
7082
7083
7085
7087
7089
7090
2382
2436</t>
  </si>
  <si>
    <t>ATT-ATC7072
7077
7087
7092
7093
7094
7097
7098
7100
7102
7104
7105
7109
2471
2472
2473
2475</t>
  </si>
  <si>
    <t>ATT-ATC7106
7110
7111
7112
7113
7114
7115
7117
7118
7120
7121
7122
7123
7125
7129
7133
7134
7138
7140
7141
7142
7143
7145
7146
7147
7154
7158
7162
2482
2491
2509</t>
  </si>
  <si>
    <t>31/12/206</t>
  </si>
  <si>
    <t>7106
7110
7111
7112
7113
7114
7115
7117
7118
7120
7121
7122
7123
7125
7129
7133
7134
7138
7140
7141
7142
7143
7145
7146
7147
7154
7158
7162
2482
2491
2509</t>
  </si>
  <si>
    <t>ATT-ATC- TPIT</t>
  </si>
  <si>
    <t>2514</t>
  </si>
  <si>
    <t>OMSK</t>
  </si>
  <si>
    <t>AG 290 - RACCOGLITORI FINE IMPIANTO - INSPECTION REPORT - ML - QAL VARIE MR</t>
  </si>
  <si>
    <t>AG 290 - RACCOGLITORI DI FINE IMPIANTO - INSPECTION REPORT - ML - QAL VARIE MR</t>
  </si>
  <si>
    <t>AG 290 - RACCOGLITORI DI FINE IMPIANTO - MOC - SFR RATING REPORT - DOC VARI</t>
  </si>
  <si>
    <t>2522</t>
  </si>
  <si>
    <t>AG 290 - RACCOGLITORI DI FINE IMPIANTO - TR CLIENTE  - LT DA DUSLO</t>
  </si>
  <si>
    <t>AG 290 - RACCOGLITORI DI FINE IMPIANTO  - LT DA DUSLO</t>
  </si>
  <si>
    <t>AG 103 - CD VARI - ML</t>
  </si>
  <si>
    <t>1882-2882</t>
  </si>
  <si>
    <t>VAL D'AGRI</t>
  </si>
  <si>
    <t>AG 242 - RACCOGLITORE DI FINE IMPIANTO</t>
  </si>
  <si>
    <t>2421</t>
  </si>
  <si>
    <t>CANADA GAS TO LIQUID</t>
  </si>
  <si>
    <t>AG 290 - RACCOGLITORI DI FINE IMPIANTO  - TR TO SASOL</t>
  </si>
  <si>
    <t>2407</t>
  </si>
  <si>
    <t>CNRL CANADA</t>
  </si>
  <si>
    <t xml:space="preserve">AG 290 - RACCOGLITORI DI FINE IMPIANTO  - LT </t>
  </si>
  <si>
    <t>2420</t>
  </si>
  <si>
    <t>STABILIMENTO PRIOLO</t>
  </si>
  <si>
    <t>2381</t>
  </si>
  <si>
    <t>UZBEKISTAN GTL PROJECT</t>
  </si>
  <si>
    <t>2133</t>
  </si>
  <si>
    <t>PETROSA</t>
  </si>
  <si>
    <t>PG 206 - RACCOGLITORE DI FINE IMPIANTO</t>
  </si>
  <si>
    <t>2162</t>
  </si>
  <si>
    <t>ETILENE BRINDISI</t>
  </si>
  <si>
    <t>2157</t>
  </si>
  <si>
    <t>NYNAS REFINING SWEDEN</t>
  </si>
  <si>
    <t>2262</t>
  </si>
  <si>
    <t>GEEL 2/3</t>
  </si>
  <si>
    <t>2259</t>
  </si>
  <si>
    <t xml:space="preserve">BYACO NANJING ACETIC ACID PROJECT </t>
  </si>
  <si>
    <t>2252</t>
  </si>
  <si>
    <t xml:space="preserve">OKLNG PROJECT </t>
  </si>
  <si>
    <t>2272</t>
  </si>
  <si>
    <t xml:space="preserve">CNRL CANADA  </t>
  </si>
  <si>
    <t>MAY-2020</t>
  </si>
  <si>
    <t>MOH</t>
  </si>
  <si>
    <t xml:space="preserve">CONTRATTO - MOM </t>
  </si>
  <si>
    <t>01-SEP-2018</t>
  </si>
  <si>
    <t>AG 800 - CO - 100 - PG - 002 - 007</t>
  </si>
  <si>
    <t>MAY-2019</t>
  </si>
  <si>
    <t>JUN-2019</t>
  </si>
  <si>
    <t>ATA-RN VARI</t>
  </si>
  <si>
    <t>JULY-2019</t>
  </si>
  <si>
    <t>AUG-2019</t>
  </si>
  <si>
    <t>SEPT-2019</t>
  </si>
  <si>
    <t>jan-2020</t>
  </si>
  <si>
    <t>LOA-PO VARI-CONFIRM-COPY</t>
  </si>
  <si>
    <t>LOA-PO VARI - CONFIRM. COPY</t>
  </si>
  <si>
    <t>MAY-2021</t>
  </si>
  <si>
    <t>AG 504 - CU C3 SPLITTER</t>
  </si>
  <si>
    <t>PRJ040</t>
  </si>
  <si>
    <t>Manufacturing records</t>
  </si>
  <si>
    <t>JAN-2020</t>
  </si>
  <si>
    <t>JAN-2021</t>
  </si>
  <si>
    <t>AG 103 - AG 062 UOP</t>
  </si>
  <si>
    <t>JAN-2018</t>
  </si>
  <si>
    <t>AG 504 - CU VENDORS</t>
  </si>
  <si>
    <t>JAN-2019</t>
  </si>
  <si>
    <t>AG 504 - CU CONSTRUCTION E PRECOMMISSIONING</t>
  </si>
  <si>
    <t>AG 504 - CU others</t>
  </si>
  <si>
    <t>TP ENERGIES Bonifici a fondi ed F24 versati (n.file dal 1430 al 1433)</t>
  </si>
  <si>
    <t>TP EN. SOLUTIONS Bonifici a fondi ed F24 versati (n.file dal 1428 al 1429)</t>
  </si>
  <si>
    <t>8014</t>
  </si>
  <si>
    <t>RAFFINERIA DI MILAZZO TPDL</t>
  </si>
  <si>
    <t>AG 800 DISEGNI E DOCUMENTI EMESSI PER COSTRUZIONE</t>
  </si>
  <si>
    <t>Italy</t>
  </si>
  <si>
    <t>EVT+15Y</t>
  </si>
  <si>
    <t>Contracts, Customers, Vendors or Subcontractors</t>
  </si>
  <si>
    <t>076328C</t>
  </si>
  <si>
    <t>KARISH FIELD DEVELOPMENT  EPC</t>
  </si>
  <si>
    <t>PRICE LIST CIVILI</t>
  </si>
  <si>
    <t>Assenze personale</t>
  </si>
  <si>
    <t>CCIAA</t>
  </si>
  <si>
    <t>L&amp;D</t>
  </si>
  <si>
    <t>HR330</t>
  </si>
  <si>
    <t>215718P001</t>
  </si>
  <si>
    <t>TRAINING</t>
  </si>
  <si>
    <t>FONDI/FORM 83</t>
  </si>
  <si>
    <t>Francesca Rossi</t>
  </si>
  <si>
    <t>FONDI/FORM 84</t>
  </si>
  <si>
    <t>HSE/FORM 85</t>
  </si>
  <si>
    <t>HSE/FORM 86</t>
  </si>
  <si>
    <t>HSE/FORM 87</t>
  </si>
  <si>
    <t>LINGUE 2015‐2018/ FORM 88</t>
  </si>
  <si>
    <t>LINGUE 2015‐2018/ FORM 89</t>
  </si>
  <si>
    <t>ATTIVITA' ESTERNE 2017/FORM 90</t>
  </si>
  <si>
    <t>ORDINI 2014‐2020/ FORM 91</t>
  </si>
  <si>
    <t>ORDINI 2014‐2020/FORM 92</t>
  </si>
  <si>
    <t>BUDGET 2014‐2016/FORM 93</t>
  </si>
  <si>
    <t>CSR/231/FORM 94</t>
  </si>
  <si>
    <t>CSR/231/FORM 95</t>
  </si>
  <si>
    <t>ENABLON 2013‐2015/FORM 96</t>
  </si>
  <si>
    <t>SISTEMI DI PRODUZIONE (2/8)/FORM 97</t>
  </si>
  <si>
    <t>INSIRIO/ FORM 98</t>
  </si>
  <si>
    <t>SVILUPPO MANAGERIALE/99</t>
  </si>
  <si>
    <t>SOFT SKILLS/100</t>
  </si>
  <si>
    <t>PROJECT MANAGEMENT/101</t>
  </si>
  <si>
    <t>PROJECT MANAGEMENT/102</t>
  </si>
  <si>
    <t>PROJECT MANAGEMENT/103</t>
  </si>
  <si>
    <t>TPU/FORM 104</t>
  </si>
  <si>
    <t>WORKSHOP DI GRUPPO/FORM 105</t>
  </si>
  <si>
    <t>IT/FORM 106</t>
  </si>
  <si>
    <t>LOOK AHEAD/FORM 107</t>
  </si>
  <si>
    <t xml:space="preserve">FIN430 </t>
  </si>
  <si>
    <t xml:space="preserve">Gemeaz - D.G - FATTURE </t>
  </si>
  <si>
    <t>Francesca di Bernardo</t>
  </si>
  <si>
    <t xml:space="preserve">FATTURE Gemeaz - Pedevilla </t>
  </si>
  <si>
    <t>Supervending FATTURE</t>
  </si>
  <si>
    <t>Italrest - Planet FATTURE</t>
  </si>
  <si>
    <t>Errebian - Pedevilla - Security Way  FATTURE</t>
  </si>
  <si>
    <t xml:space="preserve">CONTRATTI FORNITORI       CANCELLERIA </t>
  </si>
  <si>
    <t xml:space="preserve">Gemeaz - FATTURE </t>
  </si>
  <si>
    <t>FATTURE fornitori (G-Z)</t>
  </si>
  <si>
    <t>Grasso - FATTURE (da Giugno)</t>
  </si>
  <si>
    <t>FATTURE fornitori (A-F)</t>
  </si>
  <si>
    <t>fornitori FATTURE (A-F)</t>
  </si>
  <si>
    <t>Planet - FATTURE (1)</t>
  </si>
  <si>
    <t>Planet - FATTURE (2)</t>
  </si>
  <si>
    <t>Gemeaz - FATTURE (1)</t>
  </si>
  <si>
    <t>Gemeaz - FATTURE (2)</t>
  </si>
  <si>
    <t>Pedevilla - FATTURE</t>
  </si>
  <si>
    <t>Italrest - Security Way -FATTURE</t>
  </si>
  <si>
    <t>Gioja - Sodexo FATTURE</t>
  </si>
  <si>
    <t>Gemeaz - FATTURE (pasti mensa)</t>
  </si>
  <si>
    <t>Gemeaz - FATTURE (coffee break)</t>
  </si>
  <si>
    <t xml:space="preserve">Planet FATTURE </t>
  </si>
  <si>
    <t>note spese da A a Buttaro</t>
  </si>
  <si>
    <t>note spese da Cabano a Cimini</t>
  </si>
  <si>
    <t>note spese da Cimboli a Di Lemma</t>
  </si>
  <si>
    <t>note spese da Di Leo a Galiani</t>
  </si>
  <si>
    <t>note spese da Gallitelli a Nuccetelli</t>
  </si>
  <si>
    <t>note spese da Oleari a Scio'</t>
  </si>
  <si>
    <t>note spese da Sellaro a Zulian</t>
  </si>
  <si>
    <t>066879B001</t>
  </si>
  <si>
    <t>DISPATCH AND COURIE COSTS</t>
  </si>
  <si>
    <t>POSTE ITALIANE DISTINTE/RACCOMANDATE</t>
  </si>
  <si>
    <t>Fabio Mondiali</t>
  </si>
  <si>
    <t>CORRIERI/BOLLE/VARIE</t>
  </si>
  <si>
    <t>RACCOMANDATE ASSICURATE</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</si>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</sst>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d\-mmm\-yy;@"/>
    <numFmt numFmtId="165" formatCode="[$-410]dd\-mmm\-yy;@"/>
  </numFmts>
  <fonts count="15" x14ac:knownFonts="1">
    <font>
      <sz val="12"/>
      <color theme="1"/>
      <name val="Aptos Narrow"/>
      <family val="2"/>
      <scheme val="minor"/>
    </font>
    <font>
      <sz val="12"/>
      <color theme="1"/>
      <name val="Aptos Narrow"/>
      <family val="2"/>
      <scheme val="minor"/>
    </font>
    <font>
      <b/>
      <sz val="10"/>
      <color theme="0"/>
      <name val="Aptos Narrow"/>
      <family val="2"/>
      <scheme val="minor"/>
    </font>
    <font>
      <b/>
      <i/>
      <sz val="10"/>
      <color theme="0"/>
      <name val="Aptos Narrow"/>
      <family val="2"/>
      <scheme val="minor"/>
    </font>
    <font>
      <b/>
      <sz val="10"/>
      <name val="Arial"/>
      <family val="2"/>
    </font>
    <font>
      <b/>
      <sz val="10"/>
      <color theme="1"/>
      <name val="Arial"/>
      <family val="2"/>
    </font>
    <font>
      <b/>
      <i/>
      <sz val="10"/>
      <name val="Arial"/>
      <family val="2"/>
    </font>
    <font>
      <i/>
      <sz val="10"/>
      <name val="Arial"/>
      <family val="2"/>
    </font>
    <font>
      <i/>
      <sz val="10"/>
      <color theme="1"/>
      <name val="Arial"/>
      <family val="2"/>
    </font>
    <font>
      <sz val="10"/>
      <color theme="1"/>
      <name val="Aptos Narrow"/>
      <family val="2"/>
      <scheme val="minor"/>
    </font>
    <font>
      <sz val="10"/>
      <name val="Arial"/>
      <family val="2"/>
    </font>
    <font>
      <sz val="10"/>
      <color theme="1"/>
      <name val="Arial"/>
      <family val="2"/>
    </font>
    <font>
      <sz val="10"/>
      <color rgb="FF000000"/>
      <name val="Aptos Narrow"/>
      <family val="2"/>
      <scheme val="minor"/>
    </font>
    <font>
      <sz val="10"/>
      <color theme="1"/>
      <name val="Segoe UI"/>
      <family val="2"/>
    </font>
    <font>
      <i/>
      <sz val="9"/>
      <name val="Arial"/>
      <family val="2"/>
    </font>
  </fonts>
  <fills count="15">
    <fill>
      <patternFill patternType="none"/>
    </fill>
    <fill>
      <patternFill patternType="gray125"/>
    </fill>
    <fill>
      <patternFill patternType="solid">
        <fgColor theme="4" tint="-0.249977111117893"/>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rgb="FF00B0F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thick">
        <color indexed="64"/>
      </right>
      <top style="thick">
        <color indexed="64"/>
      </top>
      <bottom style="thick">
        <color indexed="64"/>
      </bottom>
      <diagonal/>
    </border>
    <border>
      <left/>
      <right style="hair">
        <color indexed="64"/>
      </right>
      <top style="medium">
        <color indexed="64"/>
      </top>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2" fillId="2" borderId="1" xfId="0" applyFont="1" applyFill="1" applyBorder="1" applyAlignment="1">
      <alignment vertical="center"/>
    </xf>
    <xf numFmtId="0" fontId="2" fillId="2" borderId="3" xfId="0" applyFont="1" applyFill="1" applyBorder="1" applyAlignment="1">
      <alignment vertical="center"/>
    </xf>
    <xf numFmtId="0" fontId="3" fillId="2" borderId="3" xfId="0" applyFont="1" applyFill="1" applyBorder="1" applyAlignment="1">
      <alignment vertical="center"/>
    </xf>
    <xf numFmtId="0" fontId="4" fillId="6" borderId="7" xfId="0" applyFont="1" applyFill="1" applyBorder="1" applyAlignment="1" applyProtection="1">
      <alignment horizontal="center" vertical="center" wrapText="1"/>
      <protection locked="0"/>
    </xf>
    <xf numFmtId="0" fontId="4" fillId="7" borderId="8" xfId="0" applyFont="1" applyFill="1" applyBorder="1" applyAlignment="1" applyProtection="1">
      <alignment horizontal="center" vertical="center" wrapText="1"/>
      <protection locked="0"/>
    </xf>
    <xf numFmtId="0" fontId="4" fillId="7" borderId="7" xfId="0" applyFont="1" applyFill="1" applyBorder="1" applyAlignment="1" applyProtection="1">
      <alignment horizontal="center" vertical="center" wrapText="1"/>
      <protection locked="0"/>
    </xf>
    <xf numFmtId="0" fontId="4" fillId="7" borderId="9" xfId="0" applyFont="1" applyFill="1" applyBorder="1" applyAlignment="1" applyProtection="1">
      <alignment horizontal="center" vertical="center" wrapText="1"/>
      <protection locked="0"/>
    </xf>
    <xf numFmtId="0" fontId="4" fillId="7" borderId="10" xfId="0" applyFont="1" applyFill="1" applyBorder="1" applyAlignment="1" applyProtection="1">
      <alignment horizontal="center" vertical="center" wrapText="1"/>
      <protection locked="0"/>
    </xf>
    <xf numFmtId="0" fontId="4" fillId="7" borderId="11"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protection locked="0"/>
    </xf>
    <xf numFmtId="0" fontId="4" fillId="8" borderId="8" xfId="0" applyFont="1" applyFill="1" applyBorder="1" applyAlignment="1" applyProtection="1">
      <alignment horizontal="center" vertical="center" wrapText="1"/>
      <protection locked="0"/>
    </xf>
    <xf numFmtId="0" fontId="4" fillId="8" borderId="7" xfId="0" applyFont="1" applyFill="1" applyBorder="1" applyAlignment="1" applyProtection="1">
      <alignment horizontal="center" vertical="center" wrapText="1"/>
      <protection locked="0"/>
    </xf>
    <xf numFmtId="0" fontId="5" fillId="8" borderId="12" xfId="0" applyFont="1" applyFill="1" applyBorder="1" applyAlignment="1" applyProtection="1">
      <alignment horizontal="center" vertical="center" wrapText="1"/>
      <protection locked="0"/>
    </xf>
    <xf numFmtId="0" fontId="5" fillId="9" borderId="13" xfId="0" applyFont="1" applyFill="1" applyBorder="1" applyAlignment="1" applyProtection="1">
      <alignment horizontal="center" vertical="center" wrapText="1"/>
      <protection locked="0"/>
    </xf>
    <xf numFmtId="0" fontId="4" fillId="6" borderId="12" xfId="0" applyFont="1" applyFill="1" applyBorder="1" applyAlignment="1" applyProtection="1">
      <alignment horizontal="center" vertical="center" wrapText="1"/>
      <protection locked="0"/>
    </xf>
    <xf numFmtId="0" fontId="4" fillId="6" borderId="8" xfId="0" applyFont="1" applyFill="1" applyBorder="1" applyAlignment="1" applyProtection="1">
      <alignment horizontal="center" vertical="center" wrapText="1"/>
      <protection locked="0"/>
    </xf>
    <xf numFmtId="0" fontId="6" fillId="6" borderId="7" xfId="0" applyFont="1" applyFill="1" applyBorder="1" applyAlignment="1" applyProtection="1">
      <alignment horizontal="center" vertical="center" wrapText="1"/>
      <protection locked="0"/>
    </xf>
    <xf numFmtId="0" fontId="4" fillId="6" borderId="14" xfId="0" applyFont="1" applyFill="1" applyBorder="1" applyAlignment="1" applyProtection="1">
      <alignment horizontal="center" vertical="center" wrapText="1"/>
      <protection locked="0"/>
    </xf>
    <xf numFmtId="0" fontId="4" fillId="10" borderId="15" xfId="0" applyFont="1" applyFill="1" applyBorder="1" applyAlignment="1" applyProtection="1">
      <alignment horizontal="center" vertical="center" wrapText="1"/>
      <protection locked="0"/>
    </xf>
    <xf numFmtId="0" fontId="4" fillId="10" borderId="16" xfId="0" applyFont="1" applyFill="1" applyBorder="1" applyAlignment="1" applyProtection="1">
      <alignment horizontal="center" vertical="center" wrapText="1"/>
      <protection locked="0"/>
    </xf>
    <xf numFmtId="0" fontId="7" fillId="11" borderId="17" xfId="0" applyFont="1" applyFill="1" applyBorder="1" applyAlignment="1" applyProtection="1">
      <alignment horizontal="center" vertical="center" wrapText="1"/>
      <protection locked="0"/>
    </xf>
    <xf numFmtId="0" fontId="7" fillId="0" borderId="17" xfId="0" applyFont="1" applyBorder="1" applyAlignment="1" applyProtection="1">
      <alignment horizontal="center" vertical="center" wrapText="1"/>
      <protection locked="0"/>
    </xf>
    <xf numFmtId="0" fontId="7" fillId="0" borderId="10" xfId="0" applyFont="1" applyBorder="1" applyAlignment="1" applyProtection="1">
      <alignment horizontal="center" vertical="center" wrapText="1"/>
      <protection locked="0"/>
    </xf>
    <xf numFmtId="0" fontId="7" fillId="0" borderId="17" xfId="0" applyFont="1" applyBorder="1" applyAlignment="1">
      <alignment horizontal="center" vertical="center" wrapText="1"/>
    </xf>
    <xf numFmtId="164" fontId="7" fillId="0" borderId="17" xfId="0" applyNumberFormat="1" applyFont="1" applyBorder="1" applyAlignment="1" applyProtection="1">
      <alignment horizontal="center" vertical="center" wrapText="1"/>
      <protection locked="0"/>
    </xf>
    <xf numFmtId="164" fontId="7" fillId="0" borderId="18" xfId="0" applyNumberFormat="1" applyFont="1" applyBorder="1" applyAlignment="1" applyProtection="1">
      <alignment horizontal="center" vertical="center" wrapText="1"/>
      <protection locked="0"/>
    </xf>
    <xf numFmtId="164" fontId="7" fillId="0" borderId="19" xfId="0" applyNumberFormat="1" applyFont="1" applyBorder="1" applyAlignment="1" applyProtection="1">
      <alignment horizontal="center" vertical="center" wrapText="1"/>
      <protection locked="0"/>
    </xf>
    <xf numFmtId="1" fontId="7" fillId="0" borderId="17"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164" fontId="7" fillId="0" borderId="17" xfId="0" applyNumberFormat="1" applyFont="1" applyBorder="1" applyAlignment="1" applyProtection="1">
      <alignment horizontal="center" wrapText="1"/>
      <protection locked="0"/>
    </xf>
    <xf numFmtId="0" fontId="8" fillId="12" borderId="17" xfId="0" applyFont="1" applyFill="1" applyBorder="1" applyAlignment="1">
      <alignment horizontal="center" vertical="center"/>
    </xf>
    <xf numFmtId="14" fontId="7" fillId="0" borderId="17" xfId="0" applyNumberFormat="1" applyFont="1" applyBorder="1" applyAlignment="1">
      <alignment horizontal="center" vertical="center" wrapText="1"/>
    </xf>
    <xf numFmtId="0" fontId="9" fillId="0" borderId="10" xfId="0" applyFont="1" applyBorder="1" applyAlignment="1">
      <alignment vertical="center"/>
    </xf>
    <xf numFmtId="0" fontId="7" fillId="11" borderId="10" xfId="0" applyFont="1" applyFill="1" applyBorder="1" applyAlignment="1" applyProtection="1">
      <alignment horizontal="center" vertical="center" wrapText="1"/>
      <protection locked="0"/>
    </xf>
    <xf numFmtId="164" fontId="7" fillId="0" borderId="10" xfId="0" applyNumberFormat="1" applyFont="1" applyBorder="1" applyAlignment="1" applyProtection="1">
      <alignment horizontal="center" vertical="center" wrapText="1"/>
      <protection locked="0"/>
    </xf>
    <xf numFmtId="164" fontId="7" fillId="0" borderId="20" xfId="0" applyNumberFormat="1" applyFont="1" applyBorder="1" applyAlignment="1" applyProtection="1">
      <alignment horizontal="center" vertical="center" wrapText="1"/>
      <protection locked="0"/>
    </xf>
    <xf numFmtId="164" fontId="7" fillId="0" borderId="21" xfId="0" applyNumberFormat="1" applyFont="1" applyBorder="1" applyAlignment="1" applyProtection="1">
      <alignment horizontal="center" vertical="center" wrapText="1"/>
      <protection locked="0"/>
    </xf>
    <xf numFmtId="0" fontId="8" fillId="12" borderId="10"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10" xfId="1" applyNumberFormat="1" applyFont="1" applyBorder="1" applyAlignment="1" applyProtection="1">
      <alignment horizontal="center" vertical="center" wrapText="1"/>
      <protection locked="0"/>
    </xf>
    <xf numFmtId="14" fontId="7" fillId="0" borderId="10" xfId="0" applyNumberFormat="1" applyFont="1" applyBorder="1" applyAlignment="1" applyProtection="1">
      <alignment horizontal="center" vertical="center" wrapText="1"/>
      <protection locked="0"/>
    </xf>
    <xf numFmtId="0" fontId="10" fillId="0" borderId="10" xfId="0" applyFont="1" applyBorder="1" applyAlignment="1">
      <alignment horizontal="center" vertical="center" wrapText="1"/>
    </xf>
    <xf numFmtId="14" fontId="7" fillId="0" borderId="10" xfId="0" applyNumberFormat="1" applyFont="1" applyBorder="1" applyAlignment="1">
      <alignment horizontal="center" vertical="center" wrapText="1"/>
    </xf>
    <xf numFmtId="0" fontId="7" fillId="5" borderId="10" xfId="0" applyFont="1" applyFill="1" applyBorder="1" applyAlignment="1" applyProtection="1">
      <alignment horizontal="center" vertical="center" wrapText="1"/>
      <protection locked="0"/>
    </xf>
    <xf numFmtId="0" fontId="9" fillId="5" borderId="10" xfId="0" applyFont="1" applyFill="1" applyBorder="1" applyAlignment="1">
      <alignment vertical="center"/>
    </xf>
    <xf numFmtId="14" fontId="9" fillId="5" borderId="10" xfId="0" applyNumberFormat="1" applyFont="1" applyFill="1" applyBorder="1" applyAlignment="1">
      <alignment vertical="center"/>
    </xf>
    <xf numFmtId="0" fontId="7" fillId="0" borderId="19" xfId="0" applyFont="1" applyBorder="1" applyAlignment="1" applyProtection="1">
      <alignment horizontal="center" vertical="center" wrapText="1"/>
      <protection locked="0"/>
    </xf>
    <xf numFmtId="0" fontId="10" fillId="11" borderId="17" xfId="0" applyFont="1" applyFill="1" applyBorder="1" applyAlignment="1" applyProtection="1">
      <alignment horizontal="center" vertical="center" wrapText="1"/>
      <protection locked="0"/>
    </xf>
    <xf numFmtId="0" fontId="10" fillId="11" borderId="10" xfId="0" applyFont="1" applyFill="1" applyBorder="1" applyAlignment="1" applyProtection="1">
      <alignment horizontal="center" vertical="center" wrapText="1"/>
      <protection locked="0"/>
    </xf>
    <xf numFmtId="0" fontId="11" fillId="11" borderId="10" xfId="0" applyFont="1" applyFill="1" applyBorder="1" applyAlignment="1" applyProtection="1">
      <alignment horizontal="center" vertical="center"/>
      <protection locked="0"/>
    </xf>
    <xf numFmtId="14" fontId="10" fillId="0" borderId="17" xfId="0" applyNumberFormat="1" applyFont="1" applyBorder="1" applyAlignment="1">
      <alignment horizontal="center" vertical="center" wrapText="1"/>
    </xf>
    <xf numFmtId="0" fontId="12" fillId="0" borderId="10" xfId="0" applyFont="1" applyBorder="1" applyAlignment="1">
      <alignment vertical="center"/>
    </xf>
    <xf numFmtId="0" fontId="7" fillId="13" borderId="10" xfId="0" applyFont="1" applyFill="1" applyBorder="1" applyAlignment="1" applyProtection="1">
      <alignment horizontal="center" vertical="center" wrapText="1"/>
      <protection locked="0"/>
    </xf>
    <xf numFmtId="165" fontId="7" fillId="13" borderId="20" xfId="0" applyNumberFormat="1" applyFont="1" applyFill="1" applyBorder="1" applyAlignment="1" applyProtection="1">
      <alignment horizontal="center" vertical="center" wrapText="1"/>
      <protection locked="0"/>
    </xf>
    <xf numFmtId="164" fontId="7" fillId="13" borderId="10" xfId="0" applyNumberFormat="1" applyFont="1" applyFill="1" applyBorder="1" applyAlignment="1" applyProtection="1">
      <alignment horizontal="center" vertical="center" wrapText="1"/>
      <protection locked="0"/>
    </xf>
    <xf numFmtId="164" fontId="7" fillId="13" borderId="21" xfId="0" applyNumberFormat="1" applyFont="1" applyFill="1" applyBorder="1" applyAlignment="1" applyProtection="1">
      <alignment horizontal="center" vertical="center" wrapText="1"/>
      <protection locked="0"/>
    </xf>
    <xf numFmtId="0" fontId="10" fillId="0" borderId="17" xfId="0" applyFont="1" applyBorder="1" applyAlignment="1">
      <alignment horizontal="center" vertical="center" wrapText="1"/>
    </xf>
    <xf numFmtId="0" fontId="7" fillId="0" borderId="18" xfId="0" applyFont="1" applyBorder="1" applyAlignment="1" applyProtection="1">
      <alignment horizontal="center" vertical="center" wrapText="1"/>
      <protection locked="0"/>
    </xf>
    <xf numFmtId="0" fontId="9" fillId="0" borderId="0" xfId="0" applyFont="1" applyAlignment="1">
      <alignment vertical="center"/>
    </xf>
    <xf numFmtId="165" fontId="7" fillId="13" borderId="10" xfId="0" applyNumberFormat="1" applyFont="1" applyFill="1" applyBorder="1" applyAlignment="1" applyProtection="1">
      <alignment horizontal="center" vertical="center" wrapText="1"/>
      <protection locked="0"/>
    </xf>
    <xf numFmtId="0" fontId="8" fillId="0" borderId="10" xfId="0" applyFont="1" applyBorder="1" applyAlignment="1" applyProtection="1">
      <alignment horizontal="center" vertical="center"/>
      <protection locked="0"/>
    </xf>
    <xf numFmtId="0" fontId="0" fillId="0" borderId="10" xfId="0" applyBorder="1" applyAlignment="1">
      <alignment horizontal="center" vertical="center"/>
    </xf>
    <xf numFmtId="0" fontId="7" fillId="0" borderId="17" xfId="0" applyFont="1" applyBorder="1" applyAlignment="1" applyProtection="1">
      <alignment horizontal="center" wrapText="1"/>
      <protection locked="0"/>
    </xf>
    <xf numFmtId="0" fontId="7" fillId="0" borderId="17" xfId="0" applyFont="1" applyBorder="1" applyAlignment="1">
      <alignment horizontal="center" wrapText="1"/>
    </xf>
    <xf numFmtId="164" fontId="7" fillId="0" borderId="18" xfId="0" applyNumberFormat="1" applyFont="1" applyBorder="1" applyAlignment="1" applyProtection="1">
      <alignment horizontal="center" wrapText="1"/>
      <protection locked="0"/>
    </xf>
    <xf numFmtId="164" fontId="7" fillId="0" borderId="10" xfId="0" quotePrefix="1" applyNumberFormat="1" applyFont="1" applyBorder="1" applyAlignment="1" applyProtection="1">
      <alignment horizontal="center" wrapText="1"/>
      <protection locked="0"/>
    </xf>
    <xf numFmtId="164" fontId="7" fillId="0" borderId="19" xfId="0" quotePrefix="1" applyNumberFormat="1" applyFont="1" applyBorder="1" applyAlignment="1" applyProtection="1">
      <alignment horizontal="center" wrapText="1"/>
      <protection locked="0"/>
    </xf>
    <xf numFmtId="1" fontId="7" fillId="0" borderId="17" xfId="0" applyNumberFormat="1" applyFont="1" applyBorder="1" applyAlignment="1">
      <alignment horizontal="center" wrapText="1"/>
    </xf>
    <xf numFmtId="164" fontId="7" fillId="0" borderId="17" xfId="0" applyNumberFormat="1" applyFont="1" applyBorder="1" applyAlignment="1">
      <alignment horizontal="center" wrapText="1"/>
    </xf>
    <xf numFmtId="0" fontId="10" fillId="14" borderId="17" xfId="0" applyFont="1" applyFill="1" applyBorder="1" applyAlignment="1" applyProtection="1">
      <alignment horizontal="center" vertical="center" wrapText="1"/>
      <protection locked="0"/>
    </xf>
    <xf numFmtId="164" fontId="11" fillId="0" borderId="10" xfId="0" applyNumberFormat="1" applyFont="1" applyBorder="1" applyAlignment="1" applyProtection="1">
      <alignment horizontal="center"/>
      <protection locked="0"/>
    </xf>
    <xf numFmtId="0" fontId="11" fillId="14" borderId="10" xfId="0" applyFont="1" applyFill="1" applyBorder="1" applyProtection="1">
      <protection locked="0"/>
    </xf>
    <xf numFmtId="0" fontId="7" fillId="0" borderId="10" xfId="0" applyFont="1" applyBorder="1" applyAlignment="1" applyProtection="1">
      <alignment horizontal="center" wrapText="1"/>
      <protection locked="0"/>
    </xf>
    <xf numFmtId="164" fontId="11" fillId="0" borderId="20" xfId="0" applyNumberFormat="1" applyFont="1" applyBorder="1" applyAlignment="1" applyProtection="1">
      <alignment horizontal="center"/>
      <protection locked="0"/>
    </xf>
    <xf numFmtId="164" fontId="7" fillId="0" borderId="10" xfId="0" applyNumberFormat="1" applyFont="1" applyBorder="1" applyAlignment="1" applyProtection="1">
      <alignment horizontal="center" wrapText="1"/>
      <protection locked="0"/>
    </xf>
    <xf numFmtId="164" fontId="7" fillId="0" borderId="19" xfId="0" applyNumberFormat="1" applyFont="1" applyBorder="1" applyAlignment="1" applyProtection="1">
      <alignment horizontal="center" wrapText="1"/>
      <protection locked="0"/>
    </xf>
    <xf numFmtId="164" fontId="11" fillId="0" borderId="10" xfId="0" applyNumberFormat="1" applyFont="1" applyBorder="1" applyProtection="1">
      <protection locked="0"/>
    </xf>
    <xf numFmtId="164" fontId="11" fillId="0" borderId="20" xfId="0" applyNumberFormat="1" applyFont="1" applyBorder="1" applyProtection="1">
      <protection locked="0"/>
    </xf>
    <xf numFmtId="0" fontId="11" fillId="0" borderId="0" xfId="0" applyFont="1"/>
    <xf numFmtId="0" fontId="13" fillId="0" borderId="10" xfId="0" applyFont="1" applyBorder="1" applyAlignment="1">
      <alignment horizontal="center" wrapText="1"/>
    </xf>
    <xf numFmtId="0" fontId="14" fillId="0" borderId="17" xfId="0" applyFont="1" applyBorder="1" applyAlignment="1" applyProtection="1">
      <alignment horizontal="center" wrapText="1"/>
      <protection locked="0"/>
    </xf>
    <xf numFmtId="0" fontId="14" fillId="0" borderId="17" xfId="0" applyFont="1" applyBorder="1" applyAlignment="1">
      <alignment horizontal="center" wrapText="1"/>
    </xf>
    <xf numFmtId="164" fontId="14" fillId="0" borderId="17" xfId="0" applyNumberFormat="1" applyFont="1" applyBorder="1" applyAlignment="1" applyProtection="1">
      <alignment horizontal="center" wrapText="1"/>
      <protection locked="0"/>
    </xf>
    <xf numFmtId="164" fontId="14" fillId="0" borderId="18" xfId="0" applyNumberFormat="1" applyFont="1" applyBorder="1" applyAlignment="1" applyProtection="1">
      <alignment horizontal="center" wrapText="1"/>
      <protection locked="0"/>
    </xf>
    <xf numFmtId="164" fontId="14" fillId="0" borderId="10" xfId="0" applyNumberFormat="1" applyFont="1" applyBorder="1" applyAlignment="1" applyProtection="1">
      <alignment horizontal="center" wrapText="1"/>
      <protection locked="0"/>
    </xf>
    <xf numFmtId="164" fontId="14" fillId="0" borderId="19" xfId="0" applyNumberFormat="1" applyFont="1" applyBorder="1" applyAlignment="1" applyProtection="1">
      <alignment horizontal="center" wrapText="1"/>
      <protection locked="0"/>
    </xf>
    <xf numFmtId="1" fontId="14" fillId="0" borderId="17" xfId="0" applyNumberFormat="1" applyFont="1" applyBorder="1" applyAlignment="1">
      <alignment horizontal="center" wrapText="1"/>
    </xf>
    <xf numFmtId="164" fontId="14" fillId="0" borderId="17" xfId="0" applyNumberFormat="1" applyFont="1" applyBorder="1" applyAlignment="1">
      <alignment horizont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cellXfs>
  <cellStyles count="2">
    <cellStyle name="Migliaia" xfId="1" builtinId="3"/>
    <cellStyle name="Normale" xfId="0" builtinId="0"/>
  </cellStyles>
  <dxfs count="33">
    <dxf>
      <fill>
        <patternFill>
          <bgColor theme="6" tint="0.59996337778862885"/>
        </patternFill>
      </fill>
    </dxf>
    <dxf>
      <fill>
        <patternFill>
          <bgColor theme="6" tint="0.59996337778862885"/>
        </patternFill>
      </fill>
    </dxf>
    <dxf>
      <fill>
        <patternFill>
          <bgColor theme="6" tint="0.59996337778862885"/>
        </patternFill>
      </fill>
    </dxf>
    <dxf>
      <font>
        <condense val="0"/>
        <extend val="0"/>
        <color rgb="FF006100"/>
      </font>
      <fill>
        <patternFill>
          <bgColor rgb="FFC6EFCE"/>
        </patternFill>
      </fill>
    </dxf>
    <dxf>
      <fill>
        <patternFill>
          <bgColor theme="5" tint="0.59996337778862885"/>
        </patternFill>
      </fill>
    </dxf>
    <dxf>
      <font>
        <condense val="0"/>
        <extend val="0"/>
        <color rgb="FF9C0006"/>
      </font>
      <fill>
        <patternFill>
          <bgColor rgb="FFFFC7CE"/>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Downloads/AM_2023_NUOVO%20TABELLONE%205.xlsm" TargetMode="External"/><Relationship Id="rId1" Type="http://schemas.openxmlformats.org/officeDocument/2006/relationships/externalLinkPath" Target="/Users/dp/Downloads/AM_2023_NUOVO%20TABELLONE%205.xlsm"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abeciani/Desktop/ARCHIVIO%20NOTE%20SPESE%20%20GTF-GPS-COR-24034-01%20Archival%20Records%20Storage%20Form_Italian%20-%20Copy.xlsm" TargetMode="External"/><Relationship Id="rId1" Type="http://schemas.openxmlformats.org/officeDocument/2006/relationships/externalLinkPath" Target="file:///C:/Users/abeciani/Desktop/ARCHIVIO%20NOTE%20SPESE%20%20GTF-GPS-COR-24034-01%20Archival%20Records%20Storage%20Form_Italian%20-%20Copy.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milano.xlsm" TargetMode="External"/><Relationship Id="rId1" Type="http://schemas.openxmlformats.org/officeDocument/2006/relationships/externalLinkPath" Target="file:///C:/Users/abeciani/Desktop/GTF-GPS-COR-24034-01%20Archival%20Records%20Storage%20Form.milano.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BJ3LON97/Form%20Archivio%20Legal_Feb.%202023.xlsm" TargetMode="External"/><Relationship Id="rId1" Type="http://schemas.openxmlformats.org/officeDocument/2006/relationships/externalLinkPath" Target="file:///C:/Users/abeciani/AppData/Local/Microsoft/Windows/INetCache/Content.Outlook/BJ3LON97/Form%20Archivio%20Legal_Feb.%202023.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_RACCOGLITORI-FINE-IMPIANTI-VARI-PROGETTI_ARCHIVO_HO.xlsm" TargetMode="External"/><Relationship Id="rId1" Type="http://schemas.openxmlformats.org/officeDocument/2006/relationships/externalLinkPath" Target="file:///C:/Users/abeciani/Desktop/ARCHIVIO%202024/GTF-GPS-COR-24034-01%20Archival%20Records%20Storage%20Form_RACCOGLITORI-FINE-IMPIANTI-VARI-PROGETTI_ARCHIVO_HO.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_076971C_MOH_HOMEOFFICE_ARCHIVIO.xlsm" TargetMode="External"/><Relationship Id="rId1" Type="http://schemas.openxmlformats.org/officeDocument/2006/relationships/externalLinkPath" Target="file:///C:/Users/abeciani/Desktop/GTF-GPS-COR-24034-01%20Archival%20Records%20Storage%20Form_076971C_MOH_HOMEOFFICE_ARCHIVIO.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beciani/Desktop/Copy%20of%20GTF-GPS-COR-24034-01%20Archival%20Records%20Storage%20Form_Italian.xlsm.altea.xlsm" TargetMode="External"/><Relationship Id="rId1" Type="http://schemas.openxmlformats.org/officeDocument/2006/relationships/externalLinkPath" Target="file:///C:/Users/abeciani/Desktop/Copy%20of%20GTF-GPS-COR-24034-01%20Archival%20Records%20Storage%20Form_Italian.xlsm.altea.xlsm"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QETBYRX1/GTF-GPS-COR-24034-01%20Archival%20Records%20Storage%20Form_RACCOGLITORI_PROGETTO_8014_E_KARISH_ARCHIVIO_TPDL_HO.xlsm" TargetMode="External"/><Relationship Id="rId1" Type="http://schemas.openxmlformats.org/officeDocument/2006/relationships/externalLinkPath" Target="file:///C:/Users/abeciani/AppData/Local/Microsoft/Windows/INetCache/Content.Outlook/QETBYRX1/GTF-GPS-COR-24034-01%20Archival%20Records%20Storage%20Form_RACCOGLITORI_PROGETTO_8014_E_KARISH_ARCHIVIO_TPDL_HO.xlsm"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beciani/Desktop/INVIO%20IN%20ARCHIVIO/Copy%20of%20ModuloRichiestaArchiviazione%20TRAINING%20(F.%20ROSSI)2024.xlsm" TargetMode="External"/><Relationship Id="rId1" Type="http://schemas.openxmlformats.org/officeDocument/2006/relationships/externalLinkPath" Target="file:///C:/Users/abeciani/Desktop/INVIO%20IN%20ARCHIVIO/Copy%20of%20ModuloRichiestaArchiviazione%20TRAINING%20(F.%20ROSSI)2024.xlsm"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WG259EFY/ModuloRichiestaArchiviazione.xlsm" TargetMode="External"/><Relationship Id="rId1" Type="http://schemas.openxmlformats.org/officeDocument/2006/relationships/externalLinkPath" Target="file:///C:/Users/abeciani/AppData/Local/Microsoft/Windows/INetCache/Content.Outlook/WG259EFY/ModuloRichiestaArchiviazion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iepilogo"/>
      <sheetName val="TABELLONE"/>
      <sheetName val="SLDataSheet"/>
      <sheetName val="Riferimento"/>
      <sheetName val="Sheet1"/>
      <sheetName val="Sheet2"/>
    </sheetNames>
    <sheetDataSet>
      <sheetData sheetId="0"/>
      <sheetData sheetId="1"/>
      <sheetData sheetId="2"/>
      <sheetData sheetId="3">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archivio 2023"/>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2">
          <cell r="M2" t="str">
            <v>(select)</v>
          </cell>
        </row>
        <row r="3">
          <cell r="E3" t="str">
            <v>ADM010</v>
          </cell>
          <cell r="F3" t="str">
            <v>Faciliites, Office Services, Building Access and Security</v>
          </cell>
          <cell r="G3" t="str">
            <v>6M</v>
          </cell>
          <cell r="H3" t="str">
            <v>Creation Date</v>
          </cell>
          <cell r="I3">
            <v>183</v>
          </cell>
          <cell r="J3" t="str">
            <v>Confidential</v>
          </cell>
        </row>
        <row r="4">
          <cell r="E4" t="str">
            <v>ADM010B</v>
          </cell>
          <cell r="F4" t="str">
            <v>Faciliites, Office Services, Building Access and Security-Russia, USA</v>
          </cell>
          <cell r="G4" t="str">
            <v>5Y</v>
          </cell>
          <cell r="H4" t="str">
            <v>Creation Date</v>
          </cell>
          <cell r="I4">
            <v>1825</v>
          </cell>
          <cell r="J4" t="str">
            <v>Confidential</v>
          </cell>
        </row>
        <row r="5">
          <cell r="E5" t="str">
            <v>ADM020</v>
          </cell>
          <cell r="F5" t="str">
            <v>Facilities Management Maintenance</v>
          </cell>
          <cell r="G5" t="str">
            <v>EVT+10Y</v>
          </cell>
          <cell r="H5" t="str">
            <v>Life of Facility</v>
          </cell>
          <cell r="I5">
            <v>3650</v>
          </cell>
          <cell r="J5" t="str">
            <v>General</v>
          </cell>
        </row>
        <row r="6">
          <cell r="E6" t="str">
            <v>ADM030</v>
          </cell>
          <cell r="F6" t="str">
            <v>Office Equipment Manuals</v>
          </cell>
          <cell r="G6" t="str">
            <v>5Y</v>
          </cell>
          <cell r="H6" t="str">
            <v>Superseded/Obsolete</v>
          </cell>
          <cell r="I6">
            <v>1825</v>
          </cell>
          <cell r="J6" t="str">
            <v>General</v>
          </cell>
        </row>
        <row r="7">
          <cell r="E7" t="str">
            <v>ADM040</v>
          </cell>
          <cell r="F7" t="str">
            <v>Facility Security Videos and Camera Logs</v>
          </cell>
          <cell r="G7" t="str">
            <v>4W</v>
          </cell>
          <cell r="H7" t="str">
            <v>Creation Date</v>
          </cell>
          <cell r="I7">
            <v>28</v>
          </cell>
          <cell r="J7" t="str">
            <v>Confidential</v>
          </cell>
        </row>
        <row r="8">
          <cell r="E8" t="str">
            <v>ADM110</v>
          </cell>
          <cell r="F8" t="str">
            <v>Association Memberships</v>
          </cell>
          <cell r="G8" t="str">
            <v>5Y</v>
          </cell>
          <cell r="H8" t="str">
            <v>Creation Date</v>
          </cell>
          <cell r="I8">
            <v>1825</v>
          </cell>
          <cell r="J8" t="str">
            <v>Confidential</v>
          </cell>
        </row>
        <row r="9">
          <cell r="E9" t="str">
            <v>ADM120</v>
          </cell>
          <cell r="F9" t="str">
            <v>General Correspondence and Working Papers</v>
          </cell>
          <cell r="G9" t="str">
            <v>5Y</v>
          </cell>
          <cell r="H9" t="str">
            <v>Creation Date</v>
          </cell>
          <cell r="I9">
            <v>1825</v>
          </cell>
          <cell r="J9" t="str">
            <v>General</v>
          </cell>
        </row>
        <row r="10">
          <cell r="E10" t="str">
            <v>ADM130</v>
          </cell>
          <cell r="F10" t="str">
            <v>General Project Files</v>
          </cell>
          <cell r="G10" t="str">
            <v>EVT+5Y</v>
          </cell>
          <cell r="H10" t="str">
            <v>Project Closed</v>
          </cell>
          <cell r="I10">
            <v>1825</v>
          </cell>
          <cell r="J10" t="str">
            <v>Confidential</v>
          </cell>
        </row>
        <row r="11">
          <cell r="E11" t="str">
            <v>ADM140</v>
          </cell>
          <cell r="F11" t="str">
            <v>General Reference and Research</v>
          </cell>
          <cell r="G11" t="str">
            <v>EVT+5Y</v>
          </cell>
          <cell r="H11" t="str">
            <v>Superseded/Obsolete</v>
          </cell>
          <cell r="I11">
            <v>1825</v>
          </cell>
          <cell r="J11" t="str">
            <v>General</v>
          </cell>
        </row>
        <row r="12">
          <cell r="E12" t="str">
            <v xml:space="preserve">ADM150  </v>
          </cell>
          <cell r="F12" t="str">
            <v>Operational Reports and Analysis</v>
          </cell>
          <cell r="G12" t="str">
            <v>5Y</v>
          </cell>
          <cell r="H12" t="str">
            <v>Creation Date</v>
          </cell>
          <cell r="I12">
            <v>1825</v>
          </cell>
          <cell r="J12" t="str">
            <v>Confidential</v>
          </cell>
        </row>
        <row r="13">
          <cell r="E13" t="str">
            <v>ADM210</v>
          </cell>
          <cell r="F13" t="str">
            <v>Vehicle Incident Records</v>
          </cell>
          <cell r="G13" t="str">
            <v>EVT+5Y</v>
          </cell>
          <cell r="H13" t="str">
            <v>Issue Resolved</v>
          </cell>
          <cell r="I13">
            <v>1825</v>
          </cell>
          <cell r="J13" t="str">
            <v>Highly Confidential</v>
          </cell>
        </row>
        <row r="14">
          <cell r="E14" t="str">
            <v>ADM220</v>
          </cell>
          <cell r="F14" t="str">
            <v>Vehicle Ownership, Registration, Inspection, Use, Maintenance, and Repair Records</v>
          </cell>
          <cell r="G14" t="str">
            <v>EVT+5Y</v>
          </cell>
          <cell r="H14" t="str">
            <v>Vehicle Sold</v>
          </cell>
          <cell r="I14">
            <v>1825</v>
          </cell>
          <cell r="J14" t="str">
            <v>General</v>
          </cell>
        </row>
        <row r="15">
          <cell r="E15" t="str">
            <v>ADM230</v>
          </cell>
          <cell r="F15" t="str">
            <v>Driver Logs and Vehicle Inspection Reports</v>
          </cell>
          <cell r="G15" t="str">
            <v>6M</v>
          </cell>
          <cell r="H15" t="str">
            <v>Creation Date</v>
          </cell>
          <cell r="I15">
            <v>183</v>
          </cell>
          <cell r="J15" t="str">
            <v>Confidential</v>
          </cell>
        </row>
        <row r="16">
          <cell r="E16" t="str">
            <v>ADM310</v>
          </cell>
          <cell r="F16" t="str">
            <v>Emergency and Disaster Planning</v>
          </cell>
          <cell r="G16" t="str">
            <v>EVT+10Y</v>
          </cell>
          <cell r="H16" t="str">
            <v>Superseded/Obsolete</v>
          </cell>
          <cell r="I16">
            <v>3650</v>
          </cell>
          <cell r="J16" t="str">
            <v>Confidential</v>
          </cell>
        </row>
        <row r="17">
          <cell r="E17" t="str">
            <v>ADM320</v>
          </cell>
          <cell r="F17" t="str">
            <v>Strategic Planning</v>
          </cell>
          <cell r="G17" t="str">
            <v>5Y</v>
          </cell>
          <cell r="H17" t="str">
            <v>Creation Date</v>
          </cell>
          <cell r="I17">
            <v>1825</v>
          </cell>
          <cell r="J17" t="str">
            <v>Confidential</v>
          </cell>
        </row>
        <row r="18">
          <cell r="E18" t="str">
            <v>ADM410</v>
          </cell>
          <cell r="F18" t="str">
            <v>Policies and Procedures</v>
          </cell>
          <cell r="G18" t="str">
            <v>EVT+10Y</v>
          </cell>
          <cell r="H18" t="str">
            <v>Superseded</v>
          </cell>
          <cell r="I18">
            <v>3650</v>
          </cell>
          <cell r="J18" t="str">
            <v>General</v>
          </cell>
        </row>
        <row r="19">
          <cell r="E19" t="str">
            <v>ADM420</v>
          </cell>
          <cell r="F19" t="str">
            <v>Departmental Processes</v>
          </cell>
          <cell r="G19" t="str">
            <v>EVT+5Y</v>
          </cell>
          <cell r="H19" t="str">
            <v>Superseded/Obsolete</v>
          </cell>
          <cell r="I19">
            <v>1825</v>
          </cell>
          <cell r="J19" t="str">
            <v>General</v>
          </cell>
        </row>
        <row r="20">
          <cell r="E20" t="str">
            <v>COR010</v>
          </cell>
          <cell r="F20" t="str">
            <v>Closing Documents</v>
          </cell>
          <cell r="G20" t="str">
            <v>EVT+1Y</v>
          </cell>
          <cell r="H20" t="str">
            <v>Life of Company</v>
          </cell>
          <cell r="I20">
            <v>365</v>
          </cell>
          <cell r="J20" t="str">
            <v>Highly Confidential</v>
          </cell>
        </row>
        <row r="21">
          <cell r="E21" t="str">
            <v>COR020</v>
          </cell>
          <cell r="F21" t="str">
            <v>Documents from Prospects - Unconsummated</v>
          </cell>
          <cell r="G21" t="str">
            <v>EVT</v>
          </cell>
          <cell r="H21" t="str">
            <v>Decision Made</v>
          </cell>
          <cell r="I21">
            <v>1</v>
          </cell>
          <cell r="J21" t="str">
            <v>Highly Confidential</v>
          </cell>
        </row>
        <row r="22">
          <cell r="E22" t="str">
            <v>COR030</v>
          </cell>
          <cell r="F22" t="str">
            <v>Due Diligence Analysis - Consummated</v>
          </cell>
          <cell r="G22" t="str">
            <v>EVT+10Y</v>
          </cell>
          <cell r="H22" t="str">
            <v>Deal Finalized</v>
          </cell>
          <cell r="I22">
            <v>3650</v>
          </cell>
          <cell r="J22" t="str">
            <v>Highly Confidential</v>
          </cell>
        </row>
        <row r="23">
          <cell r="E23" t="str">
            <v>COR040</v>
          </cell>
          <cell r="F23" t="str">
            <v>Due Diligence Analysis - Unconsummated</v>
          </cell>
          <cell r="G23" t="str">
            <v>EVT+5Y</v>
          </cell>
          <cell r="H23" t="str">
            <v>Decision Made</v>
          </cell>
          <cell r="I23">
            <v>1825</v>
          </cell>
          <cell r="J23" t="str">
            <v>Highly Confidential</v>
          </cell>
        </row>
        <row r="24">
          <cell r="E24" t="str">
            <v>COR110</v>
          </cell>
          <cell r="F24" t="str">
            <v>Corporate Archives</v>
          </cell>
          <cell r="G24" t="str">
            <v>EVT+1Y</v>
          </cell>
          <cell r="H24" t="str">
            <v>Life of Company</v>
          </cell>
          <cell r="I24">
            <v>365</v>
          </cell>
          <cell r="J24" t="str">
            <v>Confidential</v>
          </cell>
        </row>
        <row r="25">
          <cell r="E25" t="str">
            <v>COR210</v>
          </cell>
          <cell r="F25" t="str">
            <v>Annual Reports to Shareholders</v>
          </cell>
          <cell r="G25" t="str">
            <v>EVT+1Y</v>
          </cell>
          <cell r="H25" t="str">
            <v>Life of Company</v>
          </cell>
          <cell r="I25">
            <v>365</v>
          </cell>
          <cell r="J25" t="str">
            <v>General</v>
          </cell>
        </row>
        <row r="26">
          <cell r="E26" t="str">
            <v>COR220</v>
          </cell>
          <cell r="F26" t="str">
            <v>Board of Directors</v>
          </cell>
          <cell r="G26" t="str">
            <v>EVT+1Y</v>
          </cell>
          <cell r="H26" t="str">
            <v>Life of Company</v>
          </cell>
          <cell r="I26">
            <v>365</v>
          </cell>
          <cell r="J26" t="str">
            <v>Highly Confidential</v>
          </cell>
        </row>
        <row r="27">
          <cell r="E27" t="str">
            <v>COR225</v>
          </cell>
          <cell r="F27" t="str">
            <v xml:space="preserve">Board of Directors' Evaluations </v>
          </cell>
          <cell r="G27" t="str">
            <v>EVT+5Y</v>
          </cell>
          <cell r="H27" t="str">
            <v>Until Replaced</v>
          </cell>
          <cell r="I27">
            <v>1825</v>
          </cell>
          <cell r="J27" t="str">
            <v>Highly Confidential</v>
          </cell>
        </row>
        <row r="28">
          <cell r="E28" t="str">
            <v>COR230</v>
          </cell>
          <cell r="F28" t="str">
            <v>Business Licenses and Permits</v>
          </cell>
          <cell r="G28" t="str">
            <v>EVT+5Y</v>
          </cell>
          <cell r="H28" t="str">
            <v>Expiration/Superseded</v>
          </cell>
          <cell r="I28">
            <v>1825</v>
          </cell>
          <cell r="J28" t="str">
            <v>General</v>
          </cell>
        </row>
        <row r="29">
          <cell r="E29" t="str">
            <v>COR230B</v>
          </cell>
          <cell r="F29" t="str">
            <v>Business Licenses and Permits-Norway, Russia</v>
          </cell>
          <cell r="G29" t="str">
            <v>EVT+10Y</v>
          </cell>
          <cell r="H29" t="str">
            <v>Expiration/Superseded</v>
          </cell>
          <cell r="I29">
            <v>3650</v>
          </cell>
          <cell r="J29" t="str">
            <v>General</v>
          </cell>
        </row>
        <row r="30">
          <cell r="E30" t="str">
            <v>COR240</v>
          </cell>
          <cell r="F30" t="str">
            <v>Corporate Compliance</v>
          </cell>
          <cell r="G30" t="str">
            <v>10Y</v>
          </cell>
          <cell r="H30" t="str">
            <v>Creation Date</v>
          </cell>
          <cell r="I30">
            <v>3650</v>
          </cell>
          <cell r="J30" t="str">
            <v>Highly Confidential</v>
          </cell>
        </row>
        <row r="31">
          <cell r="E31" t="str">
            <v>COR250</v>
          </cell>
          <cell r="F31" t="str">
            <v>Governance Records</v>
          </cell>
          <cell r="G31" t="str">
            <v>EVT+1Y</v>
          </cell>
          <cell r="H31" t="str">
            <v>Life of Company</v>
          </cell>
          <cell r="I31">
            <v>365</v>
          </cell>
          <cell r="J31" t="str">
            <v>Confidential</v>
          </cell>
        </row>
        <row r="32">
          <cell r="E32" t="str">
            <v>COR260</v>
          </cell>
          <cell r="F32" t="str">
            <v>Proxy Statement and Voting Records</v>
          </cell>
          <cell r="G32" t="str">
            <v>EVT+10Y</v>
          </cell>
          <cell r="H32" t="str">
            <v>Annual Meeting</v>
          </cell>
          <cell r="I32">
            <v>3650</v>
          </cell>
          <cell r="J32" t="str">
            <v>Confidential</v>
          </cell>
        </row>
        <row r="33">
          <cell r="E33" t="str">
            <v>COR270</v>
          </cell>
          <cell r="F33" t="str">
            <v>Shareholder Annual Meeting</v>
          </cell>
          <cell r="G33" t="str">
            <v>EVT+1Y</v>
          </cell>
          <cell r="H33" t="str">
            <v>Life of Company</v>
          </cell>
          <cell r="I33">
            <v>365</v>
          </cell>
          <cell r="J33" t="str">
            <v>General</v>
          </cell>
        </row>
        <row r="34">
          <cell r="E34" t="str">
            <v>COR280</v>
          </cell>
          <cell r="F34" t="str">
            <v>Shareholder Stock Transactions</v>
          </cell>
          <cell r="G34" t="str">
            <v>7Y</v>
          </cell>
          <cell r="H34" t="str">
            <v>Creation Date</v>
          </cell>
          <cell r="I34">
            <v>2555</v>
          </cell>
          <cell r="J34" t="str">
            <v>Confidential</v>
          </cell>
        </row>
        <row r="35">
          <cell r="E35" t="str">
            <v xml:space="preserve">FIN010 </v>
          </cell>
          <cell r="F35" t="str">
            <v>Accounts Payable, Receivables, Journal Vouchers and Cost Accounting</v>
          </cell>
          <cell r="G35" t="str">
            <v>EVT+10Y</v>
          </cell>
          <cell r="H35" t="str">
            <v>Tax Year Closed</v>
          </cell>
          <cell r="I35">
            <v>3650</v>
          </cell>
          <cell r="J35" t="str">
            <v>Confidential</v>
          </cell>
        </row>
        <row r="36">
          <cell r="E36" t="str">
            <v>FIN020</v>
          </cell>
          <cell r="F36" t="str">
            <v>Capital Assets</v>
          </cell>
          <cell r="G36" t="str">
            <v>EVT+10Y</v>
          </cell>
          <cell r="H36" t="str">
            <v>Disposal or Sale</v>
          </cell>
          <cell r="I36">
            <v>3650</v>
          </cell>
          <cell r="J36" t="str">
            <v>Confidential</v>
          </cell>
        </row>
        <row r="37">
          <cell r="E37" t="str">
            <v>FIN030</v>
          </cell>
          <cell r="F37" t="str">
            <v>General Ledger &amp; Chart of Accounts</v>
          </cell>
          <cell r="G37" t="str">
            <v>EVT+1Y</v>
          </cell>
          <cell r="H37" t="str">
            <v>Life of Company</v>
          </cell>
          <cell r="I37">
            <v>365</v>
          </cell>
          <cell r="J37" t="str">
            <v>Confidential</v>
          </cell>
        </row>
        <row r="38">
          <cell r="E38" t="str">
            <v>FIN040</v>
          </cell>
          <cell r="F38" t="str">
            <v>Unclaimed Property</v>
          </cell>
          <cell r="G38" t="str">
            <v>10Y</v>
          </cell>
          <cell r="H38" t="str">
            <v>Report Date</v>
          </cell>
          <cell r="I38">
            <v>3650</v>
          </cell>
          <cell r="J38" t="str">
            <v>Confidential</v>
          </cell>
        </row>
        <row r="39">
          <cell r="E39" t="str">
            <v>FIN110</v>
          </cell>
          <cell r="F39" t="str">
            <v>Internal, External and Vendor Audits</v>
          </cell>
          <cell r="G39" t="str">
            <v>EVT+10Y</v>
          </cell>
          <cell r="H39" t="str">
            <v>Close of Audit</v>
          </cell>
          <cell r="I39">
            <v>3650</v>
          </cell>
          <cell r="J39" t="str">
            <v>Confidential</v>
          </cell>
        </row>
        <row r="40">
          <cell r="E40" t="str">
            <v>FIN110B</v>
          </cell>
          <cell r="F40" t="str">
            <v>Internal, External and Vendor Audits-Russia</v>
          </cell>
          <cell r="G40" t="str">
            <v>EVT+1Y</v>
          </cell>
          <cell r="H40" t="str">
            <v>Life of Company</v>
          </cell>
          <cell r="I40">
            <v>365</v>
          </cell>
          <cell r="J40" t="str">
            <v>Confidential</v>
          </cell>
        </row>
        <row r="41">
          <cell r="E41" t="str">
            <v>FIN210</v>
          </cell>
          <cell r="F41" t="str">
            <v>Banking Records</v>
          </cell>
          <cell r="G41" t="str">
            <v>10Y</v>
          </cell>
          <cell r="H41" t="str">
            <v>Creation Date</v>
          </cell>
          <cell r="I41">
            <v>3650</v>
          </cell>
          <cell r="J41" t="str">
            <v>Highly Confidential</v>
          </cell>
        </row>
        <row r="42">
          <cell r="E42" t="str">
            <v xml:space="preserve">FIN220 </v>
          </cell>
          <cell r="F42" t="str">
            <v>Cash Management</v>
          </cell>
          <cell r="G42" t="str">
            <v>EVT+10Y</v>
          </cell>
          <cell r="H42" t="str">
            <v>Tax Year Closed</v>
          </cell>
          <cell r="I42">
            <v>3650</v>
          </cell>
          <cell r="J42" t="str">
            <v>Confidential</v>
          </cell>
        </row>
        <row r="43">
          <cell r="E43" t="str">
            <v>FIN310</v>
          </cell>
          <cell r="F43" t="str">
            <v>Credit Files</v>
          </cell>
          <cell r="G43" t="str">
            <v>EVT+10Y</v>
          </cell>
          <cell r="H43" t="str">
            <v>Guarantee Ceases</v>
          </cell>
          <cell r="I43">
            <v>3650</v>
          </cell>
          <cell r="J43" t="str">
            <v>Confidential</v>
          </cell>
        </row>
        <row r="44">
          <cell r="E44" t="str">
            <v>FIN320</v>
          </cell>
          <cell r="F44" t="str">
            <v>Investments and Foreign Exchange</v>
          </cell>
          <cell r="G44" t="str">
            <v>EVT+10Y</v>
          </cell>
          <cell r="H44" t="str">
            <v>Tax Year Closed</v>
          </cell>
          <cell r="I44">
            <v>3650</v>
          </cell>
          <cell r="J44" t="str">
            <v>Confidential</v>
          </cell>
        </row>
        <row r="45">
          <cell r="E45" t="str">
            <v>FIN330</v>
          </cell>
          <cell r="F45" t="str">
            <v>Investor Relations</v>
          </cell>
          <cell r="G45" t="str">
            <v>7Y</v>
          </cell>
          <cell r="H45" t="str">
            <v>Creation Date</v>
          </cell>
          <cell r="I45">
            <v>2555</v>
          </cell>
          <cell r="J45" t="str">
            <v>Confidential</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G176"/>
          <cell r="I176"/>
          <cell r="J176"/>
        </row>
        <row r="177">
          <cell r="G177"/>
          <cell r="I177"/>
          <cell r="J177"/>
        </row>
        <row r="178">
          <cell r="G178"/>
          <cell r="I178"/>
          <cell r="J178"/>
        </row>
        <row r="179">
          <cell r="G179"/>
          <cell r="I179"/>
          <cell r="J179"/>
        </row>
        <row r="180">
          <cell r="G180"/>
          <cell r="I180"/>
          <cell r="J180"/>
        </row>
        <row r="181">
          <cell r="G181"/>
          <cell r="I181"/>
          <cell r="J181"/>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M3" t="str">
            <v xml:space="preserve">A Coruña </v>
          </cell>
          <cell r="N3" t="str">
            <v>Spain</v>
          </cell>
        </row>
        <row r="4">
          <cell r="E4" t="str">
            <v>ADM010B</v>
          </cell>
          <cell r="F4" t="str">
            <v>Faciliites, Office Services, Building Access and Security-Russia, USA</v>
          </cell>
          <cell r="G4" t="str">
            <v>5Y</v>
          </cell>
          <cell r="H4" t="str">
            <v>Creation Date</v>
          </cell>
          <cell r="M4" t="str">
            <v xml:space="preserve">Aberdeen </v>
          </cell>
          <cell r="N4" t="str">
            <v>Scotland</v>
          </cell>
        </row>
        <row r="5">
          <cell r="E5" t="str">
            <v>ADM020</v>
          </cell>
          <cell r="F5" t="str">
            <v>Facilities Management Maintenance</v>
          </cell>
          <cell r="G5" t="str">
            <v>EVT+10Y</v>
          </cell>
          <cell r="H5" t="str">
            <v>Life of Facility</v>
          </cell>
          <cell r="M5" t="str">
            <v>Abu Dhabi</v>
          </cell>
          <cell r="N5" t="str">
            <v>UAE</v>
          </cell>
        </row>
        <row r="6">
          <cell r="E6" t="str">
            <v>ADM030</v>
          </cell>
          <cell r="F6" t="str">
            <v>Office Equipment Manuals</v>
          </cell>
          <cell r="G6" t="str">
            <v>5Y</v>
          </cell>
          <cell r="H6" t="str">
            <v>Superseded/Obsolete</v>
          </cell>
          <cell r="M6" t="str">
            <v>Al Khobar</v>
          </cell>
          <cell r="N6" t="str">
            <v>Saudi Arabia</v>
          </cell>
        </row>
        <row r="7">
          <cell r="E7" t="str">
            <v>ADM040</v>
          </cell>
          <cell r="F7" t="str">
            <v>Facility Security Videos and Camera Logs</v>
          </cell>
          <cell r="G7" t="str">
            <v>4W</v>
          </cell>
          <cell r="H7" t="str">
            <v>Creation Date</v>
          </cell>
          <cell r="M7" t="str">
            <v xml:space="preserve">Atyrau </v>
          </cell>
          <cell r="N7" t="str">
            <v>Kazakhstan</v>
          </cell>
        </row>
        <row r="8">
          <cell r="E8" t="str">
            <v>ADM110</v>
          </cell>
          <cell r="F8" t="str">
            <v>Association Memberships</v>
          </cell>
          <cell r="G8" t="str">
            <v>5Y</v>
          </cell>
          <cell r="H8" t="str">
            <v>Creation Date</v>
          </cell>
          <cell r="M8" t="str">
            <v>Baku</v>
          </cell>
          <cell r="N8" t="str">
            <v>Azerbaijan</v>
          </cell>
        </row>
        <row r="9">
          <cell r="E9" t="str">
            <v>ADM120</v>
          </cell>
          <cell r="F9" t="str">
            <v>General Correspondence and Working Papers</v>
          </cell>
          <cell r="G9" t="str">
            <v>5Y</v>
          </cell>
          <cell r="H9" t="str">
            <v>Creation Date</v>
          </cell>
          <cell r="M9" t="str">
            <v xml:space="preserve">Bangkok </v>
          </cell>
          <cell r="N9" t="str">
            <v>Thailand</v>
          </cell>
        </row>
        <row r="10">
          <cell r="E10" t="str">
            <v>ADM130</v>
          </cell>
          <cell r="F10" t="str">
            <v>General Project Files</v>
          </cell>
          <cell r="G10" t="str">
            <v>EVT+5Y</v>
          </cell>
          <cell r="H10" t="str">
            <v>Project Closed</v>
          </cell>
          <cell r="M10" t="str">
            <v xml:space="preserve">Barcelona </v>
          </cell>
          <cell r="N10" t="str">
            <v>Spain</v>
          </cell>
        </row>
        <row r="11">
          <cell r="E11" t="str">
            <v>ADM140</v>
          </cell>
          <cell r="F11" t="str">
            <v>General Reference and Research</v>
          </cell>
          <cell r="G11" t="str">
            <v>EVT+5Y</v>
          </cell>
          <cell r="H11" t="str">
            <v>Superseded/Obsolete</v>
          </cell>
          <cell r="M11" t="str">
            <v xml:space="preserve">Bogota </v>
          </cell>
          <cell r="N11" t="str">
            <v>Colombia</v>
          </cell>
        </row>
        <row r="12">
          <cell r="E12" t="str">
            <v xml:space="preserve">ADM150  </v>
          </cell>
          <cell r="F12" t="str">
            <v>Operational Reports and Analysis</v>
          </cell>
          <cell r="G12" t="str">
            <v>5Y</v>
          </cell>
          <cell r="H12" t="str">
            <v>Creation Date</v>
          </cell>
          <cell r="M12" t="str">
            <v xml:space="preserve">Boston </v>
          </cell>
          <cell r="N12" t="str">
            <v>USA</v>
          </cell>
        </row>
        <row r="13">
          <cell r="E13" t="str">
            <v>ADM210</v>
          </cell>
          <cell r="F13" t="str">
            <v>Vehicle Incident Records</v>
          </cell>
          <cell r="G13" t="str">
            <v>EVT+5Y</v>
          </cell>
          <cell r="H13" t="str">
            <v>Issue Resolved</v>
          </cell>
          <cell r="M13" t="str">
            <v>Caracas</v>
          </cell>
          <cell r="N13" t="str">
            <v>Venezuela</v>
          </cell>
        </row>
        <row r="14">
          <cell r="E14" t="str">
            <v>ADM220</v>
          </cell>
          <cell r="F14" t="str">
            <v>Vehicle Ownership, Registration, Inspection, Use, Maintenance, and Repair Records</v>
          </cell>
          <cell r="G14" t="str">
            <v>EVT+5Y</v>
          </cell>
          <cell r="H14" t="str">
            <v>Vehicle Sold</v>
          </cell>
          <cell r="M14" t="str">
            <v xml:space="preserve">Chennai </v>
          </cell>
          <cell r="N14" t="str">
            <v>India</v>
          </cell>
        </row>
        <row r="15">
          <cell r="E15" t="str">
            <v>ADM230</v>
          </cell>
          <cell r="F15" t="str">
            <v>Driver Logs and Vehicle Inspection Reports</v>
          </cell>
          <cell r="G15" t="str">
            <v>6M</v>
          </cell>
          <cell r="H15" t="str">
            <v>Creation Date</v>
          </cell>
          <cell r="M15" t="str">
            <v xml:space="preserve">Claremont </v>
          </cell>
          <cell r="N15" t="str">
            <v>USA</v>
          </cell>
        </row>
        <row r="16">
          <cell r="E16" t="str">
            <v>ADM310</v>
          </cell>
          <cell r="F16" t="str">
            <v>Emergency and Disaster Planning</v>
          </cell>
          <cell r="G16" t="str">
            <v>EVT+10Y</v>
          </cell>
          <cell r="H16" t="str">
            <v>Superseded/Obsolete</v>
          </cell>
          <cell r="M16" t="str">
            <v>Dahej</v>
          </cell>
          <cell r="N16" t="str">
            <v>India</v>
          </cell>
        </row>
        <row r="17">
          <cell r="E17" t="str">
            <v>ADM320</v>
          </cell>
          <cell r="F17" t="str">
            <v>Strategic Planning</v>
          </cell>
          <cell r="G17" t="str">
            <v>5Y</v>
          </cell>
          <cell r="H17" t="str">
            <v>Creation Date</v>
          </cell>
          <cell r="M17" t="str">
            <v>Doha</v>
          </cell>
          <cell r="N17" t="str">
            <v>Qatar</v>
          </cell>
        </row>
        <row r="18">
          <cell r="E18" t="str">
            <v>ADM410</v>
          </cell>
          <cell r="F18" t="str">
            <v>Policies and Procedures</v>
          </cell>
          <cell r="G18" t="str">
            <v>EVT+10Y</v>
          </cell>
          <cell r="H18" t="str">
            <v>Superseded</v>
          </cell>
          <cell r="M18" t="str">
            <v xml:space="preserve">Frankfurt </v>
          </cell>
          <cell r="N18" t="str">
            <v>Germany</v>
          </cell>
        </row>
        <row r="19">
          <cell r="E19" t="str">
            <v>ADM420</v>
          </cell>
          <cell r="F19" t="str">
            <v>Departmental Processes</v>
          </cell>
          <cell r="G19" t="str">
            <v>EVT+5Y</v>
          </cell>
          <cell r="H19" t="str">
            <v>Superseded/Obsolete</v>
          </cell>
          <cell r="M19" t="str">
            <v xml:space="preserve">Ho Chi Minh City </v>
          </cell>
          <cell r="N19" t="str">
            <v>Vietnam</v>
          </cell>
        </row>
        <row r="20">
          <cell r="E20" t="str">
            <v>COR010</v>
          </cell>
          <cell r="F20" t="str">
            <v>Closing Documents</v>
          </cell>
          <cell r="G20" t="str">
            <v>EVT+1Y</v>
          </cell>
          <cell r="H20" t="str">
            <v>Life of Company</v>
          </cell>
          <cell r="M20" t="str">
            <v xml:space="preserve">Houston </v>
          </cell>
          <cell r="N20" t="str">
            <v>USA</v>
          </cell>
        </row>
        <row r="21">
          <cell r="E21" t="str">
            <v>COR020</v>
          </cell>
          <cell r="F21" t="str">
            <v>Documents from Prospects - Unconsummated</v>
          </cell>
          <cell r="G21" t="str">
            <v>EVT</v>
          </cell>
          <cell r="H21" t="str">
            <v>Decision Made</v>
          </cell>
          <cell r="M21" t="str">
            <v xml:space="preserve">Jakarta </v>
          </cell>
          <cell r="N21" t="str">
            <v>Indonesia</v>
          </cell>
        </row>
        <row r="22">
          <cell r="E22" t="str">
            <v>COR030</v>
          </cell>
          <cell r="F22" t="str">
            <v>Due Diligence Analysis - Consummated</v>
          </cell>
          <cell r="G22" t="str">
            <v>EVT+10Y</v>
          </cell>
          <cell r="H22" t="str">
            <v>Deal Finalized</v>
          </cell>
          <cell r="M22" t="str">
            <v xml:space="preserve">Kuala Lumpur </v>
          </cell>
          <cell r="N22" t="str">
            <v>Malaysia</v>
          </cell>
        </row>
        <row r="23">
          <cell r="E23" t="str">
            <v>COR040</v>
          </cell>
          <cell r="F23" t="str">
            <v>Due Diligence Analysis - Unconsummated</v>
          </cell>
          <cell r="G23" t="str">
            <v>EVT+5Y</v>
          </cell>
          <cell r="H23" t="str">
            <v>Decision Made</v>
          </cell>
          <cell r="M23" t="str">
            <v xml:space="preserve">London </v>
          </cell>
          <cell r="N23" t="str">
            <v>England</v>
          </cell>
        </row>
        <row r="24">
          <cell r="E24" t="str">
            <v>COR110</v>
          </cell>
          <cell r="F24" t="str">
            <v>Corporate Archives</v>
          </cell>
          <cell r="G24" t="str">
            <v>EVT+1Y</v>
          </cell>
          <cell r="H24" t="str">
            <v>Life of Company</v>
          </cell>
          <cell r="M24" t="str">
            <v xml:space="preserve">Lyon </v>
          </cell>
          <cell r="N24" t="str">
            <v>France</v>
          </cell>
        </row>
        <row r="25">
          <cell r="E25" t="str">
            <v>COR210</v>
          </cell>
          <cell r="F25" t="str">
            <v>Annual Reports to Shareholders</v>
          </cell>
          <cell r="G25" t="str">
            <v>EVT+1Y</v>
          </cell>
          <cell r="H25" t="str">
            <v>Life of Company</v>
          </cell>
          <cell r="M25" t="str">
            <v xml:space="preserve">Madrid </v>
          </cell>
          <cell r="N25" t="str">
            <v>Spain</v>
          </cell>
        </row>
        <row r="26">
          <cell r="E26" t="str">
            <v>COR220</v>
          </cell>
          <cell r="F26" t="str">
            <v>Board of Directors</v>
          </cell>
          <cell r="G26" t="str">
            <v>EVT+1Y</v>
          </cell>
          <cell r="H26" t="str">
            <v>Life of Company</v>
          </cell>
          <cell r="M26" t="str">
            <v xml:space="preserve">Maputo </v>
          </cell>
          <cell r="N26" t="str">
            <v>Mozambique</v>
          </cell>
        </row>
        <row r="27">
          <cell r="E27" t="str">
            <v>COR225</v>
          </cell>
          <cell r="F27" t="str">
            <v xml:space="preserve">Board of Directors' Evaluations </v>
          </cell>
          <cell r="G27" t="str">
            <v>EVT+5Y</v>
          </cell>
          <cell r="H27" t="str">
            <v>Until Replaced</v>
          </cell>
          <cell r="M27" t="str">
            <v>Mexico City</v>
          </cell>
          <cell r="N27" t="str">
            <v>Mexico</v>
          </cell>
        </row>
        <row r="28">
          <cell r="E28" t="str">
            <v>COR230</v>
          </cell>
          <cell r="F28" t="str">
            <v>Business Licenses and Permits</v>
          </cell>
          <cell r="G28" t="str">
            <v>EVT+5Y</v>
          </cell>
          <cell r="H28" t="str">
            <v>Expiration/Superseded</v>
          </cell>
          <cell r="M28" t="str">
            <v xml:space="preserve">Milan </v>
          </cell>
          <cell r="N28" t="str">
            <v>Italy</v>
          </cell>
        </row>
        <row r="29">
          <cell r="E29" t="str">
            <v>COR230B</v>
          </cell>
          <cell r="F29" t="str">
            <v>Business Licenses and Permits-Norway, Russia</v>
          </cell>
          <cell r="G29" t="str">
            <v>EVT+10Y</v>
          </cell>
          <cell r="H29" t="str">
            <v>Expiration/Superseded</v>
          </cell>
          <cell r="M29" t="str">
            <v>Milton Keynes</v>
          </cell>
          <cell r="N29" t="str">
            <v>England</v>
          </cell>
        </row>
        <row r="30">
          <cell r="E30" t="str">
            <v>COR240</v>
          </cell>
          <cell r="F30" t="str">
            <v>Corporate Compliance</v>
          </cell>
          <cell r="G30" t="str">
            <v>10Y</v>
          </cell>
          <cell r="H30" t="str">
            <v>Creation Date</v>
          </cell>
          <cell r="M30" t="str">
            <v xml:space="preserve">Mumbai </v>
          </cell>
          <cell r="N30" t="str">
            <v>India</v>
          </cell>
        </row>
        <row r="31">
          <cell r="E31" t="str">
            <v>COR250</v>
          </cell>
          <cell r="F31" t="str">
            <v>Governance Records</v>
          </cell>
          <cell r="G31" t="str">
            <v>EVT+1Y</v>
          </cell>
          <cell r="H31" t="str">
            <v>Life of Company</v>
          </cell>
          <cell r="M31" t="str">
            <v xml:space="preserve">New Delhi </v>
          </cell>
          <cell r="N31" t="str">
            <v>India</v>
          </cell>
        </row>
        <row r="32">
          <cell r="E32" t="str">
            <v>COR260</v>
          </cell>
          <cell r="F32" t="str">
            <v>Proxy Statement and Voting Records</v>
          </cell>
          <cell r="G32" t="str">
            <v>EVT+10Y</v>
          </cell>
          <cell r="H32" t="str">
            <v>Annual Meeting</v>
          </cell>
          <cell r="M32" t="str">
            <v xml:space="preserve">Noida  </v>
          </cell>
          <cell r="N32" t="str">
            <v>India</v>
          </cell>
        </row>
        <row r="33">
          <cell r="E33" t="str">
            <v>COR270</v>
          </cell>
          <cell r="F33" t="str">
            <v>Shareholder Annual Meeting</v>
          </cell>
          <cell r="G33" t="str">
            <v>EVT+1Y</v>
          </cell>
          <cell r="H33" t="str">
            <v>Life of Company</v>
          </cell>
          <cell r="M33" t="str">
            <v>Oslo</v>
          </cell>
          <cell r="N33" t="str">
            <v>Norway</v>
          </cell>
        </row>
        <row r="34">
          <cell r="E34" t="str">
            <v>COR280</v>
          </cell>
          <cell r="F34" t="str">
            <v>Shareholder Stock Transactions</v>
          </cell>
          <cell r="G34" t="str">
            <v>7Y</v>
          </cell>
          <cell r="H34" t="str">
            <v>Creation Date</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M35" t="str">
            <v xml:space="preserve">Perth </v>
          </cell>
          <cell r="N35" t="str">
            <v>Australia</v>
          </cell>
        </row>
        <row r="36">
          <cell r="E36" t="str">
            <v>FIN020</v>
          </cell>
          <cell r="F36" t="str">
            <v>Capital Assets</v>
          </cell>
          <cell r="G36" t="str">
            <v>EVT+10Y</v>
          </cell>
          <cell r="H36" t="str">
            <v>Disposal or Sale</v>
          </cell>
          <cell r="M36" t="str">
            <v xml:space="preserve">Rio de Janeiro </v>
          </cell>
          <cell r="N36" t="str">
            <v>Brazil</v>
          </cell>
        </row>
        <row r="37">
          <cell r="E37" t="str">
            <v>FIN030</v>
          </cell>
          <cell r="F37" t="str">
            <v>General Ledger &amp; Chart of Accounts</v>
          </cell>
          <cell r="G37" t="str">
            <v>EVT+1Y</v>
          </cell>
          <cell r="H37" t="str">
            <v>Life of Company</v>
          </cell>
          <cell r="M37" t="str">
            <v xml:space="preserve">Rome </v>
          </cell>
          <cell r="N37" t="str">
            <v>Italy</v>
          </cell>
        </row>
        <row r="38">
          <cell r="E38" t="str">
            <v>FIN040</v>
          </cell>
          <cell r="F38" t="str">
            <v>Unclaimed Property</v>
          </cell>
          <cell r="G38" t="str">
            <v>10Y</v>
          </cell>
          <cell r="H38" t="str">
            <v>Report Date</v>
          </cell>
          <cell r="M38" t="str">
            <v xml:space="preserve">Rotterdam / Hertogenbosch </v>
          </cell>
          <cell r="N38" t="str">
            <v>Netherlands</v>
          </cell>
        </row>
        <row r="39">
          <cell r="E39" t="str">
            <v>FIN110</v>
          </cell>
          <cell r="F39" t="str">
            <v>Internal, External and Vendor Audits</v>
          </cell>
          <cell r="G39" t="str">
            <v>EVT+10Y</v>
          </cell>
          <cell r="H39" t="str">
            <v>Close of Audit</v>
          </cell>
          <cell r="M39" t="str">
            <v>Rouen</v>
          </cell>
          <cell r="N39" t="str">
            <v>France</v>
          </cell>
        </row>
        <row r="40">
          <cell r="E40" t="str">
            <v>FIN110B</v>
          </cell>
          <cell r="F40" t="str">
            <v>Internal, External and Vendor Audits-Russia</v>
          </cell>
          <cell r="G40" t="str">
            <v>EVT+1Y</v>
          </cell>
          <cell r="H40" t="str">
            <v>Life of Company</v>
          </cell>
          <cell r="M40" t="str">
            <v xml:space="preserve">Sens </v>
          </cell>
          <cell r="N40" t="str">
            <v>France</v>
          </cell>
        </row>
        <row r="41">
          <cell r="E41" t="str">
            <v>FIN210</v>
          </cell>
          <cell r="F41" t="str">
            <v>Banking Records</v>
          </cell>
          <cell r="G41" t="str">
            <v>10Y</v>
          </cell>
          <cell r="H41" t="str">
            <v>Creation Date</v>
          </cell>
          <cell r="M41" t="str">
            <v xml:space="preserve">Shanghai </v>
          </cell>
          <cell r="N41" t="str">
            <v>China</v>
          </cell>
        </row>
        <row r="42">
          <cell r="E42" t="str">
            <v xml:space="preserve">FIN220 </v>
          </cell>
          <cell r="F42" t="str">
            <v>Cash Management</v>
          </cell>
          <cell r="G42" t="str">
            <v>EVT+10Y</v>
          </cell>
          <cell r="H42" t="str">
            <v>Tax Year Closed</v>
          </cell>
          <cell r="M42" t="str">
            <v xml:space="preserve">Singapore </v>
          </cell>
          <cell r="N42" t="str">
            <v>Republic of Singapore</v>
          </cell>
        </row>
        <row r="43">
          <cell r="E43" t="str">
            <v>FIN310</v>
          </cell>
          <cell r="F43" t="str">
            <v>Credit Files</v>
          </cell>
          <cell r="G43" t="str">
            <v>EVT+10Y</v>
          </cell>
          <cell r="H43" t="str">
            <v>Guarantee Ceases</v>
          </cell>
          <cell r="M43" t="str">
            <v xml:space="preserve">St Petersburg </v>
          </cell>
          <cell r="N43" t="str">
            <v>Russia</v>
          </cell>
        </row>
        <row r="44">
          <cell r="E44" t="str">
            <v>FIN320</v>
          </cell>
          <cell r="F44" t="str">
            <v>Investments and Foreign Exchange</v>
          </cell>
          <cell r="G44" t="str">
            <v>EVT+10Y</v>
          </cell>
          <cell r="H44" t="str">
            <v>Tax Year Closed</v>
          </cell>
          <cell r="M44" t="str">
            <v xml:space="preserve">Tarragona </v>
          </cell>
          <cell r="N44" t="str">
            <v>Spain</v>
          </cell>
        </row>
        <row r="45">
          <cell r="E45" t="str">
            <v>FIN330</v>
          </cell>
          <cell r="F45" t="str">
            <v>Investor Relations</v>
          </cell>
          <cell r="G45" t="str">
            <v>7Y</v>
          </cell>
          <cell r="H45" t="str">
            <v>Creation Date</v>
          </cell>
          <cell r="M45" t="str">
            <v xml:space="preserve">Zoetermeer </v>
          </cell>
          <cell r="N45" t="str">
            <v>Netherlands</v>
          </cell>
        </row>
        <row r="46">
          <cell r="E46" t="str">
            <v>FIN410</v>
          </cell>
          <cell r="F46" t="str">
            <v>Consolidated Financial Statements (Year End)</v>
          </cell>
          <cell r="G46" t="str">
            <v>EVT+1Y</v>
          </cell>
          <cell r="H46" t="str">
            <v>Life of Company</v>
          </cell>
        </row>
        <row r="47">
          <cell r="E47" t="str">
            <v>FIN420</v>
          </cell>
          <cell r="F47" t="str">
            <v>Corporate Budgets &amp; Financial Forecasting</v>
          </cell>
          <cell r="G47" t="str">
            <v>7Y</v>
          </cell>
          <cell r="H47" t="str">
            <v>Creation Date</v>
          </cell>
        </row>
        <row r="48">
          <cell r="E48" t="str">
            <v>FIN420B</v>
          </cell>
          <cell r="F48" t="str">
            <v>Corporate Budgets &amp; Financial Forecasting-Russia</v>
          </cell>
          <cell r="G48" t="str">
            <v>10Y</v>
          </cell>
          <cell r="H48" t="str">
            <v>Creation Date</v>
          </cell>
        </row>
        <row r="49">
          <cell r="E49" t="str">
            <v xml:space="preserve">FIN430 </v>
          </cell>
          <cell r="F49" t="str">
            <v>Department / Location Budgets</v>
          </cell>
          <cell r="G49" t="str">
            <v>5Y</v>
          </cell>
          <cell r="H49" t="str">
            <v>Creation Date</v>
          </cell>
        </row>
        <row r="50">
          <cell r="E50" t="str">
            <v>FIN440</v>
          </cell>
          <cell r="F50" t="str">
            <v>Financial Reporting - SEC, NYSE and UK Publishing</v>
          </cell>
          <cell r="G50" t="str">
            <v>EVT+1Y</v>
          </cell>
          <cell r="H50" t="str">
            <v>Life of Company</v>
          </cell>
        </row>
        <row r="51">
          <cell r="E51" t="str">
            <v>FIN450</v>
          </cell>
          <cell r="F51" t="str">
            <v>Financial Reports Required by Contracts</v>
          </cell>
          <cell r="G51" t="str">
            <v>E+6Y</v>
          </cell>
          <cell r="H51" t="str">
            <v>Termination of Contract</v>
          </cell>
        </row>
        <row r="52">
          <cell r="E52" t="str">
            <v>FIN460</v>
          </cell>
          <cell r="F52" t="str">
            <v>Financial Reports to Management</v>
          </cell>
          <cell r="G52" t="str">
            <v>5Y</v>
          </cell>
          <cell r="H52" t="str">
            <v>Creation Date</v>
          </cell>
        </row>
        <row r="53">
          <cell r="E53" t="str">
            <v>FIN460B</v>
          </cell>
          <cell r="F53" t="str">
            <v>Financial Reports to Management-Russia</v>
          </cell>
          <cell r="G53" t="str">
            <v>15Y</v>
          </cell>
          <cell r="H53" t="str">
            <v>Creation Date</v>
          </cell>
        </row>
        <row r="54">
          <cell r="E54" t="str">
            <v>FIN470</v>
          </cell>
          <cell r="F54" t="str">
            <v>Government Statistical Reporting</v>
          </cell>
          <cell r="G54" t="str">
            <v>5Y</v>
          </cell>
          <cell r="H54" t="str">
            <v>Creation Date</v>
          </cell>
        </row>
        <row r="55">
          <cell r="E55" t="str">
            <v>FIN510</v>
          </cell>
          <cell r="F55" t="str">
            <v>Certificates of Insurance</v>
          </cell>
          <cell r="G55" t="str">
            <v>7Y</v>
          </cell>
          <cell r="H55" t="str">
            <v>Creation Date</v>
          </cell>
        </row>
        <row r="56">
          <cell r="E56" t="str">
            <v>FIN520</v>
          </cell>
          <cell r="F56" t="str">
            <v>Insurance Bonds</v>
          </cell>
          <cell r="G56" t="str">
            <v>EVT+6Y</v>
          </cell>
          <cell r="H56" t="str">
            <v>Bond Expiration</v>
          </cell>
        </row>
        <row r="57">
          <cell r="E57" t="str">
            <v>FIN530</v>
          </cell>
          <cell r="F57" t="str">
            <v>Insurance Policies</v>
          </cell>
          <cell r="G57" t="str">
            <v>EVT+1Y</v>
          </cell>
          <cell r="H57" t="str">
            <v>Life of Company</v>
          </cell>
        </row>
        <row r="58">
          <cell r="E58" t="str">
            <v>FIN710</v>
          </cell>
          <cell r="F58" t="str">
            <v>Purchase Orders</v>
          </cell>
          <cell r="G58" t="str">
            <v>EVT+10Y</v>
          </cell>
          <cell r="H58" t="str">
            <v>Closed</v>
          </cell>
        </row>
        <row r="59">
          <cell r="E59" t="str">
            <v>FIN720</v>
          </cell>
          <cell r="F59" t="str">
            <v>Shipping and Receiving</v>
          </cell>
          <cell r="G59" t="str">
            <v>10Y</v>
          </cell>
          <cell r="H59" t="str">
            <v>Creation Date</v>
          </cell>
        </row>
        <row r="60">
          <cell r="E60" t="str">
            <v>FIN730</v>
          </cell>
          <cell r="F60" t="str">
            <v>Vendor Selections and Bidding Documentation - Unsuccessful</v>
          </cell>
          <cell r="G60" t="str">
            <v>5Y</v>
          </cell>
          <cell r="H60" t="str">
            <v>Creation Date</v>
          </cell>
        </row>
        <row r="61">
          <cell r="E61" t="str">
            <v>FIN810</v>
          </cell>
          <cell r="F61" t="str">
            <v>Product Inventory</v>
          </cell>
          <cell r="G61" t="str">
            <v>EVT+5Y</v>
          </cell>
          <cell r="H61" t="str">
            <v>Superseded/Obsolete</v>
          </cell>
        </row>
        <row r="62">
          <cell r="E62" t="str">
            <v>FIN820</v>
          </cell>
          <cell r="F62" t="str">
            <v>Product Pricing</v>
          </cell>
          <cell r="G62" t="str">
            <v>EVT+6Y</v>
          </cell>
          <cell r="H62" t="str">
            <v>Superseded/Obsolete</v>
          </cell>
        </row>
        <row r="63">
          <cell r="E63" t="str">
            <v>FIN910</v>
          </cell>
          <cell r="F63" t="str">
            <v>Compensation Tax Forms</v>
          </cell>
          <cell r="G63" t="str">
            <v>5Y</v>
          </cell>
          <cell r="H63" t="str">
            <v>Creation Date</v>
          </cell>
        </row>
        <row r="64">
          <cell r="E64" t="str">
            <v>FIN920</v>
          </cell>
          <cell r="F64" t="str">
            <v>Tax -Payroll, Sales, and Other</v>
          </cell>
          <cell r="G64" t="str">
            <v>EVT+10Y</v>
          </cell>
          <cell r="H64" t="str">
            <v>Tax Year Closed</v>
          </cell>
        </row>
        <row r="65">
          <cell r="E65" t="str">
            <v xml:space="preserve">FIN930 </v>
          </cell>
          <cell r="F65" t="str">
            <v>Tax Audits -Foreign and Domestic</v>
          </cell>
          <cell r="G65" t="str">
            <v>10Y</v>
          </cell>
          <cell r="H65" t="str">
            <v>Creation Date</v>
          </cell>
        </row>
        <row r="66">
          <cell r="E66" t="str">
            <v xml:space="preserve">FIN940 </v>
          </cell>
          <cell r="F66" t="str">
            <v>Tax Returns and Amendments</v>
          </cell>
          <cell r="G66" t="str">
            <v>EVT+1Y</v>
          </cell>
          <cell r="H66" t="str">
            <v>Life of Company</v>
          </cell>
        </row>
        <row r="67">
          <cell r="E67" t="str">
            <v>FIN950</v>
          </cell>
          <cell r="F67" t="str">
            <v>Tax Strategy</v>
          </cell>
          <cell r="G67" t="str">
            <v>EVT+1Y</v>
          </cell>
          <cell r="H67" t="str">
            <v>Until New Strategy Published</v>
          </cell>
        </row>
        <row r="68">
          <cell r="E68" t="str">
            <v>HSE010</v>
          </cell>
          <cell r="F68" t="str">
            <v>Agency Correspondence</v>
          </cell>
          <cell r="G68" t="str">
            <v>7Y</v>
          </cell>
          <cell r="H68" t="str">
            <v>Creation Date</v>
          </cell>
        </row>
        <row r="69">
          <cell r="E69" t="str">
            <v>HSE020</v>
          </cell>
          <cell r="F69" t="str">
            <v>Government Inspections - HSE</v>
          </cell>
          <cell r="G69" t="str">
            <v>EVT+5Y</v>
          </cell>
          <cell r="H69" t="str">
            <v>Closed</v>
          </cell>
        </row>
        <row r="70">
          <cell r="E70" t="str">
            <v>HSE030</v>
          </cell>
          <cell r="F70" t="str">
            <v>HSE Internal Audits, Inspections, and Reports</v>
          </cell>
          <cell r="G70" t="str">
            <v>10Y</v>
          </cell>
          <cell r="H70" t="str">
            <v>Creation Date</v>
          </cell>
        </row>
        <row r="71">
          <cell r="E71" t="str">
            <v>HSE040</v>
          </cell>
          <cell r="F71" t="str">
            <v>HSE Planning and Assessment</v>
          </cell>
          <cell r="G71" t="str">
            <v>EVT+10Y</v>
          </cell>
          <cell r="H71" t="str">
            <v>Superseded/Obsolete</v>
          </cell>
        </row>
        <row r="72">
          <cell r="E72" t="str">
            <v>HSE050</v>
          </cell>
          <cell r="F72" t="str">
            <v>Noncompliance Citations</v>
          </cell>
          <cell r="G72" t="str">
            <v>10Y</v>
          </cell>
          <cell r="H72" t="str">
            <v>Creation Date</v>
          </cell>
        </row>
        <row r="73">
          <cell r="E73" t="str">
            <v>HSE110</v>
          </cell>
          <cell r="F73" t="str">
            <v>Environmental Monitoring</v>
          </cell>
          <cell r="G73" t="str">
            <v>10Y</v>
          </cell>
          <cell r="H73" t="str">
            <v>Creation Date</v>
          </cell>
        </row>
        <row r="74">
          <cell r="E74" t="str">
            <v>HSE110B</v>
          </cell>
          <cell r="F74" t="str">
            <v>Environmental Monitoring-Malaysia, Russia</v>
          </cell>
          <cell r="G74" t="str">
            <v>IND</v>
          </cell>
          <cell r="H74" t="str">
            <v>Creation Date</v>
          </cell>
        </row>
        <row r="75">
          <cell r="E75" t="str">
            <v>HSE120</v>
          </cell>
          <cell r="F75" t="str">
            <v>Environmental Permits</v>
          </cell>
          <cell r="G75" t="str">
            <v>EVT+10Y</v>
          </cell>
          <cell r="H75" t="str">
            <v>Expiration/Superseded</v>
          </cell>
        </row>
        <row r="76">
          <cell r="E76" t="str">
            <v>HSE120B</v>
          </cell>
          <cell r="F76" t="str">
            <v>Environmental Permits-Russia</v>
          </cell>
          <cell r="G76" t="str">
            <v>EVT+1Y</v>
          </cell>
          <cell r="H76" t="str">
            <v>Life of Company</v>
          </cell>
        </row>
        <row r="77">
          <cell r="E77" t="str">
            <v>HSE130</v>
          </cell>
          <cell r="F77" t="str">
            <v>Air Emissions Testing Registers</v>
          </cell>
          <cell r="G77" t="str">
            <v>10Y</v>
          </cell>
          <cell r="H77" t="str">
            <v>Creation Date</v>
          </cell>
        </row>
        <row r="78">
          <cell r="E78" t="str">
            <v>HSE130B</v>
          </cell>
          <cell r="F78" t="str">
            <v>Air Emissions Testing Registers-Egypt, Malaysia</v>
          </cell>
          <cell r="G78" t="str">
            <v>EVT+1Y</v>
          </cell>
          <cell r="H78" t="str">
            <v>Life of Company</v>
          </cell>
        </row>
        <row r="79">
          <cell r="E79" t="str">
            <v>HSE140</v>
          </cell>
          <cell r="F79" t="str">
            <v>Environmental Remediation</v>
          </cell>
          <cell r="G79" t="str">
            <v>EVT+1Y</v>
          </cell>
          <cell r="H79" t="str">
            <v>Life of Company</v>
          </cell>
        </row>
        <row r="80">
          <cell r="E80" t="str">
            <v>HSE140B</v>
          </cell>
          <cell r="F80" t="str">
            <v>Environmental Remediation-Americas</v>
          </cell>
          <cell r="G80" t="str">
            <v>50Y</v>
          </cell>
          <cell r="H80" t="str">
            <v>Creation Date</v>
          </cell>
        </row>
        <row r="81">
          <cell r="E81" t="str">
            <v>HSE150</v>
          </cell>
          <cell r="F81" t="str">
            <v>Incident Investigation Reports</v>
          </cell>
          <cell r="G81" t="str">
            <v>10Y</v>
          </cell>
          <cell r="H81" t="str">
            <v>Creation Date</v>
          </cell>
        </row>
        <row r="82">
          <cell r="E82" t="str">
            <v>HSE150B</v>
          </cell>
          <cell r="F82" t="str">
            <v>Incident Investigation Reports-Vietnam</v>
          </cell>
          <cell r="G82" t="str">
            <v>EVT+5Y</v>
          </cell>
          <cell r="H82" t="str">
            <v>Employee Termination</v>
          </cell>
        </row>
        <row r="83">
          <cell r="E83" t="str">
            <v>HSE150C</v>
          </cell>
          <cell r="F83" t="str">
            <v>Incident Investigation Reports-Russia</v>
          </cell>
          <cell r="G83" t="str">
            <v>EVT+1Y</v>
          </cell>
          <cell r="H83" t="str">
            <v>Life of Company</v>
          </cell>
        </row>
        <row r="84">
          <cell r="E84" t="str">
            <v>HSE210</v>
          </cell>
          <cell r="F84" t="str">
            <v>Noise and Vibration Exposure Monitoring and Testing</v>
          </cell>
          <cell r="G84" t="str">
            <v>EVT+6Y</v>
          </cell>
          <cell r="H84" t="str">
            <v>Employee Termination</v>
          </cell>
        </row>
        <row r="85">
          <cell r="E85" t="str">
            <v>HSE210B</v>
          </cell>
          <cell r="F85" t="str">
            <v>Noise and Vibration Exposure Monitoring and Testing-Americas, Malaysia</v>
          </cell>
          <cell r="G85" t="str">
            <v>EVT+30Y</v>
          </cell>
          <cell r="H85" t="str">
            <v>Employee Termination</v>
          </cell>
        </row>
        <row r="86">
          <cell r="E86" t="str">
            <v>HSE210C</v>
          </cell>
          <cell r="F86" t="str">
            <v>Noise and Vibration Exposure Monitoring and Testing-Russia</v>
          </cell>
          <cell r="G86" t="str">
            <v>45Y</v>
          </cell>
          <cell r="H86" t="str">
            <v>Creation Date</v>
          </cell>
        </row>
        <row r="87">
          <cell r="E87" t="str">
            <v>HSE220</v>
          </cell>
          <cell r="F87" t="str">
            <v>Personnel Accident or Injury</v>
          </cell>
          <cell r="G87" t="str">
            <v>10Y</v>
          </cell>
          <cell r="H87" t="str">
            <v>Creation Date</v>
          </cell>
        </row>
        <row r="88">
          <cell r="E88" t="str">
            <v>HSE220B</v>
          </cell>
          <cell r="F88" t="str">
            <v>Personnel Accident or Injury-Australia</v>
          </cell>
          <cell r="G88" t="str">
            <v>30Y</v>
          </cell>
          <cell r="H88" t="str">
            <v>Creation Date</v>
          </cell>
        </row>
        <row r="89">
          <cell r="E89" t="str">
            <v>HSE220C</v>
          </cell>
          <cell r="F89" t="str">
            <v>Personnel Accident or Injury-Russia</v>
          </cell>
          <cell r="G89" t="str">
            <v>75Y</v>
          </cell>
          <cell r="H89" t="str">
            <v>Creation Date</v>
          </cell>
        </row>
        <row r="90">
          <cell r="E90" t="str">
            <v>HSE220D</v>
          </cell>
          <cell r="F90" t="str">
            <v>Personnel Accident or Injury-Vietnam</v>
          </cell>
          <cell r="G90" t="str">
            <v>EVT+5Y</v>
          </cell>
          <cell r="H90" t="str">
            <v>Employee Termination</v>
          </cell>
        </row>
        <row r="91">
          <cell r="E91" t="str">
            <v>HSE230</v>
          </cell>
          <cell r="F91" t="str">
            <v>Occupational Accidents Involving Fatalities (Vietnam only)</v>
          </cell>
          <cell r="G91" t="str">
            <v>EVT+15Y</v>
          </cell>
          <cell r="H91" t="str">
            <v>Case Closed</v>
          </cell>
        </row>
        <row r="92">
          <cell r="E92" t="str">
            <v>HSE240</v>
          </cell>
          <cell r="F92" t="str">
            <v>Process Safety Management</v>
          </cell>
          <cell r="G92" t="str">
            <v>EVT+10Y</v>
          </cell>
          <cell r="H92" t="str">
            <v>Superseded/Obsolete</v>
          </cell>
        </row>
        <row r="93">
          <cell r="E93" t="str">
            <v>HSE240B</v>
          </cell>
          <cell r="F93" t="str">
            <v>Process Safety Management-Australia, Malaysia</v>
          </cell>
          <cell r="G93" t="str">
            <v>EVT+30Y</v>
          </cell>
          <cell r="H93" t="str">
            <v>Superseded/Obsolete</v>
          </cell>
        </row>
        <row r="94">
          <cell r="E94" t="str">
            <v>HSE250</v>
          </cell>
          <cell r="F94" t="str">
            <v>Safety Meetings</v>
          </cell>
          <cell r="G94" t="str">
            <v>6Y</v>
          </cell>
          <cell r="H94" t="str">
            <v>Creation Date</v>
          </cell>
        </row>
        <row r="95">
          <cell r="E95" t="str">
            <v>HSE250B</v>
          </cell>
          <cell r="F95" t="str">
            <v>Safety Meetings-Malaysia, Russia</v>
          </cell>
          <cell r="G95" t="str">
            <v>10Y</v>
          </cell>
          <cell r="H95" t="str">
            <v>Creation Date</v>
          </cell>
        </row>
        <row r="96">
          <cell r="E96" t="str">
            <v>HSE260</v>
          </cell>
          <cell r="F96" t="str">
            <v>Safety Compliance - Work Permits and Routine Safety Inspections</v>
          </cell>
          <cell r="G96" t="str">
            <v>6Y</v>
          </cell>
          <cell r="H96" t="str">
            <v>Creation Date</v>
          </cell>
        </row>
        <row r="97">
          <cell r="E97" t="str">
            <v>HSE270</v>
          </cell>
          <cell r="F97" t="str">
            <v>Safety Cases – Offshore Installations, Vessels and Platforms</v>
          </cell>
          <cell r="G97" t="str">
            <v>EVT+7Y</v>
          </cell>
          <cell r="H97" t="str">
            <v>Superseded/Obsolete</v>
          </cell>
        </row>
        <row r="98">
          <cell r="E98" t="str">
            <v>HSE280</v>
          </cell>
          <cell r="F98" t="str">
            <v>Safety Compliance – Confined Space Safety Tests (Trinidad only)</v>
          </cell>
          <cell r="G98" t="str">
            <v>IND</v>
          </cell>
          <cell r="H98" t="str">
            <v>Creation Date</v>
          </cell>
        </row>
        <row r="99">
          <cell r="E99" t="str">
            <v>HSE290</v>
          </cell>
          <cell r="F99" t="str">
            <v>Employee Hazardous Exposure Monitoring</v>
          </cell>
          <cell r="G99" t="str">
            <v>EVT+40Y</v>
          </cell>
          <cell r="H99" t="str">
            <v>Employee Termination</v>
          </cell>
        </row>
        <row r="100">
          <cell r="E100" t="str">
            <v>HSE290B</v>
          </cell>
          <cell r="F100" t="str">
            <v>Employee Hazardous Exposure Monitoring-Norway</v>
          </cell>
          <cell r="G100" t="str">
            <v>EVT+60Y</v>
          </cell>
          <cell r="H100" t="str">
            <v>Until exposure has ceased</v>
          </cell>
        </row>
        <row r="101">
          <cell r="E101" t="str">
            <v>HSE290C</v>
          </cell>
          <cell r="F101" t="str">
            <v>Employee Hazardous Exposure Monitoring</v>
          </cell>
          <cell r="G101" t="str">
            <v>EVT+75Y</v>
          </cell>
          <cell r="H101" t="str">
            <v>Employee Termination</v>
          </cell>
        </row>
        <row r="102">
          <cell r="E102" t="str">
            <v>HSE310</v>
          </cell>
          <cell r="F102" t="str">
            <v>Chemical Inventories and Lists</v>
          </cell>
          <cell r="G102" t="str">
            <v>5Y</v>
          </cell>
          <cell r="H102" t="str">
            <v>Creation Date</v>
          </cell>
        </row>
        <row r="103">
          <cell r="E103" t="str">
            <v>HSE310B</v>
          </cell>
          <cell r="F103" t="str">
            <v>Chemical Inventories and Lists-Americas</v>
          </cell>
          <cell r="G103" t="str">
            <v>30Y</v>
          </cell>
          <cell r="H103" t="str">
            <v>Creation Date</v>
          </cell>
        </row>
        <row r="104">
          <cell r="E104" t="str">
            <v>HSE320</v>
          </cell>
          <cell r="F104" t="str">
            <v>Hazardous Waste Disposal</v>
          </cell>
          <cell r="G104" t="str">
            <v>30Y</v>
          </cell>
          <cell r="H104" t="str">
            <v>Creation Date</v>
          </cell>
        </row>
        <row r="105">
          <cell r="E105" t="str">
            <v>HSE320B</v>
          </cell>
          <cell r="F105" t="str">
            <v>Hazardous Waste Disposal-Russia</v>
          </cell>
          <cell r="G105" t="str">
            <v>EVT+1Y</v>
          </cell>
          <cell r="H105" t="str">
            <v>Life of Company</v>
          </cell>
        </row>
        <row r="106">
          <cell r="E106" t="str">
            <v>HSE330</v>
          </cell>
          <cell r="F106" t="str">
            <v>Safety Data Sheets (SDS)</v>
          </cell>
          <cell r="G106" t="str">
            <v>EVT+30Y</v>
          </cell>
          <cell r="H106" t="str">
            <v>Material Removed</v>
          </cell>
        </row>
        <row r="107">
          <cell r="E107" t="str">
            <v>HR010</v>
          </cell>
          <cell r="F107" t="str">
            <v>Compensation and Benefits</v>
          </cell>
          <cell r="G107" t="str">
            <v>EVT+10Y</v>
          </cell>
          <cell r="H107" t="str">
            <v>Benefits End and Tax Year Closed</v>
          </cell>
        </row>
        <row r="108">
          <cell r="E108" t="str">
            <v>HR010B</v>
          </cell>
          <cell r="F108" t="str">
            <v>Compensation and Benefits-Germany, Russia</v>
          </cell>
          <cell r="G108" t="str">
            <v>EVT+1Y</v>
          </cell>
          <cell r="H108" t="str">
            <v>Life of Company</v>
          </cell>
        </row>
        <row r="109">
          <cell r="E109" t="str">
            <v>HR010C</v>
          </cell>
          <cell r="F109" t="str">
            <v>Compensation and Benefits-Russia (pre-2003)</v>
          </cell>
          <cell r="G109" t="str">
            <v>75Y</v>
          </cell>
          <cell r="H109" t="str">
            <v>Creation Date</v>
          </cell>
        </row>
        <row r="110">
          <cell r="E110" t="str">
            <v>HR010D</v>
          </cell>
          <cell r="F110" t="str">
            <v>Compensation and Benefits-Russia (post-2002)</v>
          </cell>
          <cell r="G110" t="str">
            <v>50Y</v>
          </cell>
          <cell r="H110" t="str">
            <v>Creation Date</v>
          </cell>
        </row>
        <row r="111">
          <cell r="E111" t="str">
            <v>HR010E</v>
          </cell>
          <cell r="F111" t="str">
            <v>Compensation and Benefits-Australia</v>
          </cell>
          <cell r="G111" t="str">
            <v>EVT+30Y</v>
          </cell>
          <cell r="H111" t="str">
            <v>Case Closed</v>
          </cell>
        </row>
        <row r="112">
          <cell r="E112" t="str">
            <v>HR010F</v>
          </cell>
          <cell r="F112" t="str">
            <v>Compensation and Benefits-Italy, UK</v>
          </cell>
          <cell r="G112" t="str">
            <v>EVT+6Y</v>
          </cell>
          <cell r="H112" t="str">
            <v>Tax Year Closed</v>
          </cell>
        </row>
        <row r="113">
          <cell r="E113" t="str">
            <v>HR010G</v>
          </cell>
          <cell r="F113" t="str">
            <v>Compensation and Benefits-Netherlands</v>
          </cell>
          <cell r="G113" t="str">
            <v>EVT+7Y</v>
          </cell>
          <cell r="H113" t="str">
            <v>Employee Termination</v>
          </cell>
        </row>
        <row r="114">
          <cell r="E114" t="str">
            <v>HR020</v>
          </cell>
          <cell r="F114" t="str">
            <v>Benefits and Salary Administration</v>
          </cell>
          <cell r="G114" t="str">
            <v>10Y</v>
          </cell>
          <cell r="H114" t="str">
            <v>Creation Date</v>
          </cell>
        </row>
        <row r="115">
          <cell r="E115" t="str">
            <v>HR120</v>
          </cell>
          <cell r="F115" t="str">
            <v>Work Assignment and People Management</v>
          </cell>
          <cell r="G115" t="str">
            <v>EVT+6Y</v>
          </cell>
          <cell r="H115" t="str">
            <v>Employee Termination</v>
          </cell>
        </row>
        <row r="116">
          <cell r="E116" t="str">
            <v>HR120B</v>
          </cell>
          <cell r="F116" t="str">
            <v>Work Assignment and People Management-Brazil</v>
          </cell>
          <cell r="G116" t="str">
            <v>EVT+1Y</v>
          </cell>
          <cell r="H116" t="str">
            <v>Life of Company</v>
          </cell>
        </row>
        <row r="117">
          <cell r="E117" t="str">
            <v>HR120C</v>
          </cell>
          <cell r="F117" t="str">
            <v>Work Assignment and People Management-Russia</v>
          </cell>
          <cell r="G117" t="str">
            <v>EVT+50Y</v>
          </cell>
          <cell r="H117" t="str">
            <v>Employee Termination</v>
          </cell>
        </row>
        <row r="118">
          <cell r="E118" t="str">
            <v>HR120D</v>
          </cell>
          <cell r="F118" t="str">
            <v>Work Assignment and People Management-Italy, Poland</v>
          </cell>
          <cell r="G118" t="str">
            <v>EVT+10Y</v>
          </cell>
          <cell r="H118" t="str">
            <v>Employee Termination</v>
          </cell>
        </row>
        <row r="119">
          <cell r="E119" t="str">
            <v>HR120E</v>
          </cell>
          <cell r="F119" t="str">
            <v>Work Assignment and People Management-Germany, Norway</v>
          </cell>
          <cell r="G119" t="str">
            <v>EVT</v>
          </cell>
          <cell r="H119" t="str">
            <v>Employee Termination</v>
          </cell>
        </row>
        <row r="120">
          <cell r="E120" t="str">
            <v>HR120F</v>
          </cell>
          <cell r="F120" t="str">
            <v>Work Assignment and People Management-Germany (Arbeitszeugnis)</v>
          </cell>
          <cell r="G120" t="str">
            <v>EVT+6M</v>
          </cell>
          <cell r="H120" t="str">
            <v>Employee Termination</v>
          </cell>
        </row>
        <row r="121">
          <cell r="E121" t="str">
            <v>HR130</v>
          </cell>
          <cell r="F121" t="str">
            <v>Unsuccessful Candidates (Employee Recruitment)</v>
          </cell>
          <cell r="G121" t="str">
            <v>1Y</v>
          </cell>
          <cell r="H121" t="str">
            <v>Creation Date</v>
          </cell>
        </row>
        <row r="122">
          <cell r="E122" t="str">
            <v>HR140</v>
          </cell>
          <cell r="F122" t="str">
            <v>Workforce Reporting</v>
          </cell>
          <cell r="G122" t="str">
            <v>7Y</v>
          </cell>
          <cell r="H122" t="str">
            <v>Creation Date</v>
          </cell>
        </row>
        <row r="123">
          <cell r="E123" t="str">
            <v>HR210</v>
          </cell>
          <cell r="F123" t="str">
            <v>Drug and Alcohol Testing</v>
          </cell>
          <cell r="G123" t="str">
            <v>5Y</v>
          </cell>
          <cell r="H123" t="str">
            <v>Creation Date</v>
          </cell>
        </row>
        <row r="124">
          <cell r="E124" t="str">
            <v>HR220</v>
          </cell>
          <cell r="F124" t="str">
            <v>Employee Medical File</v>
          </cell>
          <cell r="G124" t="str">
            <v>EVT+30Y</v>
          </cell>
          <cell r="H124" t="str">
            <v>Employee Termination</v>
          </cell>
        </row>
        <row r="125">
          <cell r="E125" t="str">
            <v>HR220B</v>
          </cell>
          <cell r="F125" t="str">
            <v>Employee Medical File-Brazil</v>
          </cell>
          <cell r="G125" t="str">
            <v>EVT+1Y</v>
          </cell>
          <cell r="H125" t="str">
            <v>Life of Company</v>
          </cell>
        </row>
        <row r="126">
          <cell r="E126" t="str">
            <v>HR220C</v>
          </cell>
          <cell r="F126" t="str">
            <v>Employee Medical File-Saudi Arabia, UK</v>
          </cell>
          <cell r="G126" t="str">
            <v>EVT+40Y</v>
          </cell>
          <cell r="H126" t="str">
            <v>Employee Termination</v>
          </cell>
        </row>
        <row r="127">
          <cell r="E127" t="str">
            <v>HR310</v>
          </cell>
          <cell r="F127" t="str">
            <v>Employee Awards and Relations</v>
          </cell>
          <cell r="G127" t="str">
            <v>5Y</v>
          </cell>
          <cell r="H127" t="str">
            <v>Creation Date</v>
          </cell>
        </row>
        <row r="128">
          <cell r="E128" t="str">
            <v>HR320</v>
          </cell>
          <cell r="F128" t="str">
            <v>Training Attendance Records</v>
          </cell>
          <cell r="G128" t="str">
            <v>EVT+10Y</v>
          </cell>
          <cell r="H128" t="str">
            <v>Employee Termination</v>
          </cell>
        </row>
        <row r="129">
          <cell r="E129" t="str">
            <v>HR330</v>
          </cell>
          <cell r="F129" t="str">
            <v>Training Materials</v>
          </cell>
          <cell r="G129" t="str">
            <v>EVT+10Y</v>
          </cell>
          <cell r="H129" t="str">
            <v>Superseded/Obsolete</v>
          </cell>
        </row>
        <row r="130">
          <cell r="E130" t="str">
            <v>IT010</v>
          </cell>
          <cell r="F130" t="str">
            <v>Electronic System Monitoring</v>
          </cell>
          <cell r="G130" t="str">
            <v>EVT+5Y</v>
          </cell>
          <cell r="H130" t="str">
            <v>Superseded/Obsolete</v>
          </cell>
        </row>
        <row r="131">
          <cell r="E131" t="str">
            <v>IT020</v>
          </cell>
          <cell r="F131" t="str">
            <v>Hardware Documentation</v>
          </cell>
          <cell r="G131" t="str">
            <v>EVT+7Y</v>
          </cell>
          <cell r="H131" t="str">
            <v>Life of Equipment</v>
          </cell>
        </row>
        <row r="132">
          <cell r="E132" t="str">
            <v>IT030</v>
          </cell>
          <cell r="F132" t="str">
            <v>Help Desk</v>
          </cell>
          <cell r="G132" t="str">
            <v>5Y</v>
          </cell>
          <cell r="H132" t="str">
            <v>Creation Date</v>
          </cell>
        </row>
        <row r="133">
          <cell r="E133" t="str">
            <v>IT040</v>
          </cell>
          <cell r="F133" t="str">
            <v>Report Writers and Data Warehouses</v>
          </cell>
          <cell r="G133" t="str">
            <v>EVT+5Y</v>
          </cell>
          <cell r="H133" t="str">
            <v>Superseded/Obsolete</v>
          </cell>
        </row>
        <row r="134">
          <cell r="E134" t="str">
            <v>IT050</v>
          </cell>
          <cell r="F134" t="str">
            <v>System Backup Files</v>
          </cell>
          <cell r="G134" t="str">
            <v>MAX 1Y</v>
          </cell>
          <cell r="H134" t="str">
            <v>Creation Date</v>
          </cell>
        </row>
        <row r="135">
          <cell r="E135" t="str">
            <v>IT060</v>
          </cell>
          <cell r="F135" t="str">
            <v>System User Authorizations</v>
          </cell>
          <cell r="G135" t="str">
            <v>5Y</v>
          </cell>
          <cell r="H135" t="str">
            <v>Creation Date</v>
          </cell>
        </row>
        <row r="136">
          <cell r="E136" t="str">
            <v>IT070</v>
          </cell>
          <cell r="F136" t="str">
            <v>IT Security and Compliance</v>
          </cell>
          <cell r="G136" t="str">
            <v>EVT+6Y</v>
          </cell>
          <cell r="H136" t="str">
            <v>Activity Completed</v>
          </cell>
        </row>
        <row r="137">
          <cell r="E137" t="str">
            <v>IT110</v>
          </cell>
          <cell r="F137" t="str">
            <v>Application Development and File Documentation</v>
          </cell>
          <cell r="G137" t="str">
            <v>EVT+5Y</v>
          </cell>
          <cell r="H137" t="str">
            <v>Destruction of Associated Records</v>
          </cell>
        </row>
        <row r="138">
          <cell r="E138" t="str">
            <v>IT120</v>
          </cell>
          <cell r="F138" t="str">
            <v>Software Programs</v>
          </cell>
          <cell r="G138" t="str">
            <v>EVT+7Y</v>
          </cell>
          <cell r="H138" t="str">
            <v>Superseded/Obsolete</v>
          </cell>
        </row>
        <row r="139">
          <cell r="E139" t="str">
            <v>IT130</v>
          </cell>
          <cell r="F139" t="str">
            <v>System Architecture Records</v>
          </cell>
          <cell r="G139" t="str">
            <v>EVT+3Y</v>
          </cell>
          <cell r="H139" t="str">
            <v>Superseded/Obsolete</v>
          </cell>
        </row>
        <row r="140">
          <cell r="E140" t="str">
            <v>LGL010</v>
          </cell>
          <cell r="F140" t="str">
            <v>Litigation Case Files, Claims, Court Orders, Decrees, and Settlements</v>
          </cell>
          <cell r="G140" t="str">
            <v>EVT+10Y</v>
          </cell>
          <cell r="H140" t="str">
            <v>Closed</v>
          </cell>
        </row>
        <row r="141">
          <cell r="E141" t="str">
            <v>LGL020</v>
          </cell>
          <cell r="F141" t="str">
            <v>Customer Complaint</v>
          </cell>
          <cell r="G141" t="str">
            <v>EVT+10Y</v>
          </cell>
          <cell r="H141" t="str">
            <v>Resolved</v>
          </cell>
        </row>
        <row r="142">
          <cell r="E142" t="str">
            <v>LGL030</v>
          </cell>
          <cell r="F142" t="str">
            <v>Internal Investigations</v>
          </cell>
          <cell r="G142" t="str">
            <v>EVT+10Y</v>
          </cell>
          <cell r="H142" t="str">
            <v>Closed</v>
          </cell>
        </row>
        <row r="143">
          <cell r="E143" t="str">
            <v>LGL040</v>
          </cell>
          <cell r="F143" t="str">
            <v>Whistleblowing Records</v>
          </cell>
          <cell r="G143" t="str">
            <v>6M</v>
          </cell>
          <cell r="H143" t="str">
            <v>Closed</v>
          </cell>
        </row>
        <row r="144">
          <cell r="E144" t="str">
            <v>LGL040B</v>
          </cell>
          <cell r="F144" t="str">
            <v>Whistleblowing Records-Unsubstantiated-France, Germany, Italy, Netherlands, Norway, Poland, Spain, UK</v>
          </cell>
          <cell r="G144" t="str">
            <v>2M</v>
          </cell>
          <cell r="H144" t="str">
            <v>Resolution</v>
          </cell>
        </row>
        <row r="145">
          <cell r="E145" t="str">
            <v>LGL110</v>
          </cell>
          <cell r="F145" t="str">
            <v>Contracts / Agreements - Customers, Vendors or Subcontractors</v>
          </cell>
          <cell r="G145" t="str">
            <v>EVT+15Y</v>
          </cell>
          <cell r="H145" t="str">
            <v>Termination of Contract and Warranty</v>
          </cell>
        </row>
        <row r="146">
          <cell r="E146" t="str">
            <v>LGL110B</v>
          </cell>
          <cell r="F146" t="str">
            <v>Contracts / Agreements - Customers, Vendors or Subcontractors-France</v>
          </cell>
          <cell r="G146" t="str">
            <v>IND</v>
          </cell>
          <cell r="H146" t="str">
            <v>Creation Date</v>
          </cell>
        </row>
        <row r="147">
          <cell r="E147" t="str">
            <v>LGL120</v>
          </cell>
          <cell r="F147" t="str">
            <v>Contracts / Agreements - General</v>
          </cell>
          <cell r="G147" t="str">
            <v>EVT+10Y</v>
          </cell>
          <cell r="H147" t="str">
            <v>Termination of Contract</v>
          </cell>
        </row>
        <row r="148">
          <cell r="E148" t="str">
            <v>LGL130</v>
          </cell>
          <cell r="F148" t="str">
            <v>Legal and Regulatory Opinions</v>
          </cell>
          <cell r="G148" t="str">
            <v>10Y</v>
          </cell>
          <cell r="H148" t="str">
            <v>Creation Date</v>
          </cell>
        </row>
        <row r="149">
          <cell r="E149" t="str">
            <v>LGL140</v>
          </cell>
          <cell r="F149" t="str">
            <v>Real Property</v>
          </cell>
          <cell r="G149" t="str">
            <v>EVT+15Y</v>
          </cell>
          <cell r="H149" t="str">
            <v>Property Obligation Ceases</v>
          </cell>
        </row>
        <row r="150">
          <cell r="E150" t="str">
            <v>LGL140B</v>
          </cell>
          <cell r="F150" t="str">
            <v>Real Property-Russia</v>
          </cell>
          <cell r="G150" t="str">
            <v>EVT+1Y</v>
          </cell>
          <cell r="H150" t="str">
            <v>Life of Company</v>
          </cell>
        </row>
        <row r="151">
          <cell r="E151" t="str">
            <v>LGL210</v>
          </cell>
          <cell r="F151" t="str">
            <v>Legislative and Regulatory Activities</v>
          </cell>
          <cell r="G151" t="str">
            <v>EVT+5Y</v>
          </cell>
          <cell r="H151" t="str">
            <v>Superseded/Obsolete</v>
          </cell>
        </row>
        <row r="152">
          <cell r="E152" t="str">
            <v>LGL220</v>
          </cell>
          <cell r="F152" t="str">
            <v>Political Action Committees</v>
          </cell>
          <cell r="G152" t="str">
            <v>5Y</v>
          </cell>
          <cell r="H152" t="str">
            <v>Creation Date</v>
          </cell>
        </row>
        <row r="153">
          <cell r="E153" t="str">
            <v>LGL230</v>
          </cell>
          <cell r="F153" t="str">
            <v>Regulatory Correspondence</v>
          </cell>
          <cell r="G153" t="str">
            <v>7Y</v>
          </cell>
          <cell r="H153" t="str">
            <v>Creation Date</v>
          </cell>
        </row>
        <row r="154">
          <cell r="E154" t="str">
            <v>LGL310</v>
          </cell>
          <cell r="F154" t="str">
            <v>Intellectual Property - Patents, Copyrights and Trademarks</v>
          </cell>
          <cell r="G154" t="str">
            <v>EVT+10Y</v>
          </cell>
          <cell r="H154" t="str">
            <v>Superseded/Obsolete</v>
          </cell>
        </row>
        <row r="155">
          <cell r="E155" t="str">
            <v>LGL310B</v>
          </cell>
          <cell r="F155" t="str">
            <v>Intellectual Property - Patents, Copyrights and Trademarks-Russia</v>
          </cell>
          <cell r="G155" t="str">
            <v>EVT+1Y</v>
          </cell>
          <cell r="H155" t="str">
            <v>Life of Company</v>
          </cell>
        </row>
        <row r="156">
          <cell r="E156" t="str">
            <v>LGL410</v>
          </cell>
          <cell r="F156" t="str">
            <v>Disposition and Destruction Documentation</v>
          </cell>
          <cell r="G156" t="str">
            <v>10Y</v>
          </cell>
          <cell r="H156" t="str">
            <v>Creation Date</v>
          </cell>
        </row>
        <row r="157">
          <cell r="E157" t="str">
            <v>LGL420</v>
          </cell>
          <cell r="F157" t="str">
            <v>Records Indices</v>
          </cell>
          <cell r="G157" t="str">
            <v>EVT+5Y</v>
          </cell>
          <cell r="H157" t="str">
            <v>Superseded/Obsolete</v>
          </cell>
        </row>
        <row r="158">
          <cell r="E158" t="str">
            <v>PRJ010</v>
          </cell>
          <cell r="F158" t="str">
            <v>Engineering Administration</v>
          </cell>
          <cell r="G158" t="str">
            <v>EVT+10Y</v>
          </cell>
          <cell r="H158" t="str">
            <v>Project Closed</v>
          </cell>
        </row>
        <row r="159">
          <cell r="E159" t="str">
            <v>PRJ020</v>
          </cell>
          <cell r="F159" t="str">
            <v>Engineering Design Records</v>
          </cell>
          <cell r="G159" t="str">
            <v>EVT+30Y</v>
          </cell>
          <cell r="H159" t="str">
            <v>Project and Warranty Closed</v>
          </cell>
        </row>
        <row r="160">
          <cell r="E160" t="str">
            <v>PRJ030</v>
          </cell>
          <cell r="F160" t="str">
            <v>Equipment and Instrument Maintenance and Testing</v>
          </cell>
          <cell r="G160" t="str">
            <v>EVT+15Y</v>
          </cell>
          <cell r="H160" t="str">
            <v>Life of Equipment</v>
          </cell>
        </row>
        <row r="161">
          <cell r="E161" t="str">
            <v>PRJ040</v>
          </cell>
          <cell r="F161" t="str">
            <v>Manufacturing Records</v>
          </cell>
          <cell r="G161" t="str">
            <v>EVT+30Y</v>
          </cell>
          <cell r="H161" t="str">
            <v>Project Closed</v>
          </cell>
        </row>
        <row r="162">
          <cell r="E162" t="str">
            <v>PRJ050</v>
          </cell>
          <cell r="F162" t="str">
            <v>Manufacturing Quality Control Reports and Reviews</v>
          </cell>
          <cell r="G162" t="str">
            <v>EVT+30Y</v>
          </cell>
          <cell r="H162" t="str">
            <v>Project Closed</v>
          </cell>
        </row>
        <row r="163">
          <cell r="E163" t="str">
            <v>PRJ060</v>
          </cell>
          <cell r="F163" t="str">
            <v>Manufacturing Vendor / Subcontractor Documentation</v>
          </cell>
          <cell r="G163" t="str">
            <v>EVT+30Y</v>
          </cell>
          <cell r="H163" t="str">
            <v>Project Closed</v>
          </cell>
        </row>
        <row r="164">
          <cell r="E164" t="str">
            <v>PRJ070</v>
          </cell>
          <cell r="F164" t="str">
            <v>Manufacturing Research and Development</v>
          </cell>
          <cell r="G164" t="str">
            <v>EVT+1Y</v>
          </cell>
          <cell r="H164" t="str">
            <v>Life of Company</v>
          </cell>
        </row>
        <row r="165">
          <cell r="E165" t="str">
            <v>PRJ080</v>
          </cell>
          <cell r="F165" t="str">
            <v>Aftermarket, Support, and Service Project Documentation</v>
          </cell>
          <cell r="G165" t="str">
            <v>EVT+15Y</v>
          </cell>
          <cell r="H165" t="str">
            <v>Termination of Contract and Warranty</v>
          </cell>
        </row>
        <row r="166">
          <cell r="E166" t="str">
            <v>PRJ090</v>
          </cell>
          <cell r="F166" t="str">
            <v>Construction and Commissioning Records</v>
          </cell>
          <cell r="G166" t="str">
            <v>EVT+10Y</v>
          </cell>
          <cell r="H166" t="str">
            <v>Project Closed</v>
          </cell>
        </row>
        <row r="167">
          <cell r="E167" t="str">
            <v>PRJ090B</v>
          </cell>
          <cell r="F167" t="str">
            <v>Construction and Commissioning Records-Russia</v>
          </cell>
          <cell r="G167" t="str">
            <v>EVT+20Y</v>
          </cell>
          <cell r="H167" t="str">
            <v>Project Closed</v>
          </cell>
        </row>
        <row r="168">
          <cell r="E168" t="str">
            <v>SMK010</v>
          </cell>
          <cell r="F168" t="str">
            <v>Advertising</v>
          </cell>
          <cell r="G168" t="str">
            <v>EVT+6Y</v>
          </cell>
          <cell r="H168" t="str">
            <v>Superseded/Obsolete</v>
          </cell>
        </row>
        <row r="169">
          <cell r="E169" t="str">
            <v>SMK020</v>
          </cell>
          <cell r="F169" t="str">
            <v>Company Publications</v>
          </cell>
          <cell r="G169" t="str">
            <v>5Y</v>
          </cell>
          <cell r="H169" t="str">
            <v>Publication Date</v>
          </cell>
        </row>
        <row r="170">
          <cell r="E170" t="str">
            <v>SMK030</v>
          </cell>
          <cell r="F170" t="str">
            <v>Public and Media Relations</v>
          </cell>
          <cell r="G170" t="str">
            <v>EVT+1Y</v>
          </cell>
          <cell r="H170" t="str">
            <v>Life of Company</v>
          </cell>
        </row>
        <row r="171">
          <cell r="E171" t="str">
            <v>SMK040</v>
          </cell>
          <cell r="F171" t="str">
            <v>Charitable Giving</v>
          </cell>
          <cell r="G171" t="str">
            <v>5Y</v>
          </cell>
          <cell r="H171" t="str">
            <v>Creation Date</v>
          </cell>
        </row>
        <row r="172">
          <cell r="E172" t="str">
            <v>SMK110</v>
          </cell>
          <cell r="F172" t="str">
            <v>Marketing Research and Planning</v>
          </cell>
          <cell r="G172" t="str">
            <v>7Y</v>
          </cell>
          <cell r="H172" t="str">
            <v>Creation Date</v>
          </cell>
        </row>
        <row r="173">
          <cell r="E173" t="str">
            <v>SMK120</v>
          </cell>
          <cell r="F173" t="str">
            <v>Promotional Assets</v>
          </cell>
          <cell r="G173" t="str">
            <v>IND</v>
          </cell>
          <cell r="H173" t="str">
            <v>Creation Date</v>
          </cell>
        </row>
        <row r="174">
          <cell r="E174" t="str">
            <v>SMK210</v>
          </cell>
          <cell r="F174" t="str">
            <v>Project Proposals - Rejected</v>
          </cell>
          <cell r="G174" t="str">
            <v>EVT+5Y</v>
          </cell>
          <cell r="H174" t="str">
            <v>Project Rejected</v>
          </cell>
        </row>
        <row r="175">
          <cell r="E175" t="str">
            <v>SMK220</v>
          </cell>
          <cell r="F175" t="str">
            <v>Sales and Training Presentations</v>
          </cell>
          <cell r="G175" t="str">
            <v>EVT+15Y</v>
          </cell>
          <cell r="H175" t="str">
            <v>Superseded/Obsolete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E176"/>
          <cell r="F176"/>
          <cell r="G176"/>
          <cell r="H176"/>
          <cell r="I176"/>
          <cell r="J176"/>
        </row>
        <row r="177">
          <cell r="E177"/>
          <cell r="F177"/>
          <cell r="G177"/>
          <cell r="H177"/>
          <cell r="I177"/>
          <cell r="J177"/>
        </row>
        <row r="178">
          <cell r="E178"/>
          <cell r="F178"/>
          <cell r="G178"/>
          <cell r="H178"/>
          <cell r="I178"/>
          <cell r="J178"/>
        </row>
        <row r="179">
          <cell r="E179"/>
          <cell r="F179"/>
          <cell r="G179"/>
          <cell r="H179"/>
          <cell r="I179"/>
          <cell r="J179"/>
        </row>
        <row r="180">
          <cell r="E180"/>
          <cell r="F180"/>
          <cell r="G180"/>
          <cell r="H180"/>
          <cell r="I180"/>
          <cell r="J180"/>
        </row>
        <row r="181">
          <cell r="E181"/>
          <cell r="F181"/>
          <cell r="G181"/>
          <cell r="H181"/>
          <cell r="I181"/>
          <cell r="J181"/>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E176"/>
          <cell r="F176"/>
          <cell r="G176"/>
          <cell r="H176"/>
          <cell r="I176"/>
          <cell r="J176"/>
        </row>
        <row r="177">
          <cell r="E177"/>
          <cell r="F177"/>
          <cell r="G177"/>
          <cell r="H177"/>
          <cell r="I177"/>
          <cell r="J177"/>
        </row>
        <row r="178">
          <cell r="E178"/>
          <cell r="F178"/>
          <cell r="G178"/>
          <cell r="H178"/>
          <cell r="I178"/>
          <cell r="J178"/>
        </row>
        <row r="179">
          <cell r="E179"/>
          <cell r="F179"/>
          <cell r="G179"/>
          <cell r="H179"/>
          <cell r="I179"/>
          <cell r="J179"/>
        </row>
        <row r="180">
          <cell r="E180"/>
          <cell r="F180"/>
          <cell r="G180"/>
          <cell r="H180"/>
          <cell r="I180"/>
          <cell r="J180"/>
        </row>
        <row r="181">
          <cell r="E181"/>
          <cell r="F181"/>
          <cell r="G181"/>
          <cell r="H181"/>
          <cell r="I181"/>
          <cell r="J181"/>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heet1"/>
      <sheetName val="SLDataSheet"/>
      <sheetName val="Riferimento"/>
    </sheetNames>
    <sheetDataSet>
      <sheetData sheetId="0" refreshError="1"/>
      <sheetData sheetId="1" refreshError="1"/>
      <sheetData sheetId="2" refreshError="1"/>
      <sheetData sheetId="3"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5B681-9409-AB48-9FB3-4B908873F29A}">
  <dimension ref="A1:AA438"/>
  <sheetViews>
    <sheetView tabSelected="1" workbookViewId="0">
      <selection activeCell="U3" sqref="U3"/>
    </sheetView>
  </sheetViews>
  <sheetFormatPr baseColWidth="10" defaultRowHeight="16" x14ac:dyDescent="0.2"/>
  <sheetData>
    <row r="1" spans="1:27" ht="17" thickBot="1" x14ac:dyDescent="0.25">
      <c r="A1" s="1"/>
      <c r="B1" s="89" t="s">
        <v>0</v>
      </c>
      <c r="C1" s="90"/>
      <c r="D1" s="90"/>
      <c r="E1" s="90"/>
      <c r="F1" s="90"/>
      <c r="G1" s="90"/>
      <c r="H1" s="90"/>
      <c r="I1" s="90"/>
      <c r="J1" s="90"/>
      <c r="K1" s="90"/>
      <c r="L1" s="91"/>
      <c r="M1" s="92" t="s">
        <v>1</v>
      </c>
      <c r="N1" s="93"/>
      <c r="O1" s="93"/>
      <c r="P1" s="93"/>
      <c r="Q1" s="93"/>
      <c r="R1" s="94"/>
      <c r="S1" s="2" t="s">
        <v>2</v>
      </c>
      <c r="T1" s="2"/>
      <c r="U1" s="2"/>
      <c r="V1" s="3"/>
      <c r="W1" s="2"/>
      <c r="X1" s="2"/>
      <c r="Y1" s="2"/>
      <c r="Z1" s="95" t="s">
        <v>3</v>
      </c>
      <c r="AA1" s="96"/>
    </row>
    <row r="2" spans="1:27" ht="44" thickTop="1" thickBot="1" x14ac:dyDescent="0.25">
      <c r="A2" s="4" t="s">
        <v>4</v>
      </c>
      <c r="B2" s="5" t="s">
        <v>5</v>
      </c>
      <c r="C2" s="6" t="s">
        <v>6</v>
      </c>
      <c r="D2" s="6" t="s">
        <v>7</v>
      </c>
      <c r="E2" s="6" t="s">
        <v>8</v>
      </c>
      <c r="F2" s="6" t="s">
        <v>9</v>
      </c>
      <c r="G2" s="6" t="s">
        <v>10</v>
      </c>
      <c r="H2" s="6" t="s">
        <v>11</v>
      </c>
      <c r="I2" s="7" t="s">
        <v>12</v>
      </c>
      <c r="J2" s="8" t="s">
        <v>13</v>
      </c>
      <c r="K2" s="9" t="s">
        <v>14</v>
      </c>
      <c r="L2" s="10" t="s">
        <v>15</v>
      </c>
      <c r="M2" s="11" t="s">
        <v>16</v>
      </c>
      <c r="N2" s="12" t="s">
        <v>17</v>
      </c>
      <c r="O2" s="12" t="s">
        <v>18</v>
      </c>
      <c r="P2" s="12" t="s">
        <v>19</v>
      </c>
      <c r="Q2" s="13" t="s">
        <v>20</v>
      </c>
      <c r="R2" s="14" t="s">
        <v>21</v>
      </c>
      <c r="S2" s="15" t="s">
        <v>22</v>
      </c>
      <c r="T2" s="16" t="s">
        <v>23</v>
      </c>
      <c r="U2" s="4" t="s">
        <v>24</v>
      </c>
      <c r="V2" s="17" t="s">
        <v>25</v>
      </c>
      <c r="W2" s="4" t="s">
        <v>26</v>
      </c>
      <c r="X2" s="4" t="s">
        <v>27</v>
      </c>
      <c r="Y2" s="18" t="str">
        <f>A2</f>
        <v>Box N.</v>
      </c>
      <c r="Z2" s="19" t="s">
        <v>28</v>
      </c>
      <c r="AA2" s="20" t="s">
        <v>29</v>
      </c>
    </row>
    <row r="3" spans="1:27" ht="252" x14ac:dyDescent="0.2">
      <c r="A3" s="21">
        <v>60890</v>
      </c>
      <c r="B3" s="22" t="s">
        <v>30</v>
      </c>
      <c r="C3" s="23" t="str">
        <f>VLOOKUP(B3, [1]Riferimento!M$3:N45, 2, 0)</f>
        <v>Italy</v>
      </c>
      <c r="D3" s="22" t="s">
        <v>31</v>
      </c>
      <c r="E3" s="22" t="s">
        <v>32</v>
      </c>
      <c r="F3" s="24" t="str">
        <f>VLOOKUP(E3,[2]Riferimento!$E$3:$H$183,3,FALSE)</f>
        <v>5Y</v>
      </c>
      <c r="G3" s="24" t="str">
        <f>VLOOKUP(E3,[2]Riferimento!$E$3:$H$181,2,FALSE)</f>
        <v>Chemical Inventories and Lists</v>
      </c>
      <c r="H3" s="25">
        <v>41705</v>
      </c>
      <c r="I3" s="26">
        <v>43469</v>
      </c>
      <c r="J3" s="23" t="s">
        <v>33</v>
      </c>
      <c r="K3" s="27" t="s">
        <v>34</v>
      </c>
      <c r="L3" s="22" t="s">
        <v>35</v>
      </c>
      <c r="M3" s="24" t="str">
        <f>VLOOKUP(E3,[1]Riferimento!$E$3:$H$181,4,FALSE)</f>
        <v>Creation Date</v>
      </c>
      <c r="N3" s="25">
        <v>43469</v>
      </c>
      <c r="O3" s="28">
        <f>VLOOKUP(E3,[1]Riferimento!$E$3:$I$181,5,FALSE)</f>
        <v>1825</v>
      </c>
      <c r="P3" s="29">
        <f>N3+O3</f>
        <v>45294</v>
      </c>
      <c r="Q3" s="29" t="str">
        <f>VLOOKUP(E3,[1]Riferimento!$E$3:$J$181,6,FALSE)</f>
        <v>General</v>
      </c>
      <c r="R3" s="30"/>
      <c r="S3" s="31" t="str">
        <f t="shared" ref="S3:S40" si="0">IF(T3="Planet","066890B001","")</f>
        <v/>
      </c>
      <c r="T3" s="22" t="s">
        <v>549</v>
      </c>
      <c r="U3" s="22" t="s">
        <v>36</v>
      </c>
      <c r="V3" s="24" t="s">
        <v>37</v>
      </c>
      <c r="W3" s="32">
        <v>45008</v>
      </c>
      <c r="X3" s="21">
        <v>3270</v>
      </c>
      <c r="Y3" s="21">
        <f t="shared" ref="Y3:Y66" si="1">A3</f>
        <v>60890</v>
      </c>
      <c r="Z3" s="33"/>
      <c r="AA3" s="33"/>
    </row>
    <row r="4" spans="1:27" ht="252" x14ac:dyDescent="0.2">
      <c r="A4" s="34">
        <v>60890</v>
      </c>
      <c r="B4" s="22" t="s">
        <v>30</v>
      </c>
      <c r="C4" s="23" t="str">
        <f>VLOOKUP(B4, [1]Riferimento!M$3:N46, 2, 0)</f>
        <v>Italy</v>
      </c>
      <c r="D4" s="23" t="s">
        <v>31</v>
      </c>
      <c r="E4" s="22" t="s">
        <v>32</v>
      </c>
      <c r="F4" s="24" t="str">
        <f>VLOOKUP(E4,[2]Riferimento!$E$3:$H$183,3,FALSE)</f>
        <v>5Y</v>
      </c>
      <c r="G4" s="24" t="str">
        <f>VLOOKUP(E4,[1]Riferimento!$E$3:$H$181,2,FALSE)</f>
        <v>Chemical Inventories and Lists</v>
      </c>
      <c r="H4" s="35">
        <v>43138</v>
      </c>
      <c r="I4" s="36">
        <v>43901</v>
      </c>
      <c r="J4" s="23" t="s">
        <v>33</v>
      </c>
      <c r="K4" s="37" t="s">
        <v>34</v>
      </c>
      <c r="L4" s="23" t="s">
        <v>38</v>
      </c>
      <c r="M4" s="24" t="str">
        <f>VLOOKUP(E4,[1]Riferimento!$E$3:$H$181,4,FALSE)</f>
        <v>Creation Date</v>
      </c>
      <c r="N4" s="25">
        <f t="shared" ref="N4:N67" si="2">+I4+1</f>
        <v>43902</v>
      </c>
      <c r="O4" s="28">
        <f>VLOOKUP(E4,[1]Riferimento!$E$3:$I$181,5,FALSE)</f>
        <v>1825</v>
      </c>
      <c r="P4" s="29">
        <f>N4+O4</f>
        <v>45727</v>
      </c>
      <c r="Q4" s="29" t="str">
        <f>VLOOKUP(E4,[1]Riferimento!$E$3:$J$181,6,FALSE)</f>
        <v>General</v>
      </c>
      <c r="R4" s="30"/>
      <c r="S4" s="38" t="str">
        <f t="shared" si="0"/>
        <v/>
      </c>
      <c r="T4" s="22" t="s">
        <v>549</v>
      </c>
      <c r="U4" s="23" t="s">
        <v>36</v>
      </c>
      <c r="V4" s="39" t="s">
        <v>37</v>
      </c>
      <c r="W4" s="32">
        <v>45008</v>
      </c>
      <c r="X4" s="34">
        <v>3270</v>
      </c>
      <c r="Y4" s="34">
        <f t="shared" si="1"/>
        <v>60890</v>
      </c>
      <c r="Z4" s="33"/>
      <c r="AA4" s="33"/>
    </row>
    <row r="5" spans="1:27" ht="42" x14ac:dyDescent="0.2">
      <c r="A5" s="34">
        <v>60890</v>
      </c>
      <c r="B5" s="22" t="s">
        <v>30</v>
      </c>
      <c r="C5" s="23" t="str">
        <f>VLOOKUP(B5, [1]Riferimento!M$3:N47, 2, 0)</f>
        <v>Italy</v>
      </c>
      <c r="D5" s="23" t="s">
        <v>31</v>
      </c>
      <c r="E5" s="22" t="s">
        <v>32</v>
      </c>
      <c r="F5" s="24" t="str">
        <f>VLOOKUP(E5,[1]Riferimento!$E$3:$H$183,3,FALSE)</f>
        <v>5Y</v>
      </c>
      <c r="G5" s="24" t="str">
        <f>VLOOKUP(E5,[1]Riferimento!$E$3:$H$181,2,FALSE)</f>
        <v>Chemical Inventories and Lists</v>
      </c>
      <c r="H5" s="35">
        <v>35826</v>
      </c>
      <c r="I5" s="36">
        <v>40543</v>
      </c>
      <c r="J5" s="23" t="s">
        <v>33</v>
      </c>
      <c r="K5" s="37" t="s">
        <v>34</v>
      </c>
      <c r="L5" s="23" t="s">
        <v>39</v>
      </c>
      <c r="M5" s="24" t="str">
        <f>VLOOKUP(E5,[1]Riferimento!$E$3:$H$181,4,FALSE)</f>
        <v>Creation Date</v>
      </c>
      <c r="N5" s="25">
        <f t="shared" si="2"/>
        <v>40544</v>
      </c>
      <c r="O5" s="28">
        <f>VLOOKUP(E5,[1]Riferimento!$E$3:$I$181,5,FALSE)</f>
        <v>1825</v>
      </c>
      <c r="P5" s="29">
        <f>N5+O5</f>
        <v>42369</v>
      </c>
      <c r="Q5" s="29" t="str">
        <f>VLOOKUP(E5,[1]Riferimento!$E$3:$J$181,6,FALSE)</f>
        <v>General</v>
      </c>
      <c r="R5" s="30"/>
      <c r="S5" s="38" t="str">
        <f t="shared" si="0"/>
        <v/>
      </c>
      <c r="T5" s="22" t="s">
        <v>549</v>
      </c>
      <c r="U5" s="23" t="s">
        <v>36</v>
      </c>
      <c r="V5" s="39" t="s">
        <v>37</v>
      </c>
      <c r="W5" s="32">
        <v>45008</v>
      </c>
      <c r="X5" s="34">
        <v>3270</v>
      </c>
      <c r="Y5" s="34">
        <f t="shared" si="1"/>
        <v>60890</v>
      </c>
      <c r="Z5" s="33"/>
      <c r="AA5" s="33"/>
    </row>
    <row r="6" spans="1:27" ht="42" x14ac:dyDescent="0.2">
      <c r="A6" s="34">
        <v>60890</v>
      </c>
      <c r="B6" s="22" t="s">
        <v>30</v>
      </c>
      <c r="C6" s="23" t="str">
        <f>VLOOKUP(B6, [1]Riferimento!M$3:N48, 2, 0)</f>
        <v>Italy</v>
      </c>
      <c r="D6" s="23" t="s">
        <v>31</v>
      </c>
      <c r="E6" s="22" t="s">
        <v>32</v>
      </c>
      <c r="F6" s="24" t="str">
        <f>VLOOKUP(E6,[1]Riferimento!$E$3:$H$183,3,FALSE)</f>
        <v>5Y</v>
      </c>
      <c r="G6" s="24" t="str">
        <f>VLOOKUP(E6,[1]Riferimento!$E$3:$H$181,2,FALSE)</f>
        <v>Chemical Inventories and Lists</v>
      </c>
      <c r="H6" s="35">
        <v>40574</v>
      </c>
      <c r="I6" s="36">
        <v>42735</v>
      </c>
      <c r="J6" s="23" t="s">
        <v>33</v>
      </c>
      <c r="K6" s="37" t="s">
        <v>34</v>
      </c>
      <c r="L6" s="23" t="s">
        <v>40</v>
      </c>
      <c r="M6" s="24" t="str">
        <f>VLOOKUP(E6,[1]Riferimento!$E$3:$H$181,4,FALSE)</f>
        <v>Creation Date</v>
      </c>
      <c r="N6" s="25">
        <f t="shared" si="2"/>
        <v>42736</v>
      </c>
      <c r="O6" s="28">
        <f>VLOOKUP(E6,[1]Riferimento!$E$3:$I$181,5,FALSE)</f>
        <v>1825</v>
      </c>
      <c r="P6" s="29">
        <f t="shared" ref="P6:P69" si="3">N6+O6</f>
        <v>44561</v>
      </c>
      <c r="Q6" s="29" t="str">
        <f>VLOOKUP(E6,[1]Riferimento!$E$3:$J$181,6,FALSE)</f>
        <v>General</v>
      </c>
      <c r="R6" s="30"/>
      <c r="S6" s="38" t="str">
        <f t="shared" si="0"/>
        <v/>
      </c>
      <c r="T6" s="22" t="s">
        <v>549</v>
      </c>
      <c r="U6" s="23" t="s">
        <v>36</v>
      </c>
      <c r="V6" s="39" t="s">
        <v>37</v>
      </c>
      <c r="W6" s="32">
        <v>45008</v>
      </c>
      <c r="X6" s="34">
        <v>3270</v>
      </c>
      <c r="Y6" s="34">
        <f t="shared" si="1"/>
        <v>60890</v>
      </c>
      <c r="Z6" s="33"/>
      <c r="AA6" s="33"/>
    </row>
    <row r="7" spans="1:27" ht="42" x14ac:dyDescent="0.2">
      <c r="A7" s="34">
        <v>60890</v>
      </c>
      <c r="B7" s="22" t="s">
        <v>30</v>
      </c>
      <c r="C7" s="23" t="str">
        <f>VLOOKUP(B7, [1]Riferimento!M$3:N49, 2, 0)</f>
        <v>Italy</v>
      </c>
      <c r="D7" s="23" t="s">
        <v>31</v>
      </c>
      <c r="E7" s="22" t="s">
        <v>32</v>
      </c>
      <c r="F7" s="24" t="str">
        <f>VLOOKUP(E7,[1]Riferimento!$E$3:$H$183,3,FALSE)</f>
        <v>5Y</v>
      </c>
      <c r="G7" s="24" t="str">
        <f>VLOOKUP(E7,[1]Riferimento!$E$3:$H$181,2,FALSE)</f>
        <v>Chemical Inventories and Lists</v>
      </c>
      <c r="H7" s="35">
        <v>42766</v>
      </c>
      <c r="I7" s="36">
        <v>44561</v>
      </c>
      <c r="J7" s="23" t="s">
        <v>33</v>
      </c>
      <c r="K7" s="37" t="s">
        <v>34</v>
      </c>
      <c r="L7" s="23" t="s">
        <v>41</v>
      </c>
      <c r="M7" s="24" t="str">
        <f>VLOOKUP(E7,[1]Riferimento!$E$3:$H$181,4,FALSE)</f>
        <v>Creation Date</v>
      </c>
      <c r="N7" s="25">
        <f t="shared" si="2"/>
        <v>44562</v>
      </c>
      <c r="O7" s="28">
        <f>VLOOKUP(E7,[1]Riferimento!$E$3:$I$181,5,FALSE)</f>
        <v>1825</v>
      </c>
      <c r="P7" s="29">
        <f t="shared" si="3"/>
        <v>46387</v>
      </c>
      <c r="Q7" s="29" t="str">
        <f>VLOOKUP(E7,[1]Riferimento!$E$3:$J$181,6,FALSE)</f>
        <v>General</v>
      </c>
      <c r="R7" s="30"/>
      <c r="S7" s="38" t="str">
        <f t="shared" si="0"/>
        <v/>
      </c>
      <c r="T7" s="22" t="s">
        <v>549</v>
      </c>
      <c r="U7" s="23" t="s">
        <v>36</v>
      </c>
      <c r="V7" s="39" t="s">
        <v>37</v>
      </c>
      <c r="W7" s="32">
        <v>45008</v>
      </c>
      <c r="X7" s="34">
        <v>32700</v>
      </c>
      <c r="Y7" s="34">
        <f t="shared" si="1"/>
        <v>60890</v>
      </c>
      <c r="Z7" s="33"/>
      <c r="AA7" s="33"/>
    </row>
    <row r="8" spans="1:27" ht="84" x14ac:dyDescent="0.2">
      <c r="A8" s="34">
        <v>60912</v>
      </c>
      <c r="B8" s="22" t="s">
        <v>30</v>
      </c>
      <c r="C8" s="23" t="str">
        <f>VLOOKUP(B8, [1]Riferimento!M$3:N50, 2, 0)</f>
        <v>Italy</v>
      </c>
      <c r="D8" s="23" t="s">
        <v>42</v>
      </c>
      <c r="E8" s="23" t="s">
        <v>43</v>
      </c>
      <c r="F8" s="24" t="str">
        <f>VLOOKUP(E8,[1]Riferimento!$E$3:$H$183,3,FALSE)</f>
        <v>10Y</v>
      </c>
      <c r="G8" s="24" t="str">
        <f>VLOOKUP(E8,[1]Riferimento!$E$3:$H$181,2,FALSE)</f>
        <v>Shipping and Receiving</v>
      </c>
      <c r="H8" s="35">
        <v>43344</v>
      </c>
      <c r="I8" s="36">
        <v>43829</v>
      </c>
      <c r="J8" s="40">
        <v>2542</v>
      </c>
      <c r="K8" s="37" t="s">
        <v>44</v>
      </c>
      <c r="L8" s="23" t="s">
        <v>45</v>
      </c>
      <c r="M8" s="24" t="str">
        <f>VLOOKUP(E8,[1]Riferimento!$E$3:$H$181,4,FALSE)</f>
        <v>Creation Date</v>
      </c>
      <c r="N8" s="25">
        <f t="shared" si="2"/>
        <v>43830</v>
      </c>
      <c r="O8" s="28">
        <f>VLOOKUP(E8,[1]Riferimento!$E$3:$I$181,5,FALSE)</f>
        <v>3650</v>
      </c>
      <c r="P8" s="29">
        <f t="shared" si="3"/>
        <v>47480</v>
      </c>
      <c r="Q8" s="29" t="str">
        <f>VLOOKUP(E8,[1]Riferimento!$E$3:$J$181,6,FALSE)</f>
        <v>General</v>
      </c>
      <c r="R8" s="30"/>
      <c r="S8" s="38" t="str">
        <f t="shared" si="0"/>
        <v/>
      </c>
      <c r="T8" s="22" t="s">
        <v>549</v>
      </c>
      <c r="U8" s="23" t="s">
        <v>36</v>
      </c>
      <c r="V8" s="23" t="s">
        <v>46</v>
      </c>
      <c r="W8" s="41">
        <v>44942</v>
      </c>
      <c r="X8" s="34">
        <v>3645</v>
      </c>
      <c r="Y8" s="34">
        <f t="shared" si="1"/>
        <v>60912</v>
      </c>
      <c r="Z8" s="33"/>
      <c r="AA8" s="33"/>
    </row>
    <row r="9" spans="1:27" ht="98" x14ac:dyDescent="0.2">
      <c r="A9" s="34">
        <v>60913</v>
      </c>
      <c r="B9" s="22" t="s">
        <v>30</v>
      </c>
      <c r="C9" s="23" t="str">
        <f>VLOOKUP(B9, [1]Riferimento!M$3:N51, 2, 0)</f>
        <v>Italy</v>
      </c>
      <c r="D9" s="23" t="s">
        <v>42</v>
      </c>
      <c r="E9" s="23" t="s">
        <v>43</v>
      </c>
      <c r="F9" s="24" t="str">
        <f>VLOOKUP(E9,[1]Riferimento!$E$3:$H$183,3,FALSE)</f>
        <v>10Y</v>
      </c>
      <c r="G9" s="24" t="str">
        <f>VLOOKUP(E9,[1]Riferimento!$E$3:$H$181,2,FALSE)</f>
        <v>Shipping and Receiving</v>
      </c>
      <c r="H9" s="35">
        <v>43344</v>
      </c>
      <c r="I9" s="36">
        <v>43829</v>
      </c>
      <c r="J9" s="23">
        <v>2542</v>
      </c>
      <c r="K9" s="37" t="s">
        <v>44</v>
      </c>
      <c r="L9" s="23" t="s">
        <v>47</v>
      </c>
      <c r="M9" s="24" t="str">
        <f>VLOOKUP(E9,[1]Riferimento!$E$3:$H$181,4,FALSE)</f>
        <v>Creation Date</v>
      </c>
      <c r="N9" s="25">
        <f t="shared" si="2"/>
        <v>43830</v>
      </c>
      <c r="O9" s="28">
        <f>VLOOKUP(E9,[1]Riferimento!$E$3:$I$181,5,FALSE)</f>
        <v>3650</v>
      </c>
      <c r="P9" s="29">
        <f t="shared" si="3"/>
        <v>47480</v>
      </c>
      <c r="Q9" s="29" t="str">
        <f>VLOOKUP(E9,[1]Riferimento!$E$3:$J$181,6,FALSE)</f>
        <v>General</v>
      </c>
      <c r="R9" s="30"/>
      <c r="S9" s="38" t="str">
        <f t="shared" si="0"/>
        <v/>
      </c>
      <c r="T9" s="22" t="s">
        <v>549</v>
      </c>
      <c r="U9" s="23" t="s">
        <v>36</v>
      </c>
      <c r="V9" s="23" t="s">
        <v>46</v>
      </c>
      <c r="W9" s="41">
        <v>44942</v>
      </c>
      <c r="X9" s="34">
        <v>3645</v>
      </c>
      <c r="Y9" s="34">
        <f t="shared" si="1"/>
        <v>60913</v>
      </c>
      <c r="Z9" s="33"/>
      <c r="AA9" s="33"/>
    </row>
    <row r="10" spans="1:27" ht="42" x14ac:dyDescent="0.2">
      <c r="A10" s="34">
        <v>60914</v>
      </c>
      <c r="B10" s="22" t="s">
        <v>30</v>
      </c>
      <c r="C10" s="23" t="str">
        <f>VLOOKUP(B10, [1]Riferimento!M$3:N52, 2, 0)</f>
        <v>Italy</v>
      </c>
      <c r="D10" s="23" t="s">
        <v>42</v>
      </c>
      <c r="E10" s="23" t="s">
        <v>43</v>
      </c>
      <c r="F10" s="24" t="str">
        <f>VLOOKUP(E10,[1]Riferimento!$E$3:$H$183,3,FALSE)</f>
        <v>10Y</v>
      </c>
      <c r="G10" s="24" t="str">
        <f>VLOOKUP(E10,[1]Riferimento!$E$3:$H$181,2,FALSE)</f>
        <v>Shipping and Receiving</v>
      </c>
      <c r="H10" s="35">
        <v>43344</v>
      </c>
      <c r="I10" s="36">
        <v>43829</v>
      </c>
      <c r="J10" s="23">
        <v>2542</v>
      </c>
      <c r="K10" s="37" t="s">
        <v>44</v>
      </c>
      <c r="L10" s="23" t="s">
        <v>48</v>
      </c>
      <c r="M10" s="24" t="str">
        <f>VLOOKUP(E10,[1]Riferimento!$E$3:$H$181,4,FALSE)</f>
        <v>Creation Date</v>
      </c>
      <c r="N10" s="25">
        <f t="shared" si="2"/>
        <v>43830</v>
      </c>
      <c r="O10" s="28">
        <f>VLOOKUP(E10,[1]Riferimento!$E$3:$I$181,5,FALSE)</f>
        <v>3650</v>
      </c>
      <c r="P10" s="29">
        <f t="shared" si="3"/>
        <v>47480</v>
      </c>
      <c r="Q10" s="29" t="str">
        <f>VLOOKUP(E10,[1]Riferimento!$E$3:$J$181,6,FALSE)</f>
        <v>General</v>
      </c>
      <c r="R10" s="30"/>
      <c r="S10" s="38" t="str">
        <f t="shared" si="0"/>
        <v/>
      </c>
      <c r="T10" s="22" t="s">
        <v>549</v>
      </c>
      <c r="U10" s="23" t="s">
        <v>36</v>
      </c>
      <c r="V10" s="23" t="s">
        <v>46</v>
      </c>
      <c r="W10" s="41">
        <v>44942</v>
      </c>
      <c r="X10" s="34">
        <v>3646</v>
      </c>
      <c r="Y10" s="34">
        <f t="shared" si="1"/>
        <v>60914</v>
      </c>
      <c r="Z10" s="33"/>
      <c r="AA10" s="33"/>
    </row>
    <row r="11" spans="1:27" ht="42" x14ac:dyDescent="0.2">
      <c r="A11" s="34">
        <v>60915</v>
      </c>
      <c r="B11" s="22" t="s">
        <v>30</v>
      </c>
      <c r="C11" s="23" t="str">
        <f>VLOOKUP(B11, [1]Riferimento!M$3:N53, 2, 0)</f>
        <v>Italy</v>
      </c>
      <c r="D11" s="23" t="s">
        <v>42</v>
      </c>
      <c r="E11" s="23" t="s">
        <v>43</v>
      </c>
      <c r="F11" s="24" t="str">
        <f>VLOOKUP(E11,[1]Riferimento!$E$3:$H$183,3,FALSE)</f>
        <v>10Y</v>
      </c>
      <c r="G11" s="24" t="str">
        <f>VLOOKUP(E11,[1]Riferimento!$E$3:$H$181,2,FALSE)</f>
        <v>Shipping and Receiving</v>
      </c>
      <c r="H11" s="35">
        <v>43344</v>
      </c>
      <c r="I11" s="36">
        <v>43829</v>
      </c>
      <c r="J11" s="23">
        <v>2542</v>
      </c>
      <c r="K11" s="37" t="s">
        <v>44</v>
      </c>
      <c r="L11" s="23" t="s">
        <v>49</v>
      </c>
      <c r="M11" s="24" t="str">
        <f>VLOOKUP(E11,[1]Riferimento!$E$3:$H$181,4,FALSE)</f>
        <v>Creation Date</v>
      </c>
      <c r="N11" s="25">
        <f t="shared" si="2"/>
        <v>43830</v>
      </c>
      <c r="O11" s="28">
        <f>VLOOKUP(E11,[1]Riferimento!$E$3:$I$181,5,FALSE)</f>
        <v>3650</v>
      </c>
      <c r="P11" s="29">
        <f t="shared" si="3"/>
        <v>47480</v>
      </c>
      <c r="Q11" s="29" t="str">
        <f>VLOOKUP(E11,[1]Riferimento!$E$3:$J$181,6,FALSE)</f>
        <v>General</v>
      </c>
      <c r="R11" s="30"/>
      <c r="S11" s="38" t="str">
        <f t="shared" si="0"/>
        <v/>
      </c>
      <c r="T11" s="22" t="s">
        <v>549</v>
      </c>
      <c r="U11" s="23" t="s">
        <v>36</v>
      </c>
      <c r="V11" s="23" t="s">
        <v>46</v>
      </c>
      <c r="W11" s="41">
        <v>44942</v>
      </c>
      <c r="X11" s="34">
        <v>3646</v>
      </c>
      <c r="Y11" s="34">
        <f t="shared" si="1"/>
        <v>60915</v>
      </c>
      <c r="Z11" s="33"/>
      <c r="AA11" s="33"/>
    </row>
    <row r="12" spans="1:27" ht="42" x14ac:dyDescent="0.2">
      <c r="A12" s="34">
        <v>60916</v>
      </c>
      <c r="B12" s="22" t="s">
        <v>30</v>
      </c>
      <c r="C12" s="23" t="str">
        <f>VLOOKUP(B12, [1]Riferimento!M$3:N54, 2, 0)</f>
        <v>Italy</v>
      </c>
      <c r="D12" s="23" t="s">
        <v>42</v>
      </c>
      <c r="E12" s="23" t="s">
        <v>43</v>
      </c>
      <c r="F12" s="24" t="str">
        <f>VLOOKUP(E12,[1]Riferimento!$E$3:$H$183,3,FALSE)</f>
        <v>10Y</v>
      </c>
      <c r="G12" s="24" t="str">
        <f>VLOOKUP(E12,[1]Riferimento!$E$3:$H$181,2,FALSE)</f>
        <v>Shipping and Receiving</v>
      </c>
      <c r="H12" s="35">
        <v>43344</v>
      </c>
      <c r="I12" s="36">
        <v>43829</v>
      </c>
      <c r="J12" s="23">
        <v>2542</v>
      </c>
      <c r="K12" s="37" t="s">
        <v>44</v>
      </c>
      <c r="L12" s="23" t="s">
        <v>50</v>
      </c>
      <c r="M12" s="24" t="str">
        <f>VLOOKUP(E12,[1]Riferimento!$E$3:$H$181,4,FALSE)</f>
        <v>Creation Date</v>
      </c>
      <c r="N12" s="25">
        <f t="shared" si="2"/>
        <v>43830</v>
      </c>
      <c r="O12" s="28">
        <f>VLOOKUP(E12,[1]Riferimento!$E$3:$I$181,5,FALSE)</f>
        <v>3650</v>
      </c>
      <c r="P12" s="29">
        <f t="shared" si="3"/>
        <v>47480</v>
      </c>
      <c r="Q12" s="29" t="str">
        <f>VLOOKUP(E12,[1]Riferimento!$E$3:$J$181,6,FALSE)</f>
        <v>General</v>
      </c>
      <c r="R12" s="30"/>
      <c r="S12" s="38" t="str">
        <f t="shared" si="0"/>
        <v/>
      </c>
      <c r="T12" s="22" t="s">
        <v>549</v>
      </c>
      <c r="U12" s="23" t="s">
        <v>36</v>
      </c>
      <c r="V12" s="23" t="s">
        <v>46</v>
      </c>
      <c r="W12" s="41">
        <v>44942</v>
      </c>
      <c r="X12" s="34">
        <v>3647</v>
      </c>
      <c r="Y12" s="34">
        <f t="shared" si="1"/>
        <v>60916</v>
      </c>
      <c r="Z12" s="33"/>
      <c r="AA12" s="33"/>
    </row>
    <row r="13" spans="1:27" ht="42" x14ac:dyDescent="0.2">
      <c r="A13" s="34">
        <v>60917</v>
      </c>
      <c r="B13" s="22" t="s">
        <v>30</v>
      </c>
      <c r="C13" s="23" t="str">
        <f>VLOOKUP(B13, [1]Riferimento!M$3:N55, 2, 0)</f>
        <v>Italy</v>
      </c>
      <c r="D13" s="23" t="s">
        <v>42</v>
      </c>
      <c r="E13" s="23" t="s">
        <v>43</v>
      </c>
      <c r="F13" s="24" t="str">
        <f>VLOOKUP(E13,[1]Riferimento!$E$3:$H$183,3,FALSE)</f>
        <v>10Y</v>
      </c>
      <c r="G13" s="24" t="str">
        <f>VLOOKUP(E13,[1]Riferimento!$E$3:$H$181,2,FALSE)</f>
        <v>Shipping and Receiving</v>
      </c>
      <c r="H13" s="35">
        <v>43344</v>
      </c>
      <c r="I13" s="36">
        <v>43829</v>
      </c>
      <c r="J13" s="23">
        <v>2542</v>
      </c>
      <c r="K13" s="37" t="s">
        <v>44</v>
      </c>
      <c r="L13" s="23" t="s">
        <v>51</v>
      </c>
      <c r="M13" s="24" t="str">
        <f>VLOOKUP(E13,[1]Riferimento!$E$3:$H$181,4,FALSE)</f>
        <v>Creation Date</v>
      </c>
      <c r="N13" s="25">
        <f t="shared" si="2"/>
        <v>43830</v>
      </c>
      <c r="O13" s="28">
        <f>VLOOKUP(E13,[1]Riferimento!$E$3:$I$181,5,FALSE)</f>
        <v>3650</v>
      </c>
      <c r="P13" s="29">
        <f t="shared" si="3"/>
        <v>47480</v>
      </c>
      <c r="Q13" s="29" t="str">
        <f>VLOOKUP(E13,[1]Riferimento!$E$3:$J$181,6,FALSE)</f>
        <v>General</v>
      </c>
      <c r="R13" s="30"/>
      <c r="S13" s="38" t="str">
        <f t="shared" si="0"/>
        <v/>
      </c>
      <c r="T13" s="22" t="s">
        <v>549</v>
      </c>
      <c r="U13" s="23" t="s">
        <v>36</v>
      </c>
      <c r="V13" s="23" t="s">
        <v>46</v>
      </c>
      <c r="W13" s="41">
        <v>44942</v>
      </c>
      <c r="X13" s="34">
        <v>3647</v>
      </c>
      <c r="Y13" s="34">
        <f t="shared" si="1"/>
        <v>60917</v>
      </c>
      <c r="Z13" s="33"/>
      <c r="AA13" s="33"/>
    </row>
    <row r="14" spans="1:27" ht="42" x14ac:dyDescent="0.2">
      <c r="A14" s="34">
        <v>60918</v>
      </c>
      <c r="B14" s="22" t="s">
        <v>30</v>
      </c>
      <c r="C14" s="23" t="str">
        <f>VLOOKUP(B14, [1]Riferimento!M$3:N56, 2, 0)</f>
        <v>Italy</v>
      </c>
      <c r="D14" s="23" t="s">
        <v>42</v>
      </c>
      <c r="E14" s="23" t="s">
        <v>43</v>
      </c>
      <c r="F14" s="24" t="str">
        <f>VLOOKUP(E14,[1]Riferimento!$E$3:$H$183,3,FALSE)</f>
        <v>10Y</v>
      </c>
      <c r="G14" s="24" t="str">
        <f>VLOOKUP(E14,[1]Riferimento!$E$3:$H$181,2,FALSE)</f>
        <v>Shipping and Receiving</v>
      </c>
      <c r="H14" s="35">
        <v>43344</v>
      </c>
      <c r="I14" s="36">
        <v>43829</v>
      </c>
      <c r="J14" s="23">
        <v>2542</v>
      </c>
      <c r="K14" s="37" t="s">
        <v>44</v>
      </c>
      <c r="L14" s="23" t="s">
        <v>52</v>
      </c>
      <c r="M14" s="24" t="str">
        <f>VLOOKUP(E14,[1]Riferimento!$E$3:$H$181,4,FALSE)</f>
        <v>Creation Date</v>
      </c>
      <c r="N14" s="25">
        <f t="shared" si="2"/>
        <v>43830</v>
      </c>
      <c r="O14" s="28">
        <f>VLOOKUP(E14,[1]Riferimento!$E$3:$I$181,5,FALSE)</f>
        <v>3650</v>
      </c>
      <c r="P14" s="29">
        <f t="shared" si="3"/>
        <v>47480</v>
      </c>
      <c r="Q14" s="29" t="str">
        <f>VLOOKUP(E14,[1]Riferimento!$E$3:$J$181,6,FALSE)</f>
        <v>General</v>
      </c>
      <c r="R14" s="30"/>
      <c r="S14" s="38" t="str">
        <f t="shared" si="0"/>
        <v/>
      </c>
      <c r="T14" s="22" t="s">
        <v>549</v>
      </c>
      <c r="U14" s="23" t="s">
        <v>36</v>
      </c>
      <c r="V14" s="23" t="s">
        <v>46</v>
      </c>
      <c r="W14" s="41">
        <v>44942</v>
      </c>
      <c r="X14" s="34">
        <v>3648</v>
      </c>
      <c r="Y14" s="34">
        <f t="shared" si="1"/>
        <v>60918</v>
      </c>
      <c r="Z14" s="33"/>
      <c r="AA14" s="33"/>
    </row>
    <row r="15" spans="1:27" ht="42" x14ac:dyDescent="0.2">
      <c r="A15" s="34">
        <v>60919</v>
      </c>
      <c r="B15" s="22" t="s">
        <v>30</v>
      </c>
      <c r="C15" s="23" t="str">
        <f>VLOOKUP(B15, [1]Riferimento!M$3:N57, 2, 0)</f>
        <v>Italy</v>
      </c>
      <c r="D15" s="23" t="s">
        <v>42</v>
      </c>
      <c r="E15" s="23" t="s">
        <v>43</v>
      </c>
      <c r="F15" s="24" t="str">
        <f>VLOOKUP(E15,[1]Riferimento!$E$3:$H$183,3,FALSE)</f>
        <v>10Y</v>
      </c>
      <c r="G15" s="24" t="str">
        <f>VLOOKUP(E15,[1]Riferimento!$E$3:$H$181,2,FALSE)</f>
        <v>Shipping and Receiving</v>
      </c>
      <c r="H15" s="35">
        <v>43344</v>
      </c>
      <c r="I15" s="36">
        <v>43829</v>
      </c>
      <c r="J15" s="23">
        <v>2542</v>
      </c>
      <c r="K15" s="37" t="s">
        <v>44</v>
      </c>
      <c r="L15" s="23" t="s">
        <v>53</v>
      </c>
      <c r="M15" s="24" t="str">
        <f>VLOOKUP(E15,[1]Riferimento!$E$3:$H$181,4,FALSE)</f>
        <v>Creation Date</v>
      </c>
      <c r="N15" s="25">
        <f t="shared" si="2"/>
        <v>43830</v>
      </c>
      <c r="O15" s="28">
        <f>VLOOKUP(E15,[1]Riferimento!$E$3:$I$181,5,FALSE)</f>
        <v>3650</v>
      </c>
      <c r="P15" s="29">
        <f t="shared" si="3"/>
        <v>47480</v>
      </c>
      <c r="Q15" s="29" t="str">
        <f>VLOOKUP(E15,[1]Riferimento!$E$3:$J$181,6,FALSE)</f>
        <v>General</v>
      </c>
      <c r="R15" s="30"/>
      <c r="S15" s="38" t="str">
        <f t="shared" si="0"/>
        <v/>
      </c>
      <c r="T15" s="22" t="s">
        <v>549</v>
      </c>
      <c r="U15" s="23" t="s">
        <v>36</v>
      </c>
      <c r="V15" s="23" t="s">
        <v>46</v>
      </c>
      <c r="W15" s="41">
        <v>44942</v>
      </c>
      <c r="X15" s="34">
        <v>3648</v>
      </c>
      <c r="Y15" s="34">
        <f t="shared" si="1"/>
        <v>60919</v>
      </c>
      <c r="Z15" s="33"/>
      <c r="AA15" s="33"/>
    </row>
    <row r="16" spans="1:27" ht="42" x14ac:dyDescent="0.2">
      <c r="A16" s="34">
        <v>60920</v>
      </c>
      <c r="B16" s="22" t="s">
        <v>30</v>
      </c>
      <c r="C16" s="23" t="str">
        <f>VLOOKUP(B16, [1]Riferimento!M$3:N58, 2, 0)</f>
        <v>Italy</v>
      </c>
      <c r="D16" s="23" t="s">
        <v>42</v>
      </c>
      <c r="E16" s="23" t="s">
        <v>43</v>
      </c>
      <c r="F16" s="24" t="str">
        <f>VLOOKUP(E16,[1]Riferimento!$E$3:$H$183,3,FALSE)</f>
        <v>10Y</v>
      </c>
      <c r="G16" s="24" t="str">
        <f>VLOOKUP(E16,[1]Riferimento!$E$3:$H$181,2,FALSE)</f>
        <v>Shipping and Receiving</v>
      </c>
      <c r="H16" s="35">
        <v>43344</v>
      </c>
      <c r="I16" s="36">
        <v>43829</v>
      </c>
      <c r="J16" s="23">
        <v>2542</v>
      </c>
      <c r="K16" s="37" t="s">
        <v>44</v>
      </c>
      <c r="L16" s="23" t="s">
        <v>54</v>
      </c>
      <c r="M16" s="24" t="str">
        <f>VLOOKUP(E16,[1]Riferimento!$E$3:$H$181,4,FALSE)</f>
        <v>Creation Date</v>
      </c>
      <c r="N16" s="25">
        <f t="shared" si="2"/>
        <v>43830</v>
      </c>
      <c r="O16" s="28">
        <f>VLOOKUP(E16,[1]Riferimento!$E$3:$I$181,5,FALSE)</f>
        <v>3650</v>
      </c>
      <c r="P16" s="29">
        <f t="shared" si="3"/>
        <v>47480</v>
      </c>
      <c r="Q16" s="29" t="str">
        <f>VLOOKUP(E16,[1]Riferimento!$E$3:$J$181,6,FALSE)</f>
        <v>General</v>
      </c>
      <c r="R16" s="30"/>
      <c r="S16" s="38" t="str">
        <f t="shared" si="0"/>
        <v/>
      </c>
      <c r="T16" s="22" t="s">
        <v>549</v>
      </c>
      <c r="U16" s="23" t="s">
        <v>36</v>
      </c>
      <c r="V16" s="23" t="s">
        <v>46</v>
      </c>
      <c r="W16" s="41">
        <v>44942</v>
      </c>
      <c r="X16" s="34">
        <v>3650</v>
      </c>
      <c r="Y16" s="34">
        <f t="shared" si="1"/>
        <v>60920</v>
      </c>
      <c r="Z16" s="33"/>
      <c r="AA16" s="33"/>
    </row>
    <row r="17" spans="1:27" ht="70" x14ac:dyDescent="0.2">
      <c r="A17" s="34">
        <v>60921</v>
      </c>
      <c r="B17" s="22" t="s">
        <v>30</v>
      </c>
      <c r="C17" s="23" t="str">
        <f>VLOOKUP(B17, [1]Riferimento!M$3:N59, 2, 0)</f>
        <v>Italy</v>
      </c>
      <c r="D17" s="23" t="s">
        <v>42</v>
      </c>
      <c r="E17" s="23" t="s">
        <v>43</v>
      </c>
      <c r="F17" s="24" t="str">
        <f>VLOOKUP(E17,[1]Riferimento!$E$3:$H$183,3,FALSE)</f>
        <v>10Y</v>
      </c>
      <c r="G17" s="24" t="str">
        <f>VLOOKUP(E17,[1]Riferimento!$E$3:$H$181,2,FALSE)</f>
        <v>Shipping and Receiving</v>
      </c>
      <c r="H17" s="35">
        <v>43344</v>
      </c>
      <c r="I17" s="36">
        <v>43829</v>
      </c>
      <c r="J17" s="23">
        <v>2542</v>
      </c>
      <c r="K17" s="37" t="s">
        <v>44</v>
      </c>
      <c r="L17" s="23" t="s">
        <v>55</v>
      </c>
      <c r="M17" s="24" t="str">
        <f>VLOOKUP(E17,[1]Riferimento!$E$3:$H$181,4,FALSE)</f>
        <v>Creation Date</v>
      </c>
      <c r="N17" s="25">
        <f t="shared" si="2"/>
        <v>43830</v>
      </c>
      <c r="O17" s="28">
        <f>VLOOKUP(E17,[1]Riferimento!$E$3:$I$181,5,FALSE)</f>
        <v>3650</v>
      </c>
      <c r="P17" s="29">
        <f t="shared" si="3"/>
        <v>47480</v>
      </c>
      <c r="Q17" s="29" t="str">
        <f>VLOOKUP(E17,[1]Riferimento!$E$3:$J$181,6,FALSE)</f>
        <v>General</v>
      </c>
      <c r="R17" s="30"/>
      <c r="S17" s="38" t="str">
        <f t="shared" si="0"/>
        <v/>
      </c>
      <c r="T17" s="22" t="s">
        <v>549</v>
      </c>
      <c r="U17" s="23" t="s">
        <v>36</v>
      </c>
      <c r="V17" s="23" t="s">
        <v>46</v>
      </c>
      <c r="W17" s="41">
        <v>44942</v>
      </c>
      <c r="X17" s="34">
        <v>3650</v>
      </c>
      <c r="Y17" s="34">
        <f t="shared" si="1"/>
        <v>60921</v>
      </c>
      <c r="Z17" s="33"/>
      <c r="AA17" s="33"/>
    </row>
    <row r="18" spans="1:27" ht="98" x14ac:dyDescent="0.2">
      <c r="A18" s="34">
        <v>60922</v>
      </c>
      <c r="B18" s="22" t="s">
        <v>30</v>
      </c>
      <c r="C18" s="23" t="str">
        <f>VLOOKUP(B18, [1]Riferimento!M$3:N60, 2, 0)</f>
        <v>Italy</v>
      </c>
      <c r="D18" s="23" t="s">
        <v>42</v>
      </c>
      <c r="E18" s="23" t="s">
        <v>43</v>
      </c>
      <c r="F18" s="24" t="str">
        <f>VLOOKUP(E18,[1]Riferimento!$E$3:$H$183,3,FALSE)</f>
        <v>10Y</v>
      </c>
      <c r="G18" s="24" t="str">
        <f>VLOOKUP(E18,[1]Riferimento!$E$3:$H$181,2,FALSE)</f>
        <v>Shipping and Receiving</v>
      </c>
      <c r="H18" s="35">
        <v>43344</v>
      </c>
      <c r="I18" s="36">
        <v>43829</v>
      </c>
      <c r="J18" s="23">
        <v>2542</v>
      </c>
      <c r="K18" s="37" t="s">
        <v>44</v>
      </c>
      <c r="L18" s="23" t="s">
        <v>56</v>
      </c>
      <c r="M18" s="24" t="str">
        <f>VLOOKUP(E18,[1]Riferimento!$E$3:$H$181,4,FALSE)</f>
        <v>Creation Date</v>
      </c>
      <c r="N18" s="25">
        <f t="shared" si="2"/>
        <v>43830</v>
      </c>
      <c r="O18" s="28">
        <f>VLOOKUP(E18,[1]Riferimento!$E$3:$I$181,5,FALSE)</f>
        <v>3650</v>
      </c>
      <c r="P18" s="29">
        <f t="shared" si="3"/>
        <v>47480</v>
      </c>
      <c r="Q18" s="29" t="str">
        <f>VLOOKUP(E18,[1]Riferimento!$E$3:$J$181,6,FALSE)</f>
        <v>General</v>
      </c>
      <c r="R18" s="30"/>
      <c r="S18" s="38" t="str">
        <f t="shared" si="0"/>
        <v/>
      </c>
      <c r="T18" s="22" t="s">
        <v>549</v>
      </c>
      <c r="U18" s="23" t="s">
        <v>36</v>
      </c>
      <c r="V18" s="23" t="s">
        <v>46</v>
      </c>
      <c r="W18" s="41">
        <v>44942</v>
      </c>
      <c r="X18" s="34">
        <v>3651</v>
      </c>
      <c r="Y18" s="34">
        <f t="shared" si="1"/>
        <v>60922</v>
      </c>
      <c r="Z18" s="33"/>
      <c r="AA18" s="33"/>
    </row>
    <row r="19" spans="1:27" ht="42" x14ac:dyDescent="0.2">
      <c r="A19" s="34">
        <v>60923</v>
      </c>
      <c r="B19" s="22" t="s">
        <v>30</v>
      </c>
      <c r="C19" s="23" t="str">
        <f>VLOOKUP(B19, [1]Riferimento!M$3:N61, 2, 0)</f>
        <v>Italy</v>
      </c>
      <c r="D19" s="23" t="s">
        <v>42</v>
      </c>
      <c r="E19" s="23" t="s">
        <v>43</v>
      </c>
      <c r="F19" s="24" t="str">
        <f>VLOOKUP(E19,[1]Riferimento!$E$3:$H$183,3,FALSE)</f>
        <v>10Y</v>
      </c>
      <c r="G19" s="24" t="str">
        <f>VLOOKUP(E19,[1]Riferimento!$E$3:$H$181,2,FALSE)</f>
        <v>Shipping and Receiving</v>
      </c>
      <c r="H19" s="35">
        <v>42643</v>
      </c>
      <c r="I19" s="36">
        <v>42855</v>
      </c>
      <c r="J19" s="23">
        <v>2546</v>
      </c>
      <c r="K19" s="37" t="s">
        <v>57</v>
      </c>
      <c r="L19" s="23" t="s">
        <v>58</v>
      </c>
      <c r="M19" s="24" t="str">
        <f>VLOOKUP(E19,[1]Riferimento!$E$3:$H$181,4,FALSE)</f>
        <v>Creation Date</v>
      </c>
      <c r="N19" s="25">
        <f t="shared" si="2"/>
        <v>42856</v>
      </c>
      <c r="O19" s="28">
        <f>VLOOKUP(E19,[1]Riferimento!$E$3:$I$181,5,FALSE)</f>
        <v>3650</v>
      </c>
      <c r="P19" s="29">
        <f t="shared" si="3"/>
        <v>46506</v>
      </c>
      <c r="Q19" s="29" t="str">
        <f>VLOOKUP(E19,[1]Riferimento!$E$3:$J$181,6,FALSE)</f>
        <v>General</v>
      </c>
      <c r="R19" s="30"/>
      <c r="S19" s="38" t="str">
        <f t="shared" si="0"/>
        <v/>
      </c>
      <c r="T19" s="22" t="s">
        <v>549</v>
      </c>
      <c r="U19" s="23" t="s">
        <v>36</v>
      </c>
      <c r="V19" s="23" t="s">
        <v>46</v>
      </c>
      <c r="W19" s="41">
        <v>44942</v>
      </c>
      <c r="X19" s="34">
        <v>3651</v>
      </c>
      <c r="Y19" s="34">
        <f t="shared" si="1"/>
        <v>60923</v>
      </c>
      <c r="Z19" s="33"/>
      <c r="AA19" s="33"/>
    </row>
    <row r="20" spans="1:27" ht="42" x14ac:dyDescent="0.2">
      <c r="A20" s="34">
        <v>60924</v>
      </c>
      <c r="B20" s="22" t="s">
        <v>30</v>
      </c>
      <c r="C20" s="23" t="str">
        <f>VLOOKUP(B20, [1]Riferimento!M$3:N62, 2, 0)</f>
        <v>Italy</v>
      </c>
      <c r="D20" s="23" t="s">
        <v>42</v>
      </c>
      <c r="E20" s="23" t="s">
        <v>43</v>
      </c>
      <c r="F20" s="24" t="str">
        <f>VLOOKUP(E20,[1]Riferimento!$E$3:$H$183,3,FALSE)</f>
        <v>10Y</v>
      </c>
      <c r="G20" s="24" t="str">
        <f>VLOOKUP(E20,[1]Riferimento!$E$3:$H$181,2,FALSE)</f>
        <v>Shipping and Receiving</v>
      </c>
      <c r="H20" s="35">
        <v>42643</v>
      </c>
      <c r="I20" s="36">
        <v>42855</v>
      </c>
      <c r="J20" s="23">
        <v>2546</v>
      </c>
      <c r="K20" s="37" t="s">
        <v>57</v>
      </c>
      <c r="L20" s="23" t="s">
        <v>59</v>
      </c>
      <c r="M20" s="24" t="str">
        <f>VLOOKUP(E20,[1]Riferimento!$E$3:$H$181,4,FALSE)</f>
        <v>Creation Date</v>
      </c>
      <c r="N20" s="25">
        <f t="shared" si="2"/>
        <v>42856</v>
      </c>
      <c r="O20" s="28">
        <f>VLOOKUP(E20,[1]Riferimento!$E$3:$I$181,5,FALSE)</f>
        <v>3650</v>
      </c>
      <c r="P20" s="29">
        <f t="shared" si="3"/>
        <v>46506</v>
      </c>
      <c r="Q20" s="29" t="str">
        <f>VLOOKUP(E20,[1]Riferimento!$E$3:$J$181,6,FALSE)</f>
        <v>General</v>
      </c>
      <c r="R20" s="30"/>
      <c r="S20" s="38" t="str">
        <f t="shared" si="0"/>
        <v/>
      </c>
      <c r="T20" s="22" t="s">
        <v>549</v>
      </c>
      <c r="U20" s="23" t="s">
        <v>36</v>
      </c>
      <c r="V20" s="23" t="s">
        <v>46</v>
      </c>
      <c r="W20" s="41">
        <v>44942</v>
      </c>
      <c r="X20" s="34">
        <v>3652</v>
      </c>
      <c r="Y20" s="34">
        <f t="shared" si="1"/>
        <v>60924</v>
      </c>
      <c r="Z20" s="33"/>
      <c r="AA20" s="33"/>
    </row>
    <row r="21" spans="1:27" ht="42" x14ac:dyDescent="0.2">
      <c r="A21" s="34">
        <v>60925</v>
      </c>
      <c r="B21" s="22" t="s">
        <v>30</v>
      </c>
      <c r="C21" s="23" t="str">
        <f>VLOOKUP(B21, [1]Riferimento!M$3:N63, 2, 0)</f>
        <v>Italy</v>
      </c>
      <c r="D21" s="23" t="s">
        <v>42</v>
      </c>
      <c r="E21" s="23" t="s">
        <v>43</v>
      </c>
      <c r="F21" s="24" t="str">
        <f>VLOOKUP(E21,[1]Riferimento!$E$3:$H$183,3,FALSE)</f>
        <v>10Y</v>
      </c>
      <c r="G21" s="24" t="str">
        <f>VLOOKUP(E21,[1]Riferimento!$E$3:$H$181,2,FALSE)</f>
        <v>Shipping and Receiving</v>
      </c>
      <c r="H21" s="35">
        <v>42643</v>
      </c>
      <c r="I21" s="36">
        <v>42855</v>
      </c>
      <c r="J21" s="23">
        <v>2546</v>
      </c>
      <c r="K21" s="37" t="s">
        <v>57</v>
      </c>
      <c r="L21" s="23" t="s">
        <v>60</v>
      </c>
      <c r="M21" s="24" t="str">
        <f>VLOOKUP(E21,[1]Riferimento!$E$3:$H$181,4,FALSE)</f>
        <v>Creation Date</v>
      </c>
      <c r="N21" s="25">
        <f t="shared" si="2"/>
        <v>42856</v>
      </c>
      <c r="O21" s="28">
        <f>VLOOKUP(E21,[1]Riferimento!$E$3:$I$181,5,FALSE)</f>
        <v>3650</v>
      </c>
      <c r="P21" s="29">
        <f t="shared" si="3"/>
        <v>46506</v>
      </c>
      <c r="Q21" s="29" t="str">
        <f>VLOOKUP(E21,[1]Riferimento!$E$3:$J$181,6,FALSE)</f>
        <v>General</v>
      </c>
      <c r="R21" s="30"/>
      <c r="S21" s="38" t="str">
        <f t="shared" si="0"/>
        <v/>
      </c>
      <c r="T21" s="22" t="s">
        <v>549</v>
      </c>
      <c r="U21" s="23" t="s">
        <v>36</v>
      </c>
      <c r="V21" s="23" t="s">
        <v>46</v>
      </c>
      <c r="W21" s="41">
        <v>44942</v>
      </c>
      <c r="X21" s="34">
        <v>3652</v>
      </c>
      <c r="Y21" s="34">
        <f t="shared" si="1"/>
        <v>60925</v>
      </c>
      <c r="Z21" s="33"/>
      <c r="AA21" s="33"/>
    </row>
    <row r="22" spans="1:27" ht="42" x14ac:dyDescent="0.2">
      <c r="A22" s="34">
        <v>60926</v>
      </c>
      <c r="B22" s="22" t="s">
        <v>30</v>
      </c>
      <c r="C22" s="23" t="str">
        <f>VLOOKUP(B22, [1]Riferimento!M$3:N64, 2, 0)</f>
        <v>Italy</v>
      </c>
      <c r="D22" s="23" t="s">
        <v>42</v>
      </c>
      <c r="E22" s="23" t="s">
        <v>43</v>
      </c>
      <c r="F22" s="24" t="str">
        <f>VLOOKUP(E22,[1]Riferimento!$E$3:$H$183,3,FALSE)</f>
        <v>10Y</v>
      </c>
      <c r="G22" s="24" t="str">
        <f>VLOOKUP(E22,[1]Riferimento!$E$3:$H$181,2,FALSE)</f>
        <v>Shipping and Receiving</v>
      </c>
      <c r="H22" s="35">
        <v>42385</v>
      </c>
      <c r="I22" s="36">
        <v>43091</v>
      </c>
      <c r="J22" s="23">
        <v>2522</v>
      </c>
      <c r="K22" s="37" t="s">
        <v>61</v>
      </c>
      <c r="L22" s="23" t="s">
        <v>62</v>
      </c>
      <c r="M22" s="24" t="str">
        <f>VLOOKUP(E22,[1]Riferimento!$E$3:$H$181,4,FALSE)</f>
        <v>Creation Date</v>
      </c>
      <c r="N22" s="25">
        <f t="shared" si="2"/>
        <v>43092</v>
      </c>
      <c r="O22" s="28">
        <f>VLOOKUP(E22,[1]Riferimento!$E$3:$I$181,5,FALSE)</f>
        <v>3650</v>
      </c>
      <c r="P22" s="29">
        <f t="shared" si="3"/>
        <v>46742</v>
      </c>
      <c r="Q22" s="29" t="str">
        <f>VLOOKUP(E22,[1]Riferimento!$E$3:$J$181,6,FALSE)</f>
        <v>General</v>
      </c>
      <c r="R22" s="30"/>
      <c r="S22" s="38" t="str">
        <f t="shared" si="0"/>
        <v/>
      </c>
      <c r="T22" s="22" t="s">
        <v>549</v>
      </c>
      <c r="U22" s="23" t="s">
        <v>36</v>
      </c>
      <c r="V22" s="23" t="s">
        <v>46</v>
      </c>
      <c r="W22" s="41">
        <v>44942</v>
      </c>
      <c r="X22" s="34">
        <v>3653</v>
      </c>
      <c r="Y22" s="34">
        <f t="shared" si="1"/>
        <v>60926</v>
      </c>
      <c r="Z22" s="33"/>
      <c r="AA22" s="33"/>
    </row>
    <row r="23" spans="1:27" ht="42" x14ac:dyDescent="0.2">
      <c r="A23" s="34">
        <v>60927</v>
      </c>
      <c r="B23" s="22" t="s">
        <v>30</v>
      </c>
      <c r="C23" s="23" t="str">
        <f>VLOOKUP(B23, [1]Riferimento!M$3:N65, 2, 0)</f>
        <v>Italy</v>
      </c>
      <c r="D23" s="23" t="s">
        <v>42</v>
      </c>
      <c r="E23" s="23" t="s">
        <v>43</v>
      </c>
      <c r="F23" s="24" t="str">
        <f>VLOOKUP(E23,[1]Riferimento!$E$3:$H$183,3,FALSE)</f>
        <v>10Y</v>
      </c>
      <c r="G23" s="24" t="str">
        <f>VLOOKUP(E23,[1]Riferimento!$E$3:$H$181,2,FALSE)</f>
        <v>Shipping and Receiving</v>
      </c>
      <c r="H23" s="35">
        <v>42385</v>
      </c>
      <c r="I23" s="36">
        <v>43091</v>
      </c>
      <c r="J23" s="23">
        <v>2522</v>
      </c>
      <c r="K23" s="37" t="s">
        <v>61</v>
      </c>
      <c r="L23" s="23" t="s">
        <v>63</v>
      </c>
      <c r="M23" s="24" t="str">
        <f>VLOOKUP(E23,[1]Riferimento!$E$3:$H$181,4,FALSE)</f>
        <v>Creation Date</v>
      </c>
      <c r="N23" s="25">
        <f t="shared" si="2"/>
        <v>43092</v>
      </c>
      <c r="O23" s="28">
        <f>VLOOKUP(E23,[1]Riferimento!$E$3:$I$181,5,FALSE)</f>
        <v>3650</v>
      </c>
      <c r="P23" s="29">
        <f t="shared" si="3"/>
        <v>46742</v>
      </c>
      <c r="Q23" s="29" t="str">
        <f>VLOOKUP(E23,[1]Riferimento!$E$3:$J$181,6,FALSE)</f>
        <v>General</v>
      </c>
      <c r="R23" s="30"/>
      <c r="S23" s="38" t="str">
        <f t="shared" si="0"/>
        <v/>
      </c>
      <c r="T23" s="22" t="s">
        <v>549</v>
      </c>
      <c r="U23" s="23" t="s">
        <v>36</v>
      </c>
      <c r="V23" s="23" t="s">
        <v>46</v>
      </c>
      <c r="W23" s="41">
        <v>44942</v>
      </c>
      <c r="X23" s="34">
        <v>3653</v>
      </c>
      <c r="Y23" s="34">
        <f t="shared" si="1"/>
        <v>60927</v>
      </c>
      <c r="Z23" s="33"/>
      <c r="AA23" s="33"/>
    </row>
    <row r="24" spans="1:27" ht="42" x14ac:dyDescent="0.2">
      <c r="A24" s="34">
        <v>60928</v>
      </c>
      <c r="B24" s="22" t="s">
        <v>30</v>
      </c>
      <c r="C24" s="23" t="str">
        <f>VLOOKUP(B24, [1]Riferimento!M$3:N66, 2, 0)</f>
        <v>Italy</v>
      </c>
      <c r="D24" s="23" t="s">
        <v>42</v>
      </c>
      <c r="E24" s="23" t="s">
        <v>43</v>
      </c>
      <c r="F24" s="24" t="str">
        <f>VLOOKUP(E24,[1]Riferimento!$E$3:$H$183,3,FALSE)</f>
        <v>10Y</v>
      </c>
      <c r="G24" s="24" t="str">
        <f>VLOOKUP(E24,[1]Riferimento!$E$3:$H$181,2,FALSE)</f>
        <v>Shipping and Receiving</v>
      </c>
      <c r="H24" s="35">
        <v>42385</v>
      </c>
      <c r="I24" s="36">
        <v>43091</v>
      </c>
      <c r="J24" s="23">
        <v>2522</v>
      </c>
      <c r="K24" s="37" t="s">
        <v>61</v>
      </c>
      <c r="L24" s="23" t="s">
        <v>64</v>
      </c>
      <c r="M24" s="24" t="str">
        <f>VLOOKUP(E24,[1]Riferimento!$E$3:$H$181,4,FALSE)</f>
        <v>Creation Date</v>
      </c>
      <c r="N24" s="25">
        <f t="shared" si="2"/>
        <v>43092</v>
      </c>
      <c r="O24" s="28">
        <f>VLOOKUP(E24,[1]Riferimento!$E$3:$I$181,5,FALSE)</f>
        <v>3650</v>
      </c>
      <c r="P24" s="29">
        <f t="shared" si="3"/>
        <v>46742</v>
      </c>
      <c r="Q24" s="29" t="str">
        <f>VLOOKUP(E24,[1]Riferimento!$E$3:$J$181,6,FALSE)</f>
        <v>General</v>
      </c>
      <c r="R24" s="30"/>
      <c r="S24" s="38" t="str">
        <f t="shared" si="0"/>
        <v/>
      </c>
      <c r="T24" s="22" t="s">
        <v>549</v>
      </c>
      <c r="U24" s="23" t="s">
        <v>36</v>
      </c>
      <c r="V24" s="23" t="s">
        <v>46</v>
      </c>
      <c r="W24" s="41">
        <v>44942</v>
      </c>
      <c r="X24" s="34">
        <v>3655</v>
      </c>
      <c r="Y24" s="34">
        <f t="shared" si="1"/>
        <v>60928</v>
      </c>
      <c r="Z24" s="33"/>
      <c r="AA24" s="33"/>
    </row>
    <row r="25" spans="1:27" ht="42" x14ac:dyDescent="0.2">
      <c r="A25" s="34">
        <v>60929</v>
      </c>
      <c r="B25" s="22" t="s">
        <v>30</v>
      </c>
      <c r="C25" s="23" t="str">
        <f>VLOOKUP(B25, [1]Riferimento!M$3:N67, 2, 0)</f>
        <v>Italy</v>
      </c>
      <c r="D25" s="23" t="s">
        <v>42</v>
      </c>
      <c r="E25" s="23" t="s">
        <v>43</v>
      </c>
      <c r="F25" s="24" t="str">
        <f>VLOOKUP(E25,[1]Riferimento!$E$3:$H$183,3,FALSE)</f>
        <v>10Y</v>
      </c>
      <c r="G25" s="24" t="str">
        <f>VLOOKUP(E25,[1]Riferimento!$E$3:$H$181,2,FALSE)</f>
        <v>Shipping and Receiving</v>
      </c>
      <c r="H25" s="35">
        <v>42385</v>
      </c>
      <c r="I25" s="36">
        <v>43091</v>
      </c>
      <c r="J25" s="23">
        <v>2522</v>
      </c>
      <c r="K25" s="37" t="s">
        <v>61</v>
      </c>
      <c r="L25" s="23" t="s">
        <v>65</v>
      </c>
      <c r="M25" s="24" t="str">
        <f>VLOOKUP(E25,[1]Riferimento!$E$3:$H$181,4,FALSE)</f>
        <v>Creation Date</v>
      </c>
      <c r="N25" s="25">
        <f t="shared" si="2"/>
        <v>43092</v>
      </c>
      <c r="O25" s="28">
        <f>VLOOKUP(E25,[1]Riferimento!$E$3:$I$181,5,FALSE)</f>
        <v>3650</v>
      </c>
      <c r="P25" s="29">
        <f t="shared" si="3"/>
        <v>46742</v>
      </c>
      <c r="Q25" s="29" t="str">
        <f>VLOOKUP(E25,[1]Riferimento!$E$3:$J$181,6,FALSE)</f>
        <v>General</v>
      </c>
      <c r="R25" s="30"/>
      <c r="S25" s="38" t="str">
        <f t="shared" si="0"/>
        <v/>
      </c>
      <c r="T25" s="22" t="s">
        <v>549</v>
      </c>
      <c r="U25" s="23" t="s">
        <v>36</v>
      </c>
      <c r="V25" s="23" t="s">
        <v>46</v>
      </c>
      <c r="W25" s="41">
        <v>44942</v>
      </c>
      <c r="X25" s="34">
        <v>3655</v>
      </c>
      <c r="Y25" s="34">
        <f t="shared" si="1"/>
        <v>60929</v>
      </c>
      <c r="Z25" s="33"/>
      <c r="AA25" s="33"/>
    </row>
    <row r="26" spans="1:27" ht="42" x14ac:dyDescent="0.2">
      <c r="A26" s="34">
        <v>60930</v>
      </c>
      <c r="B26" s="22" t="s">
        <v>30</v>
      </c>
      <c r="C26" s="23" t="str">
        <f>VLOOKUP(B26, [1]Riferimento!M$3:N68, 2, 0)</f>
        <v>Italy</v>
      </c>
      <c r="D26" s="23" t="s">
        <v>42</v>
      </c>
      <c r="E26" s="23" t="s">
        <v>43</v>
      </c>
      <c r="F26" s="24" t="str">
        <f>VLOOKUP(E26,[1]Riferimento!$E$3:$H$183,3,FALSE)</f>
        <v>10Y</v>
      </c>
      <c r="G26" s="24" t="str">
        <f>VLOOKUP(E26,[1]Riferimento!$E$3:$H$181,2,FALSE)</f>
        <v>Shipping and Receiving</v>
      </c>
      <c r="H26" s="35">
        <v>42385</v>
      </c>
      <c r="I26" s="36">
        <v>43091</v>
      </c>
      <c r="J26" s="23">
        <v>2522</v>
      </c>
      <c r="K26" s="37" t="s">
        <v>61</v>
      </c>
      <c r="L26" s="23" t="s">
        <v>66</v>
      </c>
      <c r="M26" s="24" t="str">
        <f>VLOOKUP(E26,[1]Riferimento!$E$3:$H$181,4,FALSE)</f>
        <v>Creation Date</v>
      </c>
      <c r="N26" s="25">
        <f t="shared" si="2"/>
        <v>43092</v>
      </c>
      <c r="O26" s="28">
        <f>VLOOKUP(E26,[1]Riferimento!$E$3:$I$181,5,FALSE)</f>
        <v>3650</v>
      </c>
      <c r="P26" s="29">
        <f t="shared" si="3"/>
        <v>46742</v>
      </c>
      <c r="Q26" s="29" t="str">
        <f>VLOOKUP(E26,[1]Riferimento!$E$3:$J$181,6,FALSE)</f>
        <v>General</v>
      </c>
      <c r="R26" s="30"/>
      <c r="S26" s="38" t="str">
        <f t="shared" si="0"/>
        <v/>
      </c>
      <c r="T26" s="22" t="s">
        <v>549</v>
      </c>
      <c r="U26" s="23" t="s">
        <v>36</v>
      </c>
      <c r="V26" s="23" t="s">
        <v>46</v>
      </c>
      <c r="W26" s="41">
        <v>44942</v>
      </c>
      <c r="X26" s="34">
        <v>3656</v>
      </c>
      <c r="Y26" s="34">
        <f t="shared" si="1"/>
        <v>60930</v>
      </c>
      <c r="Z26" s="33"/>
      <c r="AA26" s="33"/>
    </row>
    <row r="27" spans="1:27" ht="84" x14ac:dyDescent="0.2">
      <c r="A27" s="34">
        <v>60931</v>
      </c>
      <c r="B27" s="22" t="s">
        <v>30</v>
      </c>
      <c r="C27" s="23" t="str">
        <f>VLOOKUP(B27, [1]Riferimento!M$3:N69, 2, 0)</f>
        <v>Italy</v>
      </c>
      <c r="D27" s="23" t="s">
        <v>42</v>
      </c>
      <c r="E27" s="23" t="s">
        <v>43</v>
      </c>
      <c r="F27" s="24" t="str">
        <f>VLOOKUP(E27,[1]Riferimento!$E$3:$H$183,3,FALSE)</f>
        <v>10Y</v>
      </c>
      <c r="G27" s="24" t="str">
        <f>VLOOKUP(E27,[1]Riferimento!$E$3:$H$181,2,FALSE)</f>
        <v>Shipping and Receiving</v>
      </c>
      <c r="H27" s="35">
        <v>42385</v>
      </c>
      <c r="I27" s="36">
        <v>43091</v>
      </c>
      <c r="J27" s="23">
        <v>2522</v>
      </c>
      <c r="K27" s="37" t="s">
        <v>61</v>
      </c>
      <c r="L27" s="23" t="s">
        <v>67</v>
      </c>
      <c r="M27" s="24" t="str">
        <f>VLOOKUP(E27,[1]Riferimento!$E$3:$H$181,4,FALSE)</f>
        <v>Creation Date</v>
      </c>
      <c r="N27" s="25">
        <f t="shared" si="2"/>
        <v>43092</v>
      </c>
      <c r="O27" s="28">
        <f>VLOOKUP(E27,[1]Riferimento!$E$3:$I$181,5,FALSE)</f>
        <v>3650</v>
      </c>
      <c r="P27" s="29">
        <f t="shared" si="3"/>
        <v>46742</v>
      </c>
      <c r="Q27" s="29" t="str">
        <f>VLOOKUP(E27,[1]Riferimento!$E$3:$J$181,6,FALSE)</f>
        <v>General</v>
      </c>
      <c r="R27" s="30"/>
      <c r="S27" s="38" t="str">
        <f t="shared" si="0"/>
        <v/>
      </c>
      <c r="T27" s="22" t="s">
        <v>549</v>
      </c>
      <c r="U27" s="23" t="s">
        <v>36</v>
      </c>
      <c r="V27" s="23" t="s">
        <v>46</v>
      </c>
      <c r="W27" s="41">
        <v>44942</v>
      </c>
      <c r="X27" s="34">
        <v>3656</v>
      </c>
      <c r="Y27" s="34">
        <f t="shared" si="1"/>
        <v>60931</v>
      </c>
      <c r="Z27" s="33"/>
      <c r="AA27" s="33"/>
    </row>
    <row r="28" spans="1:27" ht="42" x14ac:dyDescent="0.2">
      <c r="A28" s="34">
        <v>60932</v>
      </c>
      <c r="B28" s="22" t="s">
        <v>30</v>
      </c>
      <c r="C28" s="23" t="str">
        <f>VLOOKUP(B28, [1]Riferimento!M$3:N70, 2, 0)</f>
        <v>Italy</v>
      </c>
      <c r="D28" s="23" t="s">
        <v>42</v>
      </c>
      <c r="E28" s="23" t="s">
        <v>43</v>
      </c>
      <c r="F28" s="24" t="str">
        <f>VLOOKUP(E28,[1]Riferimento!$E$3:$H$183,3,FALSE)</f>
        <v>10Y</v>
      </c>
      <c r="G28" s="24" t="str">
        <f>VLOOKUP(E28,[1]Riferimento!$E$3:$H$181,2,FALSE)</f>
        <v>Shipping and Receiving</v>
      </c>
      <c r="H28" s="35">
        <v>42743</v>
      </c>
      <c r="I28" s="36">
        <v>43799</v>
      </c>
      <c r="J28" s="23" t="s">
        <v>68</v>
      </c>
      <c r="K28" s="37" t="s">
        <v>69</v>
      </c>
      <c r="L28" s="23" t="s">
        <v>70</v>
      </c>
      <c r="M28" s="24" t="str">
        <f>VLOOKUP(E28,[1]Riferimento!$E$3:$H$181,4,FALSE)</f>
        <v>Creation Date</v>
      </c>
      <c r="N28" s="25">
        <f t="shared" si="2"/>
        <v>43800</v>
      </c>
      <c r="O28" s="28">
        <f>VLOOKUP(E28,[1]Riferimento!$E$3:$I$181,5,FALSE)</f>
        <v>3650</v>
      </c>
      <c r="P28" s="29">
        <f t="shared" si="3"/>
        <v>47450</v>
      </c>
      <c r="Q28" s="29" t="str">
        <f>VLOOKUP(E28,[1]Riferimento!$E$3:$J$181,6,FALSE)</f>
        <v>General</v>
      </c>
      <c r="R28" s="30"/>
      <c r="S28" s="38" t="str">
        <f t="shared" si="0"/>
        <v/>
      </c>
      <c r="T28" s="22" t="s">
        <v>549</v>
      </c>
      <c r="U28" s="23" t="s">
        <v>36</v>
      </c>
      <c r="V28" s="23" t="s">
        <v>46</v>
      </c>
      <c r="W28" s="41">
        <v>44942</v>
      </c>
      <c r="X28" s="34">
        <v>3657</v>
      </c>
      <c r="Y28" s="34">
        <f t="shared" si="1"/>
        <v>60932</v>
      </c>
      <c r="Z28" s="33"/>
      <c r="AA28" s="33"/>
    </row>
    <row r="29" spans="1:27" ht="42" x14ac:dyDescent="0.2">
      <c r="A29" s="34">
        <v>60933</v>
      </c>
      <c r="B29" s="22" t="s">
        <v>30</v>
      </c>
      <c r="C29" s="23" t="str">
        <f>VLOOKUP(B29, [1]Riferimento!M$3:N71, 2, 0)</f>
        <v>Italy</v>
      </c>
      <c r="D29" s="23" t="s">
        <v>42</v>
      </c>
      <c r="E29" s="23" t="s">
        <v>43</v>
      </c>
      <c r="F29" s="24" t="str">
        <f>VLOOKUP(E29,[1]Riferimento!$E$3:$H$183,3,FALSE)</f>
        <v>10Y</v>
      </c>
      <c r="G29" s="24" t="str">
        <f>VLOOKUP(E29,[1]Riferimento!$E$3:$H$181,2,FALSE)</f>
        <v>Shipping and Receiving</v>
      </c>
      <c r="H29" s="35">
        <v>42743</v>
      </c>
      <c r="I29" s="36">
        <v>43799</v>
      </c>
      <c r="J29" s="23" t="s">
        <v>68</v>
      </c>
      <c r="K29" s="37" t="s">
        <v>69</v>
      </c>
      <c r="L29" s="23" t="s">
        <v>71</v>
      </c>
      <c r="M29" s="24" t="str">
        <f>VLOOKUP(E29,[1]Riferimento!$E$3:$H$181,4,FALSE)</f>
        <v>Creation Date</v>
      </c>
      <c r="N29" s="25">
        <f t="shared" si="2"/>
        <v>43800</v>
      </c>
      <c r="O29" s="28">
        <f>VLOOKUP(E29,[1]Riferimento!$E$3:$I$181,5,FALSE)</f>
        <v>3650</v>
      </c>
      <c r="P29" s="29">
        <f t="shared" si="3"/>
        <v>47450</v>
      </c>
      <c r="Q29" s="29" t="str">
        <f>VLOOKUP(E29,[1]Riferimento!$E$3:$J$181,6,FALSE)</f>
        <v>General</v>
      </c>
      <c r="R29" s="30"/>
      <c r="S29" s="38" t="str">
        <f t="shared" si="0"/>
        <v/>
      </c>
      <c r="T29" s="22" t="s">
        <v>549</v>
      </c>
      <c r="U29" s="23" t="s">
        <v>36</v>
      </c>
      <c r="V29" s="23" t="s">
        <v>46</v>
      </c>
      <c r="W29" s="41">
        <v>44942</v>
      </c>
      <c r="X29" s="34">
        <v>3657</v>
      </c>
      <c r="Y29" s="34">
        <f t="shared" si="1"/>
        <v>60933</v>
      </c>
      <c r="Z29" s="33"/>
      <c r="AA29" s="33"/>
    </row>
    <row r="30" spans="1:27" ht="42" x14ac:dyDescent="0.2">
      <c r="A30" s="34">
        <v>60934</v>
      </c>
      <c r="B30" s="22" t="s">
        <v>30</v>
      </c>
      <c r="C30" s="23" t="str">
        <f>VLOOKUP(B30, [1]Riferimento!M$3:N72, 2, 0)</f>
        <v>Italy</v>
      </c>
      <c r="D30" s="23" t="s">
        <v>42</v>
      </c>
      <c r="E30" s="23" t="s">
        <v>43</v>
      </c>
      <c r="F30" s="24" t="str">
        <f>VLOOKUP(E30,[1]Riferimento!$E$3:$H$183,3,FALSE)</f>
        <v>10Y</v>
      </c>
      <c r="G30" s="24" t="str">
        <f>VLOOKUP(E30,[1]Riferimento!$E$3:$H$181,2,FALSE)</f>
        <v>Shipping and Receiving</v>
      </c>
      <c r="H30" s="35">
        <v>42743</v>
      </c>
      <c r="I30" s="36">
        <v>43799</v>
      </c>
      <c r="J30" s="23" t="s">
        <v>68</v>
      </c>
      <c r="K30" s="37" t="s">
        <v>69</v>
      </c>
      <c r="L30" s="23" t="s">
        <v>72</v>
      </c>
      <c r="M30" s="24" t="str">
        <f>VLOOKUP(E30,[1]Riferimento!$E$3:$H$181,4,FALSE)</f>
        <v>Creation Date</v>
      </c>
      <c r="N30" s="25">
        <f t="shared" si="2"/>
        <v>43800</v>
      </c>
      <c r="O30" s="28">
        <f>VLOOKUP(E30,[1]Riferimento!$E$3:$I$181,5,FALSE)</f>
        <v>3650</v>
      </c>
      <c r="P30" s="29">
        <f t="shared" si="3"/>
        <v>47450</v>
      </c>
      <c r="Q30" s="29" t="str">
        <f>VLOOKUP(E30,[1]Riferimento!$E$3:$J$181,6,FALSE)</f>
        <v>General</v>
      </c>
      <c r="R30" s="30"/>
      <c r="S30" s="38" t="str">
        <f t="shared" si="0"/>
        <v/>
      </c>
      <c r="T30" s="22" t="s">
        <v>549</v>
      </c>
      <c r="U30" s="23" t="s">
        <v>36</v>
      </c>
      <c r="V30" s="23" t="s">
        <v>46</v>
      </c>
      <c r="W30" s="41">
        <v>44942</v>
      </c>
      <c r="X30" s="34">
        <v>3658</v>
      </c>
      <c r="Y30" s="34">
        <f t="shared" si="1"/>
        <v>60934</v>
      </c>
      <c r="Z30" s="33"/>
      <c r="AA30" s="33"/>
    </row>
    <row r="31" spans="1:27" ht="42" x14ac:dyDescent="0.2">
      <c r="A31" s="34">
        <v>60935</v>
      </c>
      <c r="B31" s="22" t="s">
        <v>30</v>
      </c>
      <c r="C31" s="23" t="str">
        <f>VLOOKUP(B31, [1]Riferimento!M$3:N73, 2, 0)</f>
        <v>Italy</v>
      </c>
      <c r="D31" s="23" t="s">
        <v>42</v>
      </c>
      <c r="E31" s="23" t="s">
        <v>43</v>
      </c>
      <c r="F31" s="24" t="str">
        <f>VLOOKUP(E31,[1]Riferimento!$E$3:$H$183,3,FALSE)</f>
        <v>10Y</v>
      </c>
      <c r="G31" s="24" t="str">
        <f>VLOOKUP(E31,[1]Riferimento!$E$3:$H$181,2,FALSE)</f>
        <v>Shipping and Receiving</v>
      </c>
      <c r="H31" s="35">
        <v>42743</v>
      </c>
      <c r="I31" s="36">
        <v>43799</v>
      </c>
      <c r="J31" s="23" t="s">
        <v>68</v>
      </c>
      <c r="K31" s="37" t="s">
        <v>69</v>
      </c>
      <c r="L31" s="23" t="s">
        <v>73</v>
      </c>
      <c r="M31" s="24" t="str">
        <f>VLOOKUP(E31,[1]Riferimento!$E$3:$H$181,4,FALSE)</f>
        <v>Creation Date</v>
      </c>
      <c r="N31" s="25">
        <f t="shared" si="2"/>
        <v>43800</v>
      </c>
      <c r="O31" s="28">
        <f>VLOOKUP(E31,[1]Riferimento!$E$3:$I$181,5,FALSE)</f>
        <v>3650</v>
      </c>
      <c r="P31" s="29">
        <f t="shared" si="3"/>
        <v>47450</v>
      </c>
      <c r="Q31" s="29" t="str">
        <f>VLOOKUP(E31,[1]Riferimento!$E$3:$J$181,6,FALSE)</f>
        <v>General</v>
      </c>
      <c r="R31" s="30"/>
      <c r="S31" s="38" t="str">
        <f t="shared" si="0"/>
        <v/>
      </c>
      <c r="T31" s="22" t="s">
        <v>549</v>
      </c>
      <c r="U31" s="23" t="s">
        <v>36</v>
      </c>
      <c r="V31" s="23" t="s">
        <v>46</v>
      </c>
      <c r="W31" s="41">
        <v>44942</v>
      </c>
      <c r="X31" s="34">
        <v>3658</v>
      </c>
      <c r="Y31" s="34">
        <f t="shared" si="1"/>
        <v>60935</v>
      </c>
      <c r="Z31" s="33"/>
      <c r="AA31" s="33"/>
    </row>
    <row r="32" spans="1:27" ht="42" x14ac:dyDescent="0.2">
      <c r="A32" s="34">
        <v>60936</v>
      </c>
      <c r="B32" s="22" t="s">
        <v>30</v>
      </c>
      <c r="C32" s="23" t="str">
        <f>VLOOKUP(B32, [1]Riferimento!M$3:N74, 2, 0)</f>
        <v>Italy</v>
      </c>
      <c r="D32" s="23" t="s">
        <v>42</v>
      </c>
      <c r="E32" s="23" t="s">
        <v>43</v>
      </c>
      <c r="F32" s="24" t="str">
        <f>VLOOKUP(E32,[1]Riferimento!$E$3:$H$183,3,FALSE)</f>
        <v>10Y</v>
      </c>
      <c r="G32" s="24" t="str">
        <f>VLOOKUP(E32,[1]Riferimento!$E$3:$H$181,2,FALSE)</f>
        <v>Shipping and Receiving</v>
      </c>
      <c r="H32" s="35">
        <v>42743</v>
      </c>
      <c r="I32" s="36">
        <v>43799</v>
      </c>
      <c r="J32" s="23" t="s">
        <v>68</v>
      </c>
      <c r="K32" s="37" t="s">
        <v>69</v>
      </c>
      <c r="L32" s="23" t="s">
        <v>74</v>
      </c>
      <c r="M32" s="24" t="str">
        <f>VLOOKUP(E32,[1]Riferimento!$E$3:$H$181,4,FALSE)</f>
        <v>Creation Date</v>
      </c>
      <c r="N32" s="25">
        <f t="shared" si="2"/>
        <v>43800</v>
      </c>
      <c r="O32" s="28">
        <f>VLOOKUP(E32,[1]Riferimento!$E$3:$I$181,5,FALSE)</f>
        <v>3650</v>
      </c>
      <c r="P32" s="29">
        <f t="shared" si="3"/>
        <v>47450</v>
      </c>
      <c r="Q32" s="29" t="str">
        <f>VLOOKUP(E32,[1]Riferimento!$E$3:$J$181,6,FALSE)</f>
        <v>General</v>
      </c>
      <c r="R32" s="30"/>
      <c r="S32" s="38" t="str">
        <f t="shared" si="0"/>
        <v/>
      </c>
      <c r="T32" s="22" t="s">
        <v>549</v>
      </c>
      <c r="U32" s="23" t="s">
        <v>36</v>
      </c>
      <c r="V32" s="23" t="s">
        <v>46</v>
      </c>
      <c r="W32" s="41">
        <v>44942</v>
      </c>
      <c r="X32" s="34">
        <v>3660</v>
      </c>
      <c r="Y32" s="34">
        <f t="shared" si="1"/>
        <v>60936</v>
      </c>
      <c r="Z32" s="33"/>
      <c r="AA32" s="33"/>
    </row>
    <row r="33" spans="1:27" ht="56" x14ac:dyDescent="0.2">
      <c r="A33" s="34">
        <v>60937</v>
      </c>
      <c r="B33" s="22" t="s">
        <v>30</v>
      </c>
      <c r="C33" s="23" t="str">
        <f>VLOOKUP(B33, [1]Riferimento!M$3:N75, 2, 0)</f>
        <v>Italy</v>
      </c>
      <c r="D33" s="23" t="s">
        <v>42</v>
      </c>
      <c r="E33" s="23" t="s">
        <v>43</v>
      </c>
      <c r="F33" s="24" t="str">
        <f>VLOOKUP(E33,[1]Riferimento!$E$3:$H$183,3,FALSE)</f>
        <v>10Y</v>
      </c>
      <c r="G33" s="24" t="str">
        <f>VLOOKUP(E33,[1]Riferimento!$E$3:$H$181,2,FALSE)</f>
        <v>Shipping and Receiving</v>
      </c>
      <c r="H33" s="35">
        <v>42743</v>
      </c>
      <c r="I33" s="36">
        <v>43799</v>
      </c>
      <c r="J33" s="23" t="s">
        <v>68</v>
      </c>
      <c r="K33" s="37" t="s">
        <v>69</v>
      </c>
      <c r="L33" s="23" t="s">
        <v>75</v>
      </c>
      <c r="M33" s="24" t="str">
        <f>VLOOKUP(E33,[1]Riferimento!$E$3:$H$181,4,FALSE)</f>
        <v>Creation Date</v>
      </c>
      <c r="N33" s="25">
        <f t="shared" si="2"/>
        <v>43800</v>
      </c>
      <c r="O33" s="28">
        <f>VLOOKUP(E33,[1]Riferimento!$E$3:$I$181,5,FALSE)</f>
        <v>3650</v>
      </c>
      <c r="P33" s="29">
        <f t="shared" si="3"/>
        <v>47450</v>
      </c>
      <c r="Q33" s="29" t="str">
        <f>VLOOKUP(E33,[1]Riferimento!$E$3:$J$181,6,FALSE)</f>
        <v>General</v>
      </c>
      <c r="R33" s="30"/>
      <c r="S33" s="38" t="str">
        <f t="shared" si="0"/>
        <v/>
      </c>
      <c r="T33" s="22" t="s">
        <v>549</v>
      </c>
      <c r="U33" s="23" t="s">
        <v>36</v>
      </c>
      <c r="V33" s="23" t="s">
        <v>46</v>
      </c>
      <c r="W33" s="41">
        <v>44942</v>
      </c>
      <c r="X33" s="34">
        <v>3660</v>
      </c>
      <c r="Y33" s="34">
        <f t="shared" si="1"/>
        <v>60937</v>
      </c>
      <c r="Z33" s="33"/>
      <c r="AA33" s="33"/>
    </row>
    <row r="34" spans="1:27" ht="42" x14ac:dyDescent="0.2">
      <c r="A34" s="34">
        <v>60938</v>
      </c>
      <c r="B34" s="22" t="s">
        <v>30</v>
      </c>
      <c r="C34" s="23" t="str">
        <f>VLOOKUP(B34, [1]Riferimento!M$3:N76, 2, 0)</f>
        <v>Italy</v>
      </c>
      <c r="D34" s="23" t="s">
        <v>42</v>
      </c>
      <c r="E34" s="23" t="s">
        <v>43</v>
      </c>
      <c r="F34" s="24" t="str">
        <f>VLOOKUP(E34,[1]Riferimento!$E$3:$H$183,3,FALSE)</f>
        <v>10Y</v>
      </c>
      <c r="G34" s="24" t="str">
        <f>VLOOKUP(E34,[1]Riferimento!$E$3:$H$181,2,FALSE)</f>
        <v>Shipping and Receiving</v>
      </c>
      <c r="H34" s="35">
        <v>43344</v>
      </c>
      <c r="I34" s="36">
        <v>43829</v>
      </c>
      <c r="J34" s="23">
        <v>2542</v>
      </c>
      <c r="K34" s="37" t="s">
        <v>44</v>
      </c>
      <c r="L34" s="23" t="s">
        <v>76</v>
      </c>
      <c r="M34" s="24" t="str">
        <f>VLOOKUP(E34,[1]Riferimento!$E$3:$H$181,4,FALSE)</f>
        <v>Creation Date</v>
      </c>
      <c r="N34" s="25">
        <f t="shared" si="2"/>
        <v>43830</v>
      </c>
      <c r="O34" s="28">
        <f>VLOOKUP(E34,[1]Riferimento!$E$3:$I$181,5,FALSE)</f>
        <v>3650</v>
      </c>
      <c r="P34" s="29">
        <f t="shared" si="3"/>
        <v>47480</v>
      </c>
      <c r="Q34" s="29" t="str">
        <f>VLOOKUP(E34,[1]Riferimento!$E$3:$J$181,6,FALSE)</f>
        <v>General</v>
      </c>
      <c r="R34" s="30"/>
      <c r="S34" s="38" t="str">
        <f t="shared" si="0"/>
        <v/>
      </c>
      <c r="T34" s="22" t="s">
        <v>549</v>
      </c>
      <c r="U34" s="23" t="s">
        <v>36</v>
      </c>
      <c r="V34" s="23" t="s">
        <v>46</v>
      </c>
      <c r="W34" s="41">
        <v>44942</v>
      </c>
      <c r="X34" s="34">
        <v>3661</v>
      </c>
      <c r="Y34" s="34">
        <f t="shared" si="1"/>
        <v>60938</v>
      </c>
      <c r="Z34" s="33"/>
      <c r="AA34" s="33"/>
    </row>
    <row r="35" spans="1:27" ht="42" x14ac:dyDescent="0.2">
      <c r="A35" s="34">
        <v>60939</v>
      </c>
      <c r="B35" s="22" t="s">
        <v>30</v>
      </c>
      <c r="C35" s="23" t="str">
        <f>VLOOKUP(B35, [1]Riferimento!M$3:N77, 2, 0)</f>
        <v>Italy</v>
      </c>
      <c r="D35" s="23" t="s">
        <v>42</v>
      </c>
      <c r="E35" s="23" t="s">
        <v>43</v>
      </c>
      <c r="F35" s="24" t="str">
        <f>VLOOKUP(E35,[1]Riferimento!$E$3:$H$183,3,FALSE)</f>
        <v>10Y</v>
      </c>
      <c r="G35" s="24" t="str">
        <f>VLOOKUP(E35,[1]Riferimento!$E$3:$H$181,2,FALSE)</f>
        <v>Shipping and Receiving</v>
      </c>
      <c r="H35" s="35">
        <v>43344</v>
      </c>
      <c r="I35" s="36">
        <v>43829</v>
      </c>
      <c r="J35" s="23">
        <v>2542</v>
      </c>
      <c r="K35" s="37" t="s">
        <v>44</v>
      </c>
      <c r="L35" s="23" t="s">
        <v>77</v>
      </c>
      <c r="M35" s="24" t="str">
        <f>VLOOKUP(E35,[1]Riferimento!$E$3:$H$181,4,FALSE)</f>
        <v>Creation Date</v>
      </c>
      <c r="N35" s="25">
        <f t="shared" si="2"/>
        <v>43830</v>
      </c>
      <c r="O35" s="28">
        <f>VLOOKUP(E35,[1]Riferimento!$E$3:$I$181,5,FALSE)</f>
        <v>3650</v>
      </c>
      <c r="P35" s="29">
        <f t="shared" si="3"/>
        <v>47480</v>
      </c>
      <c r="Q35" s="29" t="str">
        <f>VLOOKUP(E35,[1]Riferimento!$E$3:$J$181,6,FALSE)</f>
        <v>General</v>
      </c>
      <c r="R35" s="30"/>
      <c r="S35" s="38" t="str">
        <f t="shared" si="0"/>
        <v/>
      </c>
      <c r="T35" s="22" t="s">
        <v>549</v>
      </c>
      <c r="U35" s="23" t="s">
        <v>36</v>
      </c>
      <c r="V35" s="23" t="s">
        <v>46</v>
      </c>
      <c r="W35" s="41">
        <v>44942</v>
      </c>
      <c r="X35" s="34">
        <v>3661</v>
      </c>
      <c r="Y35" s="34">
        <f t="shared" si="1"/>
        <v>60939</v>
      </c>
      <c r="Z35" s="33"/>
      <c r="AA35" s="33"/>
    </row>
    <row r="36" spans="1:27" ht="98" x14ac:dyDescent="0.2">
      <c r="A36" s="34">
        <v>60940</v>
      </c>
      <c r="B36" s="22" t="s">
        <v>30</v>
      </c>
      <c r="C36" s="23" t="str">
        <f>VLOOKUP(B36, [1]Riferimento!M$3:N78, 2, 0)</f>
        <v>Italy</v>
      </c>
      <c r="D36" s="23" t="s">
        <v>78</v>
      </c>
      <c r="E36" s="23" t="s">
        <v>79</v>
      </c>
      <c r="F36" s="24" t="str">
        <f>VLOOKUP(E36,[1]Riferimento!$E$3:$H$183,3,FALSE)</f>
        <v>EVT+10Y</v>
      </c>
      <c r="G36" s="24" t="str">
        <f>VLOOKUP(E36,[1]Riferimento!$E$3:$H$181,2,FALSE)</f>
        <v>Accounts Payable, Receivables, Journal Vouchers and Cost Accounting</v>
      </c>
      <c r="H36" s="35">
        <v>44562</v>
      </c>
      <c r="I36" s="36">
        <v>44926</v>
      </c>
      <c r="J36" s="35" t="s">
        <v>80</v>
      </c>
      <c r="K36" s="37" t="s">
        <v>81</v>
      </c>
      <c r="L36" s="23" t="s">
        <v>82</v>
      </c>
      <c r="M36" s="24" t="str">
        <f>VLOOKUP(E36,[1]Riferimento!$E$3:$H$181,4,FALSE)</f>
        <v>Tax Year Closed</v>
      </c>
      <c r="N36" s="25">
        <f t="shared" si="2"/>
        <v>44927</v>
      </c>
      <c r="O36" s="28">
        <f>VLOOKUP(E36,[1]Riferimento!$E$3:$I$181,5,FALSE)</f>
        <v>3650</v>
      </c>
      <c r="P36" s="29">
        <f t="shared" si="3"/>
        <v>48577</v>
      </c>
      <c r="Q36" s="29" t="str">
        <f>VLOOKUP(E36,[1]Riferimento!$E$3:$J$181,6,FALSE)</f>
        <v>Confidential</v>
      </c>
      <c r="R36" s="30"/>
      <c r="S36" s="38" t="str">
        <f t="shared" si="0"/>
        <v/>
      </c>
      <c r="T36" s="22" t="s">
        <v>549</v>
      </c>
      <c r="U36" s="23" t="s">
        <v>36</v>
      </c>
      <c r="V36" s="23" t="s">
        <v>83</v>
      </c>
      <c r="W36" s="41">
        <v>44958</v>
      </c>
      <c r="X36" s="34">
        <v>3675</v>
      </c>
      <c r="Y36" s="34">
        <f t="shared" si="1"/>
        <v>60940</v>
      </c>
      <c r="Z36" s="33"/>
      <c r="AA36" s="33"/>
    </row>
    <row r="37" spans="1:27" ht="98" x14ac:dyDescent="0.2">
      <c r="A37" s="34">
        <v>60941</v>
      </c>
      <c r="B37" s="22" t="s">
        <v>30</v>
      </c>
      <c r="C37" s="23" t="str">
        <f>VLOOKUP(B37, [1]Riferimento!M$3:N79, 2, 0)</f>
        <v>Italy</v>
      </c>
      <c r="D37" s="23" t="s">
        <v>78</v>
      </c>
      <c r="E37" s="23" t="s">
        <v>79</v>
      </c>
      <c r="F37" s="24" t="str">
        <f>VLOOKUP(E37,[1]Riferimento!$E$3:$H$183,3,FALSE)</f>
        <v>EVT+10Y</v>
      </c>
      <c r="G37" s="24" t="str">
        <f>VLOOKUP(E37,[1]Riferimento!$E$3:$H$181,2,FALSE)</f>
        <v>Accounts Payable, Receivables, Journal Vouchers and Cost Accounting</v>
      </c>
      <c r="H37" s="35">
        <v>44562</v>
      </c>
      <c r="I37" s="36">
        <v>44926</v>
      </c>
      <c r="J37" s="35" t="s">
        <v>80</v>
      </c>
      <c r="K37" s="37" t="s">
        <v>81</v>
      </c>
      <c r="L37" s="23" t="s">
        <v>84</v>
      </c>
      <c r="M37" s="24" t="str">
        <f>VLOOKUP(E37,[1]Riferimento!$E$3:$H$181,4,FALSE)</f>
        <v>Tax Year Closed</v>
      </c>
      <c r="N37" s="25">
        <f t="shared" si="2"/>
        <v>44927</v>
      </c>
      <c r="O37" s="28">
        <f>VLOOKUP(E37,[1]Riferimento!$E$3:$I$181,5,FALSE)</f>
        <v>3650</v>
      </c>
      <c r="P37" s="29">
        <f t="shared" si="3"/>
        <v>48577</v>
      </c>
      <c r="Q37" s="29" t="str">
        <f>VLOOKUP(E37,[1]Riferimento!$E$3:$J$181,6,FALSE)</f>
        <v>Confidential</v>
      </c>
      <c r="R37" s="30"/>
      <c r="S37" s="38" t="str">
        <f t="shared" si="0"/>
        <v/>
      </c>
      <c r="T37" s="22" t="s">
        <v>549</v>
      </c>
      <c r="U37" s="23" t="s">
        <v>36</v>
      </c>
      <c r="V37" s="23" t="s">
        <v>83</v>
      </c>
      <c r="W37" s="41">
        <v>44958</v>
      </c>
      <c r="X37" s="34">
        <v>3675</v>
      </c>
      <c r="Y37" s="34">
        <f t="shared" si="1"/>
        <v>60941</v>
      </c>
      <c r="Z37" s="33"/>
      <c r="AA37" s="33"/>
    </row>
    <row r="38" spans="1:27" ht="98" x14ac:dyDescent="0.2">
      <c r="A38" s="34">
        <v>60942</v>
      </c>
      <c r="B38" s="22" t="s">
        <v>30</v>
      </c>
      <c r="C38" s="23" t="str">
        <f>VLOOKUP(B38, [1]Riferimento!M$3:N80, 2, 0)</f>
        <v>Italy</v>
      </c>
      <c r="D38" s="23" t="s">
        <v>78</v>
      </c>
      <c r="E38" s="23" t="s">
        <v>79</v>
      </c>
      <c r="F38" s="24" t="str">
        <f>VLOOKUP(E38,[1]Riferimento!$E$3:$H$183,3,FALSE)</f>
        <v>EVT+10Y</v>
      </c>
      <c r="G38" s="24" t="str">
        <f>VLOOKUP(E38,[1]Riferimento!$E$3:$H$181,2,FALSE)</f>
        <v>Accounts Payable, Receivables, Journal Vouchers and Cost Accounting</v>
      </c>
      <c r="H38" s="35">
        <v>44562</v>
      </c>
      <c r="I38" s="36">
        <v>44926</v>
      </c>
      <c r="J38" s="35" t="s">
        <v>80</v>
      </c>
      <c r="K38" s="37" t="s">
        <v>81</v>
      </c>
      <c r="L38" s="23" t="s">
        <v>85</v>
      </c>
      <c r="M38" s="24" t="str">
        <f>VLOOKUP(E38,[1]Riferimento!$E$3:$H$181,4,FALSE)</f>
        <v>Tax Year Closed</v>
      </c>
      <c r="N38" s="25">
        <f t="shared" si="2"/>
        <v>44927</v>
      </c>
      <c r="O38" s="28">
        <f>VLOOKUP(E38,[1]Riferimento!$E$3:$I$181,5,FALSE)</f>
        <v>3650</v>
      </c>
      <c r="P38" s="29">
        <f t="shared" si="3"/>
        <v>48577</v>
      </c>
      <c r="Q38" s="29" t="str">
        <f>VLOOKUP(E38,[1]Riferimento!$E$3:$J$181,6,FALSE)</f>
        <v>Confidential</v>
      </c>
      <c r="R38" s="30"/>
      <c r="S38" s="38" t="str">
        <f t="shared" si="0"/>
        <v/>
      </c>
      <c r="T38" s="22" t="s">
        <v>549</v>
      </c>
      <c r="U38" s="23" t="s">
        <v>36</v>
      </c>
      <c r="V38" s="23" t="s">
        <v>83</v>
      </c>
      <c r="W38" s="41">
        <v>44958</v>
      </c>
      <c r="X38" s="34">
        <v>3676</v>
      </c>
      <c r="Y38" s="34">
        <f t="shared" si="1"/>
        <v>60942</v>
      </c>
      <c r="Z38" s="33"/>
      <c r="AA38" s="33"/>
    </row>
    <row r="39" spans="1:27" ht="98" x14ac:dyDescent="0.2">
      <c r="A39" s="34">
        <v>60943</v>
      </c>
      <c r="B39" s="22" t="s">
        <v>30</v>
      </c>
      <c r="C39" s="23" t="str">
        <f>VLOOKUP(B39, [1]Riferimento!M$3:N81, 2, 0)</f>
        <v>Italy</v>
      </c>
      <c r="D39" s="23" t="s">
        <v>78</v>
      </c>
      <c r="E39" s="23" t="s">
        <v>79</v>
      </c>
      <c r="F39" s="24" t="str">
        <f>VLOOKUP(E39,[1]Riferimento!$E$3:$H$183,3,FALSE)</f>
        <v>EVT+10Y</v>
      </c>
      <c r="G39" s="24" t="str">
        <f>VLOOKUP(E39,[1]Riferimento!$E$3:$H$181,2,FALSE)</f>
        <v>Accounts Payable, Receivables, Journal Vouchers and Cost Accounting</v>
      </c>
      <c r="H39" s="35">
        <v>44562</v>
      </c>
      <c r="I39" s="36">
        <v>44926</v>
      </c>
      <c r="J39" s="35" t="s">
        <v>80</v>
      </c>
      <c r="K39" s="37" t="s">
        <v>81</v>
      </c>
      <c r="L39" s="23" t="s">
        <v>86</v>
      </c>
      <c r="M39" s="24" t="str">
        <f>VLOOKUP(E39,[1]Riferimento!$E$3:$H$181,4,FALSE)</f>
        <v>Tax Year Closed</v>
      </c>
      <c r="N39" s="25">
        <f t="shared" si="2"/>
        <v>44927</v>
      </c>
      <c r="O39" s="28">
        <f>VLOOKUP(E39,[1]Riferimento!$E$3:$I$181,5,FALSE)</f>
        <v>3650</v>
      </c>
      <c r="P39" s="29">
        <f t="shared" si="3"/>
        <v>48577</v>
      </c>
      <c r="Q39" s="29" t="str">
        <f>VLOOKUP(E39,[1]Riferimento!$E$3:$J$181,6,FALSE)</f>
        <v>Confidential</v>
      </c>
      <c r="R39" s="30"/>
      <c r="S39" s="38" t="str">
        <f t="shared" si="0"/>
        <v/>
      </c>
      <c r="T39" s="22" t="s">
        <v>549</v>
      </c>
      <c r="U39" s="23" t="s">
        <v>36</v>
      </c>
      <c r="V39" s="23" t="s">
        <v>83</v>
      </c>
      <c r="W39" s="41">
        <v>44958</v>
      </c>
      <c r="X39" s="34">
        <v>3676</v>
      </c>
      <c r="Y39" s="34">
        <f t="shared" si="1"/>
        <v>60943</v>
      </c>
      <c r="Z39" s="33"/>
      <c r="AA39" s="33"/>
    </row>
    <row r="40" spans="1:27" ht="98" x14ac:dyDescent="0.2">
      <c r="A40" s="34">
        <v>60944</v>
      </c>
      <c r="B40" s="22" t="s">
        <v>30</v>
      </c>
      <c r="C40" s="23" t="str">
        <f>VLOOKUP(B40, [1]Riferimento!M$3:N82, 2, 0)</f>
        <v>Italy</v>
      </c>
      <c r="D40" s="23" t="s">
        <v>78</v>
      </c>
      <c r="E40" s="23" t="s">
        <v>79</v>
      </c>
      <c r="F40" s="24" t="str">
        <f>VLOOKUP(E40,[1]Riferimento!$E$3:$H$183,3,FALSE)</f>
        <v>EVT+10Y</v>
      </c>
      <c r="G40" s="24" t="str">
        <f>VLOOKUP(E40,[1]Riferimento!$E$3:$H$181,2,FALSE)</f>
        <v>Accounts Payable, Receivables, Journal Vouchers and Cost Accounting</v>
      </c>
      <c r="H40" s="35">
        <v>44562</v>
      </c>
      <c r="I40" s="36">
        <v>44926</v>
      </c>
      <c r="J40" s="35" t="s">
        <v>80</v>
      </c>
      <c r="K40" s="37" t="s">
        <v>81</v>
      </c>
      <c r="L40" s="23" t="s">
        <v>87</v>
      </c>
      <c r="M40" s="24" t="str">
        <f>VLOOKUP(E40,[1]Riferimento!$E$3:$H$181,4,FALSE)</f>
        <v>Tax Year Closed</v>
      </c>
      <c r="N40" s="25">
        <f t="shared" si="2"/>
        <v>44927</v>
      </c>
      <c r="O40" s="28">
        <f>VLOOKUP(E40,[1]Riferimento!$E$3:$I$181,5,FALSE)</f>
        <v>3650</v>
      </c>
      <c r="P40" s="29">
        <f t="shared" si="3"/>
        <v>48577</v>
      </c>
      <c r="Q40" s="29" t="str">
        <f>VLOOKUP(E40,[1]Riferimento!$E$3:$J$181,6,FALSE)</f>
        <v>Confidential</v>
      </c>
      <c r="R40" s="30"/>
      <c r="S40" s="38" t="str">
        <f t="shared" si="0"/>
        <v/>
      </c>
      <c r="T40" s="22" t="s">
        <v>549</v>
      </c>
      <c r="U40" s="23" t="s">
        <v>36</v>
      </c>
      <c r="V40" s="23" t="s">
        <v>83</v>
      </c>
      <c r="W40" s="41">
        <v>44958</v>
      </c>
      <c r="X40" s="34">
        <v>3677</v>
      </c>
      <c r="Y40" s="34">
        <f t="shared" si="1"/>
        <v>60944</v>
      </c>
      <c r="Z40" s="33"/>
      <c r="AA40" s="33"/>
    </row>
    <row r="41" spans="1:27" ht="98" x14ac:dyDescent="0.2">
      <c r="A41" s="34">
        <v>60945</v>
      </c>
      <c r="B41" s="22" t="s">
        <v>30</v>
      </c>
      <c r="C41" s="23" t="str">
        <f>VLOOKUP(B41, [1]Riferimento!M$3:N83, 2, 0)</f>
        <v>Italy</v>
      </c>
      <c r="D41" s="23" t="s">
        <v>78</v>
      </c>
      <c r="E41" s="23" t="s">
        <v>79</v>
      </c>
      <c r="F41" s="24" t="str">
        <f>VLOOKUP(E41,[1]Riferimento!$E$3:$H$183,3,FALSE)</f>
        <v>EVT+10Y</v>
      </c>
      <c r="G41" s="24" t="str">
        <f>VLOOKUP(E41,[1]Riferimento!$E$3:$H$181,2,FALSE)</f>
        <v>Accounts Payable, Receivables, Journal Vouchers and Cost Accounting</v>
      </c>
      <c r="H41" s="35">
        <v>44562</v>
      </c>
      <c r="I41" s="36">
        <v>44926</v>
      </c>
      <c r="J41" s="35" t="s">
        <v>80</v>
      </c>
      <c r="K41" s="37" t="s">
        <v>81</v>
      </c>
      <c r="L41" s="23" t="s">
        <v>88</v>
      </c>
      <c r="M41" s="24" t="str">
        <f>VLOOKUP(E41,[1]Riferimento!$E$3:$H$181,4,FALSE)</f>
        <v>Tax Year Closed</v>
      </c>
      <c r="N41" s="25">
        <f t="shared" si="2"/>
        <v>44927</v>
      </c>
      <c r="O41" s="28">
        <f>VLOOKUP(E41,[1]Riferimento!$E$3:$I$181,5,FALSE)</f>
        <v>3650</v>
      </c>
      <c r="P41" s="29">
        <f t="shared" si="3"/>
        <v>48577</v>
      </c>
      <c r="Q41" s="29" t="str">
        <f>VLOOKUP(E41,[1]Riferimento!$E$3:$J$181,6,FALSE)</f>
        <v>Confidential</v>
      </c>
      <c r="R41" s="30"/>
      <c r="S41" s="38" t="str">
        <f>IF(T45="Planet","066890B001","")</f>
        <v/>
      </c>
      <c r="T41" s="22" t="s">
        <v>549</v>
      </c>
      <c r="U41" s="23" t="s">
        <v>36</v>
      </c>
      <c r="V41" s="23" t="s">
        <v>83</v>
      </c>
      <c r="W41" s="41">
        <v>44958</v>
      </c>
      <c r="X41" s="34">
        <v>3677</v>
      </c>
      <c r="Y41" s="34">
        <f t="shared" si="1"/>
        <v>60945</v>
      </c>
      <c r="Z41" s="33"/>
      <c r="AA41" s="33"/>
    </row>
    <row r="42" spans="1:27" ht="98" x14ac:dyDescent="0.2">
      <c r="A42" s="34">
        <v>60946</v>
      </c>
      <c r="B42" s="22" t="s">
        <v>30</v>
      </c>
      <c r="C42" s="23" t="str">
        <f>VLOOKUP(B42, [1]Riferimento!M$3:N84, 2, 0)</f>
        <v>Italy</v>
      </c>
      <c r="D42" s="42" t="s">
        <v>89</v>
      </c>
      <c r="E42" s="23" t="s">
        <v>79</v>
      </c>
      <c r="F42" s="24" t="str">
        <f>VLOOKUP(E42,[1]Riferimento!$E$3:$H$183,3,FALSE)</f>
        <v>EVT+10Y</v>
      </c>
      <c r="G42" s="24" t="str">
        <f>VLOOKUP(E42,[1]Riferimento!$E$3:$H$181,2,FALSE)</f>
        <v>Accounts Payable, Receivables, Journal Vouchers and Cost Accounting</v>
      </c>
      <c r="H42" s="35">
        <v>44562</v>
      </c>
      <c r="I42" s="36">
        <v>44926</v>
      </c>
      <c r="J42" s="35" t="s">
        <v>80</v>
      </c>
      <c r="K42" s="37" t="s">
        <v>81</v>
      </c>
      <c r="L42" s="23" t="s">
        <v>90</v>
      </c>
      <c r="M42" s="24" t="str">
        <f>VLOOKUP(E42,[1]Riferimento!$E$3:$H$181,4,FALSE)</f>
        <v>Tax Year Closed</v>
      </c>
      <c r="N42" s="25">
        <f t="shared" si="2"/>
        <v>44927</v>
      </c>
      <c r="O42" s="28">
        <f>VLOOKUP(E42,[1]Riferimento!$E$3:$I$181,5,FALSE)</f>
        <v>3650</v>
      </c>
      <c r="P42" s="29">
        <f t="shared" si="3"/>
        <v>48577</v>
      </c>
      <c r="Q42" s="29" t="str">
        <f>VLOOKUP(E42,[1]Riferimento!$E$3:$J$181,6,FALSE)</f>
        <v>Confidential</v>
      </c>
      <c r="R42" s="30"/>
      <c r="S42" s="38" t="str">
        <f>IF(T46="Planet","066890B001","")</f>
        <v/>
      </c>
      <c r="T42" s="22" t="s">
        <v>549</v>
      </c>
      <c r="U42" s="23" t="s">
        <v>36</v>
      </c>
      <c r="V42" s="39" t="s">
        <v>91</v>
      </c>
      <c r="W42" s="43">
        <v>44964</v>
      </c>
      <c r="X42" s="34">
        <v>3564</v>
      </c>
      <c r="Y42" s="34">
        <f t="shared" si="1"/>
        <v>60946</v>
      </c>
      <c r="Z42" s="33"/>
      <c r="AA42" s="33"/>
    </row>
    <row r="43" spans="1:27" ht="112" x14ac:dyDescent="0.2">
      <c r="A43" s="34">
        <v>60947</v>
      </c>
      <c r="B43" s="22" t="s">
        <v>30</v>
      </c>
      <c r="C43" s="23" t="str">
        <f>VLOOKUP(B43, [1]Riferimento!M$3:N85, 2, 0)</f>
        <v>Italy</v>
      </c>
      <c r="D43" s="42" t="s">
        <v>89</v>
      </c>
      <c r="E43" s="23" t="s">
        <v>79</v>
      </c>
      <c r="F43" s="24" t="str">
        <f>VLOOKUP(E43,[1]Riferimento!$E$3:$H$183,3,FALSE)</f>
        <v>EVT+10Y</v>
      </c>
      <c r="G43" s="24" t="str">
        <f>VLOOKUP(E43,[1]Riferimento!$E$3:$H$181,2,FALSE)</f>
        <v>Accounts Payable, Receivables, Journal Vouchers and Cost Accounting</v>
      </c>
      <c r="H43" s="35">
        <v>44562</v>
      </c>
      <c r="I43" s="36">
        <v>44926</v>
      </c>
      <c r="J43" s="35" t="s">
        <v>80</v>
      </c>
      <c r="K43" s="37" t="s">
        <v>81</v>
      </c>
      <c r="L43" s="23" t="s">
        <v>92</v>
      </c>
      <c r="M43" s="24" t="str">
        <f>VLOOKUP(E43,[1]Riferimento!$E$3:$H$181,4,FALSE)</f>
        <v>Tax Year Closed</v>
      </c>
      <c r="N43" s="25">
        <f t="shared" si="2"/>
        <v>44927</v>
      </c>
      <c r="O43" s="28">
        <f>VLOOKUP(E43,[1]Riferimento!$E$3:$I$181,5,FALSE)</f>
        <v>3650</v>
      </c>
      <c r="P43" s="29">
        <f t="shared" si="3"/>
        <v>48577</v>
      </c>
      <c r="Q43" s="29" t="str">
        <f>VLOOKUP(E43,[1]Riferimento!$E$3:$J$181,6,FALSE)</f>
        <v>Confidential</v>
      </c>
      <c r="R43" s="30"/>
      <c r="S43" s="38" t="str">
        <f>IF(T46="Planet","066890B001","")</f>
        <v/>
      </c>
      <c r="T43" s="22" t="s">
        <v>549</v>
      </c>
      <c r="U43" s="23" t="s">
        <v>36</v>
      </c>
      <c r="V43" s="39" t="s">
        <v>91</v>
      </c>
      <c r="W43" s="43">
        <v>44964</v>
      </c>
      <c r="X43" s="34">
        <v>3568</v>
      </c>
      <c r="Y43" s="34">
        <f t="shared" si="1"/>
        <v>60947</v>
      </c>
      <c r="Z43" s="33"/>
      <c r="AA43" s="33"/>
    </row>
    <row r="44" spans="1:27" ht="182" x14ac:dyDescent="0.2">
      <c r="A44" s="34">
        <v>60948</v>
      </c>
      <c r="B44" s="22" t="s">
        <v>30</v>
      </c>
      <c r="C44" s="23" t="str">
        <f>VLOOKUP(B44, [1]Riferimento!M$3:N86, 2, 0)</f>
        <v>Italy</v>
      </c>
      <c r="D44" s="42" t="s">
        <v>89</v>
      </c>
      <c r="E44" s="23" t="s">
        <v>79</v>
      </c>
      <c r="F44" s="24" t="str">
        <f>VLOOKUP(E44,[1]Riferimento!$E$3:$H$183,3,FALSE)</f>
        <v>EVT+10Y</v>
      </c>
      <c r="G44" s="24" t="str">
        <f>VLOOKUP(E44,[1]Riferimento!$E$3:$H$181,2,FALSE)</f>
        <v>Accounts Payable, Receivables, Journal Vouchers and Cost Accounting</v>
      </c>
      <c r="H44" s="35">
        <v>44562</v>
      </c>
      <c r="I44" s="36">
        <v>44926</v>
      </c>
      <c r="J44" s="35" t="s">
        <v>80</v>
      </c>
      <c r="K44" s="37" t="s">
        <v>81</v>
      </c>
      <c r="L44" s="23" t="s">
        <v>93</v>
      </c>
      <c r="M44" s="24" t="str">
        <f>VLOOKUP(E44,[1]Riferimento!$E$3:$H$181,4,FALSE)</f>
        <v>Tax Year Closed</v>
      </c>
      <c r="N44" s="25">
        <f t="shared" si="2"/>
        <v>44927</v>
      </c>
      <c r="O44" s="28">
        <f>VLOOKUP(E44,[1]Riferimento!$E$3:$I$181,5,FALSE)</f>
        <v>3650</v>
      </c>
      <c r="P44" s="29">
        <f t="shared" si="3"/>
        <v>48577</v>
      </c>
      <c r="Q44" s="29" t="str">
        <f>VLOOKUP(E44,[1]Riferimento!$E$3:$J$181,6,FALSE)</f>
        <v>Confidential</v>
      </c>
      <c r="R44" s="30"/>
      <c r="S44" s="38" t="str">
        <f t="shared" ref="S44:S51" si="4">IF(T48="Planet","066890B001","")</f>
        <v/>
      </c>
      <c r="T44" s="22" t="s">
        <v>549</v>
      </c>
      <c r="U44" s="23" t="s">
        <v>36</v>
      </c>
      <c r="V44" s="39" t="s">
        <v>91</v>
      </c>
      <c r="W44" s="43">
        <v>44964</v>
      </c>
      <c r="X44" s="34">
        <v>3567</v>
      </c>
      <c r="Y44" s="34">
        <f t="shared" si="1"/>
        <v>60948</v>
      </c>
      <c r="Z44" s="33"/>
      <c r="AA44" s="33"/>
    </row>
    <row r="45" spans="1:27" ht="126" x14ac:dyDescent="0.2">
      <c r="A45" s="34">
        <v>60949</v>
      </c>
      <c r="B45" s="22" t="s">
        <v>30</v>
      </c>
      <c r="C45" s="23" t="str">
        <f>VLOOKUP(B45, [1]Riferimento!M$3:N87, 2, 0)</f>
        <v>Italy</v>
      </c>
      <c r="D45" s="42" t="s">
        <v>89</v>
      </c>
      <c r="E45" s="23" t="s">
        <v>79</v>
      </c>
      <c r="F45" s="24" t="str">
        <f>VLOOKUP(E45,[1]Riferimento!$E$3:$H$183,3,FALSE)</f>
        <v>EVT+10Y</v>
      </c>
      <c r="G45" s="24" t="str">
        <f>VLOOKUP(E45,[1]Riferimento!$E$3:$H$181,2,FALSE)</f>
        <v>Accounts Payable, Receivables, Journal Vouchers and Cost Accounting</v>
      </c>
      <c r="H45" s="35">
        <v>44562</v>
      </c>
      <c r="I45" s="36">
        <v>44926</v>
      </c>
      <c r="J45" s="35" t="s">
        <v>80</v>
      </c>
      <c r="K45" s="37" t="s">
        <v>81</v>
      </c>
      <c r="L45" s="23" t="s">
        <v>94</v>
      </c>
      <c r="M45" s="24" t="str">
        <f>VLOOKUP(E45,[1]Riferimento!$E$3:$H$181,4,FALSE)</f>
        <v>Tax Year Closed</v>
      </c>
      <c r="N45" s="25">
        <f t="shared" si="2"/>
        <v>44927</v>
      </c>
      <c r="O45" s="28">
        <f>VLOOKUP(E45,[1]Riferimento!$E$3:$I$181,5,FALSE)</f>
        <v>3650</v>
      </c>
      <c r="P45" s="29">
        <f t="shared" si="3"/>
        <v>48577</v>
      </c>
      <c r="Q45" s="29" t="str">
        <f>VLOOKUP(E45,[1]Riferimento!$E$3:$J$181,6,FALSE)</f>
        <v>Confidential</v>
      </c>
      <c r="R45" s="30"/>
      <c r="S45" s="38" t="str">
        <f t="shared" si="4"/>
        <v/>
      </c>
      <c r="T45" s="22" t="s">
        <v>549</v>
      </c>
      <c r="U45" s="23" t="s">
        <v>36</v>
      </c>
      <c r="V45" s="39" t="s">
        <v>91</v>
      </c>
      <c r="W45" s="43">
        <v>44964</v>
      </c>
      <c r="X45" s="34">
        <v>3565</v>
      </c>
      <c r="Y45" s="34">
        <f t="shared" si="1"/>
        <v>60949</v>
      </c>
      <c r="Z45" s="33"/>
      <c r="AA45" s="33"/>
    </row>
    <row r="46" spans="1:27" ht="112" x14ac:dyDescent="0.2">
      <c r="A46" s="34">
        <v>60950</v>
      </c>
      <c r="B46" s="22" t="s">
        <v>30</v>
      </c>
      <c r="C46" s="23" t="str">
        <f>VLOOKUP(B46, [1]Riferimento!M$3:N88, 2, 0)</f>
        <v>Italy</v>
      </c>
      <c r="D46" s="42" t="s">
        <v>89</v>
      </c>
      <c r="E46" s="23" t="s">
        <v>79</v>
      </c>
      <c r="F46" s="24" t="str">
        <f>VLOOKUP(E46,[1]Riferimento!$E$3:$H$183,3,FALSE)</f>
        <v>EVT+10Y</v>
      </c>
      <c r="G46" s="24" t="str">
        <f>VLOOKUP(E46,[1]Riferimento!$E$3:$H$181,2,FALSE)</f>
        <v>Accounts Payable, Receivables, Journal Vouchers and Cost Accounting</v>
      </c>
      <c r="H46" s="35">
        <v>44562</v>
      </c>
      <c r="I46" s="36">
        <v>44926</v>
      </c>
      <c r="J46" s="35" t="s">
        <v>80</v>
      </c>
      <c r="K46" s="37" t="s">
        <v>81</v>
      </c>
      <c r="L46" s="23" t="s">
        <v>95</v>
      </c>
      <c r="M46" s="24" t="str">
        <f>VLOOKUP(E46,[1]Riferimento!$E$3:$H$181,4,FALSE)</f>
        <v>Tax Year Closed</v>
      </c>
      <c r="N46" s="25">
        <f t="shared" si="2"/>
        <v>44927</v>
      </c>
      <c r="O46" s="28">
        <f>VLOOKUP(E46,[1]Riferimento!$E$3:$I$181,5,FALSE)</f>
        <v>3650</v>
      </c>
      <c r="P46" s="29">
        <f t="shared" si="3"/>
        <v>48577</v>
      </c>
      <c r="Q46" s="29" t="str">
        <f>VLOOKUP(E46,[1]Riferimento!$E$3:$J$181,6,FALSE)</f>
        <v>Confidential</v>
      </c>
      <c r="R46" s="30"/>
      <c r="S46" s="38" t="str">
        <f t="shared" si="4"/>
        <v/>
      </c>
      <c r="T46" s="22" t="s">
        <v>549</v>
      </c>
      <c r="U46" s="23" t="s">
        <v>36</v>
      </c>
      <c r="V46" s="39" t="s">
        <v>91</v>
      </c>
      <c r="W46" s="43">
        <v>44964</v>
      </c>
      <c r="X46" s="34">
        <v>3566</v>
      </c>
      <c r="Y46" s="34">
        <f t="shared" si="1"/>
        <v>60950</v>
      </c>
      <c r="Z46" s="33"/>
      <c r="AA46" s="33"/>
    </row>
    <row r="47" spans="1:27" ht="98" x14ac:dyDescent="0.2">
      <c r="A47" s="34">
        <v>60951</v>
      </c>
      <c r="B47" s="22" t="s">
        <v>30</v>
      </c>
      <c r="C47" s="23" t="str">
        <f>VLOOKUP(B47, [1]Riferimento!M$3:N89, 2, 0)</f>
        <v>Italy</v>
      </c>
      <c r="D47" s="42" t="s">
        <v>89</v>
      </c>
      <c r="E47" s="23" t="s">
        <v>79</v>
      </c>
      <c r="F47" s="24" t="str">
        <f>VLOOKUP(E47,[1]Riferimento!$E$3:$H$183,3,FALSE)</f>
        <v>EVT+10Y</v>
      </c>
      <c r="G47" s="24" t="str">
        <f>VLOOKUP(E47,[1]Riferimento!$E$3:$H$181,2,FALSE)</f>
        <v>Accounts Payable, Receivables, Journal Vouchers and Cost Accounting</v>
      </c>
      <c r="H47" s="35">
        <v>44562</v>
      </c>
      <c r="I47" s="36">
        <v>44926</v>
      </c>
      <c r="J47" s="35" t="s">
        <v>80</v>
      </c>
      <c r="K47" s="37" t="s">
        <v>81</v>
      </c>
      <c r="L47" s="23" t="s">
        <v>96</v>
      </c>
      <c r="M47" s="24" t="str">
        <f>VLOOKUP(E47,[1]Riferimento!$E$3:$H$181,4,FALSE)</f>
        <v>Tax Year Closed</v>
      </c>
      <c r="N47" s="25">
        <f t="shared" si="2"/>
        <v>44927</v>
      </c>
      <c r="O47" s="28">
        <f>VLOOKUP(E47,[1]Riferimento!$E$3:$I$181,5,FALSE)</f>
        <v>3650</v>
      </c>
      <c r="P47" s="29">
        <f t="shared" si="3"/>
        <v>48577</v>
      </c>
      <c r="Q47" s="29" t="str">
        <f>VLOOKUP(E47,[1]Riferimento!$E$3:$J$181,6,FALSE)</f>
        <v>Confidential</v>
      </c>
      <c r="R47" s="30"/>
      <c r="S47" s="38" t="str">
        <f t="shared" si="4"/>
        <v/>
      </c>
      <c r="T47" s="22" t="s">
        <v>549</v>
      </c>
      <c r="U47" s="23" t="s">
        <v>36</v>
      </c>
      <c r="V47" s="39" t="s">
        <v>91</v>
      </c>
      <c r="W47" s="43">
        <v>44964</v>
      </c>
      <c r="X47" s="34">
        <v>3564</v>
      </c>
      <c r="Y47" s="34">
        <f t="shared" si="1"/>
        <v>60951</v>
      </c>
      <c r="Z47" s="33"/>
      <c r="AA47" s="33"/>
    </row>
    <row r="48" spans="1:27" ht="140" x14ac:dyDescent="0.2">
      <c r="A48" s="34">
        <v>60952</v>
      </c>
      <c r="B48" s="22" t="s">
        <v>30</v>
      </c>
      <c r="C48" s="23" t="str">
        <f>VLOOKUP(B48, [1]Riferimento!M$3:N90, 2, 0)</f>
        <v>Italy</v>
      </c>
      <c r="D48" s="42" t="s">
        <v>89</v>
      </c>
      <c r="E48" s="23" t="s">
        <v>79</v>
      </c>
      <c r="F48" s="24" t="str">
        <f>VLOOKUP(E48,[1]Riferimento!$E$3:$H$183,3,FALSE)</f>
        <v>EVT+10Y</v>
      </c>
      <c r="G48" s="24" t="str">
        <f>VLOOKUP(E48,[1]Riferimento!$E$3:$H$181,2,FALSE)</f>
        <v>Accounts Payable, Receivables, Journal Vouchers and Cost Accounting</v>
      </c>
      <c r="H48" s="35">
        <v>44562</v>
      </c>
      <c r="I48" s="36">
        <v>44926</v>
      </c>
      <c r="J48" s="35" t="s">
        <v>80</v>
      </c>
      <c r="K48" s="37" t="s">
        <v>81</v>
      </c>
      <c r="L48" s="23" t="s">
        <v>97</v>
      </c>
      <c r="M48" s="24" t="str">
        <f>VLOOKUP(E48,[1]Riferimento!$E$3:$H$181,4,FALSE)</f>
        <v>Tax Year Closed</v>
      </c>
      <c r="N48" s="25">
        <f t="shared" si="2"/>
        <v>44927</v>
      </c>
      <c r="O48" s="28">
        <f>VLOOKUP(E48,[1]Riferimento!$E$3:$I$181,5,FALSE)</f>
        <v>3650</v>
      </c>
      <c r="P48" s="29">
        <f t="shared" si="3"/>
        <v>48577</v>
      </c>
      <c r="Q48" s="29" t="str">
        <f>VLOOKUP(E48,[1]Riferimento!$E$3:$J$181,6,FALSE)</f>
        <v>Confidential</v>
      </c>
      <c r="R48" s="30"/>
      <c r="S48" s="38" t="str">
        <f t="shared" si="4"/>
        <v/>
      </c>
      <c r="T48" s="22" t="s">
        <v>549</v>
      </c>
      <c r="U48" s="23" t="s">
        <v>36</v>
      </c>
      <c r="V48" s="39" t="s">
        <v>91</v>
      </c>
      <c r="W48" s="43">
        <v>44964</v>
      </c>
      <c r="X48" s="34">
        <v>3567</v>
      </c>
      <c r="Y48" s="34">
        <f t="shared" si="1"/>
        <v>60952</v>
      </c>
      <c r="Z48" s="33"/>
      <c r="AA48" s="33"/>
    </row>
    <row r="49" spans="1:27" ht="126" x14ac:dyDescent="0.2">
      <c r="A49" s="34">
        <v>60953</v>
      </c>
      <c r="B49" s="22" t="s">
        <v>30</v>
      </c>
      <c r="C49" s="23" t="str">
        <f>VLOOKUP(B49, [1]Riferimento!M$3:N91, 2, 0)</f>
        <v>Italy</v>
      </c>
      <c r="D49" s="42" t="s">
        <v>89</v>
      </c>
      <c r="E49" s="23" t="s">
        <v>79</v>
      </c>
      <c r="F49" s="24" t="str">
        <f>VLOOKUP(E49,[1]Riferimento!$E$3:$H$183,3,FALSE)</f>
        <v>EVT+10Y</v>
      </c>
      <c r="G49" s="24" t="str">
        <f>VLOOKUP(E49,[1]Riferimento!$E$3:$H$181,2,FALSE)</f>
        <v>Accounts Payable, Receivables, Journal Vouchers and Cost Accounting</v>
      </c>
      <c r="H49" s="35">
        <v>44562</v>
      </c>
      <c r="I49" s="36">
        <v>44926</v>
      </c>
      <c r="J49" s="35" t="s">
        <v>80</v>
      </c>
      <c r="K49" s="37" t="s">
        <v>81</v>
      </c>
      <c r="L49" s="23" t="s">
        <v>98</v>
      </c>
      <c r="M49" s="24" t="str">
        <f>VLOOKUP(E49,[1]Riferimento!$E$3:$H$181,4,FALSE)</f>
        <v>Tax Year Closed</v>
      </c>
      <c r="N49" s="25">
        <f t="shared" si="2"/>
        <v>44927</v>
      </c>
      <c r="O49" s="28">
        <f>VLOOKUP(E49,[1]Riferimento!$E$3:$I$181,5,FALSE)</f>
        <v>3650</v>
      </c>
      <c r="P49" s="29">
        <f t="shared" si="3"/>
        <v>48577</v>
      </c>
      <c r="Q49" s="29" t="str">
        <f>VLOOKUP(E49,[1]Riferimento!$E$3:$J$181,6,FALSE)</f>
        <v>Confidential</v>
      </c>
      <c r="R49" s="30"/>
      <c r="S49" s="38" t="str">
        <f t="shared" si="4"/>
        <v/>
      </c>
      <c r="T49" s="22" t="s">
        <v>549</v>
      </c>
      <c r="U49" s="23" t="s">
        <v>36</v>
      </c>
      <c r="V49" s="39" t="s">
        <v>91</v>
      </c>
      <c r="W49" s="43">
        <v>44964</v>
      </c>
      <c r="X49" s="34">
        <v>3568</v>
      </c>
      <c r="Y49" s="34">
        <f t="shared" si="1"/>
        <v>60953</v>
      </c>
      <c r="Z49" s="33"/>
      <c r="AA49" s="33"/>
    </row>
    <row r="50" spans="1:27" ht="224" x14ac:dyDescent="0.2">
      <c r="A50" s="34">
        <v>60954</v>
      </c>
      <c r="B50" s="22" t="s">
        <v>30</v>
      </c>
      <c r="C50" s="23" t="str">
        <f>VLOOKUP(B50, [1]Riferimento!M$3:N92, 2, 0)</f>
        <v>Italy</v>
      </c>
      <c r="D50" s="42" t="s">
        <v>89</v>
      </c>
      <c r="E50" s="23" t="s">
        <v>79</v>
      </c>
      <c r="F50" s="24" t="str">
        <f>VLOOKUP(E50,[1]Riferimento!$E$3:$H$183,3,FALSE)</f>
        <v>EVT+10Y</v>
      </c>
      <c r="G50" s="24" t="str">
        <f>VLOOKUP(E50,[1]Riferimento!$E$3:$H$181,2,FALSE)</f>
        <v>Accounts Payable, Receivables, Journal Vouchers and Cost Accounting</v>
      </c>
      <c r="H50" s="35">
        <v>44562</v>
      </c>
      <c r="I50" s="36">
        <v>44926</v>
      </c>
      <c r="J50" s="35" t="s">
        <v>80</v>
      </c>
      <c r="K50" s="37" t="s">
        <v>81</v>
      </c>
      <c r="L50" s="23" t="s">
        <v>99</v>
      </c>
      <c r="M50" s="24" t="str">
        <f>VLOOKUP(E50,[1]Riferimento!$E$3:$H$181,4,FALSE)</f>
        <v>Tax Year Closed</v>
      </c>
      <c r="N50" s="25">
        <f t="shared" si="2"/>
        <v>44927</v>
      </c>
      <c r="O50" s="28">
        <f>VLOOKUP(E50,[1]Riferimento!$E$3:$I$181,5,FALSE)</f>
        <v>3650</v>
      </c>
      <c r="P50" s="29">
        <f t="shared" si="3"/>
        <v>48577</v>
      </c>
      <c r="Q50" s="29" t="str">
        <f>VLOOKUP(E50,[1]Riferimento!$E$3:$J$181,6,FALSE)</f>
        <v>Confidential</v>
      </c>
      <c r="R50" s="30"/>
      <c r="S50" s="38" t="str">
        <f t="shared" si="4"/>
        <v/>
      </c>
      <c r="T50" s="22" t="s">
        <v>549</v>
      </c>
      <c r="U50" s="23" t="s">
        <v>36</v>
      </c>
      <c r="V50" s="39" t="s">
        <v>91</v>
      </c>
      <c r="W50" s="43">
        <v>44964</v>
      </c>
      <c r="X50" s="34">
        <v>3566</v>
      </c>
      <c r="Y50" s="34">
        <f t="shared" si="1"/>
        <v>60954</v>
      </c>
      <c r="Z50" s="33"/>
      <c r="AA50" s="33"/>
    </row>
    <row r="51" spans="1:27" ht="98" x14ac:dyDescent="0.2">
      <c r="A51" s="34">
        <v>60955</v>
      </c>
      <c r="B51" s="22" t="s">
        <v>30</v>
      </c>
      <c r="C51" s="23" t="str">
        <f>VLOOKUP(B51, [1]Riferimento!M$3:N93, 2, 0)</f>
        <v>Italy</v>
      </c>
      <c r="D51" s="42" t="s">
        <v>89</v>
      </c>
      <c r="E51" s="23" t="s">
        <v>79</v>
      </c>
      <c r="F51" s="24" t="str">
        <f>VLOOKUP(E51,[1]Riferimento!$E$3:$H$183,3,FALSE)</f>
        <v>EVT+10Y</v>
      </c>
      <c r="G51" s="24" t="str">
        <f>VLOOKUP(E51,[1]Riferimento!$E$3:$H$181,2,FALSE)</f>
        <v>Accounts Payable, Receivables, Journal Vouchers and Cost Accounting</v>
      </c>
      <c r="H51" s="35">
        <v>44562</v>
      </c>
      <c r="I51" s="36">
        <v>44926</v>
      </c>
      <c r="J51" s="35" t="s">
        <v>80</v>
      </c>
      <c r="K51" s="37" t="s">
        <v>81</v>
      </c>
      <c r="L51" s="23" t="s">
        <v>100</v>
      </c>
      <c r="M51" s="24" t="str">
        <f>VLOOKUP(E51,[1]Riferimento!$E$3:$H$181,4,FALSE)</f>
        <v>Tax Year Closed</v>
      </c>
      <c r="N51" s="25">
        <f t="shared" si="2"/>
        <v>44927</v>
      </c>
      <c r="O51" s="28">
        <f>VLOOKUP(E51,[1]Riferimento!$E$3:$I$181,5,FALSE)</f>
        <v>3650</v>
      </c>
      <c r="P51" s="29">
        <f t="shared" si="3"/>
        <v>48577</v>
      </c>
      <c r="Q51" s="29" t="str">
        <f>VLOOKUP(E51,[1]Riferimento!$E$3:$J$181,6,FALSE)</f>
        <v>Confidential</v>
      </c>
      <c r="R51" s="30"/>
      <c r="S51" s="38" t="str">
        <f t="shared" si="4"/>
        <v/>
      </c>
      <c r="T51" s="22" t="s">
        <v>549</v>
      </c>
      <c r="U51" s="23" t="s">
        <v>36</v>
      </c>
      <c r="V51" s="39" t="s">
        <v>91</v>
      </c>
      <c r="W51" s="43">
        <v>44964</v>
      </c>
      <c r="X51" s="34">
        <v>3565</v>
      </c>
      <c r="Y51" s="34">
        <f t="shared" si="1"/>
        <v>60955</v>
      </c>
      <c r="Z51" s="33"/>
      <c r="AA51" s="33"/>
    </row>
    <row r="52" spans="1:27" ht="98" x14ac:dyDescent="0.2">
      <c r="A52" s="34">
        <v>60956</v>
      </c>
      <c r="B52" s="22" t="s">
        <v>30</v>
      </c>
      <c r="C52" s="23" t="str">
        <f>VLOOKUP(B52, [1]Riferimento!M$3:N94, 2, 0)</f>
        <v>Italy</v>
      </c>
      <c r="D52" s="23" t="s">
        <v>101</v>
      </c>
      <c r="E52" s="23" t="s">
        <v>102</v>
      </c>
      <c r="F52" s="24" t="str">
        <f>VLOOKUP(E52,[1]Riferimento!$E$3:$H$183,3,FALSE)</f>
        <v>10Y</v>
      </c>
      <c r="G52" s="24" t="str">
        <f>VLOOKUP(E52,[1]Riferimento!$E$3:$H$181,2,FALSE)</f>
        <v>Banking Records</v>
      </c>
      <c r="H52" s="35">
        <v>44197</v>
      </c>
      <c r="I52" s="36">
        <v>44561</v>
      </c>
      <c r="J52" s="23" t="s">
        <v>80</v>
      </c>
      <c r="K52" s="37" t="s">
        <v>81</v>
      </c>
      <c r="L52" s="23" t="s">
        <v>103</v>
      </c>
      <c r="M52" s="24" t="str">
        <f>VLOOKUP(E52,[1]Riferimento!$E$3:$H$181,4,FALSE)</f>
        <v>Creation Date</v>
      </c>
      <c r="N52" s="25">
        <f t="shared" si="2"/>
        <v>44562</v>
      </c>
      <c r="O52" s="28">
        <f>VLOOKUP(E52,[1]Riferimento!$E$3:$I$181,5,FALSE)</f>
        <v>3650</v>
      </c>
      <c r="P52" s="29">
        <f t="shared" si="3"/>
        <v>48212</v>
      </c>
      <c r="Q52" s="29" t="str">
        <f>VLOOKUP(E52,[1]Riferimento!$E$3:$J$181,6,FALSE)</f>
        <v>Highly Confidential</v>
      </c>
      <c r="R52" s="30"/>
      <c r="S52" s="38" t="str">
        <f t="shared" ref="S52:S84" si="5">IF(T55="Planet","066890B001","")</f>
        <v/>
      </c>
      <c r="T52" s="22" t="s">
        <v>549</v>
      </c>
      <c r="U52" s="23" t="s">
        <v>36</v>
      </c>
      <c r="V52" s="39" t="s">
        <v>104</v>
      </c>
      <c r="W52" s="43">
        <v>44958</v>
      </c>
      <c r="X52" s="34">
        <v>3572</v>
      </c>
      <c r="Y52" s="34">
        <f t="shared" si="1"/>
        <v>60956</v>
      </c>
      <c r="Z52" s="33"/>
      <c r="AA52" s="33"/>
    </row>
    <row r="53" spans="1:27" ht="70" x14ac:dyDescent="0.2">
      <c r="A53" s="34">
        <v>60956</v>
      </c>
      <c r="B53" s="22" t="s">
        <v>30</v>
      </c>
      <c r="C53" s="23" t="str">
        <f>VLOOKUP(B53, [1]Riferimento!M$3:N95, 2, 0)</f>
        <v>Italy</v>
      </c>
      <c r="D53" s="23" t="s">
        <v>101</v>
      </c>
      <c r="E53" s="23" t="s">
        <v>102</v>
      </c>
      <c r="F53" s="24" t="str">
        <f>VLOOKUP(E53,[1]Riferimento!$E$3:$H$183,3,FALSE)</f>
        <v>10Y</v>
      </c>
      <c r="G53" s="24" t="str">
        <f>VLOOKUP(E53,[1]Riferimento!$E$3:$H$181,2,FALSE)</f>
        <v>Banking Records</v>
      </c>
      <c r="H53" s="35">
        <v>44197</v>
      </c>
      <c r="I53" s="36">
        <v>44561</v>
      </c>
      <c r="J53" s="23" t="s">
        <v>80</v>
      </c>
      <c r="K53" s="37" t="s">
        <v>81</v>
      </c>
      <c r="L53" s="23" t="s">
        <v>105</v>
      </c>
      <c r="M53" s="24" t="str">
        <f>VLOOKUP(E53,[1]Riferimento!$E$3:$H$181,4,FALSE)</f>
        <v>Creation Date</v>
      </c>
      <c r="N53" s="25">
        <f t="shared" si="2"/>
        <v>44562</v>
      </c>
      <c r="O53" s="28">
        <f>VLOOKUP(E53,[1]Riferimento!$E$3:$I$181,5,FALSE)</f>
        <v>3650</v>
      </c>
      <c r="P53" s="29">
        <f t="shared" si="3"/>
        <v>48212</v>
      </c>
      <c r="Q53" s="29" t="str">
        <f>VLOOKUP(E53,[1]Riferimento!$E$3:$J$181,6,FALSE)</f>
        <v>Highly Confidential</v>
      </c>
      <c r="R53" s="30"/>
      <c r="S53" s="38" t="str">
        <f t="shared" si="5"/>
        <v/>
      </c>
      <c r="T53" s="22" t="s">
        <v>549</v>
      </c>
      <c r="U53" s="23" t="s">
        <v>36</v>
      </c>
      <c r="V53" s="39" t="s">
        <v>104</v>
      </c>
      <c r="W53" s="43">
        <v>44958</v>
      </c>
      <c r="X53" s="34">
        <v>3572</v>
      </c>
      <c r="Y53" s="34">
        <f t="shared" si="1"/>
        <v>60956</v>
      </c>
      <c r="Z53" s="33"/>
      <c r="AA53" s="33"/>
    </row>
    <row r="54" spans="1:27" ht="56" x14ac:dyDescent="0.2">
      <c r="A54" s="34">
        <v>60956</v>
      </c>
      <c r="B54" s="22" t="s">
        <v>30</v>
      </c>
      <c r="C54" s="23" t="str">
        <f>VLOOKUP(B54, [1]Riferimento!M$3:N96, 2, 0)</f>
        <v>Italy</v>
      </c>
      <c r="D54" s="23" t="s">
        <v>101</v>
      </c>
      <c r="E54" s="23" t="s">
        <v>102</v>
      </c>
      <c r="F54" s="24" t="str">
        <f>VLOOKUP(E54,[1]Riferimento!$E$3:$H$183,3,FALSE)</f>
        <v>10Y</v>
      </c>
      <c r="G54" s="24" t="str">
        <f>VLOOKUP(E54,[1]Riferimento!$E$3:$H$181,2,FALSE)</f>
        <v>Banking Records</v>
      </c>
      <c r="H54" s="35">
        <v>44197</v>
      </c>
      <c r="I54" s="36">
        <v>44561</v>
      </c>
      <c r="J54" s="23" t="s">
        <v>80</v>
      </c>
      <c r="K54" s="37" t="s">
        <v>81</v>
      </c>
      <c r="L54" s="23" t="s">
        <v>106</v>
      </c>
      <c r="M54" s="24" t="str">
        <f>VLOOKUP(E54,[1]Riferimento!$E$3:$H$181,4,FALSE)</f>
        <v>Creation Date</v>
      </c>
      <c r="N54" s="25">
        <f t="shared" si="2"/>
        <v>44562</v>
      </c>
      <c r="O54" s="28">
        <f>VLOOKUP(E54,[1]Riferimento!$E$3:$I$181,5,FALSE)</f>
        <v>3650</v>
      </c>
      <c r="P54" s="29">
        <f t="shared" si="3"/>
        <v>48212</v>
      </c>
      <c r="Q54" s="29" t="str">
        <f>VLOOKUP(E54,[1]Riferimento!$E$3:$J$181,6,FALSE)</f>
        <v>Highly Confidential</v>
      </c>
      <c r="R54" s="30"/>
      <c r="S54" s="38" t="str">
        <f t="shared" si="5"/>
        <v/>
      </c>
      <c r="T54" s="22" t="s">
        <v>549</v>
      </c>
      <c r="U54" s="23" t="s">
        <v>36</v>
      </c>
      <c r="V54" s="39" t="s">
        <v>104</v>
      </c>
      <c r="W54" s="43">
        <v>44958</v>
      </c>
      <c r="X54" s="34">
        <v>3572</v>
      </c>
      <c r="Y54" s="34">
        <f t="shared" si="1"/>
        <v>60956</v>
      </c>
      <c r="Z54" s="33"/>
      <c r="AA54" s="33"/>
    </row>
    <row r="55" spans="1:27" ht="56" x14ac:dyDescent="0.2">
      <c r="A55" s="34">
        <v>60956</v>
      </c>
      <c r="B55" s="22" t="s">
        <v>30</v>
      </c>
      <c r="C55" s="23" t="str">
        <f>VLOOKUP(B55, [1]Riferimento!M$3:N97, 2, 0)</f>
        <v>Italy</v>
      </c>
      <c r="D55" s="23" t="s">
        <v>101</v>
      </c>
      <c r="E55" s="23" t="s">
        <v>102</v>
      </c>
      <c r="F55" s="24" t="str">
        <f>VLOOKUP(E55,[1]Riferimento!$E$3:$H$183,3,FALSE)</f>
        <v>10Y</v>
      </c>
      <c r="G55" s="24" t="str">
        <f>VLOOKUP(E55,[1]Riferimento!$E$3:$H$181,2,FALSE)</f>
        <v>Banking Records</v>
      </c>
      <c r="H55" s="35">
        <v>44197</v>
      </c>
      <c r="I55" s="36">
        <v>44561</v>
      </c>
      <c r="J55" s="23" t="s">
        <v>80</v>
      </c>
      <c r="K55" s="37" t="s">
        <v>81</v>
      </c>
      <c r="L55" s="23" t="s">
        <v>107</v>
      </c>
      <c r="M55" s="24" t="str">
        <f>VLOOKUP(E55,[1]Riferimento!$E$3:$H$181,4,FALSE)</f>
        <v>Creation Date</v>
      </c>
      <c r="N55" s="25">
        <f t="shared" si="2"/>
        <v>44562</v>
      </c>
      <c r="O55" s="28">
        <f>VLOOKUP(E55,[1]Riferimento!$E$3:$I$181,5,FALSE)</f>
        <v>3650</v>
      </c>
      <c r="P55" s="29">
        <f t="shared" si="3"/>
        <v>48212</v>
      </c>
      <c r="Q55" s="29" t="str">
        <f>VLOOKUP(E55,[1]Riferimento!$E$3:$J$181,6,FALSE)</f>
        <v>Highly Confidential</v>
      </c>
      <c r="R55" s="30"/>
      <c r="S55" s="38" t="str">
        <f t="shared" si="5"/>
        <v/>
      </c>
      <c r="T55" s="22" t="s">
        <v>549</v>
      </c>
      <c r="U55" s="23" t="s">
        <v>36</v>
      </c>
      <c r="V55" s="39" t="s">
        <v>104</v>
      </c>
      <c r="W55" s="43">
        <v>44958</v>
      </c>
      <c r="X55" s="34">
        <v>3572</v>
      </c>
      <c r="Y55" s="34">
        <f t="shared" si="1"/>
        <v>60956</v>
      </c>
      <c r="Z55" s="33"/>
      <c r="AA55" s="33"/>
    </row>
    <row r="56" spans="1:27" ht="56" x14ac:dyDescent="0.2">
      <c r="A56" s="34">
        <v>60956</v>
      </c>
      <c r="B56" s="22" t="s">
        <v>30</v>
      </c>
      <c r="C56" s="23" t="str">
        <f>VLOOKUP(B56, [1]Riferimento!M$3:N98, 2, 0)</f>
        <v>Italy</v>
      </c>
      <c r="D56" s="23" t="s">
        <v>101</v>
      </c>
      <c r="E56" s="23" t="s">
        <v>102</v>
      </c>
      <c r="F56" s="24" t="str">
        <f>VLOOKUP(E56,[1]Riferimento!$E$3:$H$183,3,FALSE)</f>
        <v>10Y</v>
      </c>
      <c r="G56" s="24" t="str">
        <f>VLOOKUP(E56,[1]Riferimento!$E$3:$H$181,2,FALSE)</f>
        <v>Banking Records</v>
      </c>
      <c r="H56" s="35">
        <v>44197</v>
      </c>
      <c r="I56" s="36">
        <v>44561</v>
      </c>
      <c r="J56" s="23" t="s">
        <v>80</v>
      </c>
      <c r="K56" s="37" t="s">
        <v>81</v>
      </c>
      <c r="L56" s="23" t="s">
        <v>108</v>
      </c>
      <c r="M56" s="24" t="str">
        <f>VLOOKUP(E56,[1]Riferimento!$E$3:$H$181,4,FALSE)</f>
        <v>Creation Date</v>
      </c>
      <c r="N56" s="25">
        <f t="shared" si="2"/>
        <v>44562</v>
      </c>
      <c r="O56" s="28">
        <f>VLOOKUP(E56,[1]Riferimento!$E$3:$I$181,5,FALSE)</f>
        <v>3650</v>
      </c>
      <c r="P56" s="29">
        <f t="shared" si="3"/>
        <v>48212</v>
      </c>
      <c r="Q56" s="29" t="str">
        <f>VLOOKUP(E56,[1]Riferimento!$E$3:$J$181,6,FALSE)</f>
        <v>Highly Confidential</v>
      </c>
      <c r="R56" s="30"/>
      <c r="S56" s="38" t="str">
        <f t="shared" si="5"/>
        <v/>
      </c>
      <c r="T56" s="22" t="s">
        <v>549</v>
      </c>
      <c r="U56" s="44" t="s">
        <v>36</v>
      </c>
      <c r="V56" s="39" t="s">
        <v>104</v>
      </c>
      <c r="W56" s="43">
        <v>44958</v>
      </c>
      <c r="X56" s="34">
        <v>3572</v>
      </c>
      <c r="Y56" s="34">
        <f t="shared" si="1"/>
        <v>60956</v>
      </c>
      <c r="Z56" s="45" t="s">
        <v>109</v>
      </c>
      <c r="AA56" s="46">
        <v>45042</v>
      </c>
    </row>
    <row r="57" spans="1:27" ht="56" x14ac:dyDescent="0.2">
      <c r="A57" s="34">
        <v>60956</v>
      </c>
      <c r="B57" s="22" t="s">
        <v>30</v>
      </c>
      <c r="C57" s="23" t="str">
        <f>VLOOKUP(B57, [1]Riferimento!M$3:N99, 2, 0)</f>
        <v>Italy</v>
      </c>
      <c r="D57" s="23" t="s">
        <v>101</v>
      </c>
      <c r="E57" s="23" t="s">
        <v>102</v>
      </c>
      <c r="F57" s="24" t="str">
        <f>VLOOKUP(E57,[1]Riferimento!$E$3:$H$183,3,FALSE)</f>
        <v>10Y</v>
      </c>
      <c r="G57" s="24" t="str">
        <f>VLOOKUP(E57,[1]Riferimento!$E$3:$H$181,2,FALSE)</f>
        <v>Banking Records</v>
      </c>
      <c r="H57" s="35">
        <v>44197</v>
      </c>
      <c r="I57" s="36">
        <v>44561</v>
      </c>
      <c r="J57" s="23" t="s">
        <v>80</v>
      </c>
      <c r="K57" s="37" t="s">
        <v>81</v>
      </c>
      <c r="L57" s="23" t="s">
        <v>110</v>
      </c>
      <c r="M57" s="24" t="str">
        <f>VLOOKUP(E57,[1]Riferimento!$E$3:$H$181,4,FALSE)</f>
        <v>Creation Date</v>
      </c>
      <c r="N57" s="25">
        <f t="shared" si="2"/>
        <v>44562</v>
      </c>
      <c r="O57" s="28">
        <f>VLOOKUP(E57,[1]Riferimento!$E$3:$I$181,5,FALSE)</f>
        <v>3650</v>
      </c>
      <c r="P57" s="29">
        <f t="shared" si="3"/>
        <v>48212</v>
      </c>
      <c r="Q57" s="29" t="str">
        <f>VLOOKUP(E57,[1]Riferimento!$E$3:$J$181,6,FALSE)</f>
        <v>Highly Confidential</v>
      </c>
      <c r="R57" s="30"/>
      <c r="S57" s="38" t="str">
        <f t="shared" si="5"/>
        <v/>
      </c>
      <c r="T57" s="22" t="s">
        <v>549</v>
      </c>
      <c r="U57" s="44" t="s">
        <v>36</v>
      </c>
      <c r="V57" s="39" t="s">
        <v>104</v>
      </c>
      <c r="W57" s="43">
        <v>44958</v>
      </c>
      <c r="X57" s="34">
        <v>3572</v>
      </c>
      <c r="Y57" s="34">
        <f t="shared" si="1"/>
        <v>60956</v>
      </c>
      <c r="Z57" s="45" t="s">
        <v>109</v>
      </c>
      <c r="AA57" s="46">
        <v>45042</v>
      </c>
    </row>
    <row r="58" spans="1:27" ht="84" x14ac:dyDescent="0.2">
      <c r="A58" s="34">
        <v>60957</v>
      </c>
      <c r="B58" s="22" t="s">
        <v>30</v>
      </c>
      <c r="C58" s="23" t="str">
        <f>VLOOKUP(B58, [1]Riferimento!M$3:N100, 2, 0)</f>
        <v>Italy</v>
      </c>
      <c r="D58" s="23" t="s">
        <v>101</v>
      </c>
      <c r="E58" s="23" t="s">
        <v>102</v>
      </c>
      <c r="F58" s="24" t="str">
        <f>VLOOKUP(E58,[1]Riferimento!$E$3:$H$183,3,FALSE)</f>
        <v>10Y</v>
      </c>
      <c r="G58" s="24" t="str">
        <f>VLOOKUP(E58,[1]Riferimento!$E$3:$H$181,2,FALSE)</f>
        <v>Banking Records</v>
      </c>
      <c r="H58" s="35">
        <v>44197</v>
      </c>
      <c r="I58" s="36">
        <v>44561</v>
      </c>
      <c r="J58" s="23" t="s">
        <v>80</v>
      </c>
      <c r="K58" s="37" t="s">
        <v>81</v>
      </c>
      <c r="L58" s="23" t="s">
        <v>111</v>
      </c>
      <c r="M58" s="24" t="str">
        <f>VLOOKUP(E58,[1]Riferimento!$E$3:$H$181,4,FALSE)</f>
        <v>Creation Date</v>
      </c>
      <c r="N58" s="25">
        <f t="shared" si="2"/>
        <v>44562</v>
      </c>
      <c r="O58" s="28">
        <f>VLOOKUP(E58,[1]Riferimento!$E$3:$I$181,5,FALSE)</f>
        <v>3650</v>
      </c>
      <c r="P58" s="29">
        <f t="shared" si="3"/>
        <v>48212</v>
      </c>
      <c r="Q58" s="29" t="str">
        <f>VLOOKUP(E58,[1]Riferimento!$E$3:$J$181,6,FALSE)</f>
        <v>Highly Confidential</v>
      </c>
      <c r="R58" s="30"/>
      <c r="S58" s="38" t="str">
        <f t="shared" si="5"/>
        <v/>
      </c>
      <c r="T58" s="22" t="s">
        <v>549</v>
      </c>
      <c r="U58" s="23" t="s">
        <v>36</v>
      </c>
      <c r="V58" s="39" t="s">
        <v>104</v>
      </c>
      <c r="W58" s="43">
        <v>44958</v>
      </c>
      <c r="X58" s="34">
        <v>3572</v>
      </c>
      <c r="Y58" s="34">
        <f t="shared" si="1"/>
        <v>60957</v>
      </c>
      <c r="Z58" s="33"/>
      <c r="AA58" s="33"/>
    </row>
    <row r="59" spans="1:27" ht="70" x14ac:dyDescent="0.2">
      <c r="A59" s="34">
        <v>60957</v>
      </c>
      <c r="B59" s="22" t="s">
        <v>30</v>
      </c>
      <c r="C59" s="23" t="str">
        <f>VLOOKUP(B59, [1]Riferimento!M$3:N101, 2, 0)</f>
        <v>Italy</v>
      </c>
      <c r="D59" s="23" t="s">
        <v>101</v>
      </c>
      <c r="E59" s="23" t="s">
        <v>102</v>
      </c>
      <c r="F59" s="24" t="str">
        <f>VLOOKUP(E59,[1]Riferimento!$E$3:$H$183,3,FALSE)</f>
        <v>10Y</v>
      </c>
      <c r="G59" s="24" t="str">
        <f>VLOOKUP(E59,[1]Riferimento!$E$3:$H$181,2,FALSE)</f>
        <v>Banking Records</v>
      </c>
      <c r="H59" s="35">
        <v>44197</v>
      </c>
      <c r="I59" s="36">
        <v>44561</v>
      </c>
      <c r="J59" s="23" t="s">
        <v>80</v>
      </c>
      <c r="K59" s="37" t="s">
        <v>81</v>
      </c>
      <c r="L59" s="23" t="s">
        <v>112</v>
      </c>
      <c r="M59" s="24" t="str">
        <f>VLOOKUP(E59,[1]Riferimento!$E$3:$H$181,4,FALSE)</f>
        <v>Creation Date</v>
      </c>
      <c r="N59" s="25">
        <f t="shared" si="2"/>
        <v>44562</v>
      </c>
      <c r="O59" s="28">
        <f>VLOOKUP(E59,[1]Riferimento!$E$3:$I$181,5,FALSE)</f>
        <v>3650</v>
      </c>
      <c r="P59" s="29">
        <f t="shared" si="3"/>
        <v>48212</v>
      </c>
      <c r="Q59" s="29" t="str">
        <f>VLOOKUP(E59,[1]Riferimento!$E$3:$J$181,6,FALSE)</f>
        <v>Highly Confidential</v>
      </c>
      <c r="R59" s="30"/>
      <c r="S59" s="38" t="str">
        <f t="shared" si="5"/>
        <v/>
      </c>
      <c r="T59" s="22" t="s">
        <v>549</v>
      </c>
      <c r="U59" s="23" t="s">
        <v>36</v>
      </c>
      <c r="V59" s="39" t="s">
        <v>104</v>
      </c>
      <c r="W59" s="43">
        <v>44958</v>
      </c>
      <c r="X59" s="34">
        <v>3572</v>
      </c>
      <c r="Y59" s="34">
        <f t="shared" si="1"/>
        <v>60957</v>
      </c>
      <c r="Z59" s="33"/>
      <c r="AA59" s="33"/>
    </row>
    <row r="60" spans="1:27" ht="56" x14ac:dyDescent="0.2">
      <c r="A60" s="34">
        <v>60957</v>
      </c>
      <c r="B60" s="22" t="s">
        <v>30</v>
      </c>
      <c r="C60" s="23" t="str">
        <f>VLOOKUP(B60, [1]Riferimento!M$3:N102, 2, 0)</f>
        <v>Italy</v>
      </c>
      <c r="D60" s="23" t="s">
        <v>101</v>
      </c>
      <c r="E60" s="23" t="s">
        <v>102</v>
      </c>
      <c r="F60" s="24" t="str">
        <f>VLOOKUP(E60,[1]Riferimento!$E$3:$H$183,3,FALSE)</f>
        <v>10Y</v>
      </c>
      <c r="G60" s="24" t="str">
        <f>VLOOKUP(E60,[1]Riferimento!$E$3:$H$181,2,FALSE)</f>
        <v>Banking Records</v>
      </c>
      <c r="H60" s="35">
        <v>44197</v>
      </c>
      <c r="I60" s="36">
        <v>44561</v>
      </c>
      <c r="J60" s="23" t="s">
        <v>80</v>
      </c>
      <c r="K60" s="37" t="s">
        <v>81</v>
      </c>
      <c r="L60" s="23" t="s">
        <v>113</v>
      </c>
      <c r="M60" s="24" t="str">
        <f>VLOOKUP(E60,[1]Riferimento!$E$3:$H$181,4,FALSE)</f>
        <v>Creation Date</v>
      </c>
      <c r="N60" s="25">
        <f t="shared" si="2"/>
        <v>44562</v>
      </c>
      <c r="O60" s="28">
        <f>VLOOKUP(E60,[1]Riferimento!$E$3:$I$181,5,FALSE)</f>
        <v>3650</v>
      </c>
      <c r="P60" s="29">
        <f t="shared" si="3"/>
        <v>48212</v>
      </c>
      <c r="Q60" s="29" t="str">
        <f>VLOOKUP(E60,[1]Riferimento!$E$3:$J$181,6,FALSE)</f>
        <v>Highly Confidential</v>
      </c>
      <c r="R60" s="30"/>
      <c r="S60" s="38" t="str">
        <f t="shared" si="5"/>
        <v/>
      </c>
      <c r="T60" s="22" t="s">
        <v>549</v>
      </c>
      <c r="U60" s="23" t="s">
        <v>36</v>
      </c>
      <c r="V60" s="39" t="s">
        <v>104</v>
      </c>
      <c r="W60" s="43">
        <v>44958</v>
      </c>
      <c r="X60" s="34">
        <v>3572</v>
      </c>
      <c r="Y60" s="34">
        <f t="shared" si="1"/>
        <v>60957</v>
      </c>
      <c r="Z60" s="33"/>
      <c r="AA60" s="33"/>
    </row>
    <row r="61" spans="1:27" ht="70" x14ac:dyDescent="0.2">
      <c r="A61" s="34">
        <v>60957</v>
      </c>
      <c r="B61" s="22" t="s">
        <v>30</v>
      </c>
      <c r="C61" s="23" t="str">
        <f>VLOOKUP(B61, [1]Riferimento!M$3:N103, 2, 0)</f>
        <v>Italy</v>
      </c>
      <c r="D61" s="23" t="s">
        <v>101</v>
      </c>
      <c r="E61" s="23" t="s">
        <v>102</v>
      </c>
      <c r="F61" s="24" t="str">
        <f>VLOOKUP(E61,[1]Riferimento!$E$3:$H$183,3,FALSE)</f>
        <v>10Y</v>
      </c>
      <c r="G61" s="24" t="str">
        <f>VLOOKUP(E61,[1]Riferimento!$E$3:$H$181,2,FALSE)</f>
        <v>Banking Records</v>
      </c>
      <c r="H61" s="35">
        <v>44197</v>
      </c>
      <c r="I61" s="36">
        <v>44561</v>
      </c>
      <c r="J61" s="23" t="s">
        <v>80</v>
      </c>
      <c r="K61" s="37" t="s">
        <v>81</v>
      </c>
      <c r="L61" s="23" t="s">
        <v>114</v>
      </c>
      <c r="M61" s="24" t="str">
        <f>VLOOKUP(E61,[1]Riferimento!$E$3:$H$181,4,FALSE)</f>
        <v>Creation Date</v>
      </c>
      <c r="N61" s="25">
        <f t="shared" si="2"/>
        <v>44562</v>
      </c>
      <c r="O61" s="28">
        <f>VLOOKUP(E61,[1]Riferimento!$E$3:$I$181,5,FALSE)</f>
        <v>3650</v>
      </c>
      <c r="P61" s="29">
        <f t="shared" si="3"/>
        <v>48212</v>
      </c>
      <c r="Q61" s="29" t="str">
        <f>VLOOKUP(E61,[1]Riferimento!$E$3:$J$181,6,FALSE)</f>
        <v>Highly Confidential</v>
      </c>
      <c r="R61" s="30"/>
      <c r="S61" s="38" t="str">
        <f t="shared" si="5"/>
        <v/>
      </c>
      <c r="T61" s="22" t="s">
        <v>549</v>
      </c>
      <c r="U61" s="23" t="s">
        <v>36</v>
      </c>
      <c r="V61" s="39" t="s">
        <v>104</v>
      </c>
      <c r="W61" s="43">
        <v>44958</v>
      </c>
      <c r="X61" s="34">
        <v>3572</v>
      </c>
      <c r="Y61" s="34">
        <f t="shared" si="1"/>
        <v>60957</v>
      </c>
      <c r="Z61" s="33"/>
      <c r="AA61" s="33"/>
    </row>
    <row r="62" spans="1:27" ht="70" x14ac:dyDescent="0.2">
      <c r="A62" s="34">
        <v>60957</v>
      </c>
      <c r="B62" s="22" t="s">
        <v>30</v>
      </c>
      <c r="C62" s="23" t="str">
        <f>VLOOKUP(B62, [1]Riferimento!M$3:N104, 2, 0)</f>
        <v>Italy</v>
      </c>
      <c r="D62" s="23" t="s">
        <v>101</v>
      </c>
      <c r="E62" s="23" t="s">
        <v>102</v>
      </c>
      <c r="F62" s="24" t="str">
        <f>VLOOKUP(E62,[1]Riferimento!$E$3:$H$183,3,FALSE)</f>
        <v>10Y</v>
      </c>
      <c r="G62" s="24" t="str">
        <f>VLOOKUP(E62,[1]Riferimento!$E$3:$H$181,2,FALSE)</f>
        <v>Banking Records</v>
      </c>
      <c r="H62" s="35">
        <v>44197</v>
      </c>
      <c r="I62" s="36">
        <v>44561</v>
      </c>
      <c r="J62" s="23" t="s">
        <v>80</v>
      </c>
      <c r="K62" s="37" t="s">
        <v>81</v>
      </c>
      <c r="L62" s="23" t="s">
        <v>114</v>
      </c>
      <c r="M62" s="24" t="str">
        <f>VLOOKUP(E62,[1]Riferimento!$E$3:$H$181,4,FALSE)</f>
        <v>Creation Date</v>
      </c>
      <c r="N62" s="25">
        <f t="shared" si="2"/>
        <v>44562</v>
      </c>
      <c r="O62" s="28">
        <f>VLOOKUP(E62,[1]Riferimento!$E$3:$I$181,5,FALSE)</f>
        <v>3650</v>
      </c>
      <c r="P62" s="29">
        <f t="shared" si="3"/>
        <v>48212</v>
      </c>
      <c r="Q62" s="29" t="str">
        <f>VLOOKUP(E62,[1]Riferimento!$E$3:$J$181,6,FALSE)</f>
        <v>Highly Confidential</v>
      </c>
      <c r="R62" s="30"/>
      <c r="S62" s="38" t="str">
        <f t="shared" si="5"/>
        <v/>
      </c>
      <c r="T62" s="22" t="s">
        <v>549</v>
      </c>
      <c r="U62" s="23" t="s">
        <v>36</v>
      </c>
      <c r="V62" s="39" t="s">
        <v>104</v>
      </c>
      <c r="W62" s="43">
        <v>44958</v>
      </c>
      <c r="X62" s="34">
        <v>3572</v>
      </c>
      <c r="Y62" s="34">
        <f t="shared" si="1"/>
        <v>60957</v>
      </c>
      <c r="Z62" s="33"/>
      <c r="AA62" s="33"/>
    </row>
    <row r="63" spans="1:27" ht="56" x14ac:dyDescent="0.2">
      <c r="A63" s="34">
        <v>60958</v>
      </c>
      <c r="B63" s="22" t="s">
        <v>30</v>
      </c>
      <c r="C63" s="23" t="str">
        <f>VLOOKUP(B63, [1]Riferimento!M$3:N105, 2, 0)</f>
        <v>Italy</v>
      </c>
      <c r="D63" s="23" t="s">
        <v>101</v>
      </c>
      <c r="E63" s="23" t="s">
        <v>102</v>
      </c>
      <c r="F63" s="24" t="str">
        <f>VLOOKUP(E63,[1]Riferimento!$E$3:$H$183,3,FALSE)</f>
        <v>10Y</v>
      </c>
      <c r="G63" s="24" t="str">
        <f>VLOOKUP(E63,[1]Riferimento!$E$3:$H$181,2,FALSE)</f>
        <v>Banking Records</v>
      </c>
      <c r="H63" s="35">
        <v>44197</v>
      </c>
      <c r="I63" s="36">
        <v>44561</v>
      </c>
      <c r="J63" s="23" t="s">
        <v>80</v>
      </c>
      <c r="K63" s="37" t="s">
        <v>81</v>
      </c>
      <c r="L63" s="23" t="s">
        <v>115</v>
      </c>
      <c r="M63" s="24" t="str">
        <f>VLOOKUP(E63,[1]Riferimento!$E$3:$H$181,4,FALSE)</f>
        <v>Creation Date</v>
      </c>
      <c r="N63" s="25">
        <f t="shared" si="2"/>
        <v>44562</v>
      </c>
      <c r="O63" s="28">
        <f>VLOOKUP(E63,[1]Riferimento!$E$3:$I$181,5,FALSE)</f>
        <v>3650</v>
      </c>
      <c r="P63" s="29">
        <f t="shared" si="3"/>
        <v>48212</v>
      </c>
      <c r="Q63" s="29" t="str">
        <f>VLOOKUP(E63,[1]Riferimento!$E$3:$J$181,6,FALSE)</f>
        <v>Highly Confidential</v>
      </c>
      <c r="R63" s="30"/>
      <c r="S63" s="38" t="str">
        <f t="shared" si="5"/>
        <v/>
      </c>
      <c r="T63" s="22" t="s">
        <v>549</v>
      </c>
      <c r="U63" s="23" t="s">
        <v>36</v>
      </c>
      <c r="V63" s="39" t="s">
        <v>104</v>
      </c>
      <c r="W63" s="43">
        <v>44958</v>
      </c>
      <c r="X63" s="34">
        <v>3571</v>
      </c>
      <c r="Y63" s="34">
        <f t="shared" si="1"/>
        <v>60958</v>
      </c>
      <c r="Z63" s="33"/>
      <c r="AA63" s="33"/>
    </row>
    <row r="64" spans="1:27" ht="56" x14ac:dyDescent="0.2">
      <c r="A64" s="34">
        <v>60958</v>
      </c>
      <c r="B64" s="22" t="s">
        <v>30</v>
      </c>
      <c r="C64" s="23" t="str">
        <f>VLOOKUP(B64, [1]Riferimento!M$3:N106, 2, 0)</f>
        <v>Italy</v>
      </c>
      <c r="D64" s="23" t="s">
        <v>101</v>
      </c>
      <c r="E64" s="23" t="s">
        <v>102</v>
      </c>
      <c r="F64" s="24" t="str">
        <f>VLOOKUP(E64,[1]Riferimento!$E$3:$H$183,3,FALSE)</f>
        <v>10Y</v>
      </c>
      <c r="G64" s="24" t="str">
        <f>VLOOKUP(E64,[1]Riferimento!$E$3:$H$181,2,FALSE)</f>
        <v>Banking Records</v>
      </c>
      <c r="H64" s="35">
        <v>44197</v>
      </c>
      <c r="I64" s="36">
        <v>44561</v>
      </c>
      <c r="J64" s="23" t="s">
        <v>80</v>
      </c>
      <c r="K64" s="37" t="s">
        <v>81</v>
      </c>
      <c r="L64" s="23" t="s">
        <v>116</v>
      </c>
      <c r="M64" s="24" t="str">
        <f>VLOOKUP(E64,[1]Riferimento!$E$3:$H$181,4,FALSE)</f>
        <v>Creation Date</v>
      </c>
      <c r="N64" s="25">
        <f t="shared" si="2"/>
        <v>44562</v>
      </c>
      <c r="O64" s="28">
        <f>VLOOKUP(E64,[1]Riferimento!$E$3:$I$181,5,FALSE)</f>
        <v>3650</v>
      </c>
      <c r="P64" s="29">
        <f t="shared" si="3"/>
        <v>48212</v>
      </c>
      <c r="Q64" s="29" t="str">
        <f>VLOOKUP(E64,[1]Riferimento!$E$3:$J$181,6,FALSE)</f>
        <v>Highly Confidential</v>
      </c>
      <c r="R64" s="30"/>
      <c r="S64" s="38" t="str">
        <f t="shared" si="5"/>
        <v/>
      </c>
      <c r="T64" s="22" t="s">
        <v>549</v>
      </c>
      <c r="U64" s="23" t="s">
        <v>36</v>
      </c>
      <c r="V64" s="39" t="s">
        <v>104</v>
      </c>
      <c r="W64" s="43">
        <v>44958</v>
      </c>
      <c r="X64" s="34">
        <v>3571</v>
      </c>
      <c r="Y64" s="34">
        <f t="shared" si="1"/>
        <v>60958</v>
      </c>
      <c r="Z64" s="33"/>
      <c r="AA64" s="33"/>
    </row>
    <row r="65" spans="1:27" ht="56" x14ac:dyDescent="0.2">
      <c r="A65" s="34">
        <v>60958</v>
      </c>
      <c r="B65" s="22" t="s">
        <v>30</v>
      </c>
      <c r="C65" s="23" t="str">
        <f>VLOOKUP(B65, [1]Riferimento!M$3:N107, 2, 0)</f>
        <v>Italy</v>
      </c>
      <c r="D65" s="23" t="s">
        <v>101</v>
      </c>
      <c r="E65" s="23" t="s">
        <v>102</v>
      </c>
      <c r="F65" s="24" t="str">
        <f>VLOOKUP(E65,[1]Riferimento!$E$3:$H$183,3,FALSE)</f>
        <v>10Y</v>
      </c>
      <c r="G65" s="24" t="str">
        <f>VLOOKUP(E65,[1]Riferimento!$E$3:$H$181,2,FALSE)</f>
        <v>Banking Records</v>
      </c>
      <c r="H65" s="35">
        <v>44197</v>
      </c>
      <c r="I65" s="36">
        <v>44561</v>
      </c>
      <c r="J65" s="23" t="s">
        <v>80</v>
      </c>
      <c r="K65" s="37" t="s">
        <v>81</v>
      </c>
      <c r="L65" s="23" t="s">
        <v>117</v>
      </c>
      <c r="M65" s="24" t="str">
        <f>VLOOKUP(E65,[1]Riferimento!$E$3:$H$181,4,FALSE)</f>
        <v>Creation Date</v>
      </c>
      <c r="N65" s="25">
        <f t="shared" si="2"/>
        <v>44562</v>
      </c>
      <c r="O65" s="28">
        <f>VLOOKUP(E65,[1]Riferimento!$E$3:$I$181,5,FALSE)</f>
        <v>3650</v>
      </c>
      <c r="P65" s="29">
        <f t="shared" si="3"/>
        <v>48212</v>
      </c>
      <c r="Q65" s="29" t="str">
        <f>VLOOKUP(E65,[1]Riferimento!$E$3:$J$181,6,FALSE)</f>
        <v>Highly Confidential</v>
      </c>
      <c r="R65" s="30"/>
      <c r="S65" s="38" t="str">
        <f t="shared" si="5"/>
        <v/>
      </c>
      <c r="T65" s="22" t="s">
        <v>549</v>
      </c>
      <c r="U65" s="23" t="s">
        <v>36</v>
      </c>
      <c r="V65" s="39" t="s">
        <v>104</v>
      </c>
      <c r="W65" s="43">
        <v>44958</v>
      </c>
      <c r="X65" s="34">
        <v>3571</v>
      </c>
      <c r="Y65" s="34">
        <f t="shared" si="1"/>
        <v>60958</v>
      </c>
      <c r="Z65" s="33"/>
      <c r="AA65" s="33"/>
    </row>
    <row r="66" spans="1:27" ht="56" x14ac:dyDescent="0.2">
      <c r="A66" s="34">
        <v>60958</v>
      </c>
      <c r="B66" s="22" t="s">
        <v>30</v>
      </c>
      <c r="C66" s="23" t="str">
        <f>VLOOKUP(B66, [1]Riferimento!M$3:N108, 2, 0)</f>
        <v>Italy</v>
      </c>
      <c r="D66" s="23" t="s">
        <v>101</v>
      </c>
      <c r="E66" s="23" t="s">
        <v>102</v>
      </c>
      <c r="F66" s="24" t="str">
        <f>VLOOKUP(E66,[1]Riferimento!$E$3:$H$183,3,FALSE)</f>
        <v>10Y</v>
      </c>
      <c r="G66" s="24" t="str">
        <f>VLOOKUP(E66,[1]Riferimento!$E$3:$H$181,2,FALSE)</f>
        <v>Banking Records</v>
      </c>
      <c r="H66" s="35">
        <v>44197</v>
      </c>
      <c r="I66" s="36">
        <v>44561</v>
      </c>
      <c r="J66" s="23" t="s">
        <v>80</v>
      </c>
      <c r="K66" s="37" t="s">
        <v>81</v>
      </c>
      <c r="L66" s="23" t="s">
        <v>118</v>
      </c>
      <c r="M66" s="24" t="str">
        <f>VLOOKUP(E66,[1]Riferimento!$E$3:$H$181,4,FALSE)</f>
        <v>Creation Date</v>
      </c>
      <c r="N66" s="25">
        <f t="shared" si="2"/>
        <v>44562</v>
      </c>
      <c r="O66" s="28">
        <f>VLOOKUP(E66,[1]Riferimento!$E$3:$I$181,5,FALSE)</f>
        <v>3650</v>
      </c>
      <c r="P66" s="29">
        <f t="shared" si="3"/>
        <v>48212</v>
      </c>
      <c r="Q66" s="29" t="str">
        <f>VLOOKUP(E66,[1]Riferimento!$E$3:$J$181,6,FALSE)</f>
        <v>Highly Confidential</v>
      </c>
      <c r="R66" s="30"/>
      <c r="S66" s="38" t="str">
        <f t="shared" si="5"/>
        <v/>
      </c>
      <c r="T66" s="22" t="s">
        <v>549</v>
      </c>
      <c r="U66" s="23" t="s">
        <v>36</v>
      </c>
      <c r="V66" s="39" t="s">
        <v>104</v>
      </c>
      <c r="W66" s="43">
        <v>44958</v>
      </c>
      <c r="X66" s="34">
        <v>3571</v>
      </c>
      <c r="Y66" s="34">
        <f t="shared" si="1"/>
        <v>60958</v>
      </c>
      <c r="Z66" s="33"/>
      <c r="AA66" s="33"/>
    </row>
    <row r="67" spans="1:27" ht="56" x14ac:dyDescent="0.2">
      <c r="A67" s="34">
        <v>60958</v>
      </c>
      <c r="B67" s="22" t="s">
        <v>30</v>
      </c>
      <c r="C67" s="23" t="str">
        <f>VLOOKUP(B67, [1]Riferimento!M$3:N109, 2, 0)</f>
        <v>Italy</v>
      </c>
      <c r="D67" s="23" t="s">
        <v>101</v>
      </c>
      <c r="E67" s="23" t="s">
        <v>102</v>
      </c>
      <c r="F67" s="24" t="str">
        <f>VLOOKUP(E67,[1]Riferimento!$E$3:$H$183,3,FALSE)</f>
        <v>10Y</v>
      </c>
      <c r="G67" s="24" t="str">
        <f>VLOOKUP(E67,[1]Riferimento!$E$3:$H$181,2,FALSE)</f>
        <v>Banking Records</v>
      </c>
      <c r="H67" s="35">
        <v>44197</v>
      </c>
      <c r="I67" s="36">
        <v>44561</v>
      </c>
      <c r="J67" s="23" t="s">
        <v>80</v>
      </c>
      <c r="K67" s="37" t="s">
        <v>81</v>
      </c>
      <c r="L67" s="23" t="s">
        <v>119</v>
      </c>
      <c r="M67" s="24" t="str">
        <f>VLOOKUP(E67,[1]Riferimento!$E$3:$H$181,4,FALSE)</f>
        <v>Creation Date</v>
      </c>
      <c r="N67" s="25">
        <f t="shared" si="2"/>
        <v>44562</v>
      </c>
      <c r="O67" s="28">
        <f>VLOOKUP(E67,[1]Riferimento!$E$3:$I$181,5,FALSE)</f>
        <v>3650</v>
      </c>
      <c r="P67" s="29">
        <f t="shared" si="3"/>
        <v>48212</v>
      </c>
      <c r="Q67" s="29" t="str">
        <f>VLOOKUP(E67,[1]Riferimento!$E$3:$J$181,6,FALSE)</f>
        <v>Highly Confidential</v>
      </c>
      <c r="R67" s="30"/>
      <c r="S67" s="38" t="str">
        <f t="shared" si="5"/>
        <v/>
      </c>
      <c r="T67" s="22" t="s">
        <v>549</v>
      </c>
      <c r="U67" s="23" t="s">
        <v>36</v>
      </c>
      <c r="V67" s="39" t="s">
        <v>104</v>
      </c>
      <c r="W67" s="43">
        <v>44958</v>
      </c>
      <c r="X67" s="34">
        <v>3571</v>
      </c>
      <c r="Y67" s="34">
        <f t="shared" ref="Y67:Y130" si="6">A67</f>
        <v>60958</v>
      </c>
      <c r="Z67" s="33"/>
      <c r="AA67" s="33"/>
    </row>
    <row r="68" spans="1:27" ht="56" x14ac:dyDescent="0.2">
      <c r="A68" s="34">
        <v>60959</v>
      </c>
      <c r="B68" s="22" t="s">
        <v>30</v>
      </c>
      <c r="C68" s="23" t="str">
        <f>VLOOKUP(B68, [1]Riferimento!M$3:N110, 2, 0)</f>
        <v>Italy</v>
      </c>
      <c r="D68" s="23" t="s">
        <v>101</v>
      </c>
      <c r="E68" s="23" t="s">
        <v>102</v>
      </c>
      <c r="F68" s="24" t="str">
        <f>VLOOKUP(E68,[1]Riferimento!$E$3:$H$183,3,FALSE)</f>
        <v>10Y</v>
      </c>
      <c r="G68" s="24" t="str">
        <f>VLOOKUP(E68,[1]Riferimento!$E$3:$H$181,2,FALSE)</f>
        <v>Banking Records</v>
      </c>
      <c r="H68" s="35">
        <v>44197</v>
      </c>
      <c r="I68" s="36">
        <v>44561</v>
      </c>
      <c r="J68" s="23" t="s">
        <v>80</v>
      </c>
      <c r="K68" s="37" t="s">
        <v>81</v>
      </c>
      <c r="L68" s="23" t="s">
        <v>120</v>
      </c>
      <c r="M68" s="24" t="str">
        <f>VLOOKUP(E68,[1]Riferimento!$E$3:$H$181,4,FALSE)</f>
        <v>Creation Date</v>
      </c>
      <c r="N68" s="25">
        <f t="shared" ref="N68:N131" si="7">+I68+1</f>
        <v>44562</v>
      </c>
      <c r="O68" s="28">
        <f>VLOOKUP(E68,[1]Riferimento!$E$3:$I$181,5,FALSE)</f>
        <v>3650</v>
      </c>
      <c r="P68" s="29">
        <f t="shared" si="3"/>
        <v>48212</v>
      </c>
      <c r="Q68" s="29" t="str">
        <f>VLOOKUP(E68,[1]Riferimento!$E$3:$J$181,6,FALSE)</f>
        <v>Highly Confidential</v>
      </c>
      <c r="R68" s="30"/>
      <c r="S68" s="38" t="str">
        <f t="shared" si="5"/>
        <v/>
      </c>
      <c r="T68" s="22" t="s">
        <v>549</v>
      </c>
      <c r="U68" s="23" t="s">
        <v>36</v>
      </c>
      <c r="V68" s="39" t="s">
        <v>104</v>
      </c>
      <c r="W68" s="43">
        <v>44958</v>
      </c>
      <c r="X68" s="34">
        <v>3571</v>
      </c>
      <c r="Y68" s="34">
        <f t="shared" si="6"/>
        <v>60959</v>
      </c>
      <c r="Z68" s="33"/>
      <c r="AA68" s="33"/>
    </row>
    <row r="69" spans="1:27" ht="56" x14ac:dyDescent="0.2">
      <c r="A69" s="34">
        <v>60959</v>
      </c>
      <c r="B69" s="22" t="s">
        <v>30</v>
      </c>
      <c r="C69" s="23" t="str">
        <f>VLOOKUP(B69, [1]Riferimento!M$3:N111, 2, 0)</f>
        <v>Italy</v>
      </c>
      <c r="D69" s="23" t="s">
        <v>101</v>
      </c>
      <c r="E69" s="23" t="s">
        <v>102</v>
      </c>
      <c r="F69" s="24" t="str">
        <f>VLOOKUP(E69,[1]Riferimento!$E$3:$H$183,3,FALSE)</f>
        <v>10Y</v>
      </c>
      <c r="G69" s="24" t="str">
        <f>VLOOKUP(E69,[1]Riferimento!$E$3:$H$181,2,FALSE)</f>
        <v>Banking Records</v>
      </c>
      <c r="H69" s="35">
        <v>44197</v>
      </c>
      <c r="I69" s="36">
        <v>44561</v>
      </c>
      <c r="J69" s="23" t="s">
        <v>80</v>
      </c>
      <c r="K69" s="37" t="s">
        <v>81</v>
      </c>
      <c r="L69" s="23" t="s">
        <v>121</v>
      </c>
      <c r="M69" s="24" t="str">
        <f>VLOOKUP(E69,[1]Riferimento!$E$3:$H$181,4,FALSE)</f>
        <v>Creation Date</v>
      </c>
      <c r="N69" s="25">
        <f t="shared" si="7"/>
        <v>44562</v>
      </c>
      <c r="O69" s="28">
        <f>VLOOKUP(E69,[1]Riferimento!$E$3:$I$181,5,FALSE)</f>
        <v>3650</v>
      </c>
      <c r="P69" s="29">
        <f t="shared" si="3"/>
        <v>48212</v>
      </c>
      <c r="Q69" s="29" t="str">
        <f>VLOOKUP(E69,[1]Riferimento!$E$3:$J$181,6,FALSE)</f>
        <v>Highly Confidential</v>
      </c>
      <c r="R69" s="30"/>
      <c r="S69" s="38" t="str">
        <f t="shared" si="5"/>
        <v/>
      </c>
      <c r="T69" s="22" t="s">
        <v>549</v>
      </c>
      <c r="U69" s="23" t="s">
        <v>36</v>
      </c>
      <c r="V69" s="39" t="s">
        <v>104</v>
      </c>
      <c r="W69" s="43">
        <v>44958</v>
      </c>
      <c r="X69" s="34">
        <v>3571</v>
      </c>
      <c r="Y69" s="34">
        <f t="shared" si="6"/>
        <v>60959</v>
      </c>
      <c r="Z69" s="33"/>
      <c r="AA69" s="33"/>
    </row>
    <row r="70" spans="1:27" ht="56" x14ac:dyDescent="0.2">
      <c r="A70" s="34">
        <v>60959</v>
      </c>
      <c r="B70" s="22" t="s">
        <v>30</v>
      </c>
      <c r="C70" s="23" t="str">
        <f>VLOOKUP(B70, [1]Riferimento!M$3:N112, 2, 0)</f>
        <v>Italy</v>
      </c>
      <c r="D70" s="23" t="s">
        <v>101</v>
      </c>
      <c r="E70" s="23" t="s">
        <v>102</v>
      </c>
      <c r="F70" s="24" t="str">
        <f>VLOOKUP(E70,[1]Riferimento!$E$3:$H$183,3,FALSE)</f>
        <v>10Y</v>
      </c>
      <c r="G70" s="24" t="str">
        <f>VLOOKUP(E70,[1]Riferimento!$E$3:$H$181,2,FALSE)</f>
        <v>Banking Records</v>
      </c>
      <c r="H70" s="35">
        <v>44197</v>
      </c>
      <c r="I70" s="36">
        <v>44561</v>
      </c>
      <c r="J70" s="23" t="s">
        <v>80</v>
      </c>
      <c r="K70" s="37" t="s">
        <v>81</v>
      </c>
      <c r="L70" s="23" t="s">
        <v>122</v>
      </c>
      <c r="M70" s="24" t="str">
        <f>VLOOKUP(E70,[1]Riferimento!$E$3:$H$181,4,FALSE)</f>
        <v>Creation Date</v>
      </c>
      <c r="N70" s="25">
        <f t="shared" si="7"/>
        <v>44562</v>
      </c>
      <c r="O70" s="28">
        <f>VLOOKUP(E70,[1]Riferimento!$E$3:$I$181,5,FALSE)</f>
        <v>3650</v>
      </c>
      <c r="P70" s="29">
        <f t="shared" ref="P70:P133" si="8">N70+O70</f>
        <v>48212</v>
      </c>
      <c r="Q70" s="29" t="str">
        <f>VLOOKUP(E70,[1]Riferimento!$E$3:$J$181,6,FALSE)</f>
        <v>Highly Confidential</v>
      </c>
      <c r="R70" s="30"/>
      <c r="S70" s="38" t="str">
        <f t="shared" si="5"/>
        <v/>
      </c>
      <c r="T70" s="22" t="s">
        <v>549</v>
      </c>
      <c r="U70" s="23" t="s">
        <v>36</v>
      </c>
      <c r="V70" s="39" t="s">
        <v>104</v>
      </c>
      <c r="W70" s="43">
        <v>44958</v>
      </c>
      <c r="X70" s="34">
        <v>3571</v>
      </c>
      <c r="Y70" s="34">
        <f t="shared" si="6"/>
        <v>60959</v>
      </c>
      <c r="Z70" s="33"/>
      <c r="AA70" s="33"/>
    </row>
    <row r="71" spans="1:27" ht="56" x14ac:dyDescent="0.2">
      <c r="A71" s="34">
        <v>60959</v>
      </c>
      <c r="B71" s="22" t="s">
        <v>30</v>
      </c>
      <c r="C71" s="23" t="str">
        <f>VLOOKUP(B71, [1]Riferimento!M$3:N113, 2, 0)</f>
        <v>Italy</v>
      </c>
      <c r="D71" s="23" t="s">
        <v>101</v>
      </c>
      <c r="E71" s="23" t="s">
        <v>102</v>
      </c>
      <c r="F71" s="24" t="str">
        <f>VLOOKUP(E71,[1]Riferimento!$E$3:$H$183,3,FALSE)</f>
        <v>10Y</v>
      </c>
      <c r="G71" s="24" t="str">
        <f>VLOOKUP(E71,[1]Riferimento!$E$3:$H$181,2,FALSE)</f>
        <v>Banking Records</v>
      </c>
      <c r="H71" s="35">
        <v>44197</v>
      </c>
      <c r="I71" s="36">
        <v>44561</v>
      </c>
      <c r="J71" s="23" t="s">
        <v>80</v>
      </c>
      <c r="K71" s="37" t="s">
        <v>81</v>
      </c>
      <c r="L71" s="23" t="s">
        <v>123</v>
      </c>
      <c r="M71" s="24" t="str">
        <f>VLOOKUP(E71,[1]Riferimento!$E$3:$H$181,4,FALSE)</f>
        <v>Creation Date</v>
      </c>
      <c r="N71" s="25">
        <f t="shared" si="7"/>
        <v>44562</v>
      </c>
      <c r="O71" s="28">
        <f>VLOOKUP(E71,[1]Riferimento!$E$3:$I$181,5,FALSE)</f>
        <v>3650</v>
      </c>
      <c r="P71" s="29">
        <f t="shared" si="8"/>
        <v>48212</v>
      </c>
      <c r="Q71" s="29" t="str">
        <f>VLOOKUP(E71,[1]Riferimento!$E$3:$J$181,6,FALSE)</f>
        <v>Highly Confidential</v>
      </c>
      <c r="R71" s="30"/>
      <c r="S71" s="38" t="str">
        <f t="shared" si="5"/>
        <v/>
      </c>
      <c r="T71" s="22" t="s">
        <v>549</v>
      </c>
      <c r="U71" s="23" t="s">
        <v>36</v>
      </c>
      <c r="V71" s="39" t="s">
        <v>104</v>
      </c>
      <c r="W71" s="43">
        <v>44958</v>
      </c>
      <c r="X71" s="34">
        <v>3571</v>
      </c>
      <c r="Y71" s="34">
        <f t="shared" si="6"/>
        <v>60959</v>
      </c>
      <c r="Z71" s="33"/>
      <c r="AA71" s="33"/>
    </row>
    <row r="72" spans="1:27" ht="154" x14ac:dyDescent="0.2">
      <c r="A72" s="34">
        <v>60959</v>
      </c>
      <c r="B72" s="22" t="s">
        <v>30</v>
      </c>
      <c r="C72" s="23" t="str">
        <f>VLOOKUP(B72, [1]Riferimento!M$3:N114, 2, 0)</f>
        <v>Italy</v>
      </c>
      <c r="D72" s="23" t="s">
        <v>101</v>
      </c>
      <c r="E72" s="23" t="s">
        <v>102</v>
      </c>
      <c r="F72" s="24" t="str">
        <f>VLOOKUP(E72,[1]Riferimento!$E$3:$H$183,3,FALSE)</f>
        <v>10Y</v>
      </c>
      <c r="G72" s="24" t="str">
        <f>VLOOKUP(E72,[1]Riferimento!$E$3:$H$181,2,FALSE)</f>
        <v>Banking Records</v>
      </c>
      <c r="H72" s="35">
        <v>44197</v>
      </c>
      <c r="I72" s="36">
        <v>44561</v>
      </c>
      <c r="J72" s="23" t="s">
        <v>80</v>
      </c>
      <c r="K72" s="37" t="s">
        <v>81</v>
      </c>
      <c r="L72" s="23" t="s">
        <v>124</v>
      </c>
      <c r="M72" s="24" t="str">
        <f>VLOOKUP(E72,[1]Riferimento!$E$3:$H$181,4,FALSE)</f>
        <v>Creation Date</v>
      </c>
      <c r="N72" s="25">
        <f t="shared" si="7"/>
        <v>44562</v>
      </c>
      <c r="O72" s="28">
        <f>VLOOKUP(E72,[1]Riferimento!$E$3:$I$181,5,FALSE)</f>
        <v>3650</v>
      </c>
      <c r="P72" s="29">
        <f t="shared" si="8"/>
        <v>48212</v>
      </c>
      <c r="Q72" s="29" t="str">
        <f>VLOOKUP(E72,[1]Riferimento!$E$3:$J$181,6,FALSE)</f>
        <v>Highly Confidential</v>
      </c>
      <c r="R72" s="30"/>
      <c r="S72" s="38" t="str">
        <f t="shared" si="5"/>
        <v/>
      </c>
      <c r="T72" s="22" t="s">
        <v>549</v>
      </c>
      <c r="U72" s="23" t="s">
        <v>36</v>
      </c>
      <c r="V72" s="39" t="s">
        <v>104</v>
      </c>
      <c r="W72" s="43">
        <v>44958</v>
      </c>
      <c r="X72" s="34">
        <v>3571</v>
      </c>
      <c r="Y72" s="34">
        <f t="shared" si="6"/>
        <v>60959</v>
      </c>
      <c r="Z72" s="33"/>
      <c r="AA72" s="33"/>
    </row>
    <row r="73" spans="1:27" ht="56" x14ac:dyDescent="0.2">
      <c r="A73" s="34">
        <v>60960</v>
      </c>
      <c r="B73" s="22" t="s">
        <v>30</v>
      </c>
      <c r="C73" s="23" t="str">
        <f>VLOOKUP(B73, [1]Riferimento!M$3:N115, 2, 0)</f>
        <v>Italy</v>
      </c>
      <c r="D73" s="23" t="s">
        <v>101</v>
      </c>
      <c r="E73" s="23" t="s">
        <v>102</v>
      </c>
      <c r="F73" s="24" t="str">
        <f>VLOOKUP(E73,[1]Riferimento!$E$3:$H$183,3,FALSE)</f>
        <v>10Y</v>
      </c>
      <c r="G73" s="24" t="str">
        <f>VLOOKUP(E73,[1]Riferimento!$E$3:$H$181,2,FALSE)</f>
        <v>Banking Records</v>
      </c>
      <c r="H73" s="35">
        <v>44197</v>
      </c>
      <c r="I73" s="36">
        <v>44561</v>
      </c>
      <c r="J73" s="23" t="s">
        <v>80</v>
      </c>
      <c r="K73" s="37" t="s">
        <v>81</v>
      </c>
      <c r="L73" s="23" t="s">
        <v>125</v>
      </c>
      <c r="M73" s="24" t="str">
        <f>VLOOKUP(E73,[1]Riferimento!$E$3:$H$181,4,FALSE)</f>
        <v>Creation Date</v>
      </c>
      <c r="N73" s="25">
        <f t="shared" si="7"/>
        <v>44562</v>
      </c>
      <c r="O73" s="28">
        <f>VLOOKUP(E73,[1]Riferimento!$E$3:$I$181,5,FALSE)</f>
        <v>3650</v>
      </c>
      <c r="P73" s="29">
        <f t="shared" si="8"/>
        <v>48212</v>
      </c>
      <c r="Q73" s="29" t="str">
        <f>VLOOKUP(E73,[1]Riferimento!$E$3:$J$181,6,FALSE)</f>
        <v>Highly Confidential</v>
      </c>
      <c r="R73" s="30"/>
      <c r="S73" s="38" t="str">
        <f t="shared" si="5"/>
        <v/>
      </c>
      <c r="T73" s="22" t="s">
        <v>549</v>
      </c>
      <c r="U73" s="23" t="s">
        <v>36</v>
      </c>
      <c r="V73" s="39" t="s">
        <v>104</v>
      </c>
      <c r="W73" s="43">
        <v>44958</v>
      </c>
      <c r="X73" s="34">
        <v>3570</v>
      </c>
      <c r="Y73" s="34">
        <f t="shared" si="6"/>
        <v>60960</v>
      </c>
      <c r="Z73" s="33"/>
      <c r="AA73" s="33"/>
    </row>
    <row r="74" spans="1:27" ht="182" x14ac:dyDescent="0.2">
      <c r="A74" s="34">
        <v>60960</v>
      </c>
      <c r="B74" s="22" t="s">
        <v>30</v>
      </c>
      <c r="C74" s="23" t="str">
        <f>VLOOKUP(B74, [1]Riferimento!M$3:N116, 2, 0)</f>
        <v>Italy</v>
      </c>
      <c r="D74" s="23" t="s">
        <v>101</v>
      </c>
      <c r="E74" s="23" t="s">
        <v>102</v>
      </c>
      <c r="F74" s="24" t="str">
        <f>VLOOKUP(E74,[1]Riferimento!$E$3:$H$183,3,FALSE)</f>
        <v>10Y</v>
      </c>
      <c r="G74" s="24" t="str">
        <f>VLOOKUP(E74,[1]Riferimento!$E$3:$H$181,2,FALSE)</f>
        <v>Banking Records</v>
      </c>
      <c r="H74" s="35">
        <v>44197</v>
      </c>
      <c r="I74" s="36">
        <v>44561</v>
      </c>
      <c r="J74" s="23" t="s">
        <v>80</v>
      </c>
      <c r="K74" s="37" t="s">
        <v>81</v>
      </c>
      <c r="L74" s="23" t="s">
        <v>126</v>
      </c>
      <c r="M74" s="24" t="str">
        <f>VLOOKUP(E74,[1]Riferimento!$E$3:$H$181,4,FALSE)</f>
        <v>Creation Date</v>
      </c>
      <c r="N74" s="25">
        <f t="shared" si="7"/>
        <v>44562</v>
      </c>
      <c r="O74" s="28">
        <f>VLOOKUP(E74,[1]Riferimento!$E$3:$I$181,5,FALSE)</f>
        <v>3650</v>
      </c>
      <c r="P74" s="29">
        <f t="shared" si="8"/>
        <v>48212</v>
      </c>
      <c r="Q74" s="29" t="str">
        <f>VLOOKUP(E74,[1]Riferimento!$E$3:$J$181,6,FALSE)</f>
        <v>Highly Confidential</v>
      </c>
      <c r="R74" s="30"/>
      <c r="S74" s="38" t="str">
        <f t="shared" si="5"/>
        <v/>
      </c>
      <c r="T74" s="22" t="s">
        <v>549</v>
      </c>
      <c r="U74" s="23" t="s">
        <v>36</v>
      </c>
      <c r="V74" s="39" t="s">
        <v>104</v>
      </c>
      <c r="W74" s="43">
        <v>44958</v>
      </c>
      <c r="X74" s="34">
        <v>3570</v>
      </c>
      <c r="Y74" s="34">
        <f t="shared" si="6"/>
        <v>60960</v>
      </c>
      <c r="Z74" s="33"/>
      <c r="AA74" s="33"/>
    </row>
    <row r="75" spans="1:27" ht="168" x14ac:dyDescent="0.2">
      <c r="A75" s="34">
        <v>60960</v>
      </c>
      <c r="B75" s="22" t="s">
        <v>30</v>
      </c>
      <c r="C75" s="23" t="str">
        <f>VLOOKUP(B75, [1]Riferimento!M$3:N117, 2, 0)</f>
        <v>Italy</v>
      </c>
      <c r="D75" s="23" t="s">
        <v>101</v>
      </c>
      <c r="E75" s="23" t="s">
        <v>102</v>
      </c>
      <c r="F75" s="24" t="str">
        <f>VLOOKUP(E75,[1]Riferimento!$E$3:$H$183,3,FALSE)</f>
        <v>10Y</v>
      </c>
      <c r="G75" s="24" t="str">
        <f>VLOOKUP(E75,[1]Riferimento!$E$3:$H$181,2,FALSE)</f>
        <v>Banking Records</v>
      </c>
      <c r="H75" s="35">
        <v>44197</v>
      </c>
      <c r="I75" s="36">
        <v>44561</v>
      </c>
      <c r="J75" s="23" t="s">
        <v>80</v>
      </c>
      <c r="K75" s="37" t="s">
        <v>81</v>
      </c>
      <c r="L75" s="23" t="s">
        <v>127</v>
      </c>
      <c r="M75" s="24" t="str">
        <f>VLOOKUP(E75,[1]Riferimento!$E$3:$H$181,4,FALSE)</f>
        <v>Creation Date</v>
      </c>
      <c r="N75" s="25">
        <f t="shared" si="7"/>
        <v>44562</v>
      </c>
      <c r="O75" s="28">
        <f>VLOOKUP(E75,[1]Riferimento!$E$3:$I$181,5,FALSE)</f>
        <v>3650</v>
      </c>
      <c r="P75" s="29">
        <f t="shared" si="8"/>
        <v>48212</v>
      </c>
      <c r="Q75" s="29" t="str">
        <f>VLOOKUP(E75,[1]Riferimento!$E$3:$J$181,6,FALSE)</f>
        <v>Highly Confidential</v>
      </c>
      <c r="R75" s="30"/>
      <c r="S75" s="38" t="str">
        <f t="shared" si="5"/>
        <v/>
      </c>
      <c r="T75" s="22" t="s">
        <v>549</v>
      </c>
      <c r="U75" s="23" t="s">
        <v>36</v>
      </c>
      <c r="V75" s="39" t="s">
        <v>104</v>
      </c>
      <c r="W75" s="43">
        <v>44958</v>
      </c>
      <c r="X75" s="34">
        <v>3570</v>
      </c>
      <c r="Y75" s="34">
        <f t="shared" si="6"/>
        <v>60960</v>
      </c>
      <c r="Z75" s="33"/>
      <c r="AA75" s="33"/>
    </row>
    <row r="76" spans="1:27" ht="154" x14ac:dyDescent="0.2">
      <c r="A76" s="34">
        <v>60960</v>
      </c>
      <c r="B76" s="22" t="s">
        <v>30</v>
      </c>
      <c r="C76" s="23" t="str">
        <f>VLOOKUP(B76, [1]Riferimento!M$3:N118, 2, 0)</f>
        <v>Italy</v>
      </c>
      <c r="D76" s="23" t="s">
        <v>101</v>
      </c>
      <c r="E76" s="23" t="s">
        <v>102</v>
      </c>
      <c r="F76" s="24" t="str">
        <f>VLOOKUP(E76,[1]Riferimento!$E$3:$H$183,3,FALSE)</f>
        <v>10Y</v>
      </c>
      <c r="G76" s="24" t="str">
        <f>VLOOKUP(E76,[1]Riferimento!$E$3:$H$181,2,FALSE)</f>
        <v>Banking Records</v>
      </c>
      <c r="H76" s="35">
        <v>44197</v>
      </c>
      <c r="I76" s="36">
        <v>44561</v>
      </c>
      <c r="J76" s="23" t="s">
        <v>80</v>
      </c>
      <c r="K76" s="37" t="s">
        <v>81</v>
      </c>
      <c r="L76" s="23" t="s">
        <v>128</v>
      </c>
      <c r="M76" s="24" t="str">
        <f>VLOOKUP(E76,[1]Riferimento!$E$3:$H$181,4,FALSE)</f>
        <v>Creation Date</v>
      </c>
      <c r="N76" s="25">
        <f t="shared" si="7"/>
        <v>44562</v>
      </c>
      <c r="O76" s="28">
        <f>VLOOKUP(E76,[1]Riferimento!$E$3:$I$181,5,FALSE)</f>
        <v>3650</v>
      </c>
      <c r="P76" s="29">
        <f t="shared" si="8"/>
        <v>48212</v>
      </c>
      <c r="Q76" s="29" t="str">
        <f>VLOOKUP(E76,[1]Riferimento!$E$3:$J$181,6,FALSE)</f>
        <v>Highly Confidential</v>
      </c>
      <c r="R76" s="30"/>
      <c r="S76" s="38" t="str">
        <f t="shared" si="5"/>
        <v/>
      </c>
      <c r="T76" s="22" t="s">
        <v>549</v>
      </c>
      <c r="U76" s="23" t="s">
        <v>36</v>
      </c>
      <c r="V76" s="39" t="s">
        <v>104</v>
      </c>
      <c r="W76" s="43">
        <v>44958</v>
      </c>
      <c r="X76" s="34">
        <v>3570</v>
      </c>
      <c r="Y76" s="34">
        <f t="shared" si="6"/>
        <v>60960</v>
      </c>
      <c r="Z76" s="33"/>
      <c r="AA76" s="33"/>
    </row>
    <row r="77" spans="1:27" ht="140" x14ac:dyDescent="0.2">
      <c r="A77" s="34">
        <v>60960</v>
      </c>
      <c r="B77" s="22" t="s">
        <v>30</v>
      </c>
      <c r="C77" s="23" t="str">
        <f>VLOOKUP(B77, [1]Riferimento!M$3:N119, 2, 0)</f>
        <v>Italy</v>
      </c>
      <c r="D77" s="23" t="s">
        <v>101</v>
      </c>
      <c r="E77" s="23" t="s">
        <v>102</v>
      </c>
      <c r="F77" s="24" t="str">
        <f>VLOOKUP(E77,[1]Riferimento!$E$3:$H$183,3,FALSE)</f>
        <v>10Y</v>
      </c>
      <c r="G77" s="24" t="str">
        <f>VLOOKUP(E77,[1]Riferimento!$E$3:$H$181,2,FALSE)</f>
        <v>Banking Records</v>
      </c>
      <c r="H77" s="35">
        <v>44197</v>
      </c>
      <c r="I77" s="36">
        <v>44561</v>
      </c>
      <c r="J77" s="23" t="s">
        <v>80</v>
      </c>
      <c r="K77" s="37" t="s">
        <v>81</v>
      </c>
      <c r="L77" s="23" t="s">
        <v>129</v>
      </c>
      <c r="M77" s="24" t="str">
        <f>VLOOKUP(E77,[1]Riferimento!$E$3:$H$181,4,FALSE)</f>
        <v>Creation Date</v>
      </c>
      <c r="N77" s="25">
        <f t="shared" si="7"/>
        <v>44562</v>
      </c>
      <c r="O77" s="28">
        <f>VLOOKUP(E77,[1]Riferimento!$E$3:$I$181,5,FALSE)</f>
        <v>3650</v>
      </c>
      <c r="P77" s="29">
        <f t="shared" si="8"/>
        <v>48212</v>
      </c>
      <c r="Q77" s="29" t="str">
        <f>VLOOKUP(E77,[1]Riferimento!$E$3:$J$181,6,FALSE)</f>
        <v>Highly Confidential</v>
      </c>
      <c r="R77" s="30"/>
      <c r="S77" s="38" t="str">
        <f t="shared" si="5"/>
        <v/>
      </c>
      <c r="T77" s="22" t="s">
        <v>549</v>
      </c>
      <c r="U77" s="23" t="s">
        <v>36</v>
      </c>
      <c r="V77" s="39" t="s">
        <v>104</v>
      </c>
      <c r="W77" s="43">
        <v>44958</v>
      </c>
      <c r="X77" s="34">
        <v>3570</v>
      </c>
      <c r="Y77" s="34">
        <f t="shared" si="6"/>
        <v>60960</v>
      </c>
      <c r="Z77" s="33"/>
      <c r="AA77" s="33"/>
    </row>
    <row r="78" spans="1:27" ht="154" x14ac:dyDescent="0.2">
      <c r="A78" s="34">
        <v>60961</v>
      </c>
      <c r="B78" s="22" t="s">
        <v>30</v>
      </c>
      <c r="C78" s="23" t="str">
        <f>VLOOKUP(B78, [1]Riferimento!M$3:N120, 2, 0)</f>
        <v>Italy</v>
      </c>
      <c r="D78" s="23" t="s">
        <v>101</v>
      </c>
      <c r="E78" s="23" t="s">
        <v>102</v>
      </c>
      <c r="F78" s="24" t="str">
        <f>VLOOKUP(E78,[1]Riferimento!$E$3:$H$183,3,FALSE)</f>
        <v>10Y</v>
      </c>
      <c r="G78" s="24" t="str">
        <f>VLOOKUP(E78,[1]Riferimento!$E$3:$H$181,2,FALSE)</f>
        <v>Banking Records</v>
      </c>
      <c r="H78" s="35">
        <v>44197</v>
      </c>
      <c r="I78" s="36">
        <v>44561</v>
      </c>
      <c r="J78" s="23" t="s">
        <v>80</v>
      </c>
      <c r="K78" s="37" t="s">
        <v>81</v>
      </c>
      <c r="L78" s="23" t="s">
        <v>130</v>
      </c>
      <c r="M78" s="24" t="str">
        <f>VLOOKUP(E78,[1]Riferimento!$E$3:$H$181,4,FALSE)</f>
        <v>Creation Date</v>
      </c>
      <c r="N78" s="25">
        <f t="shared" si="7"/>
        <v>44562</v>
      </c>
      <c r="O78" s="28">
        <f>VLOOKUP(E78,[1]Riferimento!$E$3:$I$181,5,FALSE)</f>
        <v>3650</v>
      </c>
      <c r="P78" s="29">
        <f t="shared" si="8"/>
        <v>48212</v>
      </c>
      <c r="Q78" s="29" t="str">
        <f>VLOOKUP(E78,[1]Riferimento!$E$3:$J$181,6,FALSE)</f>
        <v>Highly Confidential</v>
      </c>
      <c r="R78" s="30"/>
      <c r="S78" s="38" t="str">
        <f t="shared" si="5"/>
        <v/>
      </c>
      <c r="T78" s="22" t="s">
        <v>549</v>
      </c>
      <c r="U78" s="23" t="s">
        <v>36</v>
      </c>
      <c r="V78" s="39" t="s">
        <v>104</v>
      </c>
      <c r="W78" s="43">
        <v>44958</v>
      </c>
      <c r="X78" s="34">
        <v>3570</v>
      </c>
      <c r="Y78" s="34">
        <f t="shared" si="6"/>
        <v>60961</v>
      </c>
      <c r="Z78" s="33"/>
      <c r="AA78" s="33"/>
    </row>
    <row r="79" spans="1:27" ht="168" x14ac:dyDescent="0.2">
      <c r="A79" s="34">
        <v>60961</v>
      </c>
      <c r="B79" s="22" t="s">
        <v>30</v>
      </c>
      <c r="C79" s="23" t="str">
        <f>VLOOKUP(B79, [1]Riferimento!M$3:N121, 2, 0)</f>
        <v>Italy</v>
      </c>
      <c r="D79" s="23" t="s">
        <v>101</v>
      </c>
      <c r="E79" s="23" t="s">
        <v>102</v>
      </c>
      <c r="F79" s="24" t="str">
        <f>VLOOKUP(E79,[1]Riferimento!$E$3:$H$183,3,FALSE)</f>
        <v>10Y</v>
      </c>
      <c r="G79" s="24" t="str">
        <f>VLOOKUP(E79,[1]Riferimento!$E$3:$H$181,2,FALSE)</f>
        <v>Banking Records</v>
      </c>
      <c r="H79" s="35">
        <v>44197</v>
      </c>
      <c r="I79" s="36">
        <v>44561</v>
      </c>
      <c r="J79" s="23" t="s">
        <v>80</v>
      </c>
      <c r="K79" s="37" t="s">
        <v>81</v>
      </c>
      <c r="L79" s="23" t="s">
        <v>131</v>
      </c>
      <c r="M79" s="24" t="str">
        <f>VLOOKUP(E79,[1]Riferimento!$E$3:$H$181,4,FALSE)</f>
        <v>Creation Date</v>
      </c>
      <c r="N79" s="25">
        <f t="shared" si="7"/>
        <v>44562</v>
      </c>
      <c r="O79" s="28">
        <f>VLOOKUP(E79,[1]Riferimento!$E$3:$I$181,5,FALSE)</f>
        <v>3650</v>
      </c>
      <c r="P79" s="29">
        <f t="shared" si="8"/>
        <v>48212</v>
      </c>
      <c r="Q79" s="29" t="str">
        <f>VLOOKUP(E79,[1]Riferimento!$E$3:$J$181,6,FALSE)</f>
        <v>Highly Confidential</v>
      </c>
      <c r="R79" s="30"/>
      <c r="S79" s="38" t="str">
        <f t="shared" si="5"/>
        <v/>
      </c>
      <c r="T79" s="22" t="s">
        <v>549</v>
      </c>
      <c r="U79" s="23" t="s">
        <v>36</v>
      </c>
      <c r="V79" s="39" t="s">
        <v>104</v>
      </c>
      <c r="W79" s="43">
        <v>44958</v>
      </c>
      <c r="X79" s="34">
        <v>3570</v>
      </c>
      <c r="Y79" s="34">
        <f t="shared" si="6"/>
        <v>60961</v>
      </c>
      <c r="Z79" s="33"/>
      <c r="AA79" s="33"/>
    </row>
    <row r="80" spans="1:27" ht="140" x14ac:dyDescent="0.2">
      <c r="A80" s="34">
        <v>60961</v>
      </c>
      <c r="B80" s="22" t="s">
        <v>30</v>
      </c>
      <c r="C80" s="23" t="str">
        <f>VLOOKUP(B80, [1]Riferimento!M$3:N122, 2, 0)</f>
        <v>Italy</v>
      </c>
      <c r="D80" s="23" t="s">
        <v>101</v>
      </c>
      <c r="E80" s="23" t="s">
        <v>102</v>
      </c>
      <c r="F80" s="24" t="str">
        <f>VLOOKUP(E80,[1]Riferimento!$E$3:$H$183,3,FALSE)</f>
        <v>10Y</v>
      </c>
      <c r="G80" s="24" t="str">
        <f>VLOOKUP(E80,[1]Riferimento!$E$3:$H$181,2,FALSE)</f>
        <v>Banking Records</v>
      </c>
      <c r="H80" s="35">
        <v>44197</v>
      </c>
      <c r="I80" s="36">
        <v>44561</v>
      </c>
      <c r="J80" s="23" t="s">
        <v>80</v>
      </c>
      <c r="K80" s="37" t="s">
        <v>81</v>
      </c>
      <c r="L80" s="23" t="s">
        <v>132</v>
      </c>
      <c r="M80" s="24" t="str">
        <f>VLOOKUP(E80,[1]Riferimento!$E$3:$H$181,4,FALSE)</f>
        <v>Creation Date</v>
      </c>
      <c r="N80" s="25">
        <f t="shared" si="7"/>
        <v>44562</v>
      </c>
      <c r="O80" s="28">
        <f>VLOOKUP(E80,[1]Riferimento!$E$3:$I$181,5,FALSE)</f>
        <v>3650</v>
      </c>
      <c r="P80" s="29">
        <f t="shared" si="8"/>
        <v>48212</v>
      </c>
      <c r="Q80" s="29" t="str">
        <f>VLOOKUP(E80,[1]Riferimento!$E$3:$J$181,6,FALSE)</f>
        <v>Highly Confidential</v>
      </c>
      <c r="R80" s="30"/>
      <c r="S80" s="38" t="str">
        <f t="shared" si="5"/>
        <v/>
      </c>
      <c r="T80" s="22" t="s">
        <v>549</v>
      </c>
      <c r="U80" s="23" t="s">
        <v>36</v>
      </c>
      <c r="V80" s="39" t="s">
        <v>104</v>
      </c>
      <c r="W80" s="43">
        <v>44958</v>
      </c>
      <c r="X80" s="34">
        <v>3570</v>
      </c>
      <c r="Y80" s="34">
        <f t="shared" si="6"/>
        <v>60961</v>
      </c>
      <c r="Z80" s="33"/>
      <c r="AA80" s="33"/>
    </row>
    <row r="81" spans="1:27" ht="98" x14ac:dyDescent="0.2">
      <c r="A81" s="34">
        <v>60961</v>
      </c>
      <c r="B81" s="22" t="s">
        <v>30</v>
      </c>
      <c r="C81" s="23" t="str">
        <f>VLOOKUP(B81, [1]Riferimento!M$3:N123, 2, 0)</f>
        <v>Italy</v>
      </c>
      <c r="D81" s="23" t="s">
        <v>101</v>
      </c>
      <c r="E81" s="23" t="s">
        <v>102</v>
      </c>
      <c r="F81" s="24" t="str">
        <f>VLOOKUP(E81,[1]Riferimento!$E$3:$H$183,3,FALSE)</f>
        <v>10Y</v>
      </c>
      <c r="G81" s="24" t="str">
        <f>VLOOKUP(E81,[1]Riferimento!$E$3:$H$181,2,FALSE)</f>
        <v>Banking Records</v>
      </c>
      <c r="H81" s="35">
        <v>44197</v>
      </c>
      <c r="I81" s="36">
        <v>44561</v>
      </c>
      <c r="J81" s="23" t="s">
        <v>80</v>
      </c>
      <c r="K81" s="37" t="s">
        <v>81</v>
      </c>
      <c r="L81" s="23" t="s">
        <v>133</v>
      </c>
      <c r="M81" s="24" t="str">
        <f>VLOOKUP(E81,[1]Riferimento!$E$3:$H$181,4,FALSE)</f>
        <v>Creation Date</v>
      </c>
      <c r="N81" s="25">
        <f t="shared" si="7"/>
        <v>44562</v>
      </c>
      <c r="O81" s="28">
        <f>VLOOKUP(E81,[1]Riferimento!$E$3:$I$181,5,FALSE)</f>
        <v>3650</v>
      </c>
      <c r="P81" s="29">
        <f t="shared" si="8"/>
        <v>48212</v>
      </c>
      <c r="Q81" s="29" t="str">
        <f>VLOOKUP(E81,[1]Riferimento!$E$3:$J$181,6,FALSE)</f>
        <v>Highly Confidential</v>
      </c>
      <c r="R81" s="30"/>
      <c r="S81" s="38" t="str">
        <f t="shared" si="5"/>
        <v/>
      </c>
      <c r="T81" s="22" t="s">
        <v>549</v>
      </c>
      <c r="U81" s="23" t="s">
        <v>36</v>
      </c>
      <c r="V81" s="39" t="s">
        <v>104</v>
      </c>
      <c r="W81" s="43">
        <v>44958</v>
      </c>
      <c r="X81" s="34">
        <v>3570</v>
      </c>
      <c r="Y81" s="34">
        <f t="shared" si="6"/>
        <v>60961</v>
      </c>
      <c r="Z81" s="33"/>
      <c r="AA81" s="33"/>
    </row>
    <row r="82" spans="1:27" ht="56" x14ac:dyDescent="0.2">
      <c r="A82" s="34">
        <v>60961</v>
      </c>
      <c r="B82" s="22" t="s">
        <v>30</v>
      </c>
      <c r="C82" s="23" t="str">
        <f>VLOOKUP(B82, [1]Riferimento!M$3:N124, 2, 0)</f>
        <v>Italy</v>
      </c>
      <c r="D82" s="23" t="s">
        <v>101</v>
      </c>
      <c r="E82" s="23" t="s">
        <v>102</v>
      </c>
      <c r="F82" s="24" t="str">
        <f>VLOOKUP(E82,[1]Riferimento!$E$3:$H$183,3,FALSE)</f>
        <v>10Y</v>
      </c>
      <c r="G82" s="24" t="str">
        <f>VLOOKUP(E82,[1]Riferimento!$E$3:$H$181,2,FALSE)</f>
        <v>Banking Records</v>
      </c>
      <c r="H82" s="35">
        <v>44197</v>
      </c>
      <c r="I82" s="36">
        <v>44561</v>
      </c>
      <c r="J82" s="23" t="s">
        <v>80</v>
      </c>
      <c r="K82" s="37" t="s">
        <v>81</v>
      </c>
      <c r="L82" s="23" t="s">
        <v>134</v>
      </c>
      <c r="M82" s="24" t="str">
        <f>VLOOKUP(E82,[1]Riferimento!$E$3:$H$181,4,FALSE)</f>
        <v>Creation Date</v>
      </c>
      <c r="N82" s="25">
        <f t="shared" si="7"/>
        <v>44562</v>
      </c>
      <c r="O82" s="28">
        <f>VLOOKUP(E82,[1]Riferimento!$E$3:$I$181,5,FALSE)</f>
        <v>3650</v>
      </c>
      <c r="P82" s="29">
        <f t="shared" si="8"/>
        <v>48212</v>
      </c>
      <c r="Q82" s="29" t="str">
        <f>VLOOKUP(E82,[1]Riferimento!$E$3:$J$181,6,FALSE)</f>
        <v>Highly Confidential</v>
      </c>
      <c r="R82" s="30"/>
      <c r="S82" s="38" t="str">
        <f t="shared" si="5"/>
        <v/>
      </c>
      <c r="T82" s="22" t="s">
        <v>549</v>
      </c>
      <c r="U82" s="23" t="s">
        <v>36</v>
      </c>
      <c r="V82" s="39" t="s">
        <v>104</v>
      </c>
      <c r="W82" s="43">
        <v>44958</v>
      </c>
      <c r="X82" s="34">
        <v>3570</v>
      </c>
      <c r="Y82" s="34">
        <f t="shared" si="6"/>
        <v>60961</v>
      </c>
      <c r="Z82" s="33"/>
      <c r="AA82" s="33"/>
    </row>
    <row r="83" spans="1:27" ht="56" x14ac:dyDescent="0.2">
      <c r="A83" s="34">
        <v>60963</v>
      </c>
      <c r="B83" s="22" t="s">
        <v>30</v>
      </c>
      <c r="C83" s="23" t="str">
        <f>VLOOKUP(B83, [1]Riferimento!M$3:N125, 2, 0)</f>
        <v>Italy</v>
      </c>
      <c r="D83" s="23" t="s">
        <v>101</v>
      </c>
      <c r="E83" s="23" t="s">
        <v>102</v>
      </c>
      <c r="F83" s="24" t="str">
        <f>VLOOKUP(E83,[1]Riferimento!$E$3:$H$183,3,FALSE)</f>
        <v>10Y</v>
      </c>
      <c r="G83" s="24" t="str">
        <f>VLOOKUP(E83,[1]Riferimento!$E$3:$H$181,2,FALSE)</f>
        <v>Banking Records</v>
      </c>
      <c r="H83" s="35">
        <v>44197</v>
      </c>
      <c r="I83" s="36">
        <v>44561</v>
      </c>
      <c r="J83" s="23" t="s">
        <v>80</v>
      </c>
      <c r="K83" s="37" t="s">
        <v>81</v>
      </c>
      <c r="L83" s="23" t="s">
        <v>135</v>
      </c>
      <c r="M83" s="24" t="str">
        <f>VLOOKUP(E83,[1]Riferimento!$E$3:$H$181,4,FALSE)</f>
        <v>Creation Date</v>
      </c>
      <c r="N83" s="25">
        <f t="shared" si="7"/>
        <v>44562</v>
      </c>
      <c r="O83" s="28">
        <f>VLOOKUP(E83,[1]Riferimento!$E$3:$I$181,5,FALSE)</f>
        <v>3650</v>
      </c>
      <c r="P83" s="29">
        <f t="shared" si="8"/>
        <v>48212</v>
      </c>
      <c r="Q83" s="29" t="str">
        <f>VLOOKUP(E83,[1]Riferimento!$E$3:$J$181,6,FALSE)</f>
        <v>Highly Confidential</v>
      </c>
      <c r="R83" s="30"/>
      <c r="S83" s="38" t="str">
        <f t="shared" si="5"/>
        <v/>
      </c>
      <c r="T83" s="22" t="s">
        <v>549</v>
      </c>
      <c r="U83" s="23" t="s">
        <v>36</v>
      </c>
      <c r="V83" s="39" t="s">
        <v>104</v>
      </c>
      <c r="W83" s="43">
        <v>44958</v>
      </c>
      <c r="X83" s="34">
        <v>3569</v>
      </c>
      <c r="Y83" s="34">
        <f t="shared" si="6"/>
        <v>60963</v>
      </c>
      <c r="Z83" s="33"/>
      <c r="AA83" s="33"/>
    </row>
    <row r="84" spans="1:27" ht="98" x14ac:dyDescent="0.2">
      <c r="A84" s="34">
        <v>60963</v>
      </c>
      <c r="B84" s="22" t="s">
        <v>30</v>
      </c>
      <c r="C84" s="23" t="str">
        <f>VLOOKUP(B84, [1]Riferimento!M$3:N126, 2, 0)</f>
        <v>Italy</v>
      </c>
      <c r="D84" s="22" t="s">
        <v>101</v>
      </c>
      <c r="E84" s="22" t="s">
        <v>102</v>
      </c>
      <c r="F84" s="24" t="str">
        <f>VLOOKUP(E84,[1]Riferimento!$E$3:$H$183,3,FALSE)</f>
        <v>10Y</v>
      </c>
      <c r="G84" s="24" t="str">
        <f>VLOOKUP(E84,[1]Riferimento!$E$3:$H$181,2,FALSE)</f>
        <v>Banking Records</v>
      </c>
      <c r="H84" s="25">
        <v>44197</v>
      </c>
      <c r="I84" s="26">
        <v>44561</v>
      </c>
      <c r="J84" s="23" t="s">
        <v>80</v>
      </c>
      <c r="K84" s="37" t="s">
        <v>81</v>
      </c>
      <c r="L84" s="22" t="s">
        <v>136</v>
      </c>
      <c r="M84" s="24" t="str">
        <f>VLOOKUP(E84,[1]Riferimento!$E$3:$H$181,4,FALSE)</f>
        <v>Creation Date</v>
      </c>
      <c r="N84" s="25">
        <f t="shared" si="7"/>
        <v>44562</v>
      </c>
      <c r="O84" s="28">
        <f>VLOOKUP(E84,[1]Riferimento!$E$3:$I$181,5,FALSE)</f>
        <v>3650</v>
      </c>
      <c r="P84" s="29">
        <f t="shared" si="8"/>
        <v>48212</v>
      </c>
      <c r="Q84" s="29" t="str">
        <f>VLOOKUP(E84,[1]Riferimento!$E$3:$J$181,6,FALSE)</f>
        <v>Highly Confidential</v>
      </c>
      <c r="R84" s="30"/>
      <c r="S84" s="38" t="str">
        <f t="shared" si="5"/>
        <v/>
      </c>
      <c r="T84" s="22" t="s">
        <v>549</v>
      </c>
      <c r="U84" s="23" t="s">
        <v>36</v>
      </c>
      <c r="V84" s="39" t="s">
        <v>104</v>
      </c>
      <c r="W84" s="43">
        <v>44958</v>
      </c>
      <c r="X84" s="34">
        <v>3569</v>
      </c>
      <c r="Y84" s="34">
        <f t="shared" si="6"/>
        <v>60963</v>
      </c>
      <c r="Z84" s="33"/>
      <c r="AA84" s="33"/>
    </row>
    <row r="85" spans="1:27" ht="56" x14ac:dyDescent="0.2">
      <c r="A85" s="34">
        <v>60963</v>
      </c>
      <c r="B85" s="22" t="s">
        <v>30</v>
      </c>
      <c r="C85" s="23" t="str">
        <f>VLOOKUP(B85, [1]Riferimento!M$3:N127, 2, 0)</f>
        <v>Italy</v>
      </c>
      <c r="D85" s="22" t="s">
        <v>101</v>
      </c>
      <c r="E85" s="22" t="s">
        <v>102</v>
      </c>
      <c r="F85" s="24" t="str">
        <f>VLOOKUP(E85,[1]Riferimento!$E$3:$H$183,3,FALSE)</f>
        <v>10Y</v>
      </c>
      <c r="G85" s="24" t="str">
        <f>VLOOKUP(E85,[1]Riferimento!$E$3:$H$181,2,FALSE)</f>
        <v>Banking Records</v>
      </c>
      <c r="H85" s="25">
        <v>44197</v>
      </c>
      <c r="I85" s="26">
        <v>44561</v>
      </c>
      <c r="J85" s="23" t="s">
        <v>80</v>
      </c>
      <c r="K85" s="27" t="s">
        <v>81</v>
      </c>
      <c r="L85" s="22" t="s">
        <v>137</v>
      </c>
      <c r="M85" s="24" t="str">
        <f>VLOOKUP(E85,[1]Riferimento!$E$3:$H$181,4,FALSE)</f>
        <v>Creation Date</v>
      </c>
      <c r="N85" s="25">
        <f t="shared" si="7"/>
        <v>44562</v>
      </c>
      <c r="O85" s="28">
        <f>VLOOKUP(E85,[1]Riferimento!$E$3:$I$181,5,FALSE)</f>
        <v>3650</v>
      </c>
      <c r="P85" s="29">
        <f t="shared" si="8"/>
        <v>48212</v>
      </c>
      <c r="Q85" s="29" t="str">
        <f>VLOOKUP(E85,[1]Riferimento!$E$3:$J$181,6,FALSE)</f>
        <v>Highly Confidential</v>
      </c>
      <c r="R85" s="30"/>
      <c r="S85" s="38" t="str">
        <f>IF(T85="Planet","066890B001","")</f>
        <v/>
      </c>
      <c r="T85" s="22" t="s">
        <v>549</v>
      </c>
      <c r="U85" s="23" t="s">
        <v>36</v>
      </c>
      <c r="V85" s="39" t="s">
        <v>104</v>
      </c>
      <c r="W85" s="43">
        <v>44958</v>
      </c>
      <c r="X85" s="34">
        <v>3569</v>
      </c>
      <c r="Y85" s="34">
        <f t="shared" si="6"/>
        <v>60963</v>
      </c>
      <c r="Z85" s="33"/>
      <c r="AA85" s="33"/>
    </row>
    <row r="86" spans="1:27" ht="98" x14ac:dyDescent="0.2">
      <c r="A86" s="34">
        <v>60963</v>
      </c>
      <c r="B86" s="22" t="s">
        <v>30</v>
      </c>
      <c r="C86" s="23" t="str">
        <f>VLOOKUP(B86, [1]Riferimento!M$3:N128, 2, 0)</f>
        <v>Italy</v>
      </c>
      <c r="D86" s="22" t="s">
        <v>101</v>
      </c>
      <c r="E86" s="22" t="s">
        <v>102</v>
      </c>
      <c r="F86" s="24" t="str">
        <f>VLOOKUP(E86,[1]Riferimento!$E$3:$H$183,3,FALSE)</f>
        <v>10Y</v>
      </c>
      <c r="G86" s="24" t="str">
        <f>VLOOKUP(E86,[1]Riferimento!$E$3:$H$181,2,FALSE)</f>
        <v>Banking Records</v>
      </c>
      <c r="H86" s="25">
        <v>44197</v>
      </c>
      <c r="I86" s="26">
        <v>44561</v>
      </c>
      <c r="J86" s="23" t="s">
        <v>80</v>
      </c>
      <c r="K86" s="37" t="s">
        <v>81</v>
      </c>
      <c r="L86" s="22" t="s">
        <v>138</v>
      </c>
      <c r="M86" s="24" t="str">
        <f>VLOOKUP(E86,[1]Riferimento!$E$3:$H$181,4,FALSE)</f>
        <v>Creation Date</v>
      </c>
      <c r="N86" s="25">
        <f t="shared" si="7"/>
        <v>44562</v>
      </c>
      <c r="O86" s="28">
        <f>VLOOKUP(E86,[1]Riferimento!$E$3:$I$181,5,FALSE)</f>
        <v>3650</v>
      </c>
      <c r="P86" s="29">
        <f t="shared" si="8"/>
        <v>48212</v>
      </c>
      <c r="Q86" s="29" t="str">
        <f>VLOOKUP(E86,[1]Riferimento!$E$3:$J$181,6,FALSE)</f>
        <v>Highly Confidential</v>
      </c>
      <c r="R86" s="30"/>
      <c r="S86" s="38" t="str">
        <f>IF(T86="Planet","066890B001","")</f>
        <v/>
      </c>
      <c r="T86" s="22" t="s">
        <v>549</v>
      </c>
      <c r="U86" s="23" t="s">
        <v>36</v>
      </c>
      <c r="V86" s="39" t="s">
        <v>104</v>
      </c>
      <c r="W86" s="43">
        <v>44958</v>
      </c>
      <c r="X86" s="34">
        <v>3569</v>
      </c>
      <c r="Y86" s="34">
        <f t="shared" si="6"/>
        <v>60963</v>
      </c>
      <c r="Z86" s="33"/>
      <c r="AA86" s="33"/>
    </row>
    <row r="87" spans="1:27" ht="56" x14ac:dyDescent="0.2">
      <c r="A87" s="34">
        <v>60963</v>
      </c>
      <c r="B87" s="22" t="s">
        <v>30</v>
      </c>
      <c r="C87" s="23" t="str">
        <f>VLOOKUP(B87, [1]Riferimento!M$3:N129, 2, 0)</f>
        <v>Italy</v>
      </c>
      <c r="D87" s="22" t="s">
        <v>101</v>
      </c>
      <c r="E87" s="22" t="s">
        <v>102</v>
      </c>
      <c r="F87" s="24" t="str">
        <f>VLOOKUP(E87,[1]Riferimento!$E$3:$H$183,3,FALSE)</f>
        <v>10Y</v>
      </c>
      <c r="G87" s="24" t="str">
        <f>VLOOKUP(E87,[1]Riferimento!$E$3:$H$181,2,FALSE)</f>
        <v>Banking Records</v>
      </c>
      <c r="H87" s="25">
        <v>44197</v>
      </c>
      <c r="I87" s="26">
        <v>44561</v>
      </c>
      <c r="J87" s="23" t="s">
        <v>80</v>
      </c>
      <c r="K87" s="37" t="s">
        <v>81</v>
      </c>
      <c r="L87" s="22" t="s">
        <v>139</v>
      </c>
      <c r="M87" s="24" t="str">
        <f>VLOOKUP(E87,[1]Riferimento!$E$3:$H$181,4,FALSE)</f>
        <v>Creation Date</v>
      </c>
      <c r="N87" s="25">
        <f t="shared" si="7"/>
        <v>44562</v>
      </c>
      <c r="O87" s="28">
        <f>VLOOKUP(E87,[1]Riferimento!$E$3:$I$181,5,FALSE)</f>
        <v>3650</v>
      </c>
      <c r="P87" s="29">
        <f t="shared" si="8"/>
        <v>48212</v>
      </c>
      <c r="Q87" s="29" t="str">
        <f>VLOOKUP(E87,[1]Riferimento!$E$3:$J$181,6,FALSE)</f>
        <v>Highly Confidential</v>
      </c>
      <c r="R87" s="30"/>
      <c r="S87" s="38" t="str">
        <f>IF(T87="Planet","066890B001","")</f>
        <v/>
      </c>
      <c r="T87" s="22" t="s">
        <v>549</v>
      </c>
      <c r="U87" s="23" t="s">
        <v>36</v>
      </c>
      <c r="V87" s="39" t="s">
        <v>104</v>
      </c>
      <c r="W87" s="43">
        <v>44958</v>
      </c>
      <c r="X87" s="34">
        <v>3569</v>
      </c>
      <c r="Y87" s="34">
        <f t="shared" si="6"/>
        <v>60963</v>
      </c>
      <c r="Z87" s="33"/>
      <c r="AA87" s="33"/>
    </row>
    <row r="88" spans="1:27" ht="84" x14ac:dyDescent="0.2">
      <c r="A88" s="34">
        <v>60963</v>
      </c>
      <c r="B88" s="22" t="s">
        <v>30</v>
      </c>
      <c r="C88" s="23" t="str">
        <f>VLOOKUP(B88, [1]Riferimento!M$3:N130, 2, 0)</f>
        <v>Italy</v>
      </c>
      <c r="D88" s="22" t="s">
        <v>101</v>
      </c>
      <c r="E88" s="22" t="s">
        <v>102</v>
      </c>
      <c r="F88" s="24" t="str">
        <f>VLOOKUP(E88,[1]Riferimento!$E$3:$H$183,3,FALSE)</f>
        <v>10Y</v>
      </c>
      <c r="G88" s="24" t="str">
        <f>VLOOKUP(E88,[1]Riferimento!$E$3:$H$181,2,FALSE)</f>
        <v>Banking Records</v>
      </c>
      <c r="H88" s="25">
        <v>44197</v>
      </c>
      <c r="I88" s="26">
        <v>44561</v>
      </c>
      <c r="J88" s="23" t="s">
        <v>80</v>
      </c>
      <c r="K88" s="37" t="s">
        <v>81</v>
      </c>
      <c r="L88" s="22" t="s">
        <v>140</v>
      </c>
      <c r="M88" s="24" t="str">
        <f>VLOOKUP(E88,[1]Riferimento!$E$3:$H$181,4,FALSE)</f>
        <v>Creation Date</v>
      </c>
      <c r="N88" s="25">
        <f t="shared" si="7"/>
        <v>44562</v>
      </c>
      <c r="O88" s="28">
        <f>VLOOKUP(E88,[1]Riferimento!$E$3:$I$181,5,FALSE)</f>
        <v>3650</v>
      </c>
      <c r="P88" s="29">
        <f t="shared" si="8"/>
        <v>48212</v>
      </c>
      <c r="Q88" s="29" t="str">
        <f>VLOOKUP(E88,[1]Riferimento!$E$3:$J$181,6,FALSE)</f>
        <v>Highly Confidential</v>
      </c>
      <c r="R88" s="30"/>
      <c r="S88" s="38" t="str">
        <f>IF(T91="Planet","066890B001","")</f>
        <v/>
      </c>
      <c r="T88" s="22" t="s">
        <v>549</v>
      </c>
      <c r="U88" s="44" t="s">
        <v>36</v>
      </c>
      <c r="V88" s="39" t="s">
        <v>104</v>
      </c>
      <c r="W88" s="43">
        <v>44958</v>
      </c>
      <c r="X88" s="34">
        <v>3569</v>
      </c>
      <c r="Y88" s="34">
        <f t="shared" si="6"/>
        <v>60963</v>
      </c>
      <c r="Z88" s="45" t="s">
        <v>109</v>
      </c>
      <c r="AA88" s="46">
        <v>45042</v>
      </c>
    </row>
    <row r="89" spans="1:27" ht="140" x14ac:dyDescent="0.2">
      <c r="A89" s="34">
        <v>60964</v>
      </c>
      <c r="B89" s="22" t="s">
        <v>30</v>
      </c>
      <c r="C89" s="23" t="str">
        <f>VLOOKUP(B89, [1]Riferimento!M$3:N131, 2, 0)</f>
        <v>Italy</v>
      </c>
      <c r="D89" s="22" t="s">
        <v>141</v>
      </c>
      <c r="E89" s="22" t="s">
        <v>102</v>
      </c>
      <c r="F89" s="24" t="str">
        <f>VLOOKUP(E89,[1]Riferimento!$E$3:$H$183,3,FALSE)</f>
        <v>10Y</v>
      </c>
      <c r="G89" s="24" t="str">
        <f>VLOOKUP(E89,[1]Riferimento!$E$3:$H$181,2,FALSE)</f>
        <v>Banking Records</v>
      </c>
      <c r="H89" s="25">
        <v>43466</v>
      </c>
      <c r="I89" s="26">
        <v>43830</v>
      </c>
      <c r="J89" s="23" t="s">
        <v>80</v>
      </c>
      <c r="K89" s="37" t="s">
        <v>81</v>
      </c>
      <c r="L89" s="22" t="s">
        <v>142</v>
      </c>
      <c r="M89" s="24" t="str">
        <f>VLOOKUP(E89,[1]Riferimento!$E$3:$H$181,4,FALSE)</f>
        <v>Creation Date</v>
      </c>
      <c r="N89" s="25">
        <f t="shared" si="7"/>
        <v>43831</v>
      </c>
      <c r="O89" s="28">
        <f>VLOOKUP(E89,[1]Riferimento!$E$3:$I$181,5,FALSE)</f>
        <v>3650</v>
      </c>
      <c r="P89" s="29">
        <f t="shared" si="8"/>
        <v>47481</v>
      </c>
      <c r="Q89" s="29" t="str">
        <f>VLOOKUP(E89,[1]Riferimento!$E$3:$J$181,6,FALSE)</f>
        <v>Highly Confidential</v>
      </c>
      <c r="R89" s="30"/>
      <c r="S89" s="38" t="str">
        <f t="shared" ref="S89:S152" si="9">IF(T89="Planet","066890B001","")</f>
        <v/>
      </c>
      <c r="T89" s="22" t="s">
        <v>549</v>
      </c>
      <c r="U89" s="23" t="s">
        <v>36</v>
      </c>
      <c r="V89" s="39" t="s">
        <v>109</v>
      </c>
      <c r="W89" s="32">
        <v>44965</v>
      </c>
      <c r="X89" s="34">
        <v>3485</v>
      </c>
      <c r="Y89" s="34">
        <f t="shared" si="6"/>
        <v>60964</v>
      </c>
      <c r="Z89" s="33"/>
      <c r="AA89" s="33"/>
    </row>
    <row r="90" spans="1:27" ht="140" x14ac:dyDescent="0.2">
      <c r="A90" s="34">
        <v>60964</v>
      </c>
      <c r="B90" s="22" t="s">
        <v>30</v>
      </c>
      <c r="C90" s="23" t="str">
        <f>VLOOKUP(B90, [1]Riferimento!M$3:N132, 2, 0)</f>
        <v>Italy</v>
      </c>
      <c r="D90" s="22" t="s">
        <v>141</v>
      </c>
      <c r="E90" s="22" t="s">
        <v>102</v>
      </c>
      <c r="F90" s="24" t="str">
        <f>VLOOKUP(E90,[1]Riferimento!$E$3:$H$183,3,FALSE)</f>
        <v>10Y</v>
      </c>
      <c r="G90" s="24" t="str">
        <f>VLOOKUP(E90,[1]Riferimento!$E$3:$H$181,2,FALSE)</f>
        <v>Banking Records</v>
      </c>
      <c r="H90" s="25">
        <v>43831</v>
      </c>
      <c r="I90" s="26">
        <v>44195</v>
      </c>
      <c r="J90" s="23" t="s">
        <v>80</v>
      </c>
      <c r="K90" s="37" t="s">
        <v>81</v>
      </c>
      <c r="L90" s="22" t="s">
        <v>143</v>
      </c>
      <c r="M90" s="24" t="str">
        <f>VLOOKUP(E90,[1]Riferimento!$E$3:$H$181,4,FALSE)</f>
        <v>Creation Date</v>
      </c>
      <c r="N90" s="25">
        <f t="shared" si="7"/>
        <v>44196</v>
      </c>
      <c r="O90" s="28">
        <f>VLOOKUP(E90,[1]Riferimento!$E$3:$I$181,5,FALSE)</f>
        <v>3650</v>
      </c>
      <c r="P90" s="29">
        <f t="shared" si="8"/>
        <v>47846</v>
      </c>
      <c r="Q90" s="29" t="str">
        <f>VLOOKUP(E90,[1]Riferimento!$E$3:$J$181,6,FALSE)</f>
        <v>Highly Confidential</v>
      </c>
      <c r="R90" s="30"/>
      <c r="S90" s="38" t="str">
        <f t="shared" si="9"/>
        <v/>
      </c>
      <c r="T90" s="22" t="s">
        <v>549</v>
      </c>
      <c r="U90" s="23" t="s">
        <v>36</v>
      </c>
      <c r="V90" s="39" t="s">
        <v>109</v>
      </c>
      <c r="W90" s="32">
        <v>44965</v>
      </c>
      <c r="X90" s="34">
        <v>3485</v>
      </c>
      <c r="Y90" s="34">
        <f t="shared" si="6"/>
        <v>60964</v>
      </c>
      <c r="Z90" s="33"/>
      <c r="AA90" s="33"/>
    </row>
    <row r="91" spans="1:27" ht="56" x14ac:dyDescent="0.2">
      <c r="A91" s="34">
        <v>60964</v>
      </c>
      <c r="B91" s="22" t="s">
        <v>30</v>
      </c>
      <c r="C91" s="23" t="str">
        <f>VLOOKUP(B91, [1]Riferimento!M$3:N133, 2, 0)</f>
        <v>Italy</v>
      </c>
      <c r="D91" s="22" t="s">
        <v>141</v>
      </c>
      <c r="E91" s="22" t="s">
        <v>102</v>
      </c>
      <c r="F91" s="24" t="str">
        <f>VLOOKUP(E91,[1]Riferimento!$E$3:$H$183,3,FALSE)</f>
        <v>10Y</v>
      </c>
      <c r="G91" s="24" t="str">
        <f>VLOOKUP(E91,[1]Riferimento!$E$3:$H$181,2,FALSE)</f>
        <v>Banking Records</v>
      </c>
      <c r="H91" s="25">
        <v>43466</v>
      </c>
      <c r="I91" s="26">
        <v>43830</v>
      </c>
      <c r="J91" s="23" t="s">
        <v>80</v>
      </c>
      <c r="K91" s="37" t="s">
        <v>81</v>
      </c>
      <c r="L91" s="22" t="s">
        <v>144</v>
      </c>
      <c r="M91" s="24" t="str">
        <f>VLOOKUP(E91,[1]Riferimento!$E$3:$H$181,4,FALSE)</f>
        <v>Creation Date</v>
      </c>
      <c r="N91" s="25">
        <f t="shared" si="7"/>
        <v>43831</v>
      </c>
      <c r="O91" s="28">
        <f>VLOOKUP(E91,[1]Riferimento!$E$3:$I$181,5,FALSE)</f>
        <v>3650</v>
      </c>
      <c r="P91" s="29">
        <f t="shared" si="8"/>
        <v>47481</v>
      </c>
      <c r="Q91" s="29" t="str">
        <f>VLOOKUP(E91,[1]Riferimento!$E$3:$J$181,6,FALSE)</f>
        <v>Highly Confidential</v>
      </c>
      <c r="R91" s="30"/>
      <c r="S91" s="38" t="str">
        <f t="shared" si="9"/>
        <v/>
      </c>
      <c r="T91" s="22" t="s">
        <v>549</v>
      </c>
      <c r="U91" s="23" t="s">
        <v>36</v>
      </c>
      <c r="V91" s="39" t="s">
        <v>109</v>
      </c>
      <c r="W91" s="32">
        <v>44965</v>
      </c>
      <c r="X91" s="34">
        <v>3485</v>
      </c>
      <c r="Y91" s="34">
        <f t="shared" si="6"/>
        <v>60964</v>
      </c>
      <c r="Z91" s="33"/>
      <c r="AA91" s="33"/>
    </row>
    <row r="92" spans="1:27" ht="56" x14ac:dyDescent="0.2">
      <c r="A92" s="34">
        <v>60964</v>
      </c>
      <c r="B92" s="22" t="s">
        <v>30</v>
      </c>
      <c r="C92" s="23" t="str">
        <f>VLOOKUP(B92, [1]Riferimento!M$3:N134, 2, 0)</f>
        <v>Italy</v>
      </c>
      <c r="D92" s="22" t="s">
        <v>141</v>
      </c>
      <c r="E92" s="22" t="s">
        <v>102</v>
      </c>
      <c r="F92" s="24" t="str">
        <f>VLOOKUP(E92,[1]Riferimento!$E$3:$H$183,3,FALSE)</f>
        <v>10Y</v>
      </c>
      <c r="G92" s="24" t="str">
        <f>VLOOKUP(E92,[1]Riferimento!$E$3:$H$181,2,FALSE)</f>
        <v>Banking Records</v>
      </c>
      <c r="H92" s="25">
        <v>43831</v>
      </c>
      <c r="I92" s="26">
        <v>44195</v>
      </c>
      <c r="J92" s="23" t="s">
        <v>80</v>
      </c>
      <c r="K92" s="37" t="s">
        <v>81</v>
      </c>
      <c r="L92" s="22" t="s">
        <v>145</v>
      </c>
      <c r="M92" s="24" t="str">
        <f>VLOOKUP(E92,[1]Riferimento!$E$3:$H$181,4,FALSE)</f>
        <v>Creation Date</v>
      </c>
      <c r="N92" s="25">
        <f t="shared" si="7"/>
        <v>44196</v>
      </c>
      <c r="O92" s="28">
        <f>VLOOKUP(E92,[1]Riferimento!$E$3:$I$181,5,FALSE)</f>
        <v>3650</v>
      </c>
      <c r="P92" s="29">
        <f t="shared" si="8"/>
        <v>47846</v>
      </c>
      <c r="Q92" s="29" t="str">
        <f>VLOOKUP(E92,[1]Riferimento!$E$3:$J$181,6,FALSE)</f>
        <v>Highly Confidential</v>
      </c>
      <c r="R92" s="30"/>
      <c r="S92" s="38" t="str">
        <f t="shared" si="9"/>
        <v/>
      </c>
      <c r="T92" s="22" t="s">
        <v>549</v>
      </c>
      <c r="U92" s="23" t="s">
        <v>36</v>
      </c>
      <c r="V92" s="39" t="s">
        <v>109</v>
      </c>
      <c r="W92" s="32">
        <v>44965</v>
      </c>
      <c r="X92" s="34">
        <v>3485</v>
      </c>
      <c r="Y92" s="34">
        <f t="shared" si="6"/>
        <v>60964</v>
      </c>
      <c r="Z92" s="33"/>
      <c r="AA92" s="33"/>
    </row>
    <row r="93" spans="1:27" ht="98" x14ac:dyDescent="0.2">
      <c r="A93" s="34">
        <v>60964</v>
      </c>
      <c r="B93" s="22" t="s">
        <v>30</v>
      </c>
      <c r="C93" s="23" t="str">
        <f>VLOOKUP(B93, [1]Riferimento!M$3:N135, 2, 0)</f>
        <v>Italy</v>
      </c>
      <c r="D93" s="22" t="s">
        <v>141</v>
      </c>
      <c r="E93" s="22" t="s">
        <v>102</v>
      </c>
      <c r="F93" s="24" t="str">
        <f>VLOOKUP(E93,[1]Riferimento!$E$3:$H$183,3,FALSE)</f>
        <v>10Y</v>
      </c>
      <c r="G93" s="24" t="str">
        <f>VLOOKUP(E93,[1]Riferimento!$E$3:$H$181,2,FALSE)</f>
        <v>Banking Records</v>
      </c>
      <c r="H93" s="25">
        <v>42370</v>
      </c>
      <c r="I93" s="26">
        <v>42734</v>
      </c>
      <c r="J93" s="23" t="s">
        <v>80</v>
      </c>
      <c r="K93" s="37" t="s">
        <v>81</v>
      </c>
      <c r="L93" s="22" t="s">
        <v>146</v>
      </c>
      <c r="M93" s="24" t="str">
        <f>VLOOKUP(E93,[1]Riferimento!$E$3:$H$181,4,FALSE)</f>
        <v>Creation Date</v>
      </c>
      <c r="N93" s="25">
        <f t="shared" si="7"/>
        <v>42735</v>
      </c>
      <c r="O93" s="28">
        <f>VLOOKUP(E93,[1]Riferimento!$E$3:$I$181,5,FALSE)</f>
        <v>3650</v>
      </c>
      <c r="P93" s="29">
        <f t="shared" si="8"/>
        <v>46385</v>
      </c>
      <c r="Q93" s="29" t="str">
        <f>VLOOKUP(E93,[1]Riferimento!$E$3:$J$181,6,FALSE)</f>
        <v>Highly Confidential</v>
      </c>
      <c r="R93" s="30"/>
      <c r="S93" s="38" t="str">
        <f t="shared" si="9"/>
        <v/>
      </c>
      <c r="T93" s="22" t="s">
        <v>549</v>
      </c>
      <c r="U93" s="23" t="s">
        <v>36</v>
      </c>
      <c r="V93" s="39" t="s">
        <v>109</v>
      </c>
      <c r="W93" s="32">
        <v>44965</v>
      </c>
      <c r="X93" s="34">
        <v>3485</v>
      </c>
      <c r="Y93" s="34">
        <f t="shared" si="6"/>
        <v>60964</v>
      </c>
      <c r="Z93" s="33"/>
      <c r="AA93" s="33"/>
    </row>
    <row r="94" spans="1:27" ht="98" x14ac:dyDescent="0.2">
      <c r="A94" s="34">
        <v>60965</v>
      </c>
      <c r="B94" s="22" t="s">
        <v>30</v>
      </c>
      <c r="C94" s="23" t="str">
        <f>VLOOKUP(B94, [1]Riferimento!M$3:N136, 2, 0)</f>
        <v>Italy</v>
      </c>
      <c r="D94" s="22" t="s">
        <v>141</v>
      </c>
      <c r="E94" s="22" t="s">
        <v>102</v>
      </c>
      <c r="F94" s="24" t="str">
        <f>VLOOKUP(E94,[1]Riferimento!$E$3:$H$183,3,FALSE)</f>
        <v>10Y</v>
      </c>
      <c r="G94" s="24" t="str">
        <f>VLOOKUP(E94,[1]Riferimento!$E$3:$H$181,2,FALSE)</f>
        <v>Banking Records</v>
      </c>
      <c r="H94" s="25">
        <v>42736</v>
      </c>
      <c r="I94" s="26">
        <v>43100</v>
      </c>
      <c r="J94" s="23" t="s">
        <v>80</v>
      </c>
      <c r="K94" s="37" t="s">
        <v>81</v>
      </c>
      <c r="L94" s="22" t="s">
        <v>147</v>
      </c>
      <c r="M94" s="24" t="str">
        <f>VLOOKUP(E94,[1]Riferimento!$E$3:$H$181,4,FALSE)</f>
        <v>Creation Date</v>
      </c>
      <c r="N94" s="25">
        <f t="shared" si="7"/>
        <v>43101</v>
      </c>
      <c r="O94" s="28">
        <f>VLOOKUP(E94,[1]Riferimento!$E$3:$I$181,5,FALSE)</f>
        <v>3650</v>
      </c>
      <c r="P94" s="29">
        <f t="shared" si="8"/>
        <v>46751</v>
      </c>
      <c r="Q94" s="29" t="str">
        <f>VLOOKUP(E94,[1]Riferimento!$E$3:$J$181,6,FALSE)</f>
        <v>Highly Confidential</v>
      </c>
      <c r="R94" s="30"/>
      <c r="S94" s="38" t="str">
        <f t="shared" si="9"/>
        <v/>
      </c>
      <c r="T94" s="22" t="s">
        <v>549</v>
      </c>
      <c r="U94" s="23" t="s">
        <v>36</v>
      </c>
      <c r="V94" s="39" t="s">
        <v>109</v>
      </c>
      <c r="W94" s="32">
        <v>44965</v>
      </c>
      <c r="X94" s="34">
        <v>3486</v>
      </c>
      <c r="Y94" s="34">
        <f t="shared" si="6"/>
        <v>60965</v>
      </c>
      <c r="Z94" s="33"/>
      <c r="AA94" s="33"/>
    </row>
    <row r="95" spans="1:27" ht="112" x14ac:dyDescent="0.2">
      <c r="A95" s="34">
        <v>60965</v>
      </c>
      <c r="B95" s="22" t="s">
        <v>30</v>
      </c>
      <c r="C95" s="23" t="str">
        <f>VLOOKUP(B95, [1]Riferimento!M$3:N137, 2, 0)</f>
        <v>Italy</v>
      </c>
      <c r="D95" s="22" t="s">
        <v>141</v>
      </c>
      <c r="E95" s="22" t="s">
        <v>102</v>
      </c>
      <c r="F95" s="24" t="str">
        <f>VLOOKUP(E95,[1]Riferimento!$E$3:$H$183,3,FALSE)</f>
        <v>10Y</v>
      </c>
      <c r="G95" s="24" t="str">
        <f>VLOOKUP(E95,[1]Riferimento!$E$3:$H$181,2,FALSE)</f>
        <v>Banking Records</v>
      </c>
      <c r="H95" s="25">
        <v>41640</v>
      </c>
      <c r="I95" s="26">
        <v>42004</v>
      </c>
      <c r="J95" s="23" t="s">
        <v>80</v>
      </c>
      <c r="K95" s="37" t="s">
        <v>81</v>
      </c>
      <c r="L95" s="22" t="s">
        <v>148</v>
      </c>
      <c r="M95" s="24" t="str">
        <f>VLOOKUP(E95,[1]Riferimento!$E$3:$H$181,4,FALSE)</f>
        <v>Creation Date</v>
      </c>
      <c r="N95" s="25">
        <f t="shared" si="7"/>
        <v>42005</v>
      </c>
      <c r="O95" s="28">
        <f>VLOOKUP(E95,[1]Riferimento!$E$3:$I$181,5,FALSE)</f>
        <v>3650</v>
      </c>
      <c r="P95" s="29">
        <f t="shared" si="8"/>
        <v>45655</v>
      </c>
      <c r="Q95" s="29" t="str">
        <f>VLOOKUP(E95,[1]Riferimento!$E$3:$J$181,6,FALSE)</f>
        <v>Highly Confidential</v>
      </c>
      <c r="R95" s="30"/>
      <c r="S95" s="38" t="str">
        <f t="shared" si="9"/>
        <v/>
      </c>
      <c r="T95" s="22" t="s">
        <v>549</v>
      </c>
      <c r="U95" s="23" t="s">
        <v>36</v>
      </c>
      <c r="V95" s="39" t="s">
        <v>109</v>
      </c>
      <c r="W95" s="32">
        <v>44965</v>
      </c>
      <c r="X95" s="34">
        <v>3486</v>
      </c>
      <c r="Y95" s="34">
        <f t="shared" si="6"/>
        <v>60965</v>
      </c>
      <c r="Z95" s="33"/>
      <c r="AA95" s="33"/>
    </row>
    <row r="96" spans="1:27" ht="126" x14ac:dyDescent="0.2">
      <c r="A96" s="34">
        <v>60965</v>
      </c>
      <c r="B96" s="22" t="s">
        <v>30</v>
      </c>
      <c r="C96" s="23" t="str">
        <f>VLOOKUP(B96, [1]Riferimento!M$3:N138, 2, 0)</f>
        <v>Italy</v>
      </c>
      <c r="D96" s="22" t="s">
        <v>141</v>
      </c>
      <c r="E96" s="22" t="s">
        <v>102</v>
      </c>
      <c r="F96" s="24" t="str">
        <f>VLOOKUP(E96,[1]Riferimento!$E$3:$H$183,3,FALSE)</f>
        <v>10Y</v>
      </c>
      <c r="G96" s="24" t="str">
        <f>VLOOKUP(E96,[1]Riferimento!$E$3:$H$181,2,FALSE)</f>
        <v>Banking Records</v>
      </c>
      <c r="H96" s="25">
        <v>41640</v>
      </c>
      <c r="I96" s="26">
        <v>42004</v>
      </c>
      <c r="J96" s="23" t="s">
        <v>80</v>
      </c>
      <c r="K96" s="37" t="s">
        <v>81</v>
      </c>
      <c r="L96" s="22" t="s">
        <v>149</v>
      </c>
      <c r="M96" s="24" t="str">
        <f>VLOOKUP(E96,[1]Riferimento!$E$3:$H$181,4,FALSE)</f>
        <v>Creation Date</v>
      </c>
      <c r="N96" s="25">
        <f t="shared" si="7"/>
        <v>42005</v>
      </c>
      <c r="O96" s="28">
        <f>VLOOKUP(E96,[1]Riferimento!$E$3:$I$181,5,FALSE)</f>
        <v>3650</v>
      </c>
      <c r="P96" s="29">
        <f t="shared" si="8"/>
        <v>45655</v>
      </c>
      <c r="Q96" s="29" t="str">
        <f>VLOOKUP(E96,[1]Riferimento!$E$3:$J$181,6,FALSE)</f>
        <v>Highly Confidential</v>
      </c>
      <c r="R96" s="30"/>
      <c r="S96" s="38" t="str">
        <f t="shared" si="9"/>
        <v/>
      </c>
      <c r="T96" s="22" t="s">
        <v>549</v>
      </c>
      <c r="U96" s="23" t="s">
        <v>36</v>
      </c>
      <c r="V96" s="39" t="s">
        <v>109</v>
      </c>
      <c r="W96" s="32">
        <v>44965</v>
      </c>
      <c r="X96" s="34">
        <v>3486</v>
      </c>
      <c r="Y96" s="34">
        <f t="shared" si="6"/>
        <v>60965</v>
      </c>
      <c r="Z96" s="33"/>
      <c r="AA96" s="33"/>
    </row>
    <row r="97" spans="1:27" ht="140" x14ac:dyDescent="0.2">
      <c r="A97" s="34">
        <v>60965</v>
      </c>
      <c r="B97" s="22" t="s">
        <v>30</v>
      </c>
      <c r="C97" s="23" t="str">
        <f>VLOOKUP(B97, [1]Riferimento!M$3:N139, 2, 0)</f>
        <v>Italy</v>
      </c>
      <c r="D97" s="22" t="s">
        <v>141</v>
      </c>
      <c r="E97" s="22" t="s">
        <v>102</v>
      </c>
      <c r="F97" s="24" t="str">
        <f>VLOOKUP(E97,[1]Riferimento!$E$3:$H$183,3,FALSE)</f>
        <v>10Y</v>
      </c>
      <c r="G97" s="24" t="str">
        <f>VLOOKUP(E97,[1]Riferimento!$E$3:$H$181,2,FALSE)</f>
        <v>Banking Records</v>
      </c>
      <c r="H97" s="25">
        <v>42005</v>
      </c>
      <c r="I97" s="26">
        <v>42369</v>
      </c>
      <c r="J97" s="23" t="s">
        <v>80</v>
      </c>
      <c r="K97" s="37" t="s">
        <v>81</v>
      </c>
      <c r="L97" s="22" t="s">
        <v>150</v>
      </c>
      <c r="M97" s="24" t="str">
        <f>VLOOKUP(E97,[1]Riferimento!$E$3:$H$181,4,FALSE)</f>
        <v>Creation Date</v>
      </c>
      <c r="N97" s="25">
        <f t="shared" si="7"/>
        <v>42370</v>
      </c>
      <c r="O97" s="28">
        <f>VLOOKUP(E97,[1]Riferimento!$E$3:$I$181,5,FALSE)</f>
        <v>3650</v>
      </c>
      <c r="P97" s="29">
        <f t="shared" si="8"/>
        <v>46020</v>
      </c>
      <c r="Q97" s="29" t="str">
        <f>VLOOKUP(E97,[1]Riferimento!$E$3:$J$181,6,FALSE)</f>
        <v>Highly Confidential</v>
      </c>
      <c r="R97" s="30"/>
      <c r="S97" s="38" t="str">
        <f t="shared" si="9"/>
        <v/>
      </c>
      <c r="T97" s="22" t="s">
        <v>549</v>
      </c>
      <c r="U97" s="23" t="s">
        <v>36</v>
      </c>
      <c r="V97" s="39" t="s">
        <v>109</v>
      </c>
      <c r="W97" s="32">
        <v>44965</v>
      </c>
      <c r="X97" s="34">
        <v>3486</v>
      </c>
      <c r="Y97" s="34">
        <f t="shared" si="6"/>
        <v>60965</v>
      </c>
      <c r="Z97" s="33"/>
      <c r="AA97" s="33"/>
    </row>
    <row r="98" spans="1:27" ht="112" x14ac:dyDescent="0.2">
      <c r="A98" s="34">
        <v>60965</v>
      </c>
      <c r="B98" s="22" t="s">
        <v>30</v>
      </c>
      <c r="C98" s="23" t="str">
        <f>VLOOKUP(B98, [1]Riferimento!M$3:N140, 2, 0)</f>
        <v>Italy</v>
      </c>
      <c r="D98" s="22" t="s">
        <v>141</v>
      </c>
      <c r="E98" s="22" t="s">
        <v>102</v>
      </c>
      <c r="F98" s="24" t="str">
        <f>VLOOKUP(E98,[1]Riferimento!$E$3:$H$183,3,FALSE)</f>
        <v>10Y</v>
      </c>
      <c r="G98" s="24" t="str">
        <f>VLOOKUP(E98,[1]Riferimento!$E$3:$H$181,2,FALSE)</f>
        <v>Banking Records</v>
      </c>
      <c r="H98" s="25">
        <v>42005</v>
      </c>
      <c r="I98" s="26">
        <v>42369</v>
      </c>
      <c r="J98" s="23" t="s">
        <v>80</v>
      </c>
      <c r="K98" s="37" t="s">
        <v>81</v>
      </c>
      <c r="L98" s="22" t="s">
        <v>151</v>
      </c>
      <c r="M98" s="24" t="str">
        <f>VLOOKUP(E98,[1]Riferimento!$E$3:$H$181,4,FALSE)</f>
        <v>Creation Date</v>
      </c>
      <c r="N98" s="25">
        <f t="shared" si="7"/>
        <v>42370</v>
      </c>
      <c r="O98" s="28">
        <f>VLOOKUP(E98,[1]Riferimento!$E$3:$I$181,5,FALSE)</f>
        <v>3650</v>
      </c>
      <c r="P98" s="29">
        <f t="shared" si="8"/>
        <v>46020</v>
      </c>
      <c r="Q98" s="29" t="str">
        <f>VLOOKUP(E98,[1]Riferimento!$E$3:$J$181,6,FALSE)</f>
        <v>Highly Confidential</v>
      </c>
      <c r="R98" s="30"/>
      <c r="S98" s="38" t="str">
        <f t="shared" si="9"/>
        <v/>
      </c>
      <c r="T98" s="22" t="s">
        <v>549</v>
      </c>
      <c r="U98" s="23" t="s">
        <v>36</v>
      </c>
      <c r="V98" s="39" t="s">
        <v>109</v>
      </c>
      <c r="W98" s="32">
        <v>44965</v>
      </c>
      <c r="X98" s="34">
        <v>3486</v>
      </c>
      <c r="Y98" s="34">
        <f t="shared" si="6"/>
        <v>60965</v>
      </c>
      <c r="Z98" s="33"/>
      <c r="AA98" s="33"/>
    </row>
    <row r="99" spans="1:27" ht="126" x14ac:dyDescent="0.2">
      <c r="A99" s="34">
        <v>60966</v>
      </c>
      <c r="B99" s="22" t="s">
        <v>30</v>
      </c>
      <c r="C99" s="23" t="str">
        <f>VLOOKUP(B99, [1]Riferimento!M$3:N141, 2, 0)</f>
        <v>Italy</v>
      </c>
      <c r="D99" s="22" t="s">
        <v>141</v>
      </c>
      <c r="E99" s="22" t="s">
        <v>102</v>
      </c>
      <c r="F99" s="24" t="str">
        <f>VLOOKUP(E99,[1]Riferimento!$E$3:$H$183,3,FALSE)</f>
        <v>10Y</v>
      </c>
      <c r="G99" s="24" t="str">
        <f>VLOOKUP(E99,[1]Riferimento!$E$3:$H$181,2,FALSE)</f>
        <v>Banking Records</v>
      </c>
      <c r="H99" s="25">
        <v>42370</v>
      </c>
      <c r="I99" s="26">
        <v>42734</v>
      </c>
      <c r="J99" s="23" t="s">
        <v>80</v>
      </c>
      <c r="K99" s="37" t="s">
        <v>81</v>
      </c>
      <c r="L99" s="22" t="s">
        <v>152</v>
      </c>
      <c r="M99" s="24" t="str">
        <f>VLOOKUP(E99,[1]Riferimento!$E$3:$H$181,4,FALSE)</f>
        <v>Creation Date</v>
      </c>
      <c r="N99" s="25">
        <f t="shared" si="7"/>
        <v>42735</v>
      </c>
      <c r="O99" s="28">
        <f>VLOOKUP(E99,[1]Riferimento!$E$3:$I$181,5,FALSE)</f>
        <v>3650</v>
      </c>
      <c r="P99" s="29">
        <f t="shared" si="8"/>
        <v>46385</v>
      </c>
      <c r="Q99" s="29" t="str">
        <f>VLOOKUP(E99,[1]Riferimento!$E$3:$J$181,6,FALSE)</f>
        <v>Highly Confidential</v>
      </c>
      <c r="R99" s="30"/>
      <c r="S99" s="38" t="str">
        <f t="shared" si="9"/>
        <v/>
      </c>
      <c r="T99" s="22" t="s">
        <v>549</v>
      </c>
      <c r="U99" s="23" t="s">
        <v>36</v>
      </c>
      <c r="V99" s="39" t="s">
        <v>109</v>
      </c>
      <c r="W99" s="32">
        <v>44965</v>
      </c>
      <c r="X99" s="34">
        <v>3485</v>
      </c>
      <c r="Y99" s="34">
        <f t="shared" si="6"/>
        <v>60966</v>
      </c>
      <c r="Z99" s="33"/>
      <c r="AA99" s="33"/>
    </row>
    <row r="100" spans="1:27" ht="112" x14ac:dyDescent="0.2">
      <c r="A100" s="34">
        <v>60966</v>
      </c>
      <c r="B100" s="22" t="s">
        <v>30</v>
      </c>
      <c r="C100" s="23" t="str">
        <f>VLOOKUP(B100, [1]Riferimento!M$3:N142, 2, 0)</f>
        <v>Italy</v>
      </c>
      <c r="D100" s="22" t="s">
        <v>141</v>
      </c>
      <c r="E100" s="22" t="s">
        <v>102</v>
      </c>
      <c r="F100" s="24" t="str">
        <f>VLOOKUP(E100,[1]Riferimento!$E$3:$H$183,3,FALSE)</f>
        <v>10Y</v>
      </c>
      <c r="G100" s="24" t="str">
        <f>VLOOKUP(E100,[1]Riferimento!$E$3:$H$181,2,FALSE)</f>
        <v>Banking Records</v>
      </c>
      <c r="H100" s="25">
        <v>42370</v>
      </c>
      <c r="I100" s="26">
        <v>42734</v>
      </c>
      <c r="J100" s="23" t="s">
        <v>80</v>
      </c>
      <c r="K100" s="37" t="s">
        <v>81</v>
      </c>
      <c r="L100" s="22" t="s">
        <v>153</v>
      </c>
      <c r="M100" s="24" t="str">
        <f>VLOOKUP(E100,[1]Riferimento!$E$3:$H$181,4,FALSE)</f>
        <v>Creation Date</v>
      </c>
      <c r="N100" s="25">
        <f t="shared" si="7"/>
        <v>42735</v>
      </c>
      <c r="O100" s="28">
        <f>VLOOKUP(E100,[1]Riferimento!$E$3:$I$181,5,FALSE)</f>
        <v>3650</v>
      </c>
      <c r="P100" s="29">
        <f t="shared" si="8"/>
        <v>46385</v>
      </c>
      <c r="Q100" s="29" t="str">
        <f>VLOOKUP(E100,[1]Riferimento!$E$3:$J$181,6,FALSE)</f>
        <v>Highly Confidential</v>
      </c>
      <c r="R100" s="30"/>
      <c r="S100" s="38" t="str">
        <f t="shared" si="9"/>
        <v/>
      </c>
      <c r="T100" s="22" t="s">
        <v>549</v>
      </c>
      <c r="U100" s="23" t="s">
        <v>36</v>
      </c>
      <c r="V100" s="39" t="s">
        <v>109</v>
      </c>
      <c r="W100" s="32">
        <v>44965</v>
      </c>
      <c r="X100" s="34">
        <v>3485</v>
      </c>
      <c r="Y100" s="34">
        <f t="shared" si="6"/>
        <v>60966</v>
      </c>
      <c r="Z100" s="33"/>
      <c r="AA100" s="33"/>
    </row>
    <row r="101" spans="1:27" ht="112" x14ac:dyDescent="0.2">
      <c r="A101" s="34">
        <v>60966</v>
      </c>
      <c r="B101" s="22" t="s">
        <v>30</v>
      </c>
      <c r="C101" s="23" t="str">
        <f>VLOOKUP(B101, [1]Riferimento!M$3:N143, 2, 0)</f>
        <v>Italy</v>
      </c>
      <c r="D101" s="22" t="s">
        <v>141</v>
      </c>
      <c r="E101" s="22" t="s">
        <v>102</v>
      </c>
      <c r="F101" s="24" t="str">
        <f>VLOOKUP(E101,[1]Riferimento!$E$3:$H$183,3,FALSE)</f>
        <v>10Y</v>
      </c>
      <c r="G101" s="24" t="str">
        <f>VLOOKUP(E101,[1]Riferimento!$E$3:$H$181,2,FALSE)</f>
        <v>Banking Records</v>
      </c>
      <c r="H101" s="25">
        <v>43101</v>
      </c>
      <c r="I101" s="26">
        <v>43465</v>
      </c>
      <c r="J101" s="23" t="s">
        <v>80</v>
      </c>
      <c r="K101" s="37" t="s">
        <v>81</v>
      </c>
      <c r="L101" s="22" t="s">
        <v>154</v>
      </c>
      <c r="M101" s="24" t="str">
        <f>VLOOKUP(E101,[1]Riferimento!$E$3:$H$181,4,FALSE)</f>
        <v>Creation Date</v>
      </c>
      <c r="N101" s="25">
        <f t="shared" si="7"/>
        <v>43466</v>
      </c>
      <c r="O101" s="28">
        <f>VLOOKUP(E101,[1]Riferimento!$E$3:$I$181,5,FALSE)</f>
        <v>3650</v>
      </c>
      <c r="P101" s="29">
        <f t="shared" si="8"/>
        <v>47116</v>
      </c>
      <c r="Q101" s="29" t="str">
        <f>VLOOKUP(E101,[1]Riferimento!$E$3:$J$181,6,FALSE)</f>
        <v>Highly Confidential</v>
      </c>
      <c r="R101" s="30"/>
      <c r="S101" s="38" t="str">
        <f t="shared" si="9"/>
        <v/>
      </c>
      <c r="T101" s="22" t="s">
        <v>549</v>
      </c>
      <c r="U101" s="23" t="s">
        <v>36</v>
      </c>
      <c r="V101" s="39" t="s">
        <v>109</v>
      </c>
      <c r="W101" s="32">
        <v>44965</v>
      </c>
      <c r="X101" s="34">
        <v>3485</v>
      </c>
      <c r="Y101" s="34">
        <f t="shared" si="6"/>
        <v>60966</v>
      </c>
      <c r="Z101" s="33"/>
      <c r="AA101" s="33"/>
    </row>
    <row r="102" spans="1:27" ht="112" x14ac:dyDescent="0.2">
      <c r="A102" s="34">
        <v>60966</v>
      </c>
      <c r="B102" s="22" t="s">
        <v>30</v>
      </c>
      <c r="C102" s="23" t="str">
        <f>VLOOKUP(B102, [1]Riferimento!M$3:N144, 2, 0)</f>
        <v>Italy</v>
      </c>
      <c r="D102" s="22" t="s">
        <v>141</v>
      </c>
      <c r="E102" s="22" t="s">
        <v>102</v>
      </c>
      <c r="F102" s="24" t="str">
        <f>VLOOKUP(E102,[1]Riferimento!$E$3:$H$183,3,FALSE)</f>
        <v>10Y</v>
      </c>
      <c r="G102" s="24" t="str">
        <f>VLOOKUP(E102,[1]Riferimento!$E$3:$H$181,2,FALSE)</f>
        <v>Banking Records</v>
      </c>
      <c r="H102" s="25">
        <v>43101</v>
      </c>
      <c r="I102" s="26">
        <v>43465</v>
      </c>
      <c r="J102" s="23" t="s">
        <v>80</v>
      </c>
      <c r="K102" s="37" t="s">
        <v>81</v>
      </c>
      <c r="L102" s="22" t="s">
        <v>153</v>
      </c>
      <c r="M102" s="24" t="str">
        <f>VLOOKUP(E102,[1]Riferimento!$E$3:$H$181,4,FALSE)</f>
        <v>Creation Date</v>
      </c>
      <c r="N102" s="25">
        <f t="shared" si="7"/>
        <v>43466</v>
      </c>
      <c r="O102" s="28">
        <f>VLOOKUP(E102,[1]Riferimento!$E$3:$I$181,5,FALSE)</f>
        <v>3650</v>
      </c>
      <c r="P102" s="29">
        <f t="shared" si="8"/>
        <v>47116</v>
      </c>
      <c r="Q102" s="29" t="str">
        <f>VLOOKUP(E102,[1]Riferimento!$E$3:$J$181,6,FALSE)</f>
        <v>Highly Confidential</v>
      </c>
      <c r="R102" s="30"/>
      <c r="S102" s="38" t="str">
        <f t="shared" si="9"/>
        <v/>
      </c>
      <c r="T102" s="22" t="s">
        <v>549</v>
      </c>
      <c r="U102" s="23" t="s">
        <v>36</v>
      </c>
      <c r="V102" s="39" t="s">
        <v>109</v>
      </c>
      <c r="W102" s="32">
        <v>44965</v>
      </c>
      <c r="X102" s="34">
        <v>3485</v>
      </c>
      <c r="Y102" s="34">
        <f t="shared" si="6"/>
        <v>60966</v>
      </c>
      <c r="Z102" s="33"/>
      <c r="AA102" s="33"/>
    </row>
    <row r="103" spans="1:27" ht="84" x14ac:dyDescent="0.2">
      <c r="A103" s="34">
        <v>60966</v>
      </c>
      <c r="B103" s="22" t="s">
        <v>30</v>
      </c>
      <c r="C103" s="23" t="str">
        <f>VLOOKUP(B103, [1]Riferimento!M$3:N145, 2, 0)</f>
        <v>Italy</v>
      </c>
      <c r="D103" s="22" t="s">
        <v>141</v>
      </c>
      <c r="E103" s="22" t="s">
        <v>102</v>
      </c>
      <c r="F103" s="24" t="str">
        <f>VLOOKUP(E103,[1]Riferimento!$E$3:$H$183,3,FALSE)</f>
        <v>10Y</v>
      </c>
      <c r="G103" s="24" t="str">
        <f>VLOOKUP(E103,[1]Riferimento!$E$3:$H$181,2,FALSE)</f>
        <v>Banking Records</v>
      </c>
      <c r="H103" s="25">
        <v>43101</v>
      </c>
      <c r="I103" s="26">
        <v>43465</v>
      </c>
      <c r="J103" s="23" t="s">
        <v>80</v>
      </c>
      <c r="K103" s="37" t="s">
        <v>81</v>
      </c>
      <c r="L103" s="22" t="s">
        <v>155</v>
      </c>
      <c r="M103" s="24" t="str">
        <f>VLOOKUP(E103,[1]Riferimento!$E$3:$H$181,4,FALSE)</f>
        <v>Creation Date</v>
      </c>
      <c r="N103" s="25">
        <f t="shared" si="7"/>
        <v>43466</v>
      </c>
      <c r="O103" s="28">
        <f>VLOOKUP(E103,[1]Riferimento!$E$3:$I$181,5,FALSE)</f>
        <v>3650</v>
      </c>
      <c r="P103" s="29">
        <f t="shared" si="8"/>
        <v>47116</v>
      </c>
      <c r="Q103" s="29" t="str">
        <f>VLOOKUP(E103,[1]Riferimento!$E$3:$J$181,6,FALSE)</f>
        <v>Highly Confidential</v>
      </c>
      <c r="R103" s="30"/>
      <c r="S103" s="38" t="str">
        <f t="shared" si="9"/>
        <v/>
      </c>
      <c r="T103" s="22" t="s">
        <v>549</v>
      </c>
      <c r="U103" s="23" t="s">
        <v>36</v>
      </c>
      <c r="V103" s="39" t="s">
        <v>109</v>
      </c>
      <c r="W103" s="32">
        <v>44965</v>
      </c>
      <c r="X103" s="34">
        <v>3485</v>
      </c>
      <c r="Y103" s="34">
        <f t="shared" si="6"/>
        <v>60966</v>
      </c>
      <c r="Z103" s="33"/>
      <c r="AA103" s="33"/>
    </row>
    <row r="104" spans="1:27" ht="56" x14ac:dyDescent="0.2">
      <c r="A104" s="34">
        <v>60967</v>
      </c>
      <c r="B104" s="22" t="s">
        <v>30</v>
      </c>
      <c r="C104" s="23" t="str">
        <f>VLOOKUP(B104, [1]Riferimento!M$3:N146, 2, 0)</f>
        <v>Italy</v>
      </c>
      <c r="D104" s="22" t="s">
        <v>141</v>
      </c>
      <c r="E104" s="22" t="s">
        <v>102</v>
      </c>
      <c r="F104" s="24" t="str">
        <f>VLOOKUP(E104,[1]Riferimento!$E$3:$H$183,3,FALSE)</f>
        <v>10Y</v>
      </c>
      <c r="G104" s="24" t="str">
        <f>VLOOKUP(E104,[1]Riferimento!$E$3:$H$181,2,FALSE)</f>
        <v>Banking Records</v>
      </c>
      <c r="H104" s="25">
        <v>43101</v>
      </c>
      <c r="I104" s="26">
        <v>43465</v>
      </c>
      <c r="J104" s="23" t="s">
        <v>80</v>
      </c>
      <c r="K104" s="37" t="s">
        <v>81</v>
      </c>
      <c r="L104" s="22" t="s">
        <v>156</v>
      </c>
      <c r="M104" s="24" t="str">
        <f>VLOOKUP(E104,[1]Riferimento!$E$3:$H$181,4,FALSE)</f>
        <v>Creation Date</v>
      </c>
      <c r="N104" s="25">
        <f t="shared" si="7"/>
        <v>43466</v>
      </c>
      <c r="O104" s="28">
        <f>VLOOKUP(E104,[1]Riferimento!$E$3:$I$181,5,FALSE)</f>
        <v>3650</v>
      </c>
      <c r="P104" s="29">
        <f t="shared" si="8"/>
        <v>47116</v>
      </c>
      <c r="Q104" s="29" t="str">
        <f>VLOOKUP(E104,[1]Riferimento!$E$3:$J$181,6,FALSE)</f>
        <v>Highly Confidential</v>
      </c>
      <c r="R104" s="30"/>
      <c r="S104" s="38" t="str">
        <f t="shared" si="9"/>
        <v/>
      </c>
      <c r="T104" s="22" t="s">
        <v>549</v>
      </c>
      <c r="U104" s="23" t="s">
        <v>36</v>
      </c>
      <c r="V104" s="39" t="s">
        <v>109</v>
      </c>
      <c r="W104" s="32">
        <v>44965</v>
      </c>
      <c r="X104" s="34">
        <v>3487</v>
      </c>
      <c r="Y104" s="34">
        <f t="shared" si="6"/>
        <v>60967</v>
      </c>
      <c r="Z104" s="33"/>
      <c r="AA104" s="33"/>
    </row>
    <row r="105" spans="1:27" ht="112" x14ac:dyDescent="0.2">
      <c r="A105" s="34">
        <v>60967</v>
      </c>
      <c r="B105" s="22" t="s">
        <v>30</v>
      </c>
      <c r="C105" s="23" t="str">
        <f>VLOOKUP(B105, [1]Riferimento!M$3:N147, 2, 0)</f>
        <v>Italy</v>
      </c>
      <c r="D105" s="22" t="s">
        <v>141</v>
      </c>
      <c r="E105" s="22" t="s">
        <v>102</v>
      </c>
      <c r="F105" s="24" t="str">
        <f>VLOOKUP(E105,[1]Riferimento!$E$3:$H$183,3,FALSE)</f>
        <v>10Y</v>
      </c>
      <c r="G105" s="24" t="str">
        <f>VLOOKUP(E105,[1]Riferimento!$E$3:$H$181,2,FALSE)</f>
        <v>Banking Records</v>
      </c>
      <c r="H105" s="25">
        <v>43466</v>
      </c>
      <c r="I105" s="26">
        <v>43830</v>
      </c>
      <c r="J105" s="23" t="s">
        <v>80</v>
      </c>
      <c r="K105" s="37" t="s">
        <v>81</v>
      </c>
      <c r="L105" s="22" t="s">
        <v>157</v>
      </c>
      <c r="M105" s="24" t="str">
        <f>VLOOKUP(E105,[1]Riferimento!$E$3:$H$181,4,FALSE)</f>
        <v>Creation Date</v>
      </c>
      <c r="N105" s="25">
        <f t="shared" si="7"/>
        <v>43831</v>
      </c>
      <c r="O105" s="28">
        <f>VLOOKUP(E105,[1]Riferimento!$E$3:$I$181,5,FALSE)</f>
        <v>3650</v>
      </c>
      <c r="P105" s="29">
        <f t="shared" si="8"/>
        <v>47481</v>
      </c>
      <c r="Q105" s="29" t="str">
        <f>VLOOKUP(E105,[1]Riferimento!$E$3:$J$181,6,FALSE)</f>
        <v>Highly Confidential</v>
      </c>
      <c r="R105" s="30"/>
      <c r="S105" s="38" t="str">
        <f t="shared" si="9"/>
        <v/>
      </c>
      <c r="T105" s="22" t="s">
        <v>549</v>
      </c>
      <c r="U105" s="23" t="s">
        <v>36</v>
      </c>
      <c r="V105" s="39" t="s">
        <v>109</v>
      </c>
      <c r="W105" s="32">
        <v>44965</v>
      </c>
      <c r="X105" s="34">
        <v>3487</v>
      </c>
      <c r="Y105" s="34">
        <f t="shared" si="6"/>
        <v>60967</v>
      </c>
      <c r="Z105" s="33"/>
      <c r="AA105" s="33"/>
    </row>
    <row r="106" spans="1:27" ht="126" x14ac:dyDescent="0.2">
      <c r="A106" s="34">
        <v>60967</v>
      </c>
      <c r="B106" s="22" t="s">
        <v>30</v>
      </c>
      <c r="C106" s="23" t="str">
        <f>VLOOKUP(B106, [1]Riferimento!M$3:N148, 2, 0)</f>
        <v>Italy</v>
      </c>
      <c r="D106" s="22" t="s">
        <v>141</v>
      </c>
      <c r="E106" s="22" t="s">
        <v>102</v>
      </c>
      <c r="F106" s="24" t="str">
        <f>VLOOKUP(E106,[1]Riferimento!$E$3:$H$183,3,FALSE)</f>
        <v>10Y</v>
      </c>
      <c r="G106" s="24" t="str">
        <f>VLOOKUP(E106,[1]Riferimento!$E$3:$H$181,2,FALSE)</f>
        <v>Banking Records</v>
      </c>
      <c r="H106" s="25">
        <v>43466</v>
      </c>
      <c r="I106" s="26">
        <v>43830</v>
      </c>
      <c r="J106" s="23" t="s">
        <v>80</v>
      </c>
      <c r="K106" s="37" t="s">
        <v>81</v>
      </c>
      <c r="L106" s="22" t="s">
        <v>158</v>
      </c>
      <c r="M106" s="24" t="str">
        <f>VLOOKUP(E106,[1]Riferimento!$E$3:$H$181,4,FALSE)</f>
        <v>Creation Date</v>
      </c>
      <c r="N106" s="25">
        <f t="shared" si="7"/>
        <v>43831</v>
      </c>
      <c r="O106" s="28">
        <f>VLOOKUP(E106,[1]Riferimento!$E$3:$I$181,5,FALSE)</f>
        <v>3650</v>
      </c>
      <c r="P106" s="29">
        <f t="shared" si="8"/>
        <v>47481</v>
      </c>
      <c r="Q106" s="29" t="str">
        <f>VLOOKUP(E106,[1]Riferimento!$E$3:$J$181,6,FALSE)</f>
        <v>Highly Confidential</v>
      </c>
      <c r="R106" s="30"/>
      <c r="S106" s="38" t="str">
        <f t="shared" si="9"/>
        <v/>
      </c>
      <c r="T106" s="22" t="s">
        <v>549</v>
      </c>
      <c r="U106" s="23" t="s">
        <v>36</v>
      </c>
      <c r="V106" s="39" t="s">
        <v>109</v>
      </c>
      <c r="W106" s="32">
        <v>44965</v>
      </c>
      <c r="X106" s="34">
        <v>3487</v>
      </c>
      <c r="Y106" s="34">
        <f t="shared" si="6"/>
        <v>60967</v>
      </c>
      <c r="Z106" s="33"/>
      <c r="AA106" s="33"/>
    </row>
    <row r="107" spans="1:27" ht="112" x14ac:dyDescent="0.2">
      <c r="A107" s="34">
        <v>60967</v>
      </c>
      <c r="B107" s="22" t="s">
        <v>30</v>
      </c>
      <c r="C107" s="23" t="str">
        <f>VLOOKUP(B107, [1]Riferimento!M$3:N149, 2, 0)</f>
        <v>Italy</v>
      </c>
      <c r="D107" s="22" t="s">
        <v>141</v>
      </c>
      <c r="E107" s="22" t="s">
        <v>102</v>
      </c>
      <c r="F107" s="24" t="str">
        <f>VLOOKUP(E107,[1]Riferimento!$E$3:$H$183,3,FALSE)</f>
        <v>10Y</v>
      </c>
      <c r="G107" s="24" t="str">
        <f>VLOOKUP(E107,[1]Riferimento!$E$3:$H$181,2,FALSE)</f>
        <v>Banking Records</v>
      </c>
      <c r="H107" s="25">
        <v>43831</v>
      </c>
      <c r="I107" s="26">
        <v>44195</v>
      </c>
      <c r="J107" s="23" t="s">
        <v>80</v>
      </c>
      <c r="K107" s="37" t="s">
        <v>81</v>
      </c>
      <c r="L107" s="22" t="s">
        <v>159</v>
      </c>
      <c r="M107" s="24" t="str">
        <f>VLOOKUP(E107,[1]Riferimento!$E$3:$H$181,4,FALSE)</f>
        <v>Creation Date</v>
      </c>
      <c r="N107" s="25">
        <f t="shared" si="7"/>
        <v>44196</v>
      </c>
      <c r="O107" s="28">
        <f>VLOOKUP(E107,[1]Riferimento!$E$3:$I$181,5,FALSE)</f>
        <v>3650</v>
      </c>
      <c r="P107" s="29">
        <f t="shared" si="8"/>
        <v>47846</v>
      </c>
      <c r="Q107" s="29" t="str">
        <f>VLOOKUP(E107,[1]Riferimento!$E$3:$J$181,6,FALSE)</f>
        <v>Highly Confidential</v>
      </c>
      <c r="R107" s="30"/>
      <c r="S107" s="38" t="str">
        <f t="shared" si="9"/>
        <v/>
      </c>
      <c r="T107" s="22" t="s">
        <v>549</v>
      </c>
      <c r="U107" s="23" t="s">
        <v>36</v>
      </c>
      <c r="V107" s="39" t="s">
        <v>109</v>
      </c>
      <c r="W107" s="32">
        <v>44965</v>
      </c>
      <c r="X107" s="34">
        <v>3487</v>
      </c>
      <c r="Y107" s="34">
        <f t="shared" si="6"/>
        <v>60967</v>
      </c>
      <c r="Z107" s="33"/>
      <c r="AA107" s="33"/>
    </row>
    <row r="108" spans="1:27" ht="112" x14ac:dyDescent="0.2">
      <c r="A108" s="34">
        <v>60967</v>
      </c>
      <c r="B108" s="22" t="s">
        <v>30</v>
      </c>
      <c r="C108" s="23" t="str">
        <f>VLOOKUP(B108, [1]Riferimento!M$3:N150, 2, 0)</f>
        <v>Italy</v>
      </c>
      <c r="D108" s="22" t="s">
        <v>141</v>
      </c>
      <c r="E108" s="22" t="s">
        <v>102</v>
      </c>
      <c r="F108" s="24" t="str">
        <f>VLOOKUP(E108,[1]Riferimento!$E$3:$H$183,3,FALSE)</f>
        <v>10Y</v>
      </c>
      <c r="G108" s="24" t="str">
        <f>VLOOKUP(E108,[1]Riferimento!$E$3:$H$181,2,FALSE)</f>
        <v>Banking Records</v>
      </c>
      <c r="H108" s="25">
        <v>43831</v>
      </c>
      <c r="I108" s="26">
        <v>44195</v>
      </c>
      <c r="J108" s="23" t="s">
        <v>80</v>
      </c>
      <c r="K108" s="37" t="s">
        <v>81</v>
      </c>
      <c r="L108" s="22" t="s">
        <v>160</v>
      </c>
      <c r="M108" s="24" t="str">
        <f>VLOOKUP(E108,[1]Riferimento!$E$3:$H$181,4,FALSE)</f>
        <v>Creation Date</v>
      </c>
      <c r="N108" s="25">
        <f t="shared" si="7"/>
        <v>44196</v>
      </c>
      <c r="O108" s="28">
        <f>VLOOKUP(E108,[1]Riferimento!$E$3:$I$181,5,FALSE)</f>
        <v>3650</v>
      </c>
      <c r="P108" s="29">
        <f t="shared" si="8"/>
        <v>47846</v>
      </c>
      <c r="Q108" s="29" t="str">
        <f>VLOOKUP(E108,[1]Riferimento!$E$3:$J$181,6,FALSE)</f>
        <v>Highly Confidential</v>
      </c>
      <c r="R108" s="30"/>
      <c r="S108" s="38" t="str">
        <f t="shared" si="9"/>
        <v/>
      </c>
      <c r="T108" s="22" t="s">
        <v>549</v>
      </c>
      <c r="U108" s="23" t="s">
        <v>36</v>
      </c>
      <c r="V108" s="39" t="s">
        <v>109</v>
      </c>
      <c r="W108" s="32">
        <v>44965</v>
      </c>
      <c r="X108" s="34">
        <v>3487</v>
      </c>
      <c r="Y108" s="34">
        <f t="shared" si="6"/>
        <v>60967</v>
      </c>
      <c r="Z108" s="33"/>
      <c r="AA108" s="33"/>
    </row>
    <row r="109" spans="1:27" ht="98" x14ac:dyDescent="0.2">
      <c r="A109" s="34">
        <v>60967</v>
      </c>
      <c r="B109" s="22" t="s">
        <v>30</v>
      </c>
      <c r="C109" s="23" t="str">
        <f>VLOOKUP(B109, [1]Riferimento!M$3:N151, 2, 0)</f>
        <v>Italy</v>
      </c>
      <c r="D109" s="22" t="s">
        <v>141</v>
      </c>
      <c r="E109" s="22" t="s">
        <v>102</v>
      </c>
      <c r="F109" s="24" t="str">
        <f>VLOOKUP(E109,[1]Riferimento!$E$3:$H$183,3,FALSE)</f>
        <v>10Y</v>
      </c>
      <c r="G109" s="24" t="str">
        <f>VLOOKUP(E109,[1]Riferimento!$E$3:$H$181,2,FALSE)</f>
        <v>Banking Records</v>
      </c>
      <c r="H109" s="25">
        <v>42736</v>
      </c>
      <c r="I109" s="26">
        <v>43100</v>
      </c>
      <c r="J109" s="23" t="s">
        <v>80</v>
      </c>
      <c r="K109" s="37" t="s">
        <v>81</v>
      </c>
      <c r="L109" s="22" t="s">
        <v>161</v>
      </c>
      <c r="M109" s="24" t="str">
        <f>VLOOKUP(E109,[1]Riferimento!$E$3:$H$181,4,FALSE)</f>
        <v>Creation Date</v>
      </c>
      <c r="N109" s="25">
        <f t="shared" si="7"/>
        <v>43101</v>
      </c>
      <c r="O109" s="28">
        <f>VLOOKUP(E109,[1]Riferimento!$E$3:$I$181,5,FALSE)</f>
        <v>3650</v>
      </c>
      <c r="P109" s="29">
        <f t="shared" si="8"/>
        <v>46751</v>
      </c>
      <c r="Q109" s="29" t="str">
        <f>VLOOKUP(E109,[1]Riferimento!$E$3:$J$181,6,FALSE)</f>
        <v>Highly Confidential</v>
      </c>
      <c r="R109" s="30"/>
      <c r="S109" s="38" t="str">
        <f t="shared" si="9"/>
        <v/>
      </c>
      <c r="T109" s="22" t="s">
        <v>549</v>
      </c>
      <c r="U109" s="23" t="s">
        <v>36</v>
      </c>
      <c r="V109" s="39" t="s">
        <v>109</v>
      </c>
      <c r="W109" s="32">
        <v>44965</v>
      </c>
      <c r="X109" s="34">
        <v>3487</v>
      </c>
      <c r="Y109" s="34">
        <f t="shared" si="6"/>
        <v>60967</v>
      </c>
      <c r="Z109" s="33"/>
      <c r="AA109" s="33"/>
    </row>
    <row r="110" spans="1:27" ht="126" x14ac:dyDescent="0.2">
      <c r="A110" s="34">
        <v>60968</v>
      </c>
      <c r="B110" s="22" t="s">
        <v>30</v>
      </c>
      <c r="C110" s="23" t="str">
        <f>VLOOKUP(B110, [1]Riferimento!M$3:N152, 2, 0)</f>
        <v>Italy</v>
      </c>
      <c r="D110" s="22" t="s">
        <v>141</v>
      </c>
      <c r="E110" s="22" t="s">
        <v>102</v>
      </c>
      <c r="F110" s="24" t="str">
        <f>VLOOKUP(E110,[1]Riferimento!$E$3:$H$183,3,FALSE)</f>
        <v>10Y</v>
      </c>
      <c r="G110" s="24" t="str">
        <f>VLOOKUP(E110,[1]Riferimento!$E$3:$H$181,2,FALSE)</f>
        <v>Banking Records</v>
      </c>
      <c r="H110" s="25">
        <v>42736</v>
      </c>
      <c r="I110" s="26">
        <v>43100</v>
      </c>
      <c r="J110" s="23" t="s">
        <v>80</v>
      </c>
      <c r="K110" s="27" t="s">
        <v>81</v>
      </c>
      <c r="L110" s="22" t="s">
        <v>162</v>
      </c>
      <c r="M110" s="24" t="str">
        <f>VLOOKUP(E110,[1]Riferimento!$E$3:$H$181,4,FALSE)</f>
        <v>Creation Date</v>
      </c>
      <c r="N110" s="25">
        <f t="shared" si="7"/>
        <v>43101</v>
      </c>
      <c r="O110" s="28">
        <f>VLOOKUP(E110,[1]Riferimento!$E$3:$I$181,5,FALSE)</f>
        <v>3650</v>
      </c>
      <c r="P110" s="29">
        <f t="shared" si="8"/>
        <v>46751</v>
      </c>
      <c r="Q110" s="29" t="str">
        <f>VLOOKUP(E110,[1]Riferimento!$E$3:$J$181,6,FALSE)</f>
        <v>Highly Confidential</v>
      </c>
      <c r="R110" s="30"/>
      <c r="S110" s="38" t="str">
        <f t="shared" si="9"/>
        <v/>
      </c>
      <c r="T110" s="22" t="s">
        <v>549</v>
      </c>
      <c r="U110" s="23" t="s">
        <v>36</v>
      </c>
      <c r="V110" s="39" t="s">
        <v>109</v>
      </c>
      <c r="W110" s="32">
        <v>44965</v>
      </c>
      <c r="X110" s="34">
        <v>3486</v>
      </c>
      <c r="Y110" s="34">
        <f t="shared" si="6"/>
        <v>60968</v>
      </c>
      <c r="Z110" s="33"/>
      <c r="AA110" s="33"/>
    </row>
    <row r="111" spans="1:27" ht="154" x14ac:dyDescent="0.2">
      <c r="A111" s="34">
        <v>60968</v>
      </c>
      <c r="B111" s="22" t="s">
        <v>30</v>
      </c>
      <c r="C111" s="23" t="str">
        <f>VLOOKUP(B111, [1]Riferimento!M$3:N153, 2, 0)</f>
        <v>Italy</v>
      </c>
      <c r="D111" s="22" t="s">
        <v>141</v>
      </c>
      <c r="E111" s="22" t="s">
        <v>102</v>
      </c>
      <c r="F111" s="24" t="str">
        <f>VLOOKUP(E111,[1]Riferimento!$E$3:$H$183,3,FALSE)</f>
        <v>10Y</v>
      </c>
      <c r="G111" s="24" t="str">
        <f>VLOOKUP(E111,[1]Riferimento!$E$3:$H$181,2,FALSE)</f>
        <v>Banking Records</v>
      </c>
      <c r="H111" s="25">
        <v>43831</v>
      </c>
      <c r="I111" s="26">
        <v>44195</v>
      </c>
      <c r="J111" s="23" t="s">
        <v>80</v>
      </c>
      <c r="K111" s="27" t="s">
        <v>81</v>
      </c>
      <c r="L111" s="22" t="s">
        <v>163</v>
      </c>
      <c r="M111" s="24" t="str">
        <f>VLOOKUP(E111,[1]Riferimento!$E$3:$H$181,4,FALSE)</f>
        <v>Creation Date</v>
      </c>
      <c r="N111" s="25">
        <f t="shared" si="7"/>
        <v>44196</v>
      </c>
      <c r="O111" s="28">
        <f>VLOOKUP(E111,[1]Riferimento!$E$3:$I$181,5,FALSE)</f>
        <v>3650</v>
      </c>
      <c r="P111" s="29">
        <f t="shared" si="8"/>
        <v>47846</v>
      </c>
      <c r="Q111" s="29" t="str">
        <f>VLOOKUP(E111,[1]Riferimento!$E$3:$J$181,6,FALSE)</f>
        <v>Highly Confidential</v>
      </c>
      <c r="R111" s="30"/>
      <c r="S111" s="38" t="str">
        <f t="shared" si="9"/>
        <v/>
      </c>
      <c r="T111" s="22" t="s">
        <v>549</v>
      </c>
      <c r="U111" s="23" t="s">
        <v>36</v>
      </c>
      <c r="V111" s="39" t="s">
        <v>109</v>
      </c>
      <c r="W111" s="32">
        <v>44965</v>
      </c>
      <c r="X111" s="34">
        <v>3486</v>
      </c>
      <c r="Y111" s="34">
        <f t="shared" si="6"/>
        <v>60968</v>
      </c>
      <c r="Z111" s="33"/>
      <c r="AA111" s="33"/>
    </row>
    <row r="112" spans="1:27" ht="84" x14ac:dyDescent="0.2">
      <c r="A112" s="34">
        <v>60968</v>
      </c>
      <c r="B112" s="22" t="s">
        <v>30</v>
      </c>
      <c r="C112" s="23" t="str">
        <f>VLOOKUP(B112, [1]Riferimento!M$3:N154, 2, 0)</f>
        <v>Italy</v>
      </c>
      <c r="D112" s="22" t="s">
        <v>141</v>
      </c>
      <c r="E112" s="22" t="s">
        <v>102</v>
      </c>
      <c r="F112" s="24" t="str">
        <f>VLOOKUP(E112,[1]Riferimento!$E$3:$H$183,3,FALSE)</f>
        <v>10Y</v>
      </c>
      <c r="G112" s="24" t="str">
        <f>VLOOKUP(E112,[1]Riferimento!$E$3:$H$181,2,FALSE)</f>
        <v>Banking Records</v>
      </c>
      <c r="H112" s="25">
        <v>43831</v>
      </c>
      <c r="I112" s="26">
        <v>44195</v>
      </c>
      <c r="J112" s="23" t="s">
        <v>80</v>
      </c>
      <c r="K112" s="27" t="s">
        <v>81</v>
      </c>
      <c r="L112" s="22" t="s">
        <v>164</v>
      </c>
      <c r="M112" s="24" t="str">
        <f>VLOOKUP(E112,[1]Riferimento!$E$3:$H$181,4,FALSE)</f>
        <v>Creation Date</v>
      </c>
      <c r="N112" s="25">
        <f t="shared" si="7"/>
        <v>44196</v>
      </c>
      <c r="O112" s="28">
        <f>VLOOKUP(E112,[1]Riferimento!$E$3:$I$181,5,FALSE)</f>
        <v>3650</v>
      </c>
      <c r="P112" s="29">
        <f t="shared" si="8"/>
        <v>47846</v>
      </c>
      <c r="Q112" s="29" t="str">
        <f>VLOOKUP(E112,[1]Riferimento!$E$3:$J$181,6,FALSE)</f>
        <v>Highly Confidential</v>
      </c>
      <c r="R112" s="30"/>
      <c r="S112" s="38" t="str">
        <f t="shared" si="9"/>
        <v/>
      </c>
      <c r="T112" s="22" t="s">
        <v>549</v>
      </c>
      <c r="U112" s="23" t="s">
        <v>36</v>
      </c>
      <c r="V112" s="39" t="s">
        <v>109</v>
      </c>
      <c r="W112" s="32">
        <v>44965</v>
      </c>
      <c r="X112" s="34">
        <v>3486</v>
      </c>
      <c r="Y112" s="34">
        <f t="shared" si="6"/>
        <v>60968</v>
      </c>
      <c r="Z112" s="33"/>
      <c r="AA112" s="33"/>
    </row>
    <row r="113" spans="1:27" ht="112" x14ac:dyDescent="0.2">
      <c r="A113" s="34">
        <v>60969</v>
      </c>
      <c r="B113" s="22" t="s">
        <v>30</v>
      </c>
      <c r="C113" s="23" t="str">
        <f>VLOOKUP(B113, [1]Riferimento!M$3:N155, 2, 0)</f>
        <v>Italy</v>
      </c>
      <c r="D113" s="22" t="s">
        <v>141</v>
      </c>
      <c r="E113" s="24" t="s">
        <v>79</v>
      </c>
      <c r="F113" s="24" t="str">
        <f>VLOOKUP(E113,[1]Riferimento!$E$3:$H$183,3,FALSE)</f>
        <v>EVT+10Y</v>
      </c>
      <c r="G113" s="24" t="str">
        <f>VLOOKUP(E113,[1]Riferimento!$E$3:$H$181,2,FALSE)</f>
        <v>Accounts Payable, Receivables, Journal Vouchers and Cost Accounting</v>
      </c>
      <c r="H113" s="25">
        <v>44197</v>
      </c>
      <c r="I113" s="26">
        <v>44561</v>
      </c>
      <c r="J113" s="35" t="s">
        <v>80</v>
      </c>
      <c r="K113" s="27" t="s">
        <v>81</v>
      </c>
      <c r="L113" s="24" t="s">
        <v>165</v>
      </c>
      <c r="M113" s="24" t="str">
        <f>VLOOKUP(E113,[1]Riferimento!$E$3:$H$181,4,FALSE)</f>
        <v>Tax Year Closed</v>
      </c>
      <c r="N113" s="25">
        <f t="shared" si="7"/>
        <v>44562</v>
      </c>
      <c r="O113" s="28">
        <f>VLOOKUP(E113,[1]Riferimento!$E$3:$I$181,5,FALSE)</f>
        <v>3650</v>
      </c>
      <c r="P113" s="29">
        <f t="shared" si="8"/>
        <v>48212</v>
      </c>
      <c r="Q113" s="29" t="str">
        <f>VLOOKUP(E113,[1]Riferimento!$E$3:$J$181,6,FALSE)</f>
        <v>Confidential</v>
      </c>
      <c r="R113" s="30"/>
      <c r="S113" s="38" t="str">
        <f t="shared" si="9"/>
        <v/>
      </c>
      <c r="T113" s="22" t="s">
        <v>549</v>
      </c>
      <c r="U113" s="23" t="s">
        <v>36</v>
      </c>
      <c r="V113" s="39" t="s">
        <v>166</v>
      </c>
      <c r="W113" s="32">
        <v>44971</v>
      </c>
      <c r="X113" s="34">
        <v>3484</v>
      </c>
      <c r="Y113" s="34">
        <f t="shared" si="6"/>
        <v>60969</v>
      </c>
      <c r="Z113" s="33"/>
      <c r="AA113" s="33"/>
    </row>
    <row r="114" spans="1:27" ht="112" x14ac:dyDescent="0.2">
      <c r="A114" s="34">
        <v>60970</v>
      </c>
      <c r="B114" s="22" t="s">
        <v>30</v>
      </c>
      <c r="C114" s="23" t="str">
        <f>VLOOKUP(B114, [1]Riferimento!M$3:N156, 2, 0)</f>
        <v>Italy</v>
      </c>
      <c r="D114" s="22" t="s">
        <v>141</v>
      </c>
      <c r="E114" s="24" t="s">
        <v>79</v>
      </c>
      <c r="F114" s="24" t="str">
        <f>VLOOKUP(E114,[1]Riferimento!$E$3:$H$183,3,FALSE)</f>
        <v>EVT+10Y</v>
      </c>
      <c r="G114" s="24" t="str">
        <f>VLOOKUP(E114,[1]Riferimento!$E$3:$H$181,2,FALSE)</f>
        <v>Accounts Payable, Receivables, Journal Vouchers and Cost Accounting</v>
      </c>
      <c r="H114" s="25">
        <v>44197</v>
      </c>
      <c r="I114" s="26">
        <v>44561</v>
      </c>
      <c r="J114" s="35" t="s">
        <v>167</v>
      </c>
      <c r="K114" s="47" t="s">
        <v>168</v>
      </c>
      <c r="L114" s="24" t="s">
        <v>169</v>
      </c>
      <c r="M114" s="24" t="str">
        <f>VLOOKUP(E114,[1]Riferimento!$E$3:$H$181,4,FALSE)</f>
        <v>Tax Year Closed</v>
      </c>
      <c r="N114" s="25">
        <f t="shared" si="7"/>
        <v>44562</v>
      </c>
      <c r="O114" s="28">
        <f>VLOOKUP(E114,[1]Riferimento!$E$3:$I$181,5,FALSE)</f>
        <v>3650</v>
      </c>
      <c r="P114" s="29">
        <f t="shared" si="8"/>
        <v>48212</v>
      </c>
      <c r="Q114" s="29" t="str">
        <f>VLOOKUP(E114,[1]Riferimento!$E$3:$J$181,6,FALSE)</f>
        <v>Confidential</v>
      </c>
      <c r="R114" s="30"/>
      <c r="S114" s="38" t="str">
        <f t="shared" si="9"/>
        <v/>
      </c>
      <c r="T114" s="22" t="s">
        <v>549</v>
      </c>
      <c r="U114" s="23" t="s">
        <v>36</v>
      </c>
      <c r="V114" s="39" t="s">
        <v>166</v>
      </c>
      <c r="W114" s="32">
        <v>44971</v>
      </c>
      <c r="X114" s="34">
        <v>3484</v>
      </c>
      <c r="Y114" s="34">
        <f t="shared" si="6"/>
        <v>60970</v>
      </c>
      <c r="Z114" s="33"/>
      <c r="AA114" s="33"/>
    </row>
    <row r="115" spans="1:27" ht="98" x14ac:dyDescent="0.2">
      <c r="A115" s="34">
        <v>60971</v>
      </c>
      <c r="B115" s="22" t="s">
        <v>30</v>
      </c>
      <c r="C115" s="23" t="str">
        <f>VLOOKUP(B115, [1]Riferimento!M$3:N157, 2, 0)</f>
        <v>Italy</v>
      </c>
      <c r="D115" s="22" t="s">
        <v>31</v>
      </c>
      <c r="E115" s="22" t="s">
        <v>170</v>
      </c>
      <c r="F115" s="24" t="str">
        <f>VLOOKUP(E115,[1]Riferimento!$E$3:$H$183,3,FALSE)</f>
        <v>5Y</v>
      </c>
      <c r="G115" s="24" t="str">
        <f>VLOOKUP(E115,[1]Riferimento!$E$3:$H$181,2,FALSE)</f>
        <v>Vendor Selections and Bidding Documentation - Unsuccessful</v>
      </c>
      <c r="H115" s="25">
        <v>43831</v>
      </c>
      <c r="I115" s="26">
        <v>44196</v>
      </c>
      <c r="J115" s="23" t="s">
        <v>33</v>
      </c>
      <c r="K115" s="27" t="s">
        <v>34</v>
      </c>
      <c r="L115" s="22" t="s">
        <v>171</v>
      </c>
      <c r="M115" s="24" t="str">
        <f>VLOOKUP(E115,[1]Riferimento!$E$3:$H$181,4,FALSE)</f>
        <v>Creation Date</v>
      </c>
      <c r="N115" s="25">
        <f t="shared" si="7"/>
        <v>44197</v>
      </c>
      <c r="O115" s="28">
        <f>VLOOKUP(E115,[1]Riferimento!$E$3:$I$181,5,FALSE)</f>
        <v>1825</v>
      </c>
      <c r="P115" s="29">
        <f t="shared" si="8"/>
        <v>46022</v>
      </c>
      <c r="Q115" s="29" t="str">
        <f>VLOOKUP(E115,[1]Riferimento!$E$3:$J$181,6,FALSE)</f>
        <v>Confidential</v>
      </c>
      <c r="R115" s="30"/>
      <c r="S115" s="38" t="str">
        <f t="shared" si="9"/>
        <v/>
      </c>
      <c r="T115" s="22" t="s">
        <v>549</v>
      </c>
      <c r="U115" s="23" t="s">
        <v>36</v>
      </c>
      <c r="V115" s="39" t="s">
        <v>37</v>
      </c>
      <c r="W115" s="32">
        <v>44987</v>
      </c>
      <c r="X115" s="34">
        <v>3523</v>
      </c>
      <c r="Y115" s="34">
        <f t="shared" si="6"/>
        <v>60971</v>
      </c>
      <c r="Z115" s="33"/>
      <c r="AA115" s="33"/>
    </row>
    <row r="116" spans="1:27" ht="98" x14ac:dyDescent="0.2">
      <c r="A116" s="34">
        <v>60971</v>
      </c>
      <c r="B116" s="22" t="s">
        <v>30</v>
      </c>
      <c r="C116" s="23" t="str">
        <f>VLOOKUP(B116, [1]Riferimento!M$3:N158, 2, 0)</f>
        <v>Italy</v>
      </c>
      <c r="D116" s="22" t="s">
        <v>31</v>
      </c>
      <c r="E116" s="22" t="s">
        <v>170</v>
      </c>
      <c r="F116" s="24" t="str">
        <f>VLOOKUP(E116,[1]Riferimento!$E$3:$H$183,3,FALSE)</f>
        <v>5Y</v>
      </c>
      <c r="G116" s="24" t="str">
        <f>VLOOKUP(E116,[1]Riferimento!$E$3:$H$181,2,FALSE)</f>
        <v>Vendor Selections and Bidding Documentation - Unsuccessful</v>
      </c>
      <c r="H116" s="25">
        <v>43831</v>
      </c>
      <c r="I116" s="26">
        <v>44561</v>
      </c>
      <c r="J116" s="23" t="s">
        <v>33</v>
      </c>
      <c r="K116" s="27" t="s">
        <v>34</v>
      </c>
      <c r="L116" s="22" t="s">
        <v>172</v>
      </c>
      <c r="M116" s="24" t="str">
        <f>VLOOKUP(E116,[1]Riferimento!$E$3:$H$181,4,FALSE)</f>
        <v>Creation Date</v>
      </c>
      <c r="N116" s="25">
        <f t="shared" si="7"/>
        <v>44562</v>
      </c>
      <c r="O116" s="28">
        <f>VLOOKUP(E116,[1]Riferimento!$E$3:$I$181,5,FALSE)</f>
        <v>1825</v>
      </c>
      <c r="P116" s="29">
        <f t="shared" si="8"/>
        <v>46387</v>
      </c>
      <c r="Q116" s="29" t="str">
        <f>VLOOKUP(E116,[1]Riferimento!$E$3:$J$181,6,FALSE)</f>
        <v>Confidential</v>
      </c>
      <c r="R116" s="30"/>
      <c r="S116" s="38" t="str">
        <f t="shared" si="9"/>
        <v/>
      </c>
      <c r="T116" s="22" t="s">
        <v>549</v>
      </c>
      <c r="U116" s="23" t="s">
        <v>36</v>
      </c>
      <c r="V116" s="39" t="s">
        <v>37</v>
      </c>
      <c r="W116" s="32">
        <v>44987</v>
      </c>
      <c r="X116" s="34">
        <v>3523</v>
      </c>
      <c r="Y116" s="34">
        <f t="shared" si="6"/>
        <v>60971</v>
      </c>
      <c r="Z116" s="33"/>
      <c r="AA116" s="33"/>
    </row>
    <row r="117" spans="1:27" ht="56" x14ac:dyDescent="0.2">
      <c r="A117" s="34">
        <v>60971</v>
      </c>
      <c r="B117" s="22" t="s">
        <v>30</v>
      </c>
      <c r="C117" s="23" t="str">
        <f>VLOOKUP(B117, [1]Riferimento!M$3:N159, 2, 0)</f>
        <v>Italy</v>
      </c>
      <c r="D117" s="22" t="s">
        <v>31</v>
      </c>
      <c r="E117" s="22" t="s">
        <v>173</v>
      </c>
      <c r="F117" s="24" t="str">
        <f>VLOOKUP(E117,[1]Riferimento!$E$3:$H$183,3,FALSE)</f>
        <v>EVT+10Y</v>
      </c>
      <c r="G117" s="24" t="str">
        <f>VLOOKUP(E117,[1]Riferimento!$E$3:$H$181,2,FALSE)</f>
        <v>Purchase Orders</v>
      </c>
      <c r="H117" s="25">
        <v>44197</v>
      </c>
      <c r="I117" s="26">
        <v>44561</v>
      </c>
      <c r="J117" s="23" t="s">
        <v>33</v>
      </c>
      <c r="K117" s="27" t="s">
        <v>34</v>
      </c>
      <c r="L117" s="22" t="s">
        <v>174</v>
      </c>
      <c r="M117" s="24" t="str">
        <f>VLOOKUP(E117,[1]Riferimento!$E$3:$H$181,4,FALSE)</f>
        <v>Closed</v>
      </c>
      <c r="N117" s="25">
        <f t="shared" si="7"/>
        <v>44562</v>
      </c>
      <c r="O117" s="28">
        <f>VLOOKUP(E117,[1]Riferimento!$E$3:$I$181,5,FALSE)</f>
        <v>3650</v>
      </c>
      <c r="P117" s="29">
        <f t="shared" si="8"/>
        <v>48212</v>
      </c>
      <c r="Q117" s="29" t="str">
        <f>VLOOKUP(E117,[1]Riferimento!$E$3:$J$181,6,FALSE)</f>
        <v>Confidential</v>
      </c>
      <c r="R117" s="30"/>
      <c r="S117" s="38" t="str">
        <f t="shared" si="9"/>
        <v/>
      </c>
      <c r="T117" s="22" t="s">
        <v>549</v>
      </c>
      <c r="U117" s="23" t="s">
        <v>36</v>
      </c>
      <c r="V117" s="39" t="s">
        <v>37</v>
      </c>
      <c r="W117" s="32">
        <v>44987</v>
      </c>
      <c r="X117" s="34">
        <v>3523</v>
      </c>
      <c r="Y117" s="34">
        <f t="shared" si="6"/>
        <v>60971</v>
      </c>
      <c r="Z117" s="33"/>
      <c r="AA117" s="33"/>
    </row>
    <row r="118" spans="1:27" ht="42" x14ac:dyDescent="0.2">
      <c r="A118" s="34">
        <v>60971</v>
      </c>
      <c r="B118" s="22" t="s">
        <v>30</v>
      </c>
      <c r="C118" s="23" t="str">
        <f>VLOOKUP(B118, [1]Riferimento!M$3:N160, 2, 0)</f>
        <v>Italy</v>
      </c>
      <c r="D118" s="22" t="s">
        <v>31</v>
      </c>
      <c r="E118" s="22" t="s">
        <v>173</v>
      </c>
      <c r="F118" s="24" t="str">
        <f>VLOOKUP(E118,[1]Riferimento!$E$3:$H$183,3,FALSE)</f>
        <v>EVT+10Y</v>
      </c>
      <c r="G118" s="24" t="str">
        <f>VLOOKUP(E118,[1]Riferimento!$E$3:$H$181,2,FALSE)</f>
        <v>Purchase Orders</v>
      </c>
      <c r="H118" s="25">
        <v>44197</v>
      </c>
      <c r="I118" s="26">
        <v>44561</v>
      </c>
      <c r="J118" s="23" t="s">
        <v>175</v>
      </c>
      <c r="K118" s="27" t="s">
        <v>176</v>
      </c>
      <c r="L118" s="22" t="s">
        <v>177</v>
      </c>
      <c r="M118" s="24" t="str">
        <f>VLOOKUP(E118,[1]Riferimento!$E$3:$H$181,4,FALSE)</f>
        <v>Closed</v>
      </c>
      <c r="N118" s="25">
        <f t="shared" si="7"/>
        <v>44562</v>
      </c>
      <c r="O118" s="28">
        <f>VLOOKUP(E118,[1]Riferimento!$E$3:$I$181,5,FALSE)</f>
        <v>3650</v>
      </c>
      <c r="P118" s="29">
        <f t="shared" si="8"/>
        <v>48212</v>
      </c>
      <c r="Q118" s="29" t="str">
        <f>VLOOKUP(E118,[1]Riferimento!$E$3:$J$181,6,FALSE)</f>
        <v>Confidential</v>
      </c>
      <c r="R118" s="30"/>
      <c r="S118" s="38" t="str">
        <f t="shared" si="9"/>
        <v/>
      </c>
      <c r="T118" s="22" t="s">
        <v>549</v>
      </c>
      <c r="U118" s="23" t="s">
        <v>36</v>
      </c>
      <c r="V118" s="39" t="s">
        <v>37</v>
      </c>
      <c r="W118" s="32">
        <v>44987</v>
      </c>
      <c r="X118" s="34">
        <v>3523</v>
      </c>
      <c r="Y118" s="34">
        <f t="shared" si="6"/>
        <v>60971</v>
      </c>
      <c r="Z118" s="33"/>
      <c r="AA118" s="33"/>
    </row>
    <row r="119" spans="1:27" ht="56" x14ac:dyDescent="0.2">
      <c r="A119" s="34">
        <v>60971</v>
      </c>
      <c r="B119" s="22" t="s">
        <v>30</v>
      </c>
      <c r="C119" s="23" t="str">
        <f>VLOOKUP(B119, [1]Riferimento!M$3:N161, 2, 0)</f>
        <v>Italy</v>
      </c>
      <c r="D119" s="22" t="s">
        <v>31</v>
      </c>
      <c r="E119" s="22" t="s">
        <v>173</v>
      </c>
      <c r="F119" s="24" t="str">
        <f>VLOOKUP(E119,[1]Riferimento!$E$3:$H$183,3,FALSE)</f>
        <v>EVT+10Y</v>
      </c>
      <c r="G119" s="24" t="str">
        <f>VLOOKUP(E119,[1]Riferimento!$E$3:$H$181,2,FALSE)</f>
        <v>Purchase Orders</v>
      </c>
      <c r="H119" s="25">
        <v>44197</v>
      </c>
      <c r="I119" s="26">
        <v>44561</v>
      </c>
      <c r="J119" s="23" t="s">
        <v>178</v>
      </c>
      <c r="K119" s="27" t="s">
        <v>179</v>
      </c>
      <c r="L119" s="22" t="s">
        <v>180</v>
      </c>
      <c r="M119" s="24" t="str">
        <f>VLOOKUP(E119,[1]Riferimento!$E$3:$H$181,4,FALSE)</f>
        <v>Closed</v>
      </c>
      <c r="N119" s="25">
        <f t="shared" si="7"/>
        <v>44562</v>
      </c>
      <c r="O119" s="28">
        <f>VLOOKUP(E119,[1]Riferimento!$E$3:$I$181,5,FALSE)</f>
        <v>3650</v>
      </c>
      <c r="P119" s="29">
        <f t="shared" si="8"/>
        <v>48212</v>
      </c>
      <c r="Q119" s="29" t="str">
        <f>VLOOKUP(E119,[1]Riferimento!$E$3:$J$181,6,FALSE)</f>
        <v>Confidential</v>
      </c>
      <c r="R119" s="30"/>
      <c r="S119" s="38" t="str">
        <f t="shared" si="9"/>
        <v/>
      </c>
      <c r="T119" s="22" t="s">
        <v>549</v>
      </c>
      <c r="U119" s="23" t="s">
        <v>36</v>
      </c>
      <c r="V119" s="39" t="s">
        <v>37</v>
      </c>
      <c r="W119" s="32">
        <v>44987</v>
      </c>
      <c r="X119" s="34">
        <v>3523</v>
      </c>
      <c r="Y119" s="34">
        <f t="shared" si="6"/>
        <v>60971</v>
      </c>
      <c r="Z119" s="33"/>
      <c r="AA119" s="33"/>
    </row>
    <row r="120" spans="1:27" ht="42" x14ac:dyDescent="0.2">
      <c r="A120" s="34">
        <v>60972</v>
      </c>
      <c r="B120" s="22" t="s">
        <v>30</v>
      </c>
      <c r="C120" s="23" t="str">
        <f>VLOOKUP(B120, [1]Riferimento!M$3:N162, 2, 0)</f>
        <v>Italy</v>
      </c>
      <c r="D120" s="22" t="s">
        <v>31</v>
      </c>
      <c r="E120" s="22" t="s">
        <v>173</v>
      </c>
      <c r="F120" s="24" t="str">
        <f>VLOOKUP(E120,[1]Riferimento!$E$3:$H$183,3,FALSE)</f>
        <v>EVT+10Y</v>
      </c>
      <c r="G120" s="24" t="str">
        <f>VLOOKUP(E120,[1]Riferimento!$E$3:$H$181,2,FALSE)</f>
        <v>Purchase Orders</v>
      </c>
      <c r="H120" s="25">
        <v>44197</v>
      </c>
      <c r="I120" s="26">
        <v>44561</v>
      </c>
      <c r="J120" s="23" t="s">
        <v>181</v>
      </c>
      <c r="K120" s="27" t="s">
        <v>182</v>
      </c>
      <c r="L120" s="22" t="s">
        <v>183</v>
      </c>
      <c r="M120" s="24" t="str">
        <f>VLOOKUP(E120,[1]Riferimento!$E$3:$H$181,4,FALSE)</f>
        <v>Closed</v>
      </c>
      <c r="N120" s="25">
        <f t="shared" si="7"/>
        <v>44562</v>
      </c>
      <c r="O120" s="28">
        <f>VLOOKUP(E120,[1]Riferimento!$E$3:$I$181,5,FALSE)</f>
        <v>3650</v>
      </c>
      <c r="P120" s="29">
        <f t="shared" si="8"/>
        <v>48212</v>
      </c>
      <c r="Q120" s="29" t="str">
        <f>VLOOKUP(E120,[1]Riferimento!$E$3:$J$181,6,FALSE)</f>
        <v>Confidential</v>
      </c>
      <c r="R120" s="30"/>
      <c r="S120" s="38" t="str">
        <f t="shared" si="9"/>
        <v/>
      </c>
      <c r="T120" s="22" t="s">
        <v>549</v>
      </c>
      <c r="U120" s="23" t="s">
        <v>36</v>
      </c>
      <c r="V120" s="39" t="s">
        <v>37</v>
      </c>
      <c r="W120" s="32">
        <v>44987</v>
      </c>
      <c r="X120" s="34">
        <v>3523</v>
      </c>
      <c r="Y120" s="34">
        <f t="shared" si="6"/>
        <v>60972</v>
      </c>
      <c r="Z120" s="33"/>
      <c r="AA120" s="33"/>
    </row>
    <row r="121" spans="1:27" ht="42" x14ac:dyDescent="0.2">
      <c r="A121" s="34">
        <v>60972</v>
      </c>
      <c r="B121" s="22" t="s">
        <v>30</v>
      </c>
      <c r="C121" s="23" t="str">
        <f>VLOOKUP(B121, [1]Riferimento!M$3:N163, 2, 0)</f>
        <v>Italy</v>
      </c>
      <c r="D121" s="22" t="s">
        <v>31</v>
      </c>
      <c r="E121" s="22" t="s">
        <v>173</v>
      </c>
      <c r="F121" s="24" t="str">
        <f>VLOOKUP(E121,[1]Riferimento!$E$3:$H$183,3,FALSE)</f>
        <v>EVT+10Y</v>
      </c>
      <c r="G121" s="24" t="str">
        <f>VLOOKUP(E121,[1]Riferimento!$E$3:$H$181,2,FALSE)</f>
        <v>Purchase Orders</v>
      </c>
      <c r="H121" s="25">
        <v>44197</v>
      </c>
      <c r="I121" s="26">
        <v>44561</v>
      </c>
      <c r="J121" s="23" t="s">
        <v>184</v>
      </c>
      <c r="K121" s="27" t="s">
        <v>185</v>
      </c>
      <c r="L121" s="22" t="s">
        <v>186</v>
      </c>
      <c r="M121" s="24" t="str">
        <f>VLOOKUP(E121,[1]Riferimento!$E$3:$H$181,4,FALSE)</f>
        <v>Closed</v>
      </c>
      <c r="N121" s="25">
        <f t="shared" si="7"/>
        <v>44562</v>
      </c>
      <c r="O121" s="28">
        <f>VLOOKUP(E121,[1]Riferimento!$E$3:$I$181,5,FALSE)</f>
        <v>3650</v>
      </c>
      <c r="P121" s="29">
        <f t="shared" si="8"/>
        <v>48212</v>
      </c>
      <c r="Q121" s="29" t="str">
        <f>VLOOKUP(E121,[1]Riferimento!$E$3:$J$181,6,FALSE)</f>
        <v>Confidential</v>
      </c>
      <c r="R121" s="30"/>
      <c r="S121" s="38" t="str">
        <f t="shared" si="9"/>
        <v/>
      </c>
      <c r="T121" s="22" t="s">
        <v>549</v>
      </c>
      <c r="U121" s="23" t="s">
        <v>36</v>
      </c>
      <c r="V121" s="39" t="s">
        <v>37</v>
      </c>
      <c r="W121" s="32">
        <v>44987</v>
      </c>
      <c r="X121" s="34">
        <v>3523</v>
      </c>
      <c r="Y121" s="34">
        <f t="shared" si="6"/>
        <v>60972</v>
      </c>
      <c r="Z121" s="33"/>
      <c r="AA121" s="33"/>
    </row>
    <row r="122" spans="1:27" ht="42" x14ac:dyDescent="0.2">
      <c r="A122" s="34">
        <v>60972</v>
      </c>
      <c r="B122" s="22" t="s">
        <v>30</v>
      </c>
      <c r="C122" s="23" t="str">
        <f>VLOOKUP(B122, [1]Riferimento!M$3:N164, 2, 0)</f>
        <v>Italy</v>
      </c>
      <c r="D122" s="22" t="s">
        <v>31</v>
      </c>
      <c r="E122" s="22" t="s">
        <v>173</v>
      </c>
      <c r="F122" s="24" t="str">
        <f>VLOOKUP(E122,[1]Riferimento!$E$3:$H$183,3,FALSE)</f>
        <v>EVT+10Y</v>
      </c>
      <c r="G122" s="24" t="str">
        <f>VLOOKUP(E122,[1]Riferimento!$E$3:$H$181,2,FALSE)</f>
        <v>Purchase Orders</v>
      </c>
      <c r="H122" s="25">
        <v>44197</v>
      </c>
      <c r="I122" s="26">
        <v>44561</v>
      </c>
      <c r="J122" s="23" t="s">
        <v>187</v>
      </c>
      <c r="K122" s="27" t="s">
        <v>188</v>
      </c>
      <c r="L122" s="22" t="s">
        <v>189</v>
      </c>
      <c r="M122" s="24" t="str">
        <f>VLOOKUP(E122,[1]Riferimento!$E$3:$H$181,4,FALSE)</f>
        <v>Closed</v>
      </c>
      <c r="N122" s="25">
        <f t="shared" si="7"/>
        <v>44562</v>
      </c>
      <c r="O122" s="28">
        <f>VLOOKUP(E122,[1]Riferimento!$E$3:$I$181,5,FALSE)</f>
        <v>3650</v>
      </c>
      <c r="P122" s="29">
        <f t="shared" si="8"/>
        <v>48212</v>
      </c>
      <c r="Q122" s="29" t="str">
        <f>VLOOKUP(E122,[1]Riferimento!$E$3:$J$181,6,FALSE)</f>
        <v>Confidential</v>
      </c>
      <c r="R122" s="30"/>
      <c r="S122" s="38" t="str">
        <f t="shared" si="9"/>
        <v/>
      </c>
      <c r="T122" s="22" t="s">
        <v>549</v>
      </c>
      <c r="U122" s="23" t="s">
        <v>36</v>
      </c>
      <c r="V122" s="39" t="s">
        <v>37</v>
      </c>
      <c r="W122" s="32">
        <v>44987</v>
      </c>
      <c r="X122" s="34">
        <v>3523</v>
      </c>
      <c r="Y122" s="34">
        <f t="shared" si="6"/>
        <v>60972</v>
      </c>
      <c r="Z122" s="33"/>
      <c r="AA122" s="33"/>
    </row>
    <row r="123" spans="1:27" ht="42" x14ac:dyDescent="0.2">
      <c r="A123" s="34">
        <v>60972</v>
      </c>
      <c r="B123" s="22" t="s">
        <v>30</v>
      </c>
      <c r="C123" s="23" t="str">
        <f>VLOOKUP(B123, [1]Riferimento!M$3:N165, 2, 0)</f>
        <v>Italy</v>
      </c>
      <c r="D123" s="22" t="s">
        <v>31</v>
      </c>
      <c r="E123" s="22" t="s">
        <v>173</v>
      </c>
      <c r="F123" s="24" t="str">
        <f>VLOOKUP(E123,[1]Riferimento!$E$3:$H$183,3,FALSE)</f>
        <v>EVT+10Y</v>
      </c>
      <c r="G123" s="24" t="str">
        <f>VLOOKUP(E123,[1]Riferimento!$E$3:$H$181,2,FALSE)</f>
        <v>Purchase Orders</v>
      </c>
      <c r="H123" s="25">
        <v>44197</v>
      </c>
      <c r="I123" s="26">
        <v>44561</v>
      </c>
      <c r="J123" s="23" t="s">
        <v>33</v>
      </c>
      <c r="K123" s="27" t="s">
        <v>34</v>
      </c>
      <c r="L123" s="22" t="s">
        <v>190</v>
      </c>
      <c r="M123" s="24" t="str">
        <f>VLOOKUP(E123,[1]Riferimento!$E$3:$H$181,4,FALSE)</f>
        <v>Closed</v>
      </c>
      <c r="N123" s="25">
        <f t="shared" si="7"/>
        <v>44562</v>
      </c>
      <c r="O123" s="28">
        <f>VLOOKUP(E123,[1]Riferimento!$E$3:$I$181,5,FALSE)</f>
        <v>3650</v>
      </c>
      <c r="P123" s="29">
        <f t="shared" si="8"/>
        <v>48212</v>
      </c>
      <c r="Q123" s="29" t="str">
        <f>VLOOKUP(E123,[1]Riferimento!$E$3:$J$181,6,FALSE)</f>
        <v>Confidential</v>
      </c>
      <c r="R123" s="30"/>
      <c r="S123" s="38" t="str">
        <f t="shared" si="9"/>
        <v/>
      </c>
      <c r="T123" s="22" t="s">
        <v>549</v>
      </c>
      <c r="U123" s="23" t="s">
        <v>36</v>
      </c>
      <c r="V123" s="39" t="s">
        <v>37</v>
      </c>
      <c r="W123" s="32">
        <v>44987</v>
      </c>
      <c r="X123" s="34">
        <v>3523</v>
      </c>
      <c r="Y123" s="34">
        <f t="shared" si="6"/>
        <v>60972</v>
      </c>
      <c r="Z123" s="33"/>
      <c r="AA123" s="33"/>
    </row>
    <row r="124" spans="1:27" ht="112" x14ac:dyDescent="0.2">
      <c r="A124" s="34">
        <v>60972</v>
      </c>
      <c r="B124" s="22" t="s">
        <v>30</v>
      </c>
      <c r="C124" s="23" t="str">
        <f>VLOOKUP(B124, [1]Riferimento!M$3:N166, 2, 0)</f>
        <v>Italy</v>
      </c>
      <c r="D124" s="22" t="s">
        <v>31</v>
      </c>
      <c r="E124" s="22" t="s">
        <v>173</v>
      </c>
      <c r="F124" s="24" t="str">
        <f>VLOOKUP(E124,[1]Riferimento!$E$3:$H$183,3,FALSE)</f>
        <v>EVT+10Y</v>
      </c>
      <c r="G124" s="24" t="str">
        <f>VLOOKUP(E124,[1]Riferimento!$E$3:$H$181,2,FALSE)</f>
        <v>Purchase Orders</v>
      </c>
      <c r="H124" s="25">
        <v>44197</v>
      </c>
      <c r="I124" s="26">
        <v>44561</v>
      </c>
      <c r="J124" s="23" t="s">
        <v>191</v>
      </c>
      <c r="K124" s="27" t="s">
        <v>34</v>
      </c>
      <c r="L124" s="22" t="s">
        <v>192</v>
      </c>
      <c r="M124" s="24" t="str">
        <f>VLOOKUP(E124,[1]Riferimento!$E$3:$H$181,4,FALSE)</f>
        <v>Closed</v>
      </c>
      <c r="N124" s="25">
        <f t="shared" si="7"/>
        <v>44562</v>
      </c>
      <c r="O124" s="28">
        <f>VLOOKUP(E124,[1]Riferimento!$E$3:$I$181,5,FALSE)</f>
        <v>3650</v>
      </c>
      <c r="P124" s="29">
        <f t="shared" si="8"/>
        <v>48212</v>
      </c>
      <c r="Q124" s="29" t="str">
        <f>VLOOKUP(E124,[1]Riferimento!$E$3:$J$181,6,FALSE)</f>
        <v>Confidential</v>
      </c>
      <c r="R124" s="30"/>
      <c r="S124" s="38" t="str">
        <f t="shared" si="9"/>
        <v/>
      </c>
      <c r="T124" s="22" t="s">
        <v>549</v>
      </c>
      <c r="U124" s="23" t="s">
        <v>36</v>
      </c>
      <c r="V124" s="39" t="s">
        <v>37</v>
      </c>
      <c r="W124" s="32">
        <v>44987</v>
      </c>
      <c r="X124" s="34">
        <v>3523</v>
      </c>
      <c r="Y124" s="34">
        <f t="shared" si="6"/>
        <v>60972</v>
      </c>
      <c r="Z124" s="33"/>
      <c r="AA124" s="33"/>
    </row>
    <row r="125" spans="1:27" ht="42" x14ac:dyDescent="0.2">
      <c r="A125" s="34">
        <v>60973</v>
      </c>
      <c r="B125" s="22" t="s">
        <v>30</v>
      </c>
      <c r="C125" s="23" t="str">
        <f>VLOOKUP(B125, [1]Riferimento!M$3:N167, 2, 0)</f>
        <v>Italy</v>
      </c>
      <c r="D125" s="22" t="s">
        <v>31</v>
      </c>
      <c r="E125" s="22" t="s">
        <v>173</v>
      </c>
      <c r="F125" s="24" t="str">
        <f>VLOOKUP(E125,[1]Riferimento!$E$3:$H$183,3,FALSE)</f>
        <v>EVT+10Y</v>
      </c>
      <c r="G125" s="24" t="str">
        <f>VLOOKUP(E125,[1]Riferimento!$E$3:$H$181,2,FALSE)</f>
        <v>Purchase Orders</v>
      </c>
      <c r="H125" s="25">
        <v>44197</v>
      </c>
      <c r="I125" s="26">
        <v>44561</v>
      </c>
      <c r="J125" s="23" t="s">
        <v>33</v>
      </c>
      <c r="K125" s="27" t="s">
        <v>34</v>
      </c>
      <c r="L125" s="22" t="s">
        <v>193</v>
      </c>
      <c r="M125" s="24" t="str">
        <f>VLOOKUP(E125,[1]Riferimento!$E$3:$H$181,4,FALSE)</f>
        <v>Closed</v>
      </c>
      <c r="N125" s="25">
        <f t="shared" si="7"/>
        <v>44562</v>
      </c>
      <c r="O125" s="28">
        <f>VLOOKUP(E125,[1]Riferimento!$E$3:$I$181,5,FALSE)</f>
        <v>3650</v>
      </c>
      <c r="P125" s="29">
        <f t="shared" si="8"/>
        <v>48212</v>
      </c>
      <c r="Q125" s="29" t="str">
        <f>VLOOKUP(E125,[1]Riferimento!$E$3:$J$181,6,FALSE)</f>
        <v>Confidential</v>
      </c>
      <c r="R125" s="30"/>
      <c r="S125" s="38" t="str">
        <f t="shared" si="9"/>
        <v/>
      </c>
      <c r="T125" s="22" t="s">
        <v>549</v>
      </c>
      <c r="U125" s="23" t="s">
        <v>36</v>
      </c>
      <c r="V125" s="39" t="s">
        <v>37</v>
      </c>
      <c r="W125" s="32">
        <v>44987</v>
      </c>
      <c r="X125" s="34">
        <v>3522</v>
      </c>
      <c r="Y125" s="34">
        <f t="shared" si="6"/>
        <v>60973</v>
      </c>
      <c r="Z125" s="33"/>
      <c r="AA125" s="33"/>
    </row>
    <row r="126" spans="1:27" ht="70" x14ac:dyDescent="0.2">
      <c r="A126" s="34">
        <v>60973</v>
      </c>
      <c r="B126" s="22" t="s">
        <v>30</v>
      </c>
      <c r="C126" s="23" t="str">
        <f>VLOOKUP(B126, [1]Riferimento!M$3:N168, 2, 0)</f>
        <v>Italy</v>
      </c>
      <c r="D126" s="22" t="s">
        <v>31</v>
      </c>
      <c r="E126" s="22" t="s">
        <v>194</v>
      </c>
      <c r="F126" s="24" t="str">
        <f>VLOOKUP(E126,[1]Riferimento!$E$3:$H$183,3,FALSE)</f>
        <v>5Y</v>
      </c>
      <c r="G126" s="24" t="str">
        <f>VLOOKUP(E126,[1]Riferimento!$E$3:$H$181,2,FALSE)</f>
        <v>General Correspondence and Working Papers</v>
      </c>
      <c r="H126" s="25">
        <v>44197</v>
      </c>
      <c r="I126" s="26">
        <v>44561</v>
      </c>
      <c r="J126" s="23" t="s">
        <v>33</v>
      </c>
      <c r="K126" s="27" t="s">
        <v>34</v>
      </c>
      <c r="L126" s="22" t="s">
        <v>195</v>
      </c>
      <c r="M126" s="24" t="str">
        <f>VLOOKUP(E126,[1]Riferimento!$E$3:$H$181,4,FALSE)</f>
        <v>Creation Date</v>
      </c>
      <c r="N126" s="25">
        <f t="shared" si="7"/>
        <v>44562</v>
      </c>
      <c r="O126" s="28">
        <f>VLOOKUP(E126,[1]Riferimento!$E$3:$I$181,5,FALSE)</f>
        <v>1825</v>
      </c>
      <c r="P126" s="29">
        <f t="shared" si="8"/>
        <v>46387</v>
      </c>
      <c r="Q126" s="29" t="str">
        <f>VLOOKUP(E126,[1]Riferimento!$E$3:$J$181,6,FALSE)</f>
        <v>General</v>
      </c>
      <c r="R126" s="30"/>
      <c r="S126" s="38" t="str">
        <f t="shared" si="9"/>
        <v/>
      </c>
      <c r="T126" s="22" t="s">
        <v>549</v>
      </c>
      <c r="U126" s="23" t="s">
        <v>36</v>
      </c>
      <c r="V126" s="39" t="s">
        <v>37</v>
      </c>
      <c r="W126" s="32">
        <v>44987</v>
      </c>
      <c r="X126" s="34">
        <v>3522</v>
      </c>
      <c r="Y126" s="34">
        <f t="shared" si="6"/>
        <v>60973</v>
      </c>
      <c r="Z126" s="33"/>
      <c r="AA126" s="33"/>
    </row>
    <row r="127" spans="1:27" ht="70" x14ac:dyDescent="0.2">
      <c r="A127" s="34">
        <v>60973</v>
      </c>
      <c r="B127" s="22" t="s">
        <v>30</v>
      </c>
      <c r="C127" s="23" t="str">
        <f>VLOOKUP(B127, [1]Riferimento!M$3:N169, 2, 0)</f>
        <v>Italy</v>
      </c>
      <c r="D127" s="22" t="s">
        <v>31</v>
      </c>
      <c r="E127" s="22" t="s">
        <v>194</v>
      </c>
      <c r="F127" s="24" t="str">
        <f>VLOOKUP(E127,[1]Riferimento!$E$3:$H$183,3,FALSE)</f>
        <v>5Y</v>
      </c>
      <c r="G127" s="24" t="str">
        <f>VLOOKUP(E127,[1]Riferimento!$E$3:$H$181,2,FALSE)</f>
        <v>General Correspondence and Working Papers</v>
      </c>
      <c r="H127" s="25">
        <v>44197</v>
      </c>
      <c r="I127" s="26">
        <v>44561</v>
      </c>
      <c r="J127" s="23" t="s">
        <v>33</v>
      </c>
      <c r="K127" s="27" t="s">
        <v>34</v>
      </c>
      <c r="L127" s="22" t="s">
        <v>196</v>
      </c>
      <c r="M127" s="24" t="str">
        <f>VLOOKUP(E127,[1]Riferimento!$E$3:$H$181,4,FALSE)</f>
        <v>Creation Date</v>
      </c>
      <c r="N127" s="25">
        <f t="shared" si="7"/>
        <v>44562</v>
      </c>
      <c r="O127" s="28">
        <f>VLOOKUP(E127,[1]Riferimento!$E$3:$I$181,5,FALSE)</f>
        <v>1825</v>
      </c>
      <c r="P127" s="29">
        <f t="shared" si="8"/>
        <v>46387</v>
      </c>
      <c r="Q127" s="29" t="str">
        <f>VLOOKUP(E127,[1]Riferimento!$E$3:$J$181,6,FALSE)</f>
        <v>General</v>
      </c>
      <c r="R127" s="30"/>
      <c r="S127" s="38" t="str">
        <f t="shared" si="9"/>
        <v/>
      </c>
      <c r="T127" s="22" t="s">
        <v>549</v>
      </c>
      <c r="U127" s="23" t="s">
        <v>36</v>
      </c>
      <c r="V127" s="39" t="s">
        <v>37</v>
      </c>
      <c r="W127" s="32">
        <v>44987</v>
      </c>
      <c r="X127" s="34">
        <v>3522</v>
      </c>
      <c r="Y127" s="34">
        <f t="shared" si="6"/>
        <v>60973</v>
      </c>
      <c r="Z127" s="33"/>
      <c r="AA127" s="33"/>
    </row>
    <row r="128" spans="1:27" ht="126" x14ac:dyDescent="0.2">
      <c r="A128" s="34">
        <v>60973</v>
      </c>
      <c r="B128" s="22" t="s">
        <v>30</v>
      </c>
      <c r="C128" s="23" t="str">
        <f>VLOOKUP(B128, [1]Riferimento!M$3:N170, 2, 0)</f>
        <v>Italy</v>
      </c>
      <c r="D128" s="22" t="s">
        <v>31</v>
      </c>
      <c r="E128" s="22" t="s">
        <v>173</v>
      </c>
      <c r="F128" s="24" t="str">
        <f>VLOOKUP(E128,[1]Riferimento!$E$3:$H$183,3,FALSE)</f>
        <v>EVT+10Y</v>
      </c>
      <c r="G128" s="24" t="str">
        <f>VLOOKUP(E128,[1]Riferimento!$E$3:$H$181,2,FALSE)</f>
        <v>Purchase Orders</v>
      </c>
      <c r="H128" s="25">
        <v>43466</v>
      </c>
      <c r="I128" s="26">
        <v>44196</v>
      </c>
      <c r="J128" s="23" t="s">
        <v>197</v>
      </c>
      <c r="K128" s="27" t="s">
        <v>182</v>
      </c>
      <c r="L128" s="22" t="s">
        <v>198</v>
      </c>
      <c r="M128" s="24" t="str">
        <f>VLOOKUP(E128,[1]Riferimento!$E$3:$H$181,4,FALSE)</f>
        <v>Closed</v>
      </c>
      <c r="N128" s="25">
        <f t="shared" si="7"/>
        <v>44197</v>
      </c>
      <c r="O128" s="28">
        <f>VLOOKUP(E128,[1]Riferimento!$E$3:$I$181,5,FALSE)</f>
        <v>3650</v>
      </c>
      <c r="P128" s="29">
        <f t="shared" si="8"/>
        <v>47847</v>
      </c>
      <c r="Q128" s="29" t="str">
        <f>VLOOKUP(E128,[1]Riferimento!$E$3:$J$181,6,FALSE)</f>
        <v>Confidential</v>
      </c>
      <c r="R128" s="30"/>
      <c r="S128" s="38" t="str">
        <f t="shared" si="9"/>
        <v/>
      </c>
      <c r="T128" s="22" t="s">
        <v>549</v>
      </c>
      <c r="U128" s="23" t="s">
        <v>36</v>
      </c>
      <c r="V128" s="39" t="s">
        <v>37</v>
      </c>
      <c r="W128" s="32">
        <v>44987</v>
      </c>
      <c r="X128" s="34">
        <v>3522</v>
      </c>
      <c r="Y128" s="34">
        <f t="shared" si="6"/>
        <v>60973</v>
      </c>
      <c r="Z128" s="33"/>
      <c r="AA128" s="33"/>
    </row>
    <row r="129" spans="1:27" ht="154" x14ac:dyDescent="0.2">
      <c r="A129" s="34">
        <v>60973</v>
      </c>
      <c r="B129" s="22" t="s">
        <v>30</v>
      </c>
      <c r="C129" s="23" t="str">
        <f>VLOOKUP(B129, [1]Riferimento!M$3:N171, 2, 0)</f>
        <v>Italy</v>
      </c>
      <c r="D129" s="22" t="s">
        <v>31</v>
      </c>
      <c r="E129" s="22" t="s">
        <v>173</v>
      </c>
      <c r="F129" s="24" t="str">
        <f>VLOOKUP(E129,[1]Riferimento!$E$3:$H$183,3,FALSE)</f>
        <v>EVT+10Y</v>
      </c>
      <c r="G129" s="24" t="str">
        <f>VLOOKUP(E129,[1]Riferimento!$E$3:$H$181,2,FALSE)</f>
        <v>Purchase Orders</v>
      </c>
      <c r="H129" s="25">
        <v>44197</v>
      </c>
      <c r="I129" s="26">
        <v>44561</v>
      </c>
      <c r="J129" s="23" t="s">
        <v>197</v>
      </c>
      <c r="K129" s="27" t="s">
        <v>182</v>
      </c>
      <c r="L129" s="22" t="s">
        <v>199</v>
      </c>
      <c r="M129" s="24" t="str">
        <f>VLOOKUP(E129,[1]Riferimento!$E$3:$H$181,4,FALSE)</f>
        <v>Closed</v>
      </c>
      <c r="N129" s="25">
        <f t="shared" si="7"/>
        <v>44562</v>
      </c>
      <c r="O129" s="28">
        <f>VLOOKUP(E129,[1]Riferimento!$E$3:$I$181,5,FALSE)</f>
        <v>3650</v>
      </c>
      <c r="P129" s="29">
        <f t="shared" si="8"/>
        <v>48212</v>
      </c>
      <c r="Q129" s="29" t="str">
        <f>VLOOKUP(E129,[1]Riferimento!$E$3:$J$181,6,FALSE)</f>
        <v>Confidential</v>
      </c>
      <c r="R129" s="30"/>
      <c r="S129" s="38" t="str">
        <f t="shared" si="9"/>
        <v/>
      </c>
      <c r="T129" s="22" t="s">
        <v>549</v>
      </c>
      <c r="U129" s="23" t="s">
        <v>36</v>
      </c>
      <c r="V129" s="39" t="s">
        <v>37</v>
      </c>
      <c r="W129" s="32">
        <v>44987</v>
      </c>
      <c r="X129" s="34">
        <v>3522</v>
      </c>
      <c r="Y129" s="34">
        <f t="shared" si="6"/>
        <v>60973</v>
      </c>
      <c r="Z129" s="33"/>
      <c r="AA129" s="33"/>
    </row>
    <row r="130" spans="1:27" ht="252" x14ac:dyDescent="0.2">
      <c r="A130" s="34">
        <v>60974</v>
      </c>
      <c r="B130" s="22" t="s">
        <v>30</v>
      </c>
      <c r="C130" s="23" t="str">
        <f>VLOOKUP(B130, [1]Riferimento!M$3:N172, 2, 0)</f>
        <v>Italy</v>
      </c>
      <c r="D130" s="22" t="s">
        <v>31</v>
      </c>
      <c r="E130" s="22" t="s">
        <v>200</v>
      </c>
      <c r="F130" s="24" t="str">
        <f>VLOOKUP(E130,[1]Riferimento!$E$3:$H$183,3,FALSE)</f>
        <v>6Y</v>
      </c>
      <c r="G130" s="24" t="str">
        <f>VLOOKUP(E130,[1]Riferimento!$E$3:$H$181,2,FALSE)</f>
        <v>Safety Compliance - Work Permits and Routine Safety Inspections</v>
      </c>
      <c r="H130" s="25">
        <v>41640</v>
      </c>
      <c r="I130" s="26">
        <v>43465</v>
      </c>
      <c r="J130" s="23" t="s">
        <v>33</v>
      </c>
      <c r="K130" s="27" t="s">
        <v>34</v>
      </c>
      <c r="L130" s="22" t="s">
        <v>201</v>
      </c>
      <c r="M130" s="24" t="str">
        <f>VLOOKUP(E130,[1]Riferimento!$E$3:$H$181,4,FALSE)</f>
        <v>Creation Date</v>
      </c>
      <c r="N130" s="25">
        <f t="shared" si="7"/>
        <v>43466</v>
      </c>
      <c r="O130" s="28">
        <f>VLOOKUP(E130,[1]Riferimento!$E$3:$I$181,5,FALSE)</f>
        <v>2190</v>
      </c>
      <c r="P130" s="29">
        <f t="shared" si="8"/>
        <v>45656</v>
      </c>
      <c r="Q130" s="29" t="str">
        <f>VLOOKUP(E130,[1]Riferimento!$E$3:$J$181,6,FALSE)</f>
        <v>General</v>
      </c>
      <c r="R130" s="30"/>
      <c r="S130" s="38" t="str">
        <f t="shared" si="9"/>
        <v/>
      </c>
      <c r="T130" s="22" t="s">
        <v>549</v>
      </c>
      <c r="U130" s="23" t="s">
        <v>36</v>
      </c>
      <c r="V130" s="39" t="s">
        <v>37</v>
      </c>
      <c r="W130" s="32">
        <v>44987</v>
      </c>
      <c r="X130" s="34">
        <v>3522</v>
      </c>
      <c r="Y130" s="34">
        <f t="shared" si="6"/>
        <v>60974</v>
      </c>
      <c r="Z130" s="33"/>
      <c r="AA130" s="33"/>
    </row>
    <row r="131" spans="1:27" ht="182" x14ac:dyDescent="0.2">
      <c r="A131" s="34">
        <v>60974</v>
      </c>
      <c r="B131" s="22" t="s">
        <v>30</v>
      </c>
      <c r="C131" s="23" t="str">
        <f>VLOOKUP(B131, [1]Riferimento!M$3:N173, 2, 0)</f>
        <v>Italy</v>
      </c>
      <c r="D131" s="22" t="s">
        <v>31</v>
      </c>
      <c r="E131" s="22" t="s">
        <v>173</v>
      </c>
      <c r="F131" s="24" t="str">
        <f>VLOOKUP(E131,[1]Riferimento!$E$3:$H$183,3,FALSE)</f>
        <v>EVT+10Y</v>
      </c>
      <c r="G131" s="24" t="str">
        <f>VLOOKUP(E131,[1]Riferimento!$E$3:$H$181,2,FALSE)</f>
        <v>Purchase Orders</v>
      </c>
      <c r="H131" s="25">
        <v>42370</v>
      </c>
      <c r="I131" s="26">
        <v>43465</v>
      </c>
      <c r="J131" s="23" t="s">
        <v>202</v>
      </c>
      <c r="K131" s="27" t="s">
        <v>203</v>
      </c>
      <c r="L131" s="22" t="s">
        <v>204</v>
      </c>
      <c r="M131" s="24" t="str">
        <f>VLOOKUP(E131,[1]Riferimento!$E$3:$H$181,4,FALSE)</f>
        <v>Closed</v>
      </c>
      <c r="N131" s="25">
        <f t="shared" si="7"/>
        <v>43466</v>
      </c>
      <c r="O131" s="28">
        <f>VLOOKUP(E131,[1]Riferimento!$E$3:$I$181,5,FALSE)</f>
        <v>3650</v>
      </c>
      <c r="P131" s="29">
        <f t="shared" si="8"/>
        <v>47116</v>
      </c>
      <c r="Q131" s="29" t="str">
        <f>VLOOKUP(E131,[1]Riferimento!$E$3:$J$181,6,FALSE)</f>
        <v>Confidential</v>
      </c>
      <c r="R131" s="30"/>
      <c r="S131" s="38" t="str">
        <f t="shared" si="9"/>
        <v/>
      </c>
      <c r="T131" s="22" t="s">
        <v>549</v>
      </c>
      <c r="U131" s="23" t="s">
        <v>36</v>
      </c>
      <c r="V131" s="39" t="s">
        <v>37</v>
      </c>
      <c r="W131" s="32">
        <v>44987</v>
      </c>
      <c r="X131" s="34">
        <v>3522</v>
      </c>
      <c r="Y131" s="34">
        <f t="shared" ref="Y131:Y194" si="10">A131</f>
        <v>60974</v>
      </c>
      <c r="Z131" s="33"/>
      <c r="AA131" s="33"/>
    </row>
    <row r="132" spans="1:27" ht="182" x14ac:dyDescent="0.2">
      <c r="A132" s="34">
        <v>60974</v>
      </c>
      <c r="B132" s="22" t="s">
        <v>30</v>
      </c>
      <c r="C132" s="23" t="str">
        <f>VLOOKUP(B132, [1]Riferimento!M$3:N174, 2, 0)</f>
        <v>Italy</v>
      </c>
      <c r="D132" s="22" t="s">
        <v>31</v>
      </c>
      <c r="E132" s="22" t="s">
        <v>173</v>
      </c>
      <c r="F132" s="24" t="str">
        <f>VLOOKUP(E132,[1]Riferimento!$E$3:$H$183,3,FALSE)</f>
        <v>EVT+10Y</v>
      </c>
      <c r="G132" s="24" t="str">
        <f>VLOOKUP(E132,[1]Riferimento!$E$3:$H$181,2,FALSE)</f>
        <v>Purchase Orders</v>
      </c>
      <c r="H132" s="25">
        <v>43101</v>
      </c>
      <c r="I132" s="26">
        <v>43830</v>
      </c>
      <c r="J132" s="23" t="s">
        <v>202</v>
      </c>
      <c r="K132" s="27" t="s">
        <v>203</v>
      </c>
      <c r="L132" s="22" t="s">
        <v>205</v>
      </c>
      <c r="M132" s="24" t="str">
        <f>VLOOKUP(E132,[1]Riferimento!$E$3:$H$181,4,FALSE)</f>
        <v>Closed</v>
      </c>
      <c r="N132" s="25">
        <f t="shared" ref="N132:N191" si="11">+I132+1</f>
        <v>43831</v>
      </c>
      <c r="O132" s="28">
        <f>VLOOKUP(E132,[1]Riferimento!$E$3:$I$181,5,FALSE)</f>
        <v>3650</v>
      </c>
      <c r="P132" s="29">
        <f t="shared" si="8"/>
        <v>47481</v>
      </c>
      <c r="Q132" s="29" t="str">
        <f>VLOOKUP(E132,[1]Riferimento!$E$3:$J$181,6,FALSE)</f>
        <v>Confidential</v>
      </c>
      <c r="R132" s="30"/>
      <c r="S132" s="38" t="str">
        <f t="shared" si="9"/>
        <v/>
      </c>
      <c r="T132" s="22" t="s">
        <v>549</v>
      </c>
      <c r="U132" s="23" t="s">
        <v>36</v>
      </c>
      <c r="V132" s="39" t="s">
        <v>37</v>
      </c>
      <c r="W132" s="32">
        <v>44987</v>
      </c>
      <c r="X132" s="34">
        <v>3522</v>
      </c>
      <c r="Y132" s="34">
        <f t="shared" si="10"/>
        <v>60974</v>
      </c>
      <c r="Z132" s="33"/>
      <c r="AA132" s="33"/>
    </row>
    <row r="133" spans="1:27" ht="154" x14ac:dyDescent="0.2">
      <c r="A133" s="34">
        <v>60975</v>
      </c>
      <c r="B133" s="22" t="s">
        <v>30</v>
      </c>
      <c r="C133" s="23" t="str">
        <f>VLOOKUP(B133, [1]Riferimento!M$3:N175, 2, 0)</f>
        <v>Italy</v>
      </c>
      <c r="D133" s="22" t="s">
        <v>31</v>
      </c>
      <c r="E133" s="22" t="s">
        <v>173</v>
      </c>
      <c r="F133" s="24" t="str">
        <f>VLOOKUP(E133,[1]Riferimento!$E$3:$H$183,3,FALSE)</f>
        <v>EVT+10Y</v>
      </c>
      <c r="G133" s="24" t="str">
        <f>VLOOKUP(E133,[1]Riferimento!$E$3:$H$181,2,FALSE)</f>
        <v>Purchase Orders</v>
      </c>
      <c r="H133" s="25" t="s">
        <v>206</v>
      </c>
      <c r="I133" s="26">
        <v>44561</v>
      </c>
      <c r="J133" s="23" t="s">
        <v>33</v>
      </c>
      <c r="K133" s="27" t="s">
        <v>34</v>
      </c>
      <c r="L133" s="22" t="s">
        <v>207</v>
      </c>
      <c r="M133" s="24" t="str">
        <f>VLOOKUP(E133,[1]Riferimento!$E$3:$H$181,4,FALSE)</f>
        <v>Closed</v>
      </c>
      <c r="N133" s="25">
        <f t="shared" si="11"/>
        <v>44562</v>
      </c>
      <c r="O133" s="28">
        <f>VLOOKUP(E133,[1]Riferimento!$E$3:$I$181,5,FALSE)</f>
        <v>3650</v>
      </c>
      <c r="P133" s="29">
        <f t="shared" si="8"/>
        <v>48212</v>
      </c>
      <c r="Q133" s="29" t="str">
        <f>VLOOKUP(E133,[1]Riferimento!$E$3:$J$181,6,FALSE)</f>
        <v>Confidential</v>
      </c>
      <c r="R133" s="30"/>
      <c r="S133" s="38" t="str">
        <f t="shared" si="9"/>
        <v/>
      </c>
      <c r="T133" s="22" t="s">
        <v>549</v>
      </c>
      <c r="U133" s="23" t="s">
        <v>36</v>
      </c>
      <c r="V133" s="39" t="s">
        <v>37</v>
      </c>
      <c r="W133" s="32">
        <v>44987</v>
      </c>
      <c r="X133" s="34">
        <v>3521</v>
      </c>
      <c r="Y133" s="34">
        <f t="shared" si="10"/>
        <v>60975</v>
      </c>
      <c r="Z133" s="33"/>
      <c r="AA133" s="33"/>
    </row>
    <row r="134" spans="1:27" ht="224" x14ac:dyDescent="0.2">
      <c r="A134" s="34">
        <v>60975</v>
      </c>
      <c r="B134" s="22" t="s">
        <v>30</v>
      </c>
      <c r="C134" s="23" t="str">
        <f>VLOOKUP(B134, [1]Riferimento!M$3:N176, 2, 0)</f>
        <v>Italy</v>
      </c>
      <c r="D134" s="22" t="s">
        <v>31</v>
      </c>
      <c r="E134" s="22" t="s">
        <v>173</v>
      </c>
      <c r="F134" s="24" t="str">
        <f>VLOOKUP(E134,[1]Riferimento!$E$3:$H$183,3,FALSE)</f>
        <v>EVT+10Y</v>
      </c>
      <c r="G134" s="24" t="str">
        <f>VLOOKUP(E134,[1]Riferimento!$E$3:$H$181,2,FALSE)</f>
        <v>Purchase Orders</v>
      </c>
      <c r="H134" s="25">
        <v>43101</v>
      </c>
      <c r="I134" s="26">
        <v>44926</v>
      </c>
      <c r="J134" s="23" t="s">
        <v>33</v>
      </c>
      <c r="K134" s="27" t="s">
        <v>34</v>
      </c>
      <c r="L134" s="22" t="s">
        <v>208</v>
      </c>
      <c r="M134" s="24" t="str">
        <f>VLOOKUP(E134,[1]Riferimento!$E$3:$H$181,4,FALSE)</f>
        <v>Closed</v>
      </c>
      <c r="N134" s="25">
        <f t="shared" si="11"/>
        <v>44927</v>
      </c>
      <c r="O134" s="28">
        <f>VLOOKUP(E134,[1]Riferimento!$E$3:$I$181,5,FALSE)</f>
        <v>3650</v>
      </c>
      <c r="P134" s="29">
        <f t="shared" ref="P134:P197" si="12">N134+O134</f>
        <v>48577</v>
      </c>
      <c r="Q134" s="29" t="str">
        <f>VLOOKUP(E134,[1]Riferimento!$E$3:$J$181,6,FALSE)</f>
        <v>Confidential</v>
      </c>
      <c r="R134" s="30"/>
      <c r="S134" s="38" t="str">
        <f t="shared" si="9"/>
        <v/>
      </c>
      <c r="T134" s="22" t="s">
        <v>549</v>
      </c>
      <c r="U134" s="23" t="s">
        <v>36</v>
      </c>
      <c r="V134" s="39" t="s">
        <v>37</v>
      </c>
      <c r="W134" s="32">
        <v>44987</v>
      </c>
      <c r="X134" s="34">
        <v>3521</v>
      </c>
      <c r="Y134" s="34">
        <f t="shared" si="10"/>
        <v>60975</v>
      </c>
      <c r="Z134" s="33"/>
      <c r="AA134" s="33"/>
    </row>
    <row r="135" spans="1:27" ht="70" x14ac:dyDescent="0.2">
      <c r="A135" s="34">
        <v>60975</v>
      </c>
      <c r="B135" s="22" t="s">
        <v>30</v>
      </c>
      <c r="C135" s="23" t="str">
        <f>VLOOKUP(B135, [1]Riferimento!M$3:N177, 2, 0)</f>
        <v>Italy</v>
      </c>
      <c r="D135" s="22" t="s">
        <v>31</v>
      </c>
      <c r="E135" s="22" t="s">
        <v>173</v>
      </c>
      <c r="F135" s="24" t="str">
        <f>VLOOKUP(E135,[1]Riferimento!$E$3:$H$183,3,FALSE)</f>
        <v>EVT+10Y</v>
      </c>
      <c r="G135" s="24" t="str">
        <f>VLOOKUP(E135,[1]Riferimento!$E$3:$H$181,2,FALSE)</f>
        <v>Purchase Orders</v>
      </c>
      <c r="H135" s="25">
        <v>44197</v>
      </c>
      <c r="I135" s="26">
        <v>44561</v>
      </c>
      <c r="J135" s="23" t="s">
        <v>209</v>
      </c>
      <c r="K135" s="27" t="s">
        <v>210</v>
      </c>
      <c r="L135" s="22" t="s">
        <v>211</v>
      </c>
      <c r="M135" s="24" t="str">
        <f>VLOOKUP(E135,[1]Riferimento!$E$3:$H$181,4,FALSE)</f>
        <v>Closed</v>
      </c>
      <c r="N135" s="25">
        <f t="shared" si="11"/>
        <v>44562</v>
      </c>
      <c r="O135" s="28">
        <f>VLOOKUP(E135,[1]Riferimento!$E$3:$I$181,5,FALSE)</f>
        <v>3650</v>
      </c>
      <c r="P135" s="29">
        <f t="shared" si="12"/>
        <v>48212</v>
      </c>
      <c r="Q135" s="29" t="str">
        <f>VLOOKUP(E135,[1]Riferimento!$E$3:$J$181,6,FALSE)</f>
        <v>Confidential</v>
      </c>
      <c r="R135" s="30"/>
      <c r="S135" s="38" t="str">
        <f t="shared" si="9"/>
        <v/>
      </c>
      <c r="T135" s="22" t="s">
        <v>549</v>
      </c>
      <c r="U135" s="23" t="s">
        <v>36</v>
      </c>
      <c r="V135" s="39" t="s">
        <v>37</v>
      </c>
      <c r="W135" s="32">
        <v>44987</v>
      </c>
      <c r="X135" s="34">
        <v>3521</v>
      </c>
      <c r="Y135" s="34">
        <f t="shared" si="10"/>
        <v>60975</v>
      </c>
      <c r="Z135" s="33"/>
      <c r="AA135" s="33"/>
    </row>
    <row r="136" spans="1:27" ht="98" x14ac:dyDescent="0.2">
      <c r="A136" s="34">
        <v>60975</v>
      </c>
      <c r="B136" s="22" t="s">
        <v>30</v>
      </c>
      <c r="C136" s="23" t="str">
        <f>VLOOKUP(B136, [1]Riferimento!M$3:N178, 2, 0)</f>
        <v>Italy</v>
      </c>
      <c r="D136" s="22" t="s">
        <v>31</v>
      </c>
      <c r="E136" s="22" t="s">
        <v>173</v>
      </c>
      <c r="F136" s="24" t="str">
        <f>VLOOKUP(E136,[1]Riferimento!$E$3:$H$183,3,FALSE)</f>
        <v>EVT+10Y</v>
      </c>
      <c r="G136" s="24" t="str">
        <f>VLOOKUP(E136,[1]Riferimento!$E$3:$H$181,2,FALSE)</f>
        <v>Purchase Orders</v>
      </c>
      <c r="H136" s="25">
        <v>44197</v>
      </c>
      <c r="I136" s="26">
        <v>44561</v>
      </c>
      <c r="J136" s="23" t="s">
        <v>33</v>
      </c>
      <c r="K136" s="27" t="s">
        <v>34</v>
      </c>
      <c r="L136" s="22" t="s">
        <v>212</v>
      </c>
      <c r="M136" s="24" t="str">
        <f>VLOOKUP(E136,[1]Riferimento!$E$3:$H$181,4,FALSE)</f>
        <v>Closed</v>
      </c>
      <c r="N136" s="25">
        <f t="shared" si="11"/>
        <v>44562</v>
      </c>
      <c r="O136" s="28">
        <f>VLOOKUP(E136,[1]Riferimento!$E$3:$I$181,5,FALSE)</f>
        <v>3650</v>
      </c>
      <c r="P136" s="29">
        <f t="shared" si="12"/>
        <v>48212</v>
      </c>
      <c r="Q136" s="29" t="str">
        <f>VLOOKUP(E136,[1]Riferimento!$E$3:$J$181,6,FALSE)</f>
        <v>Confidential</v>
      </c>
      <c r="R136" s="30"/>
      <c r="S136" s="38" t="str">
        <f t="shared" si="9"/>
        <v/>
      </c>
      <c r="T136" s="22" t="s">
        <v>549</v>
      </c>
      <c r="U136" s="23" t="s">
        <v>36</v>
      </c>
      <c r="V136" s="39" t="s">
        <v>37</v>
      </c>
      <c r="W136" s="32">
        <v>44987</v>
      </c>
      <c r="X136" s="34">
        <v>3521</v>
      </c>
      <c r="Y136" s="34">
        <f t="shared" si="10"/>
        <v>60975</v>
      </c>
      <c r="Z136" s="33"/>
      <c r="AA136" s="33"/>
    </row>
    <row r="137" spans="1:27" ht="182" x14ac:dyDescent="0.2">
      <c r="A137" s="34">
        <v>60975</v>
      </c>
      <c r="B137" s="22" t="s">
        <v>30</v>
      </c>
      <c r="C137" s="23" t="str">
        <f>VLOOKUP(B137, [1]Riferimento!M$3:N179, 2, 0)</f>
        <v>Italy</v>
      </c>
      <c r="D137" s="22" t="s">
        <v>31</v>
      </c>
      <c r="E137" s="22" t="s">
        <v>173</v>
      </c>
      <c r="F137" s="24" t="str">
        <f>VLOOKUP(E137,[1]Riferimento!$E$3:$H$183,3,FALSE)</f>
        <v>EVT+10Y</v>
      </c>
      <c r="G137" s="24" t="str">
        <f>VLOOKUP(E137,[1]Riferimento!$E$3:$H$181,2,FALSE)</f>
        <v>Purchase Orders</v>
      </c>
      <c r="H137" s="25">
        <v>44197</v>
      </c>
      <c r="I137" s="26">
        <v>44561</v>
      </c>
      <c r="J137" s="23" t="s">
        <v>197</v>
      </c>
      <c r="K137" s="27" t="s">
        <v>182</v>
      </c>
      <c r="L137" s="22" t="s">
        <v>213</v>
      </c>
      <c r="M137" s="24" t="str">
        <f>VLOOKUP(E137,[1]Riferimento!$E$3:$H$181,4,FALSE)</f>
        <v>Closed</v>
      </c>
      <c r="N137" s="25">
        <f t="shared" si="11"/>
        <v>44562</v>
      </c>
      <c r="O137" s="28">
        <f>VLOOKUP(E137,[1]Riferimento!$E$3:$I$181,5,FALSE)</f>
        <v>3650</v>
      </c>
      <c r="P137" s="29">
        <f t="shared" si="12"/>
        <v>48212</v>
      </c>
      <c r="Q137" s="29" t="str">
        <f>VLOOKUP(E137,[1]Riferimento!$E$3:$J$181,6,FALSE)</f>
        <v>Confidential</v>
      </c>
      <c r="R137" s="30"/>
      <c r="S137" s="38" t="str">
        <f t="shared" si="9"/>
        <v/>
      </c>
      <c r="T137" s="22" t="s">
        <v>549</v>
      </c>
      <c r="U137" s="23" t="s">
        <v>36</v>
      </c>
      <c r="V137" s="39" t="s">
        <v>37</v>
      </c>
      <c r="W137" s="32">
        <v>44987</v>
      </c>
      <c r="X137" s="34">
        <v>3521</v>
      </c>
      <c r="Y137" s="34">
        <f t="shared" si="10"/>
        <v>60975</v>
      </c>
      <c r="Z137" s="33"/>
      <c r="AA137" s="33"/>
    </row>
    <row r="138" spans="1:27" ht="224" x14ac:dyDescent="0.2">
      <c r="A138" s="34">
        <v>60976</v>
      </c>
      <c r="B138" s="22" t="s">
        <v>30</v>
      </c>
      <c r="C138" s="23" t="str">
        <f>VLOOKUP(B138, [1]Riferimento!M$3:N180, 2, 0)</f>
        <v>Italy</v>
      </c>
      <c r="D138" s="22" t="s">
        <v>31</v>
      </c>
      <c r="E138" s="22" t="s">
        <v>173</v>
      </c>
      <c r="F138" s="24" t="str">
        <f>VLOOKUP(E138,[1]Riferimento!$E$3:$H$183,3,FALSE)</f>
        <v>EVT+10Y</v>
      </c>
      <c r="G138" s="24" t="str">
        <f>VLOOKUP(E138,[1]Riferimento!$E$3:$H$181,2,FALSE)</f>
        <v>Purchase Orders</v>
      </c>
      <c r="H138" s="25">
        <v>43831</v>
      </c>
      <c r="I138" s="26">
        <v>44926</v>
      </c>
      <c r="J138" s="23" t="s">
        <v>202</v>
      </c>
      <c r="K138" s="27" t="s">
        <v>203</v>
      </c>
      <c r="L138" s="22" t="s">
        <v>214</v>
      </c>
      <c r="M138" s="24" t="str">
        <f>VLOOKUP(E138,[1]Riferimento!$E$3:$H$181,4,FALSE)</f>
        <v>Closed</v>
      </c>
      <c r="N138" s="25">
        <f t="shared" si="11"/>
        <v>44927</v>
      </c>
      <c r="O138" s="28">
        <f>VLOOKUP(E138,[1]Riferimento!$E$3:$I$181,5,FALSE)</f>
        <v>3650</v>
      </c>
      <c r="P138" s="29">
        <f t="shared" si="12"/>
        <v>48577</v>
      </c>
      <c r="Q138" s="29" t="str">
        <f>VLOOKUP(E138,[1]Riferimento!$E$3:$J$181,6,FALSE)</f>
        <v>Confidential</v>
      </c>
      <c r="R138" s="30"/>
      <c r="S138" s="38" t="str">
        <f t="shared" si="9"/>
        <v/>
      </c>
      <c r="T138" s="22" t="s">
        <v>549</v>
      </c>
      <c r="U138" s="23" t="s">
        <v>36</v>
      </c>
      <c r="V138" s="39" t="s">
        <v>37</v>
      </c>
      <c r="W138" s="32">
        <v>44987</v>
      </c>
      <c r="X138" s="34">
        <v>3521</v>
      </c>
      <c r="Y138" s="34">
        <f t="shared" si="10"/>
        <v>60976</v>
      </c>
      <c r="Z138" s="33"/>
      <c r="AA138" s="33"/>
    </row>
    <row r="139" spans="1:27" ht="224" x14ac:dyDescent="0.2">
      <c r="A139" s="34">
        <v>60976</v>
      </c>
      <c r="B139" s="22" t="s">
        <v>30</v>
      </c>
      <c r="C139" s="23" t="str">
        <f>VLOOKUP(B139, [1]Riferimento!M$3:N181, 2, 0)</f>
        <v>Italy</v>
      </c>
      <c r="D139" s="22" t="s">
        <v>31</v>
      </c>
      <c r="E139" s="22" t="s">
        <v>173</v>
      </c>
      <c r="F139" s="24" t="str">
        <f>VLOOKUP(E139,[1]Riferimento!$E$3:$H$183,3,FALSE)</f>
        <v>EVT+10Y</v>
      </c>
      <c r="G139" s="24" t="str">
        <f>VLOOKUP(E139,[1]Riferimento!$E$3:$H$181,2,FALSE)</f>
        <v>Purchase Orders</v>
      </c>
      <c r="H139" s="25">
        <v>43831</v>
      </c>
      <c r="I139" s="26">
        <v>44196</v>
      </c>
      <c r="J139" s="23" t="s">
        <v>215</v>
      </c>
      <c r="K139" s="27" t="s">
        <v>203</v>
      </c>
      <c r="L139" s="22" t="s">
        <v>216</v>
      </c>
      <c r="M139" s="24" t="str">
        <f>VLOOKUP(E139,[1]Riferimento!$E$3:$H$181,4,FALSE)</f>
        <v>Closed</v>
      </c>
      <c r="N139" s="25">
        <f t="shared" si="11"/>
        <v>44197</v>
      </c>
      <c r="O139" s="28">
        <f>VLOOKUP(E139,[1]Riferimento!$E$3:$I$181,5,FALSE)</f>
        <v>3650</v>
      </c>
      <c r="P139" s="29">
        <f t="shared" si="12"/>
        <v>47847</v>
      </c>
      <c r="Q139" s="29" t="str">
        <f>VLOOKUP(E139,[1]Riferimento!$E$3:$J$181,6,FALSE)</f>
        <v>Confidential</v>
      </c>
      <c r="R139" s="30"/>
      <c r="S139" s="38" t="str">
        <f t="shared" si="9"/>
        <v/>
      </c>
      <c r="T139" s="22" t="s">
        <v>549</v>
      </c>
      <c r="U139" s="23" t="s">
        <v>36</v>
      </c>
      <c r="V139" s="39" t="s">
        <v>37</v>
      </c>
      <c r="W139" s="32">
        <v>44987</v>
      </c>
      <c r="X139" s="34">
        <v>3521</v>
      </c>
      <c r="Y139" s="34">
        <f t="shared" si="10"/>
        <v>60976</v>
      </c>
      <c r="Z139" s="33"/>
      <c r="AA139" s="33"/>
    </row>
    <row r="140" spans="1:27" ht="238" x14ac:dyDescent="0.2">
      <c r="A140" s="34">
        <v>60976</v>
      </c>
      <c r="B140" s="22" t="s">
        <v>30</v>
      </c>
      <c r="C140" s="23" t="str">
        <f>VLOOKUP(B140, [1]Riferimento!M$3:N182, 2, 0)</f>
        <v>Italy</v>
      </c>
      <c r="D140" s="22" t="s">
        <v>31</v>
      </c>
      <c r="E140" s="22" t="s">
        <v>173</v>
      </c>
      <c r="F140" s="24" t="str">
        <f>VLOOKUP(E140,[1]Riferimento!$E$3:$H$183,3,FALSE)</f>
        <v>EVT+10Y</v>
      </c>
      <c r="G140" s="24" t="str">
        <f>VLOOKUP(E140,[1]Riferimento!$E$3:$H$181,2,FALSE)</f>
        <v>Purchase Orders</v>
      </c>
      <c r="H140" s="25">
        <v>43831</v>
      </c>
      <c r="I140" s="26">
        <v>44196</v>
      </c>
      <c r="J140" s="23" t="s">
        <v>209</v>
      </c>
      <c r="K140" s="27" t="s">
        <v>203</v>
      </c>
      <c r="L140" s="22" t="s">
        <v>217</v>
      </c>
      <c r="M140" s="24" t="str">
        <f>VLOOKUP(E140,[1]Riferimento!$E$3:$H$181,4,FALSE)</f>
        <v>Closed</v>
      </c>
      <c r="N140" s="25">
        <f t="shared" si="11"/>
        <v>44197</v>
      </c>
      <c r="O140" s="28">
        <f>VLOOKUP(E140,[1]Riferimento!$E$3:$I$181,5,FALSE)</f>
        <v>3650</v>
      </c>
      <c r="P140" s="29">
        <f t="shared" si="12"/>
        <v>47847</v>
      </c>
      <c r="Q140" s="29" t="str">
        <f>VLOOKUP(E140,[1]Riferimento!$E$3:$J$181,6,FALSE)</f>
        <v>Confidential</v>
      </c>
      <c r="R140" s="30"/>
      <c r="S140" s="38" t="str">
        <f t="shared" si="9"/>
        <v/>
      </c>
      <c r="T140" s="22" t="s">
        <v>549</v>
      </c>
      <c r="U140" s="23" t="s">
        <v>36</v>
      </c>
      <c r="V140" s="39" t="s">
        <v>37</v>
      </c>
      <c r="W140" s="32">
        <v>44987</v>
      </c>
      <c r="X140" s="34">
        <v>3521</v>
      </c>
      <c r="Y140" s="34">
        <f t="shared" si="10"/>
        <v>60976</v>
      </c>
      <c r="Z140" s="33"/>
      <c r="AA140" s="33"/>
    </row>
    <row r="141" spans="1:27" ht="84" x14ac:dyDescent="0.2">
      <c r="A141" s="34">
        <v>60976</v>
      </c>
      <c r="B141" s="22" t="s">
        <v>30</v>
      </c>
      <c r="C141" s="23" t="str">
        <f>VLOOKUP(B141, [1]Riferimento!M$3:N183, 2, 0)</f>
        <v>Italy</v>
      </c>
      <c r="D141" s="22" t="s">
        <v>31</v>
      </c>
      <c r="E141" s="22" t="s">
        <v>173</v>
      </c>
      <c r="F141" s="24" t="str">
        <f>VLOOKUP(E141,[1]Riferimento!$E$3:$H$183,3,FALSE)</f>
        <v>EVT+10Y</v>
      </c>
      <c r="G141" s="24" t="str">
        <f>VLOOKUP(E141,[1]Riferimento!$E$3:$H$181,2,FALSE)</f>
        <v>Purchase Orders</v>
      </c>
      <c r="H141" s="25">
        <v>44197</v>
      </c>
      <c r="I141" s="26">
        <v>44561</v>
      </c>
      <c r="J141" s="23" t="s">
        <v>33</v>
      </c>
      <c r="K141" s="27" t="s">
        <v>34</v>
      </c>
      <c r="L141" s="22" t="s">
        <v>218</v>
      </c>
      <c r="M141" s="24" t="str">
        <f>VLOOKUP(E141,[1]Riferimento!$E$3:$H$181,4,FALSE)</f>
        <v>Closed</v>
      </c>
      <c r="N141" s="25">
        <f t="shared" si="11"/>
        <v>44562</v>
      </c>
      <c r="O141" s="28">
        <f>VLOOKUP(E141,[1]Riferimento!$E$3:$I$181,5,FALSE)</f>
        <v>3650</v>
      </c>
      <c r="P141" s="29">
        <f t="shared" si="12"/>
        <v>48212</v>
      </c>
      <c r="Q141" s="29" t="str">
        <f>VLOOKUP(E141,[1]Riferimento!$E$3:$J$181,6,FALSE)</f>
        <v>Confidential</v>
      </c>
      <c r="R141" s="30"/>
      <c r="S141" s="38" t="str">
        <f t="shared" si="9"/>
        <v/>
      </c>
      <c r="T141" s="22" t="s">
        <v>549</v>
      </c>
      <c r="U141" s="23" t="s">
        <v>36</v>
      </c>
      <c r="V141" s="39" t="s">
        <v>37</v>
      </c>
      <c r="W141" s="32">
        <v>44987</v>
      </c>
      <c r="X141" s="34">
        <v>3521</v>
      </c>
      <c r="Y141" s="34">
        <f t="shared" si="10"/>
        <v>60976</v>
      </c>
      <c r="Z141" s="33"/>
      <c r="AA141" s="33"/>
    </row>
    <row r="142" spans="1:27" ht="98" x14ac:dyDescent="0.2">
      <c r="A142" s="34">
        <v>60976</v>
      </c>
      <c r="B142" s="22" t="s">
        <v>30</v>
      </c>
      <c r="C142" s="23" t="str">
        <f>VLOOKUP(B142, [1]Riferimento!M$3:N184, 2, 0)</f>
        <v>Italy</v>
      </c>
      <c r="D142" s="22" t="s">
        <v>31</v>
      </c>
      <c r="E142" s="22" t="s">
        <v>173</v>
      </c>
      <c r="F142" s="24" t="str">
        <f>VLOOKUP(E142,[1]Riferimento!$E$3:$H$183,3,FALSE)</f>
        <v>EVT+10Y</v>
      </c>
      <c r="G142" s="24" t="str">
        <f>VLOOKUP(E142,[1]Riferimento!$E$3:$H$181,2,FALSE)</f>
        <v>Purchase Orders</v>
      </c>
      <c r="H142" s="25">
        <v>44197</v>
      </c>
      <c r="I142" s="26">
        <v>44957</v>
      </c>
      <c r="J142" s="23" t="s">
        <v>33</v>
      </c>
      <c r="K142" s="27" t="s">
        <v>34</v>
      </c>
      <c r="L142" s="22" t="s">
        <v>219</v>
      </c>
      <c r="M142" s="24" t="str">
        <f>VLOOKUP(E142,[1]Riferimento!$E$3:$H$181,4,FALSE)</f>
        <v>Closed</v>
      </c>
      <c r="N142" s="25">
        <f t="shared" si="11"/>
        <v>44958</v>
      </c>
      <c r="O142" s="28">
        <f>VLOOKUP(E142,[1]Riferimento!$E$3:$I$181,5,FALSE)</f>
        <v>3650</v>
      </c>
      <c r="P142" s="29">
        <f t="shared" si="12"/>
        <v>48608</v>
      </c>
      <c r="Q142" s="29" t="str">
        <f>VLOOKUP(E142,[1]Riferimento!$E$3:$J$181,6,FALSE)</f>
        <v>Confidential</v>
      </c>
      <c r="R142" s="30"/>
      <c r="S142" s="38" t="str">
        <f t="shared" si="9"/>
        <v/>
      </c>
      <c r="T142" s="22" t="s">
        <v>549</v>
      </c>
      <c r="U142" s="23" t="s">
        <v>36</v>
      </c>
      <c r="V142" s="39" t="s">
        <v>37</v>
      </c>
      <c r="W142" s="32">
        <v>44987</v>
      </c>
      <c r="X142" s="34">
        <v>3521</v>
      </c>
      <c r="Y142" s="34">
        <f t="shared" si="10"/>
        <v>60976</v>
      </c>
      <c r="Z142" s="33"/>
      <c r="AA142" s="33"/>
    </row>
    <row r="143" spans="1:27" ht="266" x14ac:dyDescent="0.2">
      <c r="A143" s="34">
        <v>60977</v>
      </c>
      <c r="B143" s="22" t="s">
        <v>30</v>
      </c>
      <c r="C143" s="23" t="str">
        <f>VLOOKUP(B143, [1]Riferimento!M$3:N185, 2, 0)</f>
        <v>Italy</v>
      </c>
      <c r="D143" s="22" t="s">
        <v>31</v>
      </c>
      <c r="E143" s="22" t="s">
        <v>173</v>
      </c>
      <c r="F143" s="24" t="str">
        <f>VLOOKUP(E143,[1]Riferimento!$E$3:$H$183,3,FALSE)</f>
        <v>EVT+10Y</v>
      </c>
      <c r="G143" s="24" t="str">
        <f>VLOOKUP(E143,[1]Riferimento!$E$3:$H$181,2,FALSE)</f>
        <v>Purchase Orders</v>
      </c>
      <c r="H143" s="25">
        <v>43831</v>
      </c>
      <c r="I143" s="26">
        <v>44196</v>
      </c>
      <c r="J143" s="23" t="s">
        <v>220</v>
      </c>
      <c r="K143" s="27" t="s">
        <v>221</v>
      </c>
      <c r="L143" s="22" t="s">
        <v>222</v>
      </c>
      <c r="M143" s="24" t="str">
        <f>VLOOKUP(E143,[1]Riferimento!$E$3:$H$181,4,FALSE)</f>
        <v>Closed</v>
      </c>
      <c r="N143" s="25">
        <f t="shared" si="11"/>
        <v>44197</v>
      </c>
      <c r="O143" s="28">
        <f>VLOOKUP(E143,[1]Riferimento!$E$3:$I$181,5,FALSE)</f>
        <v>3650</v>
      </c>
      <c r="P143" s="29">
        <f t="shared" si="12"/>
        <v>47847</v>
      </c>
      <c r="Q143" s="29" t="str">
        <f>VLOOKUP(E143,[1]Riferimento!$E$3:$J$181,6,FALSE)</f>
        <v>Confidential</v>
      </c>
      <c r="R143" s="30"/>
      <c r="S143" s="38" t="str">
        <f t="shared" si="9"/>
        <v/>
      </c>
      <c r="T143" s="22" t="s">
        <v>549</v>
      </c>
      <c r="U143" s="23" t="s">
        <v>36</v>
      </c>
      <c r="V143" s="39" t="s">
        <v>37</v>
      </c>
      <c r="W143" s="32">
        <v>44987</v>
      </c>
      <c r="X143" s="34">
        <v>3520</v>
      </c>
      <c r="Y143" s="34">
        <f t="shared" si="10"/>
        <v>60977</v>
      </c>
      <c r="Z143" s="33"/>
      <c r="AA143" s="33"/>
    </row>
    <row r="144" spans="1:27" ht="319" x14ac:dyDescent="0.2">
      <c r="A144" s="34">
        <v>60977</v>
      </c>
      <c r="B144" s="22" t="s">
        <v>30</v>
      </c>
      <c r="C144" s="23" t="str">
        <f>VLOOKUP(B144, [1]Riferimento!M$3:N186, 2, 0)</f>
        <v>Italy</v>
      </c>
      <c r="D144" s="22" t="s">
        <v>31</v>
      </c>
      <c r="E144" s="22" t="s">
        <v>173</v>
      </c>
      <c r="F144" s="24" t="str">
        <f>VLOOKUP(E144,[1]Riferimento!$E$3:$H$183,3,FALSE)</f>
        <v>EVT+10Y</v>
      </c>
      <c r="G144" s="24" t="str">
        <f>VLOOKUP(E144,[1]Riferimento!$E$3:$H$181,2,FALSE)</f>
        <v>Purchase Orders</v>
      </c>
      <c r="H144" s="25">
        <v>44197</v>
      </c>
      <c r="I144" s="26">
        <v>44561</v>
      </c>
      <c r="J144" s="23" t="s">
        <v>220</v>
      </c>
      <c r="K144" s="27" t="s">
        <v>221</v>
      </c>
      <c r="L144" s="22" t="s">
        <v>223</v>
      </c>
      <c r="M144" s="24" t="str">
        <f>VLOOKUP(E144,[1]Riferimento!$E$3:$H$181,4,FALSE)</f>
        <v>Closed</v>
      </c>
      <c r="N144" s="25">
        <f t="shared" si="11"/>
        <v>44562</v>
      </c>
      <c r="O144" s="28">
        <f>VLOOKUP(E144,[1]Riferimento!$E$3:$I$181,5,FALSE)</f>
        <v>3650</v>
      </c>
      <c r="P144" s="29">
        <f t="shared" si="12"/>
        <v>48212</v>
      </c>
      <c r="Q144" s="29" t="str">
        <f>VLOOKUP(E144,[1]Riferimento!$E$3:$J$181,6,FALSE)</f>
        <v>Confidential</v>
      </c>
      <c r="R144" s="30"/>
      <c r="S144" s="38" t="str">
        <f t="shared" si="9"/>
        <v/>
      </c>
      <c r="T144" s="22" t="s">
        <v>549</v>
      </c>
      <c r="U144" s="23" t="s">
        <v>36</v>
      </c>
      <c r="V144" s="39" t="s">
        <v>37</v>
      </c>
      <c r="W144" s="32">
        <v>44987</v>
      </c>
      <c r="X144" s="34">
        <v>3520</v>
      </c>
      <c r="Y144" s="34">
        <f t="shared" si="10"/>
        <v>60977</v>
      </c>
      <c r="Z144" s="33"/>
      <c r="AA144" s="33"/>
    </row>
    <row r="145" spans="1:27" ht="266" x14ac:dyDescent="0.2">
      <c r="A145" s="34">
        <v>60977</v>
      </c>
      <c r="B145" s="22" t="s">
        <v>30</v>
      </c>
      <c r="C145" s="23" t="str">
        <f>VLOOKUP(B145, [1]Riferimento!M$3:N187, 2, 0)</f>
        <v>Italy</v>
      </c>
      <c r="D145" s="22" t="s">
        <v>31</v>
      </c>
      <c r="E145" s="22" t="s">
        <v>173</v>
      </c>
      <c r="F145" s="24" t="str">
        <f>VLOOKUP(E145,[1]Riferimento!$E$3:$H$183,3,FALSE)</f>
        <v>EVT+10Y</v>
      </c>
      <c r="G145" s="24" t="str">
        <f>VLOOKUP(E145,[1]Riferimento!$E$3:$H$181,2,FALSE)</f>
        <v>Purchase Orders</v>
      </c>
      <c r="H145" s="25">
        <v>43831</v>
      </c>
      <c r="I145" s="26">
        <v>44561</v>
      </c>
      <c r="J145" s="23" t="s">
        <v>33</v>
      </c>
      <c r="K145" s="27" t="s">
        <v>34</v>
      </c>
      <c r="L145" s="22" t="s">
        <v>224</v>
      </c>
      <c r="M145" s="24" t="str">
        <f>VLOOKUP(E145,[1]Riferimento!$E$3:$H$181,4,FALSE)</f>
        <v>Closed</v>
      </c>
      <c r="N145" s="25">
        <f t="shared" si="11"/>
        <v>44562</v>
      </c>
      <c r="O145" s="28">
        <f>VLOOKUP(E145,[1]Riferimento!$E$3:$I$181,5,FALSE)</f>
        <v>3650</v>
      </c>
      <c r="P145" s="29">
        <f t="shared" si="12"/>
        <v>48212</v>
      </c>
      <c r="Q145" s="29" t="str">
        <f>VLOOKUP(E145,[1]Riferimento!$E$3:$J$181,6,FALSE)</f>
        <v>Confidential</v>
      </c>
      <c r="R145" s="30"/>
      <c r="S145" s="38" t="str">
        <f t="shared" si="9"/>
        <v/>
      </c>
      <c r="T145" s="22" t="s">
        <v>549</v>
      </c>
      <c r="U145" s="23" t="s">
        <v>36</v>
      </c>
      <c r="V145" s="39" t="s">
        <v>37</v>
      </c>
      <c r="W145" s="32">
        <v>44987</v>
      </c>
      <c r="X145" s="34">
        <v>3520</v>
      </c>
      <c r="Y145" s="34">
        <f t="shared" si="10"/>
        <v>60977</v>
      </c>
      <c r="Z145" s="33"/>
      <c r="AA145" s="33"/>
    </row>
    <row r="146" spans="1:27" ht="266" x14ac:dyDescent="0.2">
      <c r="A146" s="34">
        <v>60977</v>
      </c>
      <c r="B146" s="22" t="s">
        <v>30</v>
      </c>
      <c r="C146" s="23" t="str">
        <f>VLOOKUP(B146, [1]Riferimento!M$3:N188, 2, 0)</f>
        <v>Italy</v>
      </c>
      <c r="D146" s="22" t="s">
        <v>31</v>
      </c>
      <c r="E146" s="22" t="s">
        <v>173</v>
      </c>
      <c r="F146" s="24" t="str">
        <f>VLOOKUP(E146,[1]Riferimento!$E$3:$H$183,3,FALSE)</f>
        <v>EVT+10Y</v>
      </c>
      <c r="G146" s="24" t="str">
        <f>VLOOKUP(E146,[1]Riferimento!$E$3:$H$181,2,FALSE)</f>
        <v>Purchase Orders</v>
      </c>
      <c r="H146" s="25">
        <v>44592</v>
      </c>
      <c r="I146" s="26">
        <v>44926</v>
      </c>
      <c r="J146" s="23" t="s">
        <v>33</v>
      </c>
      <c r="K146" s="27" t="s">
        <v>34</v>
      </c>
      <c r="L146" s="22" t="s">
        <v>224</v>
      </c>
      <c r="M146" s="24" t="str">
        <f>VLOOKUP(E146,[1]Riferimento!$E$3:$H$181,4,FALSE)</f>
        <v>Closed</v>
      </c>
      <c r="N146" s="25">
        <f t="shared" si="11"/>
        <v>44927</v>
      </c>
      <c r="O146" s="28">
        <f>VLOOKUP(E146,[1]Riferimento!$E$3:$I$181,5,FALSE)</f>
        <v>3650</v>
      </c>
      <c r="P146" s="29">
        <f t="shared" si="12"/>
        <v>48577</v>
      </c>
      <c r="Q146" s="29" t="str">
        <f>VLOOKUP(E146,[1]Riferimento!$E$3:$J$181,6,FALSE)</f>
        <v>Confidential</v>
      </c>
      <c r="R146" s="30"/>
      <c r="S146" s="38" t="str">
        <f t="shared" si="9"/>
        <v/>
      </c>
      <c r="T146" s="22" t="s">
        <v>549</v>
      </c>
      <c r="U146" s="23" t="s">
        <v>36</v>
      </c>
      <c r="V146" s="39" t="s">
        <v>37</v>
      </c>
      <c r="W146" s="32">
        <v>44987</v>
      </c>
      <c r="X146" s="34">
        <v>3520</v>
      </c>
      <c r="Y146" s="34">
        <f t="shared" si="10"/>
        <v>60977</v>
      </c>
      <c r="Z146" s="33"/>
      <c r="AA146" s="33"/>
    </row>
    <row r="147" spans="1:27" ht="168" x14ac:dyDescent="0.2">
      <c r="A147" s="34">
        <v>60977</v>
      </c>
      <c r="B147" s="22" t="s">
        <v>30</v>
      </c>
      <c r="C147" s="23" t="str">
        <f>VLOOKUP(B147, [1]Riferimento!M$3:N189, 2, 0)</f>
        <v>Italy</v>
      </c>
      <c r="D147" s="22" t="s">
        <v>31</v>
      </c>
      <c r="E147" s="22" t="s">
        <v>173</v>
      </c>
      <c r="F147" s="24" t="str">
        <f>VLOOKUP(E147,[1]Riferimento!$E$3:$H$183,3,FALSE)</f>
        <v>EVT+10Y</v>
      </c>
      <c r="G147" s="24" t="str">
        <f>VLOOKUP(E147,[1]Riferimento!$E$3:$H$181,2,FALSE)</f>
        <v>Purchase Orders</v>
      </c>
      <c r="H147" s="25">
        <v>43831</v>
      </c>
      <c r="I147" s="26">
        <v>44561</v>
      </c>
      <c r="J147" s="23" t="s">
        <v>178</v>
      </c>
      <c r="K147" s="27" t="s">
        <v>221</v>
      </c>
      <c r="L147" s="22" t="s">
        <v>225</v>
      </c>
      <c r="M147" s="24" t="str">
        <f>VLOOKUP(E147,[1]Riferimento!$E$3:$H$181,4,FALSE)</f>
        <v>Closed</v>
      </c>
      <c r="N147" s="25">
        <f t="shared" si="11"/>
        <v>44562</v>
      </c>
      <c r="O147" s="28">
        <f>VLOOKUP(E147,[1]Riferimento!$E$3:$I$181,5,FALSE)</f>
        <v>3650</v>
      </c>
      <c r="P147" s="29">
        <f t="shared" si="12"/>
        <v>48212</v>
      </c>
      <c r="Q147" s="29" t="str">
        <f>VLOOKUP(E147,[1]Riferimento!$E$3:$J$181,6,FALSE)</f>
        <v>Confidential</v>
      </c>
      <c r="R147" s="30"/>
      <c r="S147" s="38" t="str">
        <f t="shared" si="9"/>
        <v/>
      </c>
      <c r="T147" s="22" t="s">
        <v>549</v>
      </c>
      <c r="U147" s="23" t="s">
        <v>36</v>
      </c>
      <c r="V147" s="39" t="s">
        <v>37</v>
      </c>
      <c r="W147" s="32">
        <v>44987</v>
      </c>
      <c r="X147" s="34">
        <v>3520</v>
      </c>
      <c r="Y147" s="34">
        <f t="shared" si="10"/>
        <v>60977</v>
      </c>
      <c r="Z147" s="33"/>
      <c r="AA147" s="33"/>
    </row>
    <row r="148" spans="1:27" ht="168" x14ac:dyDescent="0.2">
      <c r="A148" s="34">
        <v>60978</v>
      </c>
      <c r="B148" s="22" t="s">
        <v>30</v>
      </c>
      <c r="C148" s="23" t="str">
        <f>VLOOKUP(B148, [1]Riferimento!M$3:N190, 2, 0)</f>
        <v>Italy</v>
      </c>
      <c r="D148" s="22" t="s">
        <v>31</v>
      </c>
      <c r="E148" s="22" t="s">
        <v>173</v>
      </c>
      <c r="F148" s="24" t="str">
        <f>VLOOKUP(E148,[1]Riferimento!$E$3:$H$183,3,FALSE)</f>
        <v>EVT+10Y</v>
      </c>
      <c r="G148" s="24" t="str">
        <f>VLOOKUP(E148,[1]Riferimento!$E$3:$H$181,2,FALSE)</f>
        <v>Purchase Orders</v>
      </c>
      <c r="H148" s="25">
        <v>43101</v>
      </c>
      <c r="I148" s="26">
        <v>44196</v>
      </c>
      <c r="J148" s="23" t="s">
        <v>33</v>
      </c>
      <c r="K148" s="27" t="s">
        <v>34</v>
      </c>
      <c r="L148" s="22" t="s">
        <v>226</v>
      </c>
      <c r="M148" s="24" t="str">
        <f>VLOOKUP(E148,[1]Riferimento!$E$3:$H$181,4,FALSE)</f>
        <v>Closed</v>
      </c>
      <c r="N148" s="25">
        <f t="shared" si="11"/>
        <v>44197</v>
      </c>
      <c r="O148" s="28">
        <f>VLOOKUP(E148,[1]Riferimento!$E$3:$I$181,5,FALSE)</f>
        <v>3650</v>
      </c>
      <c r="P148" s="29">
        <f t="shared" si="12"/>
        <v>47847</v>
      </c>
      <c r="Q148" s="29" t="str">
        <f>VLOOKUP(E148,[1]Riferimento!$E$3:$J$181,6,FALSE)</f>
        <v>Confidential</v>
      </c>
      <c r="R148" s="30"/>
      <c r="S148" s="38" t="str">
        <f t="shared" si="9"/>
        <v/>
      </c>
      <c r="T148" s="22" t="s">
        <v>549</v>
      </c>
      <c r="U148" s="23" t="s">
        <v>36</v>
      </c>
      <c r="V148" s="39" t="s">
        <v>37</v>
      </c>
      <c r="W148" s="32">
        <v>44987</v>
      </c>
      <c r="X148" s="34">
        <v>3520</v>
      </c>
      <c r="Y148" s="34">
        <f t="shared" si="10"/>
        <v>60978</v>
      </c>
      <c r="Z148" s="33"/>
      <c r="AA148" s="33"/>
    </row>
    <row r="149" spans="1:27" ht="319" x14ac:dyDescent="0.2">
      <c r="A149" s="34">
        <v>60978</v>
      </c>
      <c r="B149" s="22" t="s">
        <v>30</v>
      </c>
      <c r="C149" s="23" t="str">
        <f>VLOOKUP(B149, [1]Riferimento!M$3:N191, 2, 0)</f>
        <v>Italy</v>
      </c>
      <c r="D149" s="22" t="s">
        <v>31</v>
      </c>
      <c r="E149" s="22" t="s">
        <v>173</v>
      </c>
      <c r="F149" s="24" t="str">
        <f>VLOOKUP(E149,[1]Riferimento!$E$3:$H$183,3,FALSE)</f>
        <v>EVT+10Y</v>
      </c>
      <c r="G149" s="24" t="str">
        <f>VLOOKUP(E149,[1]Riferimento!$E$3:$H$181,2,FALSE)</f>
        <v>Purchase Orders</v>
      </c>
      <c r="H149" s="25">
        <v>43101</v>
      </c>
      <c r="I149" s="26">
        <v>44196</v>
      </c>
      <c r="J149" s="23" t="s">
        <v>33</v>
      </c>
      <c r="K149" s="27" t="s">
        <v>34</v>
      </c>
      <c r="L149" s="22" t="s">
        <v>227</v>
      </c>
      <c r="M149" s="24" t="str">
        <f>VLOOKUP(E149,[1]Riferimento!$E$3:$H$181,4,FALSE)</f>
        <v>Closed</v>
      </c>
      <c r="N149" s="25">
        <f t="shared" si="11"/>
        <v>44197</v>
      </c>
      <c r="O149" s="28">
        <f>VLOOKUP(E149,[1]Riferimento!$E$3:$I$181,5,FALSE)</f>
        <v>3650</v>
      </c>
      <c r="P149" s="29">
        <f t="shared" si="12"/>
        <v>47847</v>
      </c>
      <c r="Q149" s="29" t="str">
        <f>VLOOKUP(E149,[1]Riferimento!$E$3:$J$181,6,FALSE)</f>
        <v>Confidential</v>
      </c>
      <c r="R149" s="30"/>
      <c r="S149" s="38" t="str">
        <f t="shared" si="9"/>
        <v/>
      </c>
      <c r="T149" s="22" t="s">
        <v>549</v>
      </c>
      <c r="U149" s="23" t="s">
        <v>36</v>
      </c>
      <c r="V149" s="39" t="s">
        <v>37</v>
      </c>
      <c r="W149" s="32">
        <v>44987</v>
      </c>
      <c r="X149" s="34">
        <v>3520</v>
      </c>
      <c r="Y149" s="34">
        <f t="shared" si="10"/>
        <v>60978</v>
      </c>
      <c r="Z149" s="33"/>
      <c r="AA149" s="33"/>
    </row>
    <row r="150" spans="1:27" ht="266" x14ac:dyDescent="0.2">
      <c r="A150" s="34">
        <v>60978</v>
      </c>
      <c r="B150" s="22" t="s">
        <v>30</v>
      </c>
      <c r="C150" s="23" t="str">
        <f>VLOOKUP(B150, [1]Riferimento!M$3:N192, 2, 0)</f>
        <v>Italy</v>
      </c>
      <c r="D150" s="22" t="s">
        <v>31</v>
      </c>
      <c r="E150" s="22" t="s">
        <v>173</v>
      </c>
      <c r="F150" s="24" t="str">
        <f>VLOOKUP(E150,[1]Riferimento!$E$3:$H$183,3,FALSE)</f>
        <v>EVT+10Y</v>
      </c>
      <c r="G150" s="24" t="str">
        <f>VLOOKUP(E150,[1]Riferimento!$E$3:$H$181,2,FALSE)</f>
        <v>Purchase Orders</v>
      </c>
      <c r="H150" s="25">
        <v>43101</v>
      </c>
      <c r="I150" s="26">
        <v>44196</v>
      </c>
      <c r="J150" s="23" t="s">
        <v>33</v>
      </c>
      <c r="K150" s="27" t="s">
        <v>34</v>
      </c>
      <c r="L150" s="22" t="s">
        <v>228</v>
      </c>
      <c r="M150" s="24" t="str">
        <f>VLOOKUP(E150,[1]Riferimento!$E$3:$H$181,4,FALSE)</f>
        <v>Closed</v>
      </c>
      <c r="N150" s="25">
        <f t="shared" si="11"/>
        <v>44197</v>
      </c>
      <c r="O150" s="28">
        <f>VLOOKUP(E150,[1]Riferimento!$E$3:$I$181,5,FALSE)</f>
        <v>3650</v>
      </c>
      <c r="P150" s="29">
        <f t="shared" si="12"/>
        <v>47847</v>
      </c>
      <c r="Q150" s="29" t="str">
        <f>VLOOKUP(E150,[1]Riferimento!$E$3:$J$181,6,FALSE)</f>
        <v>Confidential</v>
      </c>
      <c r="R150" s="30"/>
      <c r="S150" s="38" t="str">
        <f t="shared" si="9"/>
        <v/>
      </c>
      <c r="T150" s="22" t="s">
        <v>549</v>
      </c>
      <c r="U150" s="23" t="s">
        <v>36</v>
      </c>
      <c r="V150" s="39" t="s">
        <v>37</v>
      </c>
      <c r="W150" s="32">
        <v>44987</v>
      </c>
      <c r="X150" s="34">
        <v>3520</v>
      </c>
      <c r="Y150" s="34">
        <f t="shared" si="10"/>
        <v>60978</v>
      </c>
      <c r="Z150" s="33"/>
      <c r="AA150" s="33"/>
    </row>
    <row r="151" spans="1:27" ht="293" x14ac:dyDescent="0.2">
      <c r="A151" s="34">
        <v>60978</v>
      </c>
      <c r="B151" s="22" t="s">
        <v>30</v>
      </c>
      <c r="C151" s="23" t="str">
        <f>VLOOKUP(B151, [1]Riferimento!M$3:N193, 2, 0)</f>
        <v>Italy</v>
      </c>
      <c r="D151" s="22" t="s">
        <v>31</v>
      </c>
      <c r="E151" s="22" t="s">
        <v>173</v>
      </c>
      <c r="F151" s="24" t="str">
        <f>VLOOKUP(E151,[1]Riferimento!$E$3:$H$183,3,FALSE)</f>
        <v>EVT+10Y</v>
      </c>
      <c r="G151" s="24" t="str">
        <f>VLOOKUP(E151,[1]Riferimento!$E$3:$H$181,2,FALSE)</f>
        <v>Purchase Orders</v>
      </c>
      <c r="H151" s="25">
        <v>43101</v>
      </c>
      <c r="I151" s="26">
        <v>44196</v>
      </c>
      <c r="J151" s="23" t="s">
        <v>33</v>
      </c>
      <c r="K151" s="27" t="s">
        <v>34</v>
      </c>
      <c r="L151" s="22" t="s">
        <v>229</v>
      </c>
      <c r="M151" s="24" t="str">
        <f>VLOOKUP(E151,[1]Riferimento!$E$3:$H$181,4,FALSE)</f>
        <v>Closed</v>
      </c>
      <c r="N151" s="25">
        <f t="shared" si="11"/>
        <v>44197</v>
      </c>
      <c r="O151" s="28">
        <f>VLOOKUP(E151,[1]Riferimento!$E$3:$I$181,5,FALSE)</f>
        <v>3650</v>
      </c>
      <c r="P151" s="29">
        <f t="shared" si="12"/>
        <v>47847</v>
      </c>
      <c r="Q151" s="29" t="str">
        <f>VLOOKUP(E151,[1]Riferimento!$E$3:$J$181,6,FALSE)</f>
        <v>Confidential</v>
      </c>
      <c r="R151" s="30"/>
      <c r="S151" s="38" t="str">
        <f t="shared" si="9"/>
        <v/>
      </c>
      <c r="T151" s="22" t="s">
        <v>549</v>
      </c>
      <c r="U151" s="23" t="s">
        <v>36</v>
      </c>
      <c r="V151" s="39" t="s">
        <v>37</v>
      </c>
      <c r="W151" s="32">
        <v>44987</v>
      </c>
      <c r="X151" s="34">
        <v>3520</v>
      </c>
      <c r="Y151" s="34">
        <f t="shared" si="10"/>
        <v>60978</v>
      </c>
      <c r="Z151" s="33"/>
      <c r="AA151" s="33"/>
    </row>
    <row r="152" spans="1:27" ht="182" x14ac:dyDescent="0.2">
      <c r="A152" s="34">
        <v>60978</v>
      </c>
      <c r="B152" s="22" t="s">
        <v>30</v>
      </c>
      <c r="C152" s="23" t="str">
        <f>VLOOKUP(B152, [1]Riferimento!M$3:N194, 2, 0)</f>
        <v>Italy</v>
      </c>
      <c r="D152" s="22" t="s">
        <v>31</v>
      </c>
      <c r="E152" s="22" t="s">
        <v>173</v>
      </c>
      <c r="F152" s="24" t="str">
        <f>VLOOKUP(E152,[1]Riferimento!$E$3:$H$183,3,FALSE)</f>
        <v>EVT+10Y</v>
      </c>
      <c r="G152" s="24" t="str">
        <f>VLOOKUP(E152,[1]Riferimento!$E$3:$H$181,2,FALSE)</f>
        <v>Purchase Orders</v>
      </c>
      <c r="H152" s="25">
        <v>41640</v>
      </c>
      <c r="I152" s="26">
        <v>44926</v>
      </c>
      <c r="J152" s="23" t="s">
        <v>178</v>
      </c>
      <c r="K152" s="27" t="s">
        <v>221</v>
      </c>
      <c r="L152" s="22" t="s">
        <v>230</v>
      </c>
      <c r="M152" s="24" t="str">
        <f>VLOOKUP(E152,[1]Riferimento!$E$3:$H$181,4,FALSE)</f>
        <v>Closed</v>
      </c>
      <c r="N152" s="25">
        <f t="shared" si="11"/>
        <v>44927</v>
      </c>
      <c r="O152" s="28">
        <f>VLOOKUP(E152,[1]Riferimento!$E$3:$I$181,5,FALSE)</f>
        <v>3650</v>
      </c>
      <c r="P152" s="29">
        <f t="shared" si="12"/>
        <v>48577</v>
      </c>
      <c r="Q152" s="29" t="str">
        <f>VLOOKUP(E152,[1]Riferimento!$E$3:$J$181,6,FALSE)</f>
        <v>Confidential</v>
      </c>
      <c r="R152" s="30"/>
      <c r="S152" s="38" t="str">
        <f t="shared" si="9"/>
        <v/>
      </c>
      <c r="T152" s="22" t="s">
        <v>549</v>
      </c>
      <c r="U152" s="23" t="s">
        <v>36</v>
      </c>
      <c r="V152" s="39" t="s">
        <v>37</v>
      </c>
      <c r="W152" s="32">
        <v>44987</v>
      </c>
      <c r="X152" s="34">
        <v>3520</v>
      </c>
      <c r="Y152" s="34">
        <f t="shared" si="10"/>
        <v>60978</v>
      </c>
      <c r="Z152" s="33"/>
      <c r="AA152" s="33"/>
    </row>
    <row r="153" spans="1:27" ht="98" x14ac:dyDescent="0.2">
      <c r="A153" s="34">
        <v>60979</v>
      </c>
      <c r="B153" s="22" t="s">
        <v>30</v>
      </c>
      <c r="C153" s="23" t="str">
        <f>VLOOKUP(B153, [1]Riferimento!M$3:N195, 2, 0)</f>
        <v>Italy</v>
      </c>
      <c r="D153" s="22" t="s">
        <v>31</v>
      </c>
      <c r="E153" s="22" t="s">
        <v>79</v>
      </c>
      <c r="F153" s="24" t="str">
        <f>VLOOKUP(E153,[1]Riferimento!$E$3:$H$183,3,FALSE)</f>
        <v>EVT+10Y</v>
      </c>
      <c r="G153" s="24" t="str">
        <f>VLOOKUP(E153,[1]Riferimento!$E$3:$H$181,2,FALSE)</f>
        <v>Accounts Payable, Receivables, Journal Vouchers and Cost Accounting</v>
      </c>
      <c r="H153" s="25">
        <v>41275</v>
      </c>
      <c r="I153" s="26">
        <v>42735</v>
      </c>
      <c r="J153" s="23" t="s">
        <v>231</v>
      </c>
      <c r="K153" s="27" t="s">
        <v>232</v>
      </c>
      <c r="L153" s="22" t="s">
        <v>233</v>
      </c>
      <c r="M153" s="24" t="str">
        <f>VLOOKUP(E153,[1]Riferimento!$E$3:$H$181,4,FALSE)</f>
        <v>Tax Year Closed</v>
      </c>
      <c r="N153" s="25">
        <f t="shared" si="11"/>
        <v>42736</v>
      </c>
      <c r="O153" s="28">
        <f>VLOOKUP(E153,[1]Riferimento!$E$3:$I$181,5,FALSE)</f>
        <v>3650</v>
      </c>
      <c r="P153" s="29">
        <f t="shared" si="12"/>
        <v>46386</v>
      </c>
      <c r="Q153" s="29" t="str">
        <f>VLOOKUP(E153,[1]Riferimento!$E$3:$J$181,6,FALSE)</f>
        <v>Confidential</v>
      </c>
      <c r="R153" s="30"/>
      <c r="S153" s="38" t="str">
        <f t="shared" ref="S153:S216" si="13">IF(T153="Planet","066890B001","")</f>
        <v/>
      </c>
      <c r="T153" s="22" t="s">
        <v>549</v>
      </c>
      <c r="U153" s="23" t="s">
        <v>36</v>
      </c>
      <c r="V153" s="39" t="s">
        <v>37</v>
      </c>
      <c r="W153" s="32">
        <v>44987</v>
      </c>
      <c r="X153" s="34">
        <v>3519</v>
      </c>
      <c r="Y153" s="34">
        <f t="shared" si="10"/>
        <v>60979</v>
      </c>
      <c r="Z153" s="33"/>
      <c r="AA153" s="33"/>
    </row>
    <row r="154" spans="1:27" ht="140" x14ac:dyDescent="0.2">
      <c r="A154" s="34">
        <v>60979</v>
      </c>
      <c r="B154" s="22" t="s">
        <v>30</v>
      </c>
      <c r="C154" s="23" t="str">
        <f>VLOOKUP(B154, [1]Riferimento!M$3:N196, 2, 0)</f>
        <v>Italy</v>
      </c>
      <c r="D154" s="22" t="s">
        <v>31</v>
      </c>
      <c r="E154" s="22" t="s">
        <v>234</v>
      </c>
      <c r="F154" s="24" t="str">
        <f>VLOOKUP(E154,[1]Riferimento!$E$3:$H$183,3,FALSE)</f>
        <v>10Y</v>
      </c>
      <c r="G154" s="24" t="str">
        <f>VLOOKUP(E154,[1]Riferimento!$E$3:$H$181,2,FALSE)</f>
        <v>HSE Internal Audits, Inspections, and Reports</v>
      </c>
      <c r="H154" s="25">
        <v>43831</v>
      </c>
      <c r="I154" s="26">
        <v>44561</v>
      </c>
      <c r="J154" s="23" t="s">
        <v>33</v>
      </c>
      <c r="K154" s="27" t="s">
        <v>34</v>
      </c>
      <c r="L154" s="22" t="s">
        <v>235</v>
      </c>
      <c r="M154" s="24" t="str">
        <f>VLOOKUP(E154,[1]Riferimento!$E$3:$H$181,4,FALSE)</f>
        <v>Creation Date</v>
      </c>
      <c r="N154" s="25">
        <f t="shared" si="11"/>
        <v>44562</v>
      </c>
      <c r="O154" s="28">
        <f>VLOOKUP(E154,[1]Riferimento!$E$3:$I$181,5,FALSE)</f>
        <v>3650</v>
      </c>
      <c r="P154" s="29">
        <f t="shared" si="12"/>
        <v>48212</v>
      </c>
      <c r="Q154" s="29" t="str">
        <f>VLOOKUP(E154,[1]Riferimento!$E$3:$J$181,6,FALSE)</f>
        <v>Confidential</v>
      </c>
      <c r="R154" s="30"/>
      <c r="S154" s="38" t="str">
        <f t="shared" si="13"/>
        <v/>
      </c>
      <c r="T154" s="22" t="s">
        <v>549</v>
      </c>
      <c r="U154" s="23" t="s">
        <v>36</v>
      </c>
      <c r="V154" s="39" t="s">
        <v>37</v>
      </c>
      <c r="W154" s="32">
        <v>44987</v>
      </c>
      <c r="X154" s="34">
        <v>3519</v>
      </c>
      <c r="Y154" s="34">
        <f t="shared" si="10"/>
        <v>60979</v>
      </c>
      <c r="Z154" s="33"/>
      <c r="AA154" s="33"/>
    </row>
    <row r="155" spans="1:27" ht="112" x14ac:dyDescent="0.2">
      <c r="A155" s="34">
        <v>60979</v>
      </c>
      <c r="B155" s="22" t="s">
        <v>30</v>
      </c>
      <c r="C155" s="23" t="str">
        <f>VLOOKUP(B155, [1]Riferimento!M$3:N197, 2, 0)</f>
        <v>Italy</v>
      </c>
      <c r="D155" s="22" t="s">
        <v>31</v>
      </c>
      <c r="E155" s="22" t="s">
        <v>236</v>
      </c>
      <c r="F155" s="24" t="str">
        <f>VLOOKUP(E155,[1]Riferimento!$E$3:$H$183,3,FALSE)</f>
        <v>EVT+15Y</v>
      </c>
      <c r="G155" s="24" t="str">
        <f>VLOOKUP(E155,[1]Riferimento!$E$3:$H$181,2,FALSE)</f>
        <v>Real Property</v>
      </c>
      <c r="H155" s="25">
        <v>38047</v>
      </c>
      <c r="I155" s="26">
        <v>44742</v>
      </c>
      <c r="J155" s="23" t="s">
        <v>237</v>
      </c>
      <c r="K155" s="27" t="s">
        <v>34</v>
      </c>
      <c r="L155" s="22" t="s">
        <v>238</v>
      </c>
      <c r="M155" s="24" t="str">
        <f>VLOOKUP(E155,[1]Riferimento!$E$3:$H$181,4,FALSE)</f>
        <v>Property Obligation Ceases</v>
      </c>
      <c r="N155" s="25">
        <f t="shared" si="11"/>
        <v>44743</v>
      </c>
      <c r="O155" s="28">
        <f>VLOOKUP(E155,[1]Riferimento!$E$3:$I$181,5,FALSE)</f>
        <v>5475</v>
      </c>
      <c r="P155" s="29">
        <f t="shared" si="12"/>
        <v>50218</v>
      </c>
      <c r="Q155" s="29" t="str">
        <f>VLOOKUP(E155,[1]Riferimento!$E$3:$J$181,6,FALSE)</f>
        <v>Confidential</v>
      </c>
      <c r="R155" s="30"/>
      <c r="S155" s="38" t="str">
        <f t="shared" si="13"/>
        <v/>
      </c>
      <c r="T155" s="22" t="s">
        <v>549</v>
      </c>
      <c r="U155" s="23" t="s">
        <v>36</v>
      </c>
      <c r="V155" s="39" t="s">
        <v>37</v>
      </c>
      <c r="W155" s="32">
        <v>44987</v>
      </c>
      <c r="X155" s="34">
        <v>3519</v>
      </c>
      <c r="Y155" s="34">
        <f t="shared" si="10"/>
        <v>60979</v>
      </c>
      <c r="Z155" s="33"/>
      <c r="AA155" s="33"/>
    </row>
    <row r="156" spans="1:27" ht="126" x14ac:dyDescent="0.2">
      <c r="A156" s="34">
        <v>60979</v>
      </c>
      <c r="B156" s="22" t="s">
        <v>30</v>
      </c>
      <c r="C156" s="23" t="str">
        <f>VLOOKUP(B156, [1]Riferimento!M$3:N198, 2, 0)</f>
        <v>Italy</v>
      </c>
      <c r="D156" s="22" t="s">
        <v>31</v>
      </c>
      <c r="E156" s="22" t="s">
        <v>236</v>
      </c>
      <c r="F156" s="24" t="str">
        <f>VLOOKUP(E156,[1]Riferimento!$E$3:$H$183,3,FALSE)</f>
        <v>EVT+15Y</v>
      </c>
      <c r="G156" s="24" t="str">
        <f>VLOOKUP(E156,[1]Riferimento!$E$3:$H$181,2,FALSE)</f>
        <v>Real Property</v>
      </c>
      <c r="H156" s="25">
        <v>43466</v>
      </c>
      <c r="I156" s="26">
        <v>44043</v>
      </c>
      <c r="J156" s="23" t="s">
        <v>33</v>
      </c>
      <c r="K156" s="27" t="s">
        <v>34</v>
      </c>
      <c r="L156" s="22" t="s">
        <v>239</v>
      </c>
      <c r="M156" s="24" t="str">
        <f>VLOOKUP(E156,[1]Riferimento!$E$3:$H$181,4,FALSE)</f>
        <v>Property Obligation Ceases</v>
      </c>
      <c r="N156" s="25">
        <f t="shared" si="11"/>
        <v>44044</v>
      </c>
      <c r="O156" s="28">
        <f>VLOOKUP(E156,[1]Riferimento!$E$3:$I$181,5,FALSE)</f>
        <v>5475</v>
      </c>
      <c r="P156" s="29">
        <f t="shared" si="12"/>
        <v>49519</v>
      </c>
      <c r="Q156" s="29" t="str">
        <f>VLOOKUP(E156,[1]Riferimento!$E$3:$J$181,6,FALSE)</f>
        <v>Confidential</v>
      </c>
      <c r="R156" s="30"/>
      <c r="S156" s="38" t="str">
        <f t="shared" si="13"/>
        <v/>
      </c>
      <c r="T156" s="22" t="s">
        <v>549</v>
      </c>
      <c r="U156" s="23" t="s">
        <v>36</v>
      </c>
      <c r="V156" s="39" t="s">
        <v>37</v>
      </c>
      <c r="W156" s="32">
        <v>44987</v>
      </c>
      <c r="X156" s="34">
        <v>3519</v>
      </c>
      <c r="Y156" s="34">
        <f t="shared" si="10"/>
        <v>60979</v>
      </c>
      <c r="Z156" s="33"/>
      <c r="AA156" s="33"/>
    </row>
    <row r="157" spans="1:27" ht="98" x14ac:dyDescent="0.2">
      <c r="A157" s="48">
        <v>61012</v>
      </c>
      <c r="B157" s="22" t="s">
        <v>30</v>
      </c>
      <c r="C157" s="23" t="str">
        <f>VLOOKUP(B157, [1]Riferimento!M$3:N199, 2, 0)</f>
        <v>Italy</v>
      </c>
      <c r="D157" s="22" t="s">
        <v>240</v>
      </c>
      <c r="E157" s="22" t="s">
        <v>241</v>
      </c>
      <c r="F157" s="24" t="str">
        <f>VLOOKUP(E157,[1]Riferimento!$E$3:$H$183,3,FALSE)</f>
        <v>EVT+15Y</v>
      </c>
      <c r="G157" s="24" t="str">
        <f>VLOOKUP(E157,[1]Riferimento!$E$3:$H$181,2,FALSE)</f>
        <v>Contracts / Agreements - Customers, Vendors or Subcontractors</v>
      </c>
      <c r="H157" s="25">
        <v>43447</v>
      </c>
      <c r="I157" s="26">
        <v>43447</v>
      </c>
      <c r="J157" s="23" t="s">
        <v>242</v>
      </c>
      <c r="K157" s="27" t="s">
        <v>243</v>
      </c>
      <c r="L157" s="22" t="s">
        <v>244</v>
      </c>
      <c r="M157" s="24" t="str">
        <f>VLOOKUP(E157,[1]Riferimento!$E$3:$H$181,4,FALSE)</f>
        <v>Termination of Contract and Warranty</v>
      </c>
      <c r="N157" s="25">
        <f t="shared" si="11"/>
        <v>43448</v>
      </c>
      <c r="O157" s="28">
        <f>VLOOKUP(E157,[1]Riferimento!$E$3:$I$181,5,FALSE)</f>
        <v>5475</v>
      </c>
      <c r="P157" s="29">
        <f t="shared" si="12"/>
        <v>48923</v>
      </c>
      <c r="Q157" s="29" t="str">
        <f>VLOOKUP(E157,[1]Riferimento!$E$3:$J$181,6,FALSE)</f>
        <v>Confidential</v>
      </c>
      <c r="R157" s="30"/>
      <c r="S157" s="38" t="str">
        <f t="shared" si="13"/>
        <v/>
      </c>
      <c r="T157" s="22" t="s">
        <v>549</v>
      </c>
      <c r="U157" s="23" t="s">
        <v>36</v>
      </c>
      <c r="V157" s="39" t="s">
        <v>245</v>
      </c>
      <c r="W157" s="32">
        <v>45050</v>
      </c>
      <c r="X157" s="34">
        <v>3514</v>
      </c>
      <c r="Y157" s="34">
        <f t="shared" si="10"/>
        <v>61012</v>
      </c>
      <c r="Z157" s="33"/>
      <c r="AA157" s="33"/>
    </row>
    <row r="158" spans="1:27" ht="42" x14ac:dyDescent="0.2">
      <c r="A158" s="49">
        <v>61012</v>
      </c>
      <c r="B158" s="22" t="s">
        <v>30</v>
      </c>
      <c r="C158" s="23" t="str">
        <f>VLOOKUP(B158, [1]Riferimento!M$3:N200, 2, 0)</f>
        <v>Italy</v>
      </c>
      <c r="D158" s="22" t="s">
        <v>240</v>
      </c>
      <c r="E158" s="22" t="s">
        <v>246</v>
      </c>
      <c r="F158" s="24" t="str">
        <f>VLOOKUP(E158,[1]Riferimento!$E$3:$H$183,3,FALSE)</f>
        <v>EVT+10Y</v>
      </c>
      <c r="G158" s="24" t="str">
        <f>VLOOKUP(E158,[1]Riferimento!$E$3:$H$181,2,FALSE)</f>
        <v>Engineering Administration</v>
      </c>
      <c r="H158" s="25">
        <v>43559</v>
      </c>
      <c r="I158" s="26">
        <v>43559</v>
      </c>
      <c r="J158" s="23" t="s">
        <v>242</v>
      </c>
      <c r="K158" s="27" t="s">
        <v>243</v>
      </c>
      <c r="L158" s="22" t="s">
        <v>247</v>
      </c>
      <c r="M158" s="24" t="str">
        <f>VLOOKUP(E158,[1]Riferimento!$E$3:$H$181,4,FALSE)</f>
        <v>Project Closed</v>
      </c>
      <c r="N158" s="25">
        <f t="shared" si="11"/>
        <v>43560</v>
      </c>
      <c r="O158" s="28">
        <f>VLOOKUP(E158,[1]Riferimento!$E$3:$I$181,5,FALSE)</f>
        <v>3650</v>
      </c>
      <c r="P158" s="29">
        <f t="shared" si="12"/>
        <v>47210</v>
      </c>
      <c r="Q158" s="29" t="str">
        <f>VLOOKUP(E158,[1]Riferimento!$E$3:$J$181,6,FALSE)</f>
        <v>Confidential</v>
      </c>
      <c r="R158" s="30"/>
      <c r="S158" s="38" t="str">
        <f t="shared" si="13"/>
        <v/>
      </c>
      <c r="T158" s="22" t="s">
        <v>549</v>
      </c>
      <c r="U158" s="23" t="s">
        <v>36</v>
      </c>
      <c r="V158" s="39" t="s">
        <v>245</v>
      </c>
      <c r="W158" s="32">
        <v>45050</v>
      </c>
      <c r="X158" s="34">
        <v>3514</v>
      </c>
      <c r="Y158" s="34">
        <f t="shared" si="10"/>
        <v>61012</v>
      </c>
      <c r="Z158" s="33"/>
      <c r="AA158" s="33"/>
    </row>
    <row r="159" spans="1:27" ht="98" x14ac:dyDescent="0.2">
      <c r="A159" s="49">
        <v>61012</v>
      </c>
      <c r="B159" s="22" t="s">
        <v>30</v>
      </c>
      <c r="C159" s="23" t="str">
        <f>VLOOKUP(B159, [1]Riferimento!M$3:N201, 2, 0)</f>
        <v>Italy</v>
      </c>
      <c r="D159" s="22" t="s">
        <v>240</v>
      </c>
      <c r="E159" s="22" t="s">
        <v>241</v>
      </c>
      <c r="F159" s="24" t="str">
        <f>VLOOKUP(E159,[1]Riferimento!$E$3:$H$183,3,FALSE)</f>
        <v>EVT+15Y</v>
      </c>
      <c r="G159" s="24" t="str">
        <f>VLOOKUP(E159,[1]Riferimento!$E$3:$H$181,2,FALSE)</f>
        <v>Contracts / Agreements - Customers, Vendors or Subcontractors</v>
      </c>
      <c r="H159" s="25">
        <v>43271</v>
      </c>
      <c r="I159" s="26">
        <v>43271</v>
      </c>
      <c r="J159" s="23" t="s">
        <v>242</v>
      </c>
      <c r="K159" s="27" t="s">
        <v>243</v>
      </c>
      <c r="L159" s="22" t="s">
        <v>248</v>
      </c>
      <c r="M159" s="24" t="str">
        <f>VLOOKUP(E159,[1]Riferimento!$E$3:$H$181,4,FALSE)</f>
        <v>Termination of Contract and Warranty</v>
      </c>
      <c r="N159" s="25">
        <f t="shared" si="11"/>
        <v>43272</v>
      </c>
      <c r="O159" s="28">
        <f>VLOOKUP(E159,[1]Riferimento!$E$3:$I$181,5,FALSE)</f>
        <v>5475</v>
      </c>
      <c r="P159" s="29">
        <f t="shared" si="12"/>
        <v>48747</v>
      </c>
      <c r="Q159" s="29" t="str">
        <f>VLOOKUP(E159,[1]Riferimento!$E$3:$J$181,6,FALSE)</f>
        <v>Confidential</v>
      </c>
      <c r="R159" s="30"/>
      <c r="S159" s="38" t="str">
        <f t="shared" si="13"/>
        <v/>
      </c>
      <c r="T159" s="22" t="s">
        <v>549</v>
      </c>
      <c r="U159" s="23" t="s">
        <v>36</v>
      </c>
      <c r="V159" s="39" t="s">
        <v>245</v>
      </c>
      <c r="W159" s="32">
        <v>45050</v>
      </c>
      <c r="X159" s="34">
        <v>3514</v>
      </c>
      <c r="Y159" s="34">
        <f t="shared" si="10"/>
        <v>61012</v>
      </c>
      <c r="Z159" s="33"/>
      <c r="AA159" s="33"/>
    </row>
    <row r="160" spans="1:27" ht="70" x14ac:dyDescent="0.2">
      <c r="A160" s="49">
        <v>61012</v>
      </c>
      <c r="B160" s="22" t="s">
        <v>30</v>
      </c>
      <c r="C160" s="23" t="str">
        <f>VLOOKUP(B160, [1]Riferimento!M$3:N202, 2, 0)</f>
        <v>Italy</v>
      </c>
      <c r="D160" s="22" t="s">
        <v>240</v>
      </c>
      <c r="E160" s="22" t="s">
        <v>246</v>
      </c>
      <c r="F160" s="24" t="str">
        <f>VLOOKUP(E160,[1]Riferimento!$E$3:$H$183,3,FALSE)</f>
        <v>EVT+10Y</v>
      </c>
      <c r="G160" s="24" t="str">
        <f>VLOOKUP(E160,[1]Riferimento!$E$3:$H$181,2,FALSE)</f>
        <v>Engineering Administration</v>
      </c>
      <c r="H160" s="25">
        <v>43887</v>
      </c>
      <c r="I160" s="26">
        <v>43887</v>
      </c>
      <c r="J160" s="23" t="s">
        <v>242</v>
      </c>
      <c r="K160" s="27" t="s">
        <v>243</v>
      </c>
      <c r="L160" s="22" t="s">
        <v>249</v>
      </c>
      <c r="M160" s="24" t="str">
        <f>VLOOKUP(E160,[1]Riferimento!$E$3:$H$181,4,FALSE)</f>
        <v>Project Closed</v>
      </c>
      <c r="N160" s="25">
        <f t="shared" si="11"/>
        <v>43888</v>
      </c>
      <c r="O160" s="28">
        <f>VLOOKUP(E160,[1]Riferimento!$E$3:$I$181,5,FALSE)</f>
        <v>3650</v>
      </c>
      <c r="P160" s="29">
        <f t="shared" si="12"/>
        <v>47538</v>
      </c>
      <c r="Q160" s="29" t="str">
        <f>VLOOKUP(E160,[1]Riferimento!$E$3:$J$181,6,FALSE)</f>
        <v>Confidential</v>
      </c>
      <c r="R160" s="30"/>
      <c r="S160" s="38" t="str">
        <f t="shared" si="13"/>
        <v/>
      </c>
      <c r="T160" s="22" t="s">
        <v>549</v>
      </c>
      <c r="U160" s="23" t="s">
        <v>36</v>
      </c>
      <c r="V160" s="39" t="s">
        <v>245</v>
      </c>
      <c r="W160" s="32">
        <v>45050</v>
      </c>
      <c r="X160" s="34">
        <v>3514</v>
      </c>
      <c r="Y160" s="34">
        <f t="shared" si="10"/>
        <v>61012</v>
      </c>
      <c r="Z160" s="33"/>
      <c r="AA160" s="33"/>
    </row>
    <row r="161" spans="1:27" ht="42" x14ac:dyDescent="0.2">
      <c r="A161" s="49">
        <v>61012</v>
      </c>
      <c r="B161" s="22" t="s">
        <v>30</v>
      </c>
      <c r="C161" s="23" t="str">
        <f>VLOOKUP(B161, [1]Riferimento!M$3:N203, 2, 0)</f>
        <v>Italy</v>
      </c>
      <c r="D161" s="22" t="s">
        <v>240</v>
      </c>
      <c r="E161" s="22" t="s">
        <v>246</v>
      </c>
      <c r="F161" s="24" t="str">
        <f>VLOOKUP(E161,[1]Riferimento!$E$3:$H$183,3,FALSE)</f>
        <v>EVT+10Y</v>
      </c>
      <c r="G161" s="24" t="str">
        <f>VLOOKUP(E161,[1]Riferimento!$E$3:$H$181,2,FALSE)</f>
        <v>Engineering Administration</v>
      </c>
      <c r="H161" s="25">
        <v>43889</v>
      </c>
      <c r="I161" s="26">
        <v>43889</v>
      </c>
      <c r="J161" s="23" t="s">
        <v>242</v>
      </c>
      <c r="K161" s="27" t="s">
        <v>243</v>
      </c>
      <c r="L161" s="22" t="s">
        <v>250</v>
      </c>
      <c r="M161" s="24" t="str">
        <f>VLOOKUP(E161,[1]Riferimento!$E$3:$H$181,4,FALSE)</f>
        <v>Project Closed</v>
      </c>
      <c r="N161" s="25">
        <f t="shared" si="11"/>
        <v>43890</v>
      </c>
      <c r="O161" s="28">
        <f>VLOOKUP(E161,[1]Riferimento!$E$3:$I$181,5,FALSE)</f>
        <v>3650</v>
      </c>
      <c r="P161" s="29">
        <f t="shared" si="12"/>
        <v>47540</v>
      </c>
      <c r="Q161" s="29" t="str">
        <f>VLOOKUP(E161,[1]Riferimento!$E$3:$J$181,6,FALSE)</f>
        <v>Confidential</v>
      </c>
      <c r="R161" s="30"/>
      <c r="S161" s="38" t="str">
        <f t="shared" si="13"/>
        <v/>
      </c>
      <c r="T161" s="22" t="s">
        <v>549</v>
      </c>
      <c r="U161" s="23" t="s">
        <v>36</v>
      </c>
      <c r="V161" s="39" t="s">
        <v>245</v>
      </c>
      <c r="W161" s="32">
        <v>45050</v>
      </c>
      <c r="X161" s="34">
        <v>3514</v>
      </c>
      <c r="Y161" s="34">
        <f t="shared" si="10"/>
        <v>61012</v>
      </c>
      <c r="Z161" s="33"/>
      <c r="AA161" s="33"/>
    </row>
    <row r="162" spans="1:27" ht="56" x14ac:dyDescent="0.2">
      <c r="A162" s="49">
        <v>61012</v>
      </c>
      <c r="B162" s="22" t="s">
        <v>30</v>
      </c>
      <c r="C162" s="23" t="str">
        <f>VLOOKUP(B162, [1]Riferimento!M$3:N204, 2, 0)</f>
        <v>Italy</v>
      </c>
      <c r="D162" s="22" t="s">
        <v>240</v>
      </c>
      <c r="E162" s="22" t="s">
        <v>251</v>
      </c>
      <c r="F162" s="24" t="str">
        <f>VLOOKUP(E162,[1]Riferimento!$E$3:$H$183,3,FALSE)</f>
        <v>EVT+30Y</v>
      </c>
      <c r="G162" s="24" t="str">
        <f>VLOOKUP(E162,[1]Riferimento!$E$3:$H$181,2,FALSE)</f>
        <v>Engineering Design Records</v>
      </c>
      <c r="H162" s="25">
        <v>43605</v>
      </c>
      <c r="I162" s="26">
        <v>43605</v>
      </c>
      <c r="J162" s="23" t="s">
        <v>242</v>
      </c>
      <c r="K162" s="27" t="s">
        <v>243</v>
      </c>
      <c r="L162" s="22" t="s">
        <v>252</v>
      </c>
      <c r="M162" s="24" t="str">
        <f>VLOOKUP(E162,[1]Riferimento!$E$3:$H$181,4,FALSE)</f>
        <v>Project and Warranty Closed</v>
      </c>
      <c r="N162" s="25">
        <f t="shared" si="11"/>
        <v>43606</v>
      </c>
      <c r="O162" s="28">
        <f>VLOOKUP(E162,[1]Riferimento!$E$3:$I$181,5,FALSE)</f>
        <v>10950</v>
      </c>
      <c r="P162" s="29">
        <f t="shared" si="12"/>
        <v>54556</v>
      </c>
      <c r="Q162" s="29" t="str">
        <f>VLOOKUP(E162,[1]Riferimento!$E$3:$J$181,6,FALSE)</f>
        <v>Confidential</v>
      </c>
      <c r="R162" s="30"/>
      <c r="S162" s="38" t="str">
        <f t="shared" si="13"/>
        <v/>
      </c>
      <c r="T162" s="22" t="s">
        <v>549</v>
      </c>
      <c r="U162" s="23" t="s">
        <v>36</v>
      </c>
      <c r="V162" s="39" t="s">
        <v>245</v>
      </c>
      <c r="W162" s="32">
        <v>45050</v>
      </c>
      <c r="X162" s="34">
        <v>3514</v>
      </c>
      <c r="Y162" s="34">
        <f t="shared" si="10"/>
        <v>61012</v>
      </c>
      <c r="Z162" s="33"/>
      <c r="AA162" s="33"/>
    </row>
    <row r="163" spans="1:27" ht="56" x14ac:dyDescent="0.2">
      <c r="A163" s="50">
        <v>61013</v>
      </c>
      <c r="B163" s="22" t="s">
        <v>30</v>
      </c>
      <c r="C163" s="23" t="str">
        <f>VLOOKUP(B163, [1]Riferimento!M$3:N205, 2, 0)</f>
        <v>Italy</v>
      </c>
      <c r="D163" s="22" t="s">
        <v>240</v>
      </c>
      <c r="E163" s="22" t="s">
        <v>251</v>
      </c>
      <c r="F163" s="24" t="str">
        <f>VLOOKUP(E163,[1]Riferimento!$E$3:$H$183,3,FALSE)</f>
        <v>EVT+30Y</v>
      </c>
      <c r="G163" s="24" t="str">
        <f>VLOOKUP(E163,[1]Riferimento!$E$3:$H$181,2,FALSE)</f>
        <v>Engineering Design Records</v>
      </c>
      <c r="H163" s="25">
        <v>43605</v>
      </c>
      <c r="I163" s="26">
        <v>43605</v>
      </c>
      <c r="J163" s="23" t="s">
        <v>242</v>
      </c>
      <c r="K163" s="27" t="s">
        <v>243</v>
      </c>
      <c r="L163" s="22" t="s">
        <v>253</v>
      </c>
      <c r="M163" s="24" t="str">
        <f>VLOOKUP(E163,[1]Riferimento!$E$3:$H$181,4,FALSE)</f>
        <v>Project and Warranty Closed</v>
      </c>
      <c r="N163" s="25">
        <f t="shared" si="11"/>
        <v>43606</v>
      </c>
      <c r="O163" s="28">
        <f>VLOOKUP(E163,[1]Riferimento!$E$3:$I$181,5,FALSE)</f>
        <v>10950</v>
      </c>
      <c r="P163" s="29">
        <f t="shared" si="12"/>
        <v>54556</v>
      </c>
      <c r="Q163" s="29" t="str">
        <f>VLOOKUP(E163,[1]Riferimento!$E$3:$J$181,6,FALSE)</f>
        <v>Confidential</v>
      </c>
      <c r="R163" s="30"/>
      <c r="S163" s="38" t="str">
        <f t="shared" si="13"/>
        <v/>
      </c>
      <c r="T163" s="22" t="s">
        <v>549</v>
      </c>
      <c r="U163" s="23" t="s">
        <v>36</v>
      </c>
      <c r="V163" s="39" t="s">
        <v>245</v>
      </c>
      <c r="W163" s="32">
        <v>45050</v>
      </c>
      <c r="X163" s="34">
        <v>3514</v>
      </c>
      <c r="Y163" s="34">
        <f t="shared" si="10"/>
        <v>61013</v>
      </c>
      <c r="Z163" s="33"/>
      <c r="AA163" s="33"/>
    </row>
    <row r="164" spans="1:27" ht="56" x14ac:dyDescent="0.2">
      <c r="A164" s="50">
        <v>61013</v>
      </c>
      <c r="B164" s="22" t="s">
        <v>30</v>
      </c>
      <c r="C164" s="23" t="str">
        <f>VLOOKUP(B164, [1]Riferimento!M$3:N206, 2, 0)</f>
        <v>Italy</v>
      </c>
      <c r="D164" s="22" t="s">
        <v>240</v>
      </c>
      <c r="E164" s="22" t="s">
        <v>254</v>
      </c>
      <c r="F164" s="24" t="str">
        <f>VLOOKUP(E164,[1]Riferimento!$E$3:$H$183,3,FALSE)</f>
        <v>EVT+10Y</v>
      </c>
      <c r="G164" s="24" t="str">
        <f>VLOOKUP(E164,[1]Riferimento!$E$3:$H$181,2,FALSE)</f>
        <v>Internal, External and Vendor Audits</v>
      </c>
      <c r="H164" s="25">
        <v>43441</v>
      </c>
      <c r="I164" s="26">
        <v>43441</v>
      </c>
      <c r="J164" s="23" t="s">
        <v>242</v>
      </c>
      <c r="K164" s="27" t="s">
        <v>243</v>
      </c>
      <c r="L164" s="22" t="s">
        <v>255</v>
      </c>
      <c r="M164" s="24" t="str">
        <f>VLOOKUP(E164,[1]Riferimento!$E$3:$H$181,4,FALSE)</f>
        <v>Close of Audit</v>
      </c>
      <c r="N164" s="25">
        <f t="shared" si="11"/>
        <v>43442</v>
      </c>
      <c r="O164" s="28">
        <f>VLOOKUP(E164,[1]Riferimento!$E$3:$I$181,5,FALSE)</f>
        <v>3650</v>
      </c>
      <c r="P164" s="29">
        <f t="shared" si="12"/>
        <v>47092</v>
      </c>
      <c r="Q164" s="29" t="str">
        <f>VLOOKUP(E164,[1]Riferimento!$E$3:$J$181,6,FALSE)</f>
        <v>Confidential</v>
      </c>
      <c r="R164" s="30"/>
      <c r="S164" s="38" t="str">
        <f t="shared" si="13"/>
        <v/>
      </c>
      <c r="T164" s="22" t="s">
        <v>549</v>
      </c>
      <c r="U164" s="23" t="s">
        <v>36</v>
      </c>
      <c r="V164" s="39" t="s">
        <v>245</v>
      </c>
      <c r="W164" s="32">
        <v>45050</v>
      </c>
      <c r="X164" s="34">
        <v>3514</v>
      </c>
      <c r="Y164" s="34">
        <f t="shared" si="10"/>
        <v>61013</v>
      </c>
      <c r="Z164" s="33"/>
      <c r="AA164" s="33"/>
    </row>
    <row r="165" spans="1:27" ht="42" x14ac:dyDescent="0.2">
      <c r="A165" s="50">
        <v>61013</v>
      </c>
      <c r="B165" s="22" t="s">
        <v>30</v>
      </c>
      <c r="C165" s="23" t="str">
        <f>VLOOKUP(B165, [1]Riferimento!M$3:N207, 2, 0)</f>
        <v>Italy</v>
      </c>
      <c r="D165" s="22" t="s">
        <v>240</v>
      </c>
      <c r="E165" s="22" t="s">
        <v>246</v>
      </c>
      <c r="F165" s="24" t="str">
        <f>VLOOKUP(E165,[1]Riferimento!$E$3:$H$183,3,FALSE)</f>
        <v>EVT+10Y</v>
      </c>
      <c r="G165" s="24" t="str">
        <f>VLOOKUP(E165,[1]Riferimento!$E$3:$H$181,2,FALSE)</f>
        <v>Engineering Administration</v>
      </c>
      <c r="H165" s="25">
        <v>43641</v>
      </c>
      <c r="I165" s="26">
        <v>43641</v>
      </c>
      <c r="J165" s="23" t="s">
        <v>242</v>
      </c>
      <c r="K165" s="27" t="s">
        <v>243</v>
      </c>
      <c r="L165" s="22" t="s">
        <v>256</v>
      </c>
      <c r="M165" s="24" t="str">
        <f>VLOOKUP(E165,[1]Riferimento!$E$3:$H$181,4,FALSE)</f>
        <v>Project Closed</v>
      </c>
      <c r="N165" s="25">
        <f t="shared" si="11"/>
        <v>43642</v>
      </c>
      <c r="O165" s="28">
        <f>VLOOKUP(E165,[1]Riferimento!$E$3:$I$181,5,FALSE)</f>
        <v>3650</v>
      </c>
      <c r="P165" s="29">
        <f t="shared" si="12"/>
        <v>47292</v>
      </c>
      <c r="Q165" s="29" t="str">
        <f>VLOOKUP(E165,[1]Riferimento!$E$3:$J$181,6,FALSE)</f>
        <v>Confidential</v>
      </c>
      <c r="R165" s="30"/>
      <c r="S165" s="38" t="str">
        <f t="shared" si="13"/>
        <v/>
      </c>
      <c r="T165" s="22" t="s">
        <v>549</v>
      </c>
      <c r="U165" s="23" t="s">
        <v>36</v>
      </c>
      <c r="V165" s="39" t="s">
        <v>245</v>
      </c>
      <c r="W165" s="32">
        <v>45050</v>
      </c>
      <c r="X165" s="34">
        <v>3514</v>
      </c>
      <c r="Y165" s="34">
        <f t="shared" si="10"/>
        <v>61013</v>
      </c>
      <c r="Z165" s="33"/>
      <c r="AA165" s="33"/>
    </row>
    <row r="166" spans="1:27" ht="42" x14ac:dyDescent="0.2">
      <c r="A166" s="50">
        <v>61013</v>
      </c>
      <c r="B166" s="22" t="s">
        <v>30</v>
      </c>
      <c r="C166" s="23" t="str">
        <f>VLOOKUP(B166, [1]Riferimento!M$3:N208, 2, 0)</f>
        <v>Italy</v>
      </c>
      <c r="D166" s="22" t="s">
        <v>240</v>
      </c>
      <c r="E166" s="22" t="s">
        <v>246</v>
      </c>
      <c r="F166" s="24" t="str">
        <f>VLOOKUP(E166,[1]Riferimento!$E$3:$H$183,3,FALSE)</f>
        <v>EVT+10Y</v>
      </c>
      <c r="G166" s="24" t="str">
        <f>VLOOKUP(E166,[1]Riferimento!$E$3:$H$181,2,FALSE)</f>
        <v>Engineering Administration</v>
      </c>
      <c r="H166" s="25">
        <v>43474</v>
      </c>
      <c r="I166" s="26">
        <v>43474</v>
      </c>
      <c r="J166" s="23" t="s">
        <v>242</v>
      </c>
      <c r="K166" s="27" t="s">
        <v>243</v>
      </c>
      <c r="L166" s="22" t="s">
        <v>257</v>
      </c>
      <c r="M166" s="24" t="str">
        <f>VLOOKUP(E166,[1]Riferimento!$E$3:$H$181,4,FALSE)</f>
        <v>Project Closed</v>
      </c>
      <c r="N166" s="25">
        <f t="shared" si="11"/>
        <v>43475</v>
      </c>
      <c r="O166" s="28">
        <f>VLOOKUP(E166,[1]Riferimento!$E$3:$I$181,5,FALSE)</f>
        <v>3650</v>
      </c>
      <c r="P166" s="29">
        <f t="shared" si="12"/>
        <v>47125</v>
      </c>
      <c r="Q166" s="29" t="str">
        <f>VLOOKUP(E166,[1]Riferimento!$E$3:$J$181,6,FALSE)</f>
        <v>Confidential</v>
      </c>
      <c r="R166" s="30"/>
      <c r="S166" s="38" t="str">
        <f t="shared" si="13"/>
        <v/>
      </c>
      <c r="T166" s="22" t="s">
        <v>549</v>
      </c>
      <c r="U166" s="23" t="s">
        <v>36</v>
      </c>
      <c r="V166" s="39" t="s">
        <v>245</v>
      </c>
      <c r="W166" s="32">
        <v>45050</v>
      </c>
      <c r="X166" s="34">
        <v>3514</v>
      </c>
      <c r="Y166" s="34">
        <f t="shared" si="10"/>
        <v>61013</v>
      </c>
      <c r="Z166" s="33"/>
      <c r="AA166" s="33"/>
    </row>
    <row r="167" spans="1:27" ht="42" x14ac:dyDescent="0.2">
      <c r="A167" s="50">
        <v>61013</v>
      </c>
      <c r="B167" s="22" t="s">
        <v>30</v>
      </c>
      <c r="C167" s="23" t="str">
        <f>VLOOKUP(B167, [1]Riferimento!M$3:N209, 2, 0)</f>
        <v>Italy</v>
      </c>
      <c r="D167" s="22" t="s">
        <v>240</v>
      </c>
      <c r="E167" s="22" t="s">
        <v>251</v>
      </c>
      <c r="F167" s="24" t="str">
        <f>VLOOKUP(E167,[1]Riferimento!$E$3:$H$183,3,FALSE)</f>
        <v>EVT+30Y</v>
      </c>
      <c r="G167" s="24" t="str">
        <f>VLOOKUP(E167,[1]Riferimento!$E$3:$H$181,2,FALSE)</f>
        <v>Engineering Design Records</v>
      </c>
      <c r="H167" s="25">
        <v>43648</v>
      </c>
      <c r="I167" s="26">
        <v>43648</v>
      </c>
      <c r="J167" s="23" t="s">
        <v>242</v>
      </c>
      <c r="K167" s="27" t="s">
        <v>243</v>
      </c>
      <c r="L167" s="22" t="s">
        <v>258</v>
      </c>
      <c r="M167" s="24" t="str">
        <f>VLOOKUP(E167,[1]Riferimento!$E$3:$H$181,4,FALSE)</f>
        <v>Project and Warranty Closed</v>
      </c>
      <c r="N167" s="25">
        <f t="shared" si="11"/>
        <v>43649</v>
      </c>
      <c r="O167" s="28">
        <f>VLOOKUP(E167,[1]Riferimento!$E$3:$I$181,5,FALSE)</f>
        <v>10950</v>
      </c>
      <c r="P167" s="29">
        <f t="shared" si="12"/>
        <v>54599</v>
      </c>
      <c r="Q167" s="29" t="str">
        <f>VLOOKUP(E167,[1]Riferimento!$E$3:$J$181,6,FALSE)</f>
        <v>Confidential</v>
      </c>
      <c r="R167" s="30"/>
      <c r="S167" s="38" t="str">
        <f t="shared" si="13"/>
        <v/>
      </c>
      <c r="T167" s="22" t="s">
        <v>549</v>
      </c>
      <c r="U167" s="23" t="s">
        <v>36</v>
      </c>
      <c r="V167" s="39" t="s">
        <v>245</v>
      </c>
      <c r="W167" s="32">
        <v>45050</v>
      </c>
      <c r="X167" s="34">
        <v>3514</v>
      </c>
      <c r="Y167" s="34">
        <f t="shared" si="10"/>
        <v>61013</v>
      </c>
      <c r="Z167" s="33"/>
      <c r="AA167" s="33"/>
    </row>
    <row r="168" spans="1:27" ht="42" x14ac:dyDescent="0.2">
      <c r="A168" s="50">
        <v>61014</v>
      </c>
      <c r="B168" s="22" t="s">
        <v>30</v>
      </c>
      <c r="C168" s="23" t="str">
        <f>VLOOKUP(B168, [1]Riferimento!M$3:N210, 2, 0)</f>
        <v>Italy</v>
      </c>
      <c r="D168" s="22" t="s">
        <v>240</v>
      </c>
      <c r="E168" s="22" t="s">
        <v>251</v>
      </c>
      <c r="F168" s="24" t="str">
        <f>VLOOKUP(E168,[1]Riferimento!$E$3:$H$183,3,FALSE)</f>
        <v>EVT+30Y</v>
      </c>
      <c r="G168" s="24" t="str">
        <f>VLOOKUP(E168,[1]Riferimento!$E$3:$H$181,2,FALSE)</f>
        <v>Engineering Design Records</v>
      </c>
      <c r="H168" s="25">
        <v>43648</v>
      </c>
      <c r="I168" s="26">
        <v>43648</v>
      </c>
      <c r="J168" s="23" t="s">
        <v>242</v>
      </c>
      <c r="K168" s="27" t="s">
        <v>243</v>
      </c>
      <c r="L168" s="22" t="s">
        <v>259</v>
      </c>
      <c r="M168" s="24" t="str">
        <f>VLOOKUP(E168,[1]Riferimento!$E$3:$H$181,4,FALSE)</f>
        <v>Project and Warranty Closed</v>
      </c>
      <c r="N168" s="25">
        <f t="shared" si="11"/>
        <v>43649</v>
      </c>
      <c r="O168" s="28">
        <f>VLOOKUP(E168,[1]Riferimento!$E$3:$I$181,5,FALSE)</f>
        <v>10950</v>
      </c>
      <c r="P168" s="29">
        <f t="shared" si="12"/>
        <v>54599</v>
      </c>
      <c r="Q168" s="29" t="str">
        <f>VLOOKUP(E168,[1]Riferimento!$E$3:$J$181,6,FALSE)</f>
        <v>Confidential</v>
      </c>
      <c r="R168" s="30"/>
      <c r="S168" s="38" t="str">
        <f t="shared" si="13"/>
        <v/>
      </c>
      <c r="T168" s="22" t="s">
        <v>549</v>
      </c>
      <c r="U168" s="23" t="s">
        <v>36</v>
      </c>
      <c r="V168" s="39" t="s">
        <v>245</v>
      </c>
      <c r="W168" s="32">
        <v>45050</v>
      </c>
      <c r="X168" s="34">
        <v>3510</v>
      </c>
      <c r="Y168" s="34">
        <f t="shared" si="10"/>
        <v>61014</v>
      </c>
      <c r="Z168" s="33"/>
      <c r="AA168" s="33"/>
    </row>
    <row r="169" spans="1:27" ht="42" x14ac:dyDescent="0.2">
      <c r="A169" s="50">
        <v>61015</v>
      </c>
      <c r="B169" s="22" t="s">
        <v>30</v>
      </c>
      <c r="C169" s="23" t="str">
        <f>VLOOKUP(B169, [1]Riferimento!M$3:N211, 2, 0)</f>
        <v>Italy</v>
      </c>
      <c r="D169" s="22" t="s">
        <v>240</v>
      </c>
      <c r="E169" s="22" t="s">
        <v>251</v>
      </c>
      <c r="F169" s="24" t="str">
        <f>VLOOKUP(E169,[1]Riferimento!$E$3:$H$183,3,FALSE)</f>
        <v>EVT+30Y</v>
      </c>
      <c r="G169" s="24" t="str">
        <f>VLOOKUP(E169,[1]Riferimento!$E$3:$H$181,2,FALSE)</f>
        <v>Engineering Design Records</v>
      </c>
      <c r="H169" s="25">
        <v>43648</v>
      </c>
      <c r="I169" s="26">
        <v>43648</v>
      </c>
      <c r="J169" s="23" t="s">
        <v>242</v>
      </c>
      <c r="K169" s="27" t="s">
        <v>243</v>
      </c>
      <c r="L169" s="22" t="s">
        <v>260</v>
      </c>
      <c r="M169" s="24" t="str">
        <f>VLOOKUP(E169,[1]Riferimento!$E$3:$H$181,4,FALSE)</f>
        <v>Project and Warranty Closed</v>
      </c>
      <c r="N169" s="25">
        <f t="shared" si="11"/>
        <v>43649</v>
      </c>
      <c r="O169" s="28">
        <f>VLOOKUP(E169,[1]Riferimento!$E$3:$I$181,5,FALSE)</f>
        <v>10950</v>
      </c>
      <c r="P169" s="29">
        <f t="shared" si="12"/>
        <v>54599</v>
      </c>
      <c r="Q169" s="29" t="str">
        <f>VLOOKUP(E169,[1]Riferimento!$E$3:$J$181,6,FALSE)</f>
        <v>Confidential</v>
      </c>
      <c r="R169" s="30"/>
      <c r="S169" s="38" t="str">
        <f t="shared" si="13"/>
        <v/>
      </c>
      <c r="T169" s="22" t="s">
        <v>549</v>
      </c>
      <c r="U169" s="23" t="s">
        <v>36</v>
      </c>
      <c r="V169" s="39" t="s">
        <v>245</v>
      </c>
      <c r="W169" s="32">
        <v>45050</v>
      </c>
      <c r="X169" s="34">
        <v>3510</v>
      </c>
      <c r="Y169" s="34">
        <f t="shared" si="10"/>
        <v>61015</v>
      </c>
      <c r="Z169" s="33"/>
      <c r="AA169" s="33"/>
    </row>
    <row r="170" spans="1:27" ht="42" x14ac:dyDescent="0.2">
      <c r="A170" s="50">
        <v>61015</v>
      </c>
      <c r="B170" s="22" t="s">
        <v>30</v>
      </c>
      <c r="C170" s="23" t="str">
        <f>VLOOKUP(B170, [1]Riferimento!M$3:N212, 2, 0)</f>
        <v>Italy</v>
      </c>
      <c r="D170" s="22" t="s">
        <v>240</v>
      </c>
      <c r="E170" s="22" t="s">
        <v>251</v>
      </c>
      <c r="F170" s="24" t="str">
        <f>VLOOKUP(E170,[1]Riferimento!$E$3:$H$183,3,FALSE)</f>
        <v>EVT+30Y</v>
      </c>
      <c r="G170" s="24" t="str">
        <f>VLOOKUP(E170,[1]Riferimento!$E$3:$H$181,2,FALSE)</f>
        <v>Engineering Design Records</v>
      </c>
      <c r="H170" s="25">
        <v>43918</v>
      </c>
      <c r="I170" s="26">
        <v>43918</v>
      </c>
      <c r="J170" s="23" t="s">
        <v>242</v>
      </c>
      <c r="K170" s="27" t="s">
        <v>243</v>
      </c>
      <c r="L170" s="22" t="s">
        <v>261</v>
      </c>
      <c r="M170" s="24" t="str">
        <f>VLOOKUP(E170,[1]Riferimento!$E$3:$H$181,4,FALSE)</f>
        <v>Project and Warranty Closed</v>
      </c>
      <c r="N170" s="25">
        <f t="shared" si="11"/>
        <v>43919</v>
      </c>
      <c r="O170" s="28">
        <f>VLOOKUP(E170,[1]Riferimento!$E$3:$I$181,5,FALSE)</f>
        <v>10950</v>
      </c>
      <c r="P170" s="29">
        <f t="shared" si="12"/>
        <v>54869</v>
      </c>
      <c r="Q170" s="29" t="str">
        <f>VLOOKUP(E170,[1]Riferimento!$E$3:$J$181,6,FALSE)</f>
        <v>Confidential</v>
      </c>
      <c r="R170" s="30"/>
      <c r="S170" s="38" t="str">
        <f t="shared" si="13"/>
        <v/>
      </c>
      <c r="T170" s="22" t="s">
        <v>549</v>
      </c>
      <c r="U170" s="23" t="s">
        <v>36</v>
      </c>
      <c r="V170" s="39" t="s">
        <v>245</v>
      </c>
      <c r="W170" s="32">
        <v>45050</v>
      </c>
      <c r="X170" s="34">
        <v>3510</v>
      </c>
      <c r="Y170" s="34">
        <f t="shared" si="10"/>
        <v>61015</v>
      </c>
      <c r="Z170" s="33"/>
      <c r="AA170" s="33"/>
    </row>
    <row r="171" spans="1:27" ht="42" x14ac:dyDescent="0.2">
      <c r="A171" s="50">
        <v>61016</v>
      </c>
      <c r="B171" s="22" t="s">
        <v>30</v>
      </c>
      <c r="C171" s="23" t="str">
        <f>VLOOKUP(B171, [1]Riferimento!M$3:N213, 2, 0)</f>
        <v>Italy</v>
      </c>
      <c r="D171" s="22" t="s">
        <v>240</v>
      </c>
      <c r="E171" s="22" t="s">
        <v>251</v>
      </c>
      <c r="F171" s="24" t="str">
        <f>VLOOKUP(E171,[1]Riferimento!$E$3:$H$183,3,FALSE)</f>
        <v>EVT+30Y</v>
      </c>
      <c r="G171" s="24" t="str">
        <f>VLOOKUP(E171,[1]Riferimento!$E$3:$H$181,2,FALSE)</f>
        <v>Engineering Design Records</v>
      </c>
      <c r="H171" s="25">
        <v>43918</v>
      </c>
      <c r="I171" s="26">
        <v>43918</v>
      </c>
      <c r="J171" s="23" t="s">
        <v>242</v>
      </c>
      <c r="K171" s="27" t="s">
        <v>243</v>
      </c>
      <c r="L171" s="22" t="s">
        <v>262</v>
      </c>
      <c r="M171" s="24" t="str">
        <f>VLOOKUP(E171,[1]Riferimento!$E$3:$H$181,4,FALSE)</f>
        <v>Project and Warranty Closed</v>
      </c>
      <c r="N171" s="25">
        <f t="shared" si="11"/>
        <v>43919</v>
      </c>
      <c r="O171" s="28">
        <f>VLOOKUP(E171,[1]Riferimento!$E$3:$I$181,5,FALSE)</f>
        <v>10950</v>
      </c>
      <c r="P171" s="29">
        <f t="shared" si="12"/>
        <v>54869</v>
      </c>
      <c r="Q171" s="29" t="str">
        <f>VLOOKUP(E171,[1]Riferimento!$E$3:$J$181,6,FALSE)</f>
        <v>Confidential</v>
      </c>
      <c r="R171" s="30"/>
      <c r="S171" s="38" t="str">
        <f t="shared" si="13"/>
        <v/>
      </c>
      <c r="T171" s="22" t="s">
        <v>549</v>
      </c>
      <c r="U171" s="23" t="s">
        <v>36</v>
      </c>
      <c r="V171" s="39" t="s">
        <v>245</v>
      </c>
      <c r="W171" s="32">
        <v>45050</v>
      </c>
      <c r="X171" s="34">
        <v>3515</v>
      </c>
      <c r="Y171" s="34">
        <f t="shared" si="10"/>
        <v>61016</v>
      </c>
      <c r="Z171" s="33"/>
      <c r="AA171" s="33"/>
    </row>
    <row r="172" spans="1:27" ht="42" x14ac:dyDescent="0.2">
      <c r="A172" s="50">
        <v>61017</v>
      </c>
      <c r="B172" s="22" t="s">
        <v>30</v>
      </c>
      <c r="C172" s="23" t="str">
        <f>VLOOKUP(B172, [1]Riferimento!M$3:N214, 2, 0)</f>
        <v>Italy</v>
      </c>
      <c r="D172" s="22" t="s">
        <v>240</v>
      </c>
      <c r="E172" s="22" t="s">
        <v>251</v>
      </c>
      <c r="F172" s="24" t="str">
        <f>VLOOKUP(E172,[1]Riferimento!$E$3:$H$183,3,FALSE)</f>
        <v>EVT+30Y</v>
      </c>
      <c r="G172" s="24" t="str">
        <f>VLOOKUP(E172,[1]Riferimento!$E$3:$H$181,2,FALSE)</f>
        <v>Engineering Design Records</v>
      </c>
      <c r="H172" s="25">
        <v>43918</v>
      </c>
      <c r="I172" s="26">
        <v>43918</v>
      </c>
      <c r="J172" s="23" t="s">
        <v>242</v>
      </c>
      <c r="K172" s="27" t="s">
        <v>243</v>
      </c>
      <c r="L172" s="22" t="s">
        <v>263</v>
      </c>
      <c r="M172" s="24" t="str">
        <f>VLOOKUP(E172,[1]Riferimento!$E$3:$H$181,4,FALSE)</f>
        <v>Project and Warranty Closed</v>
      </c>
      <c r="N172" s="25">
        <f t="shared" si="11"/>
        <v>43919</v>
      </c>
      <c r="O172" s="28">
        <f>VLOOKUP(E172,[1]Riferimento!$E$3:$I$181,5,FALSE)</f>
        <v>10950</v>
      </c>
      <c r="P172" s="29">
        <f t="shared" si="12"/>
        <v>54869</v>
      </c>
      <c r="Q172" s="29" t="str">
        <f>VLOOKUP(E172,[1]Riferimento!$E$3:$J$181,6,FALSE)</f>
        <v>Confidential</v>
      </c>
      <c r="R172" s="30"/>
      <c r="S172" s="38" t="str">
        <f t="shared" si="13"/>
        <v/>
      </c>
      <c r="T172" s="22" t="s">
        <v>549</v>
      </c>
      <c r="U172" s="23" t="s">
        <v>36</v>
      </c>
      <c r="V172" s="39" t="s">
        <v>245</v>
      </c>
      <c r="W172" s="32">
        <v>45050</v>
      </c>
      <c r="X172" s="34">
        <v>3515</v>
      </c>
      <c r="Y172" s="34">
        <f t="shared" si="10"/>
        <v>61017</v>
      </c>
      <c r="Z172" s="33"/>
      <c r="AA172" s="33"/>
    </row>
    <row r="173" spans="1:27" ht="42" x14ac:dyDescent="0.2">
      <c r="A173" s="50">
        <v>61018</v>
      </c>
      <c r="B173" s="22" t="s">
        <v>30</v>
      </c>
      <c r="C173" s="23" t="str">
        <f>VLOOKUP(B173, [1]Riferimento!M$3:N215, 2, 0)</f>
        <v>Italy</v>
      </c>
      <c r="D173" s="22" t="s">
        <v>240</v>
      </c>
      <c r="E173" s="22" t="s">
        <v>251</v>
      </c>
      <c r="F173" s="24" t="str">
        <f>VLOOKUP(E173,[1]Riferimento!$E$3:$H$183,3,FALSE)</f>
        <v>EVT+30Y</v>
      </c>
      <c r="G173" s="24" t="str">
        <f>VLOOKUP(E173,[1]Riferimento!$E$3:$H$181,2,FALSE)</f>
        <v>Engineering Design Records</v>
      </c>
      <c r="H173" s="25">
        <v>43918</v>
      </c>
      <c r="I173" s="26">
        <v>43918</v>
      </c>
      <c r="J173" s="23" t="s">
        <v>242</v>
      </c>
      <c r="K173" s="27" t="s">
        <v>243</v>
      </c>
      <c r="L173" s="22" t="s">
        <v>264</v>
      </c>
      <c r="M173" s="24" t="str">
        <f>VLOOKUP(E173,[1]Riferimento!$E$3:$H$181,4,FALSE)</f>
        <v>Project and Warranty Closed</v>
      </c>
      <c r="N173" s="25">
        <f t="shared" si="11"/>
        <v>43919</v>
      </c>
      <c r="O173" s="28">
        <f>VLOOKUP(E173,[1]Riferimento!$E$3:$I$181,5,FALSE)</f>
        <v>10950</v>
      </c>
      <c r="P173" s="29">
        <f t="shared" si="12"/>
        <v>54869</v>
      </c>
      <c r="Q173" s="29" t="str">
        <f>VLOOKUP(E173,[1]Riferimento!$E$3:$J$181,6,FALSE)</f>
        <v>Confidential</v>
      </c>
      <c r="R173" s="30"/>
      <c r="S173" s="38" t="str">
        <f t="shared" si="13"/>
        <v/>
      </c>
      <c r="T173" s="22" t="s">
        <v>549</v>
      </c>
      <c r="U173" s="23" t="s">
        <v>36</v>
      </c>
      <c r="V173" s="39" t="s">
        <v>245</v>
      </c>
      <c r="W173" s="32">
        <v>45050</v>
      </c>
      <c r="X173" s="34">
        <v>3511</v>
      </c>
      <c r="Y173" s="34">
        <f t="shared" si="10"/>
        <v>61018</v>
      </c>
      <c r="Z173" s="33"/>
      <c r="AA173" s="33"/>
    </row>
    <row r="174" spans="1:27" ht="42" x14ac:dyDescent="0.2">
      <c r="A174" s="50">
        <v>61019</v>
      </c>
      <c r="B174" s="22" t="s">
        <v>30</v>
      </c>
      <c r="C174" s="23" t="str">
        <f>VLOOKUP(B174, [1]Riferimento!M$3:N216, 2, 0)</f>
        <v>Italy</v>
      </c>
      <c r="D174" s="22" t="s">
        <v>240</v>
      </c>
      <c r="E174" s="22" t="s">
        <v>251</v>
      </c>
      <c r="F174" s="24" t="str">
        <f>VLOOKUP(E174,[1]Riferimento!$E$3:$H$183,3,FALSE)</f>
        <v>EVT+30Y</v>
      </c>
      <c r="G174" s="24" t="str">
        <f>VLOOKUP(E174,[1]Riferimento!$E$3:$H$181,2,FALSE)</f>
        <v>Engineering Design Records</v>
      </c>
      <c r="H174" s="25">
        <v>43918</v>
      </c>
      <c r="I174" s="26">
        <v>43918</v>
      </c>
      <c r="J174" s="23" t="s">
        <v>242</v>
      </c>
      <c r="K174" s="27" t="s">
        <v>243</v>
      </c>
      <c r="L174" s="22" t="s">
        <v>265</v>
      </c>
      <c r="M174" s="24" t="str">
        <f>VLOOKUP(E174,[1]Riferimento!$E$3:$H$181,4,FALSE)</f>
        <v>Project and Warranty Closed</v>
      </c>
      <c r="N174" s="25">
        <f t="shared" si="11"/>
        <v>43919</v>
      </c>
      <c r="O174" s="28">
        <f>VLOOKUP(E174,[1]Riferimento!$E$3:$I$181,5,FALSE)</f>
        <v>10950</v>
      </c>
      <c r="P174" s="29">
        <f t="shared" si="12"/>
        <v>54869</v>
      </c>
      <c r="Q174" s="29" t="str">
        <f>VLOOKUP(E174,[1]Riferimento!$E$3:$J$181,6,FALSE)</f>
        <v>Confidential</v>
      </c>
      <c r="R174" s="30"/>
      <c r="S174" s="38" t="str">
        <f t="shared" si="13"/>
        <v/>
      </c>
      <c r="T174" s="22" t="s">
        <v>549</v>
      </c>
      <c r="U174" s="23" t="s">
        <v>36</v>
      </c>
      <c r="V174" s="39" t="s">
        <v>245</v>
      </c>
      <c r="W174" s="32">
        <v>45050</v>
      </c>
      <c r="X174" s="34">
        <v>3511</v>
      </c>
      <c r="Y174" s="34">
        <f t="shared" si="10"/>
        <v>61019</v>
      </c>
      <c r="Z174" s="33"/>
      <c r="AA174" s="33"/>
    </row>
    <row r="175" spans="1:27" ht="42" x14ac:dyDescent="0.2">
      <c r="A175" s="50">
        <v>61019</v>
      </c>
      <c r="B175" s="22" t="s">
        <v>30</v>
      </c>
      <c r="C175" s="23" t="str">
        <f>VLOOKUP(B175, [1]Riferimento!M$3:N217, 2, 0)</f>
        <v>Italy</v>
      </c>
      <c r="D175" s="22" t="s">
        <v>240</v>
      </c>
      <c r="E175" s="22" t="s">
        <v>251</v>
      </c>
      <c r="F175" s="24" t="str">
        <f>VLOOKUP(E175,[1]Riferimento!$E$3:$H$183,3,FALSE)</f>
        <v>EVT+30Y</v>
      </c>
      <c r="G175" s="24" t="str">
        <f>VLOOKUP(E175,[1]Riferimento!$E$3:$H$181,2,FALSE)</f>
        <v>Engineering Design Records</v>
      </c>
      <c r="H175" s="25">
        <v>43276</v>
      </c>
      <c r="I175" s="26">
        <v>43276</v>
      </c>
      <c r="J175" s="23" t="s">
        <v>242</v>
      </c>
      <c r="K175" s="27" t="s">
        <v>243</v>
      </c>
      <c r="L175" s="22" t="s">
        <v>266</v>
      </c>
      <c r="M175" s="24" t="str">
        <f>VLOOKUP(E175,[1]Riferimento!$E$3:$H$181,4,FALSE)</f>
        <v>Project and Warranty Closed</v>
      </c>
      <c r="N175" s="25">
        <f t="shared" si="11"/>
        <v>43277</v>
      </c>
      <c r="O175" s="28">
        <f>VLOOKUP(E175,[1]Riferimento!$E$3:$I$181,5,FALSE)</f>
        <v>10950</v>
      </c>
      <c r="P175" s="29">
        <f t="shared" si="12"/>
        <v>54227</v>
      </c>
      <c r="Q175" s="29" t="str">
        <f>VLOOKUP(E175,[1]Riferimento!$E$3:$J$181,6,FALSE)</f>
        <v>Confidential</v>
      </c>
      <c r="R175" s="30"/>
      <c r="S175" s="38" t="str">
        <f t="shared" si="13"/>
        <v/>
      </c>
      <c r="T175" s="22" t="s">
        <v>549</v>
      </c>
      <c r="U175" s="23" t="s">
        <v>36</v>
      </c>
      <c r="V175" s="39" t="s">
        <v>245</v>
      </c>
      <c r="W175" s="32">
        <v>45050</v>
      </c>
      <c r="X175" s="34">
        <v>3511</v>
      </c>
      <c r="Y175" s="34">
        <f t="shared" si="10"/>
        <v>61019</v>
      </c>
      <c r="Z175" s="33"/>
      <c r="AA175" s="33"/>
    </row>
    <row r="176" spans="1:27" ht="56" x14ac:dyDescent="0.2">
      <c r="A176" s="50">
        <v>61019</v>
      </c>
      <c r="B176" s="22" t="s">
        <v>30</v>
      </c>
      <c r="C176" s="23" t="str">
        <f>VLOOKUP(B176, [1]Riferimento!M$3:N218, 2, 0)</f>
        <v>Italy</v>
      </c>
      <c r="D176" s="22" t="s">
        <v>240</v>
      </c>
      <c r="E176" s="22" t="s">
        <v>254</v>
      </c>
      <c r="F176" s="24" t="str">
        <f>VLOOKUP(E176,[1]Riferimento!$E$3:$H$183,3,FALSE)</f>
        <v>EVT+10Y</v>
      </c>
      <c r="G176" s="24" t="str">
        <f>VLOOKUP(E176,[1]Riferimento!$E$3:$H$181,2,FALSE)</f>
        <v>Internal, External and Vendor Audits</v>
      </c>
      <c r="H176" s="25">
        <v>43782</v>
      </c>
      <c r="I176" s="26">
        <v>43782</v>
      </c>
      <c r="J176" s="23" t="s">
        <v>242</v>
      </c>
      <c r="K176" s="27" t="s">
        <v>243</v>
      </c>
      <c r="L176" s="22" t="s">
        <v>267</v>
      </c>
      <c r="M176" s="24" t="str">
        <f>VLOOKUP(E176,[1]Riferimento!$E$3:$H$181,4,FALSE)</f>
        <v>Close of Audit</v>
      </c>
      <c r="N176" s="25">
        <f t="shared" si="11"/>
        <v>43783</v>
      </c>
      <c r="O176" s="28">
        <f>VLOOKUP(E176,[1]Riferimento!$E$3:$I$181,5,FALSE)</f>
        <v>3650</v>
      </c>
      <c r="P176" s="29">
        <f t="shared" si="12"/>
        <v>47433</v>
      </c>
      <c r="Q176" s="29" t="str">
        <f>VLOOKUP(E176,[1]Riferimento!$E$3:$J$181,6,FALSE)</f>
        <v>Confidential</v>
      </c>
      <c r="R176" s="30"/>
      <c r="S176" s="38" t="str">
        <f t="shared" si="13"/>
        <v/>
      </c>
      <c r="T176" s="22" t="s">
        <v>549</v>
      </c>
      <c r="U176" s="23" t="s">
        <v>36</v>
      </c>
      <c r="V176" s="39" t="s">
        <v>245</v>
      </c>
      <c r="W176" s="32">
        <v>45050</v>
      </c>
      <c r="X176" s="34">
        <v>3511</v>
      </c>
      <c r="Y176" s="34">
        <f t="shared" si="10"/>
        <v>61019</v>
      </c>
      <c r="Z176" s="33"/>
      <c r="AA176" s="33"/>
    </row>
    <row r="177" spans="1:27" ht="56" x14ac:dyDescent="0.2">
      <c r="A177" s="50">
        <v>61020</v>
      </c>
      <c r="B177" s="22" t="s">
        <v>30</v>
      </c>
      <c r="C177" s="23" t="str">
        <f>VLOOKUP(B177, [1]Riferimento!M$3:N219, 2, 0)</f>
        <v>Italy</v>
      </c>
      <c r="D177" s="22" t="s">
        <v>240</v>
      </c>
      <c r="E177" s="22" t="s">
        <v>254</v>
      </c>
      <c r="F177" s="24" t="str">
        <f>VLOOKUP(E177,[1]Riferimento!$E$3:$H$183,3,FALSE)</f>
        <v>EVT+10Y</v>
      </c>
      <c r="G177" s="24" t="str">
        <f>VLOOKUP(E177,[1]Riferimento!$E$3:$H$181,2,FALSE)</f>
        <v>Internal, External and Vendor Audits</v>
      </c>
      <c r="H177" s="25">
        <v>43782</v>
      </c>
      <c r="I177" s="26">
        <v>43782</v>
      </c>
      <c r="J177" s="23" t="s">
        <v>242</v>
      </c>
      <c r="K177" s="27" t="s">
        <v>243</v>
      </c>
      <c r="L177" s="22" t="s">
        <v>268</v>
      </c>
      <c r="M177" s="24" t="str">
        <f>VLOOKUP(E177,[1]Riferimento!$E$3:$H$181,4,FALSE)</f>
        <v>Close of Audit</v>
      </c>
      <c r="N177" s="25">
        <f t="shared" si="11"/>
        <v>43783</v>
      </c>
      <c r="O177" s="28">
        <f>VLOOKUP(E177,[1]Riferimento!$E$3:$I$181,5,FALSE)</f>
        <v>3650</v>
      </c>
      <c r="P177" s="29">
        <f t="shared" si="12"/>
        <v>47433</v>
      </c>
      <c r="Q177" s="29" t="str">
        <f>VLOOKUP(E177,[1]Riferimento!$E$3:$J$181,6,FALSE)</f>
        <v>Confidential</v>
      </c>
      <c r="R177" s="30"/>
      <c r="S177" s="38" t="str">
        <f t="shared" si="13"/>
        <v/>
      </c>
      <c r="T177" s="22" t="s">
        <v>549</v>
      </c>
      <c r="U177" s="23" t="s">
        <v>36</v>
      </c>
      <c r="V177" s="39" t="s">
        <v>245</v>
      </c>
      <c r="W177" s="32">
        <v>45050</v>
      </c>
      <c r="X177" s="34">
        <v>3516</v>
      </c>
      <c r="Y177" s="34">
        <f t="shared" si="10"/>
        <v>61020</v>
      </c>
      <c r="Z177" s="33"/>
      <c r="AA177" s="33"/>
    </row>
    <row r="178" spans="1:27" ht="42" x14ac:dyDescent="0.2">
      <c r="A178" s="50">
        <v>61020</v>
      </c>
      <c r="B178" s="22" t="s">
        <v>30</v>
      </c>
      <c r="C178" s="23" t="str">
        <f>VLOOKUP(B178, [1]Riferimento!M$3:N220, 2, 0)</f>
        <v>Italy</v>
      </c>
      <c r="D178" s="22" t="s">
        <v>240</v>
      </c>
      <c r="E178" s="22" t="s">
        <v>246</v>
      </c>
      <c r="F178" s="24" t="str">
        <f>VLOOKUP(E178,[1]Riferimento!$E$3:$H$183,3,FALSE)</f>
        <v>EVT+10Y</v>
      </c>
      <c r="G178" s="24" t="str">
        <f>VLOOKUP(E178,[1]Riferimento!$E$3:$H$181,2,FALSE)</f>
        <v>Engineering Administration</v>
      </c>
      <c r="H178" s="25">
        <v>43420</v>
      </c>
      <c r="I178" s="26">
        <v>43420</v>
      </c>
      <c r="J178" s="23" t="s">
        <v>242</v>
      </c>
      <c r="K178" s="27" t="s">
        <v>243</v>
      </c>
      <c r="L178" s="22" t="s">
        <v>269</v>
      </c>
      <c r="M178" s="24" t="str">
        <f>VLOOKUP(E178,[1]Riferimento!$E$3:$H$181,4,FALSE)</f>
        <v>Project Closed</v>
      </c>
      <c r="N178" s="25">
        <f t="shared" si="11"/>
        <v>43421</v>
      </c>
      <c r="O178" s="28">
        <f>VLOOKUP(E178,[1]Riferimento!$E$3:$I$181,5,FALSE)</f>
        <v>3650</v>
      </c>
      <c r="P178" s="29">
        <f t="shared" si="12"/>
        <v>47071</v>
      </c>
      <c r="Q178" s="29" t="str">
        <f>VLOOKUP(E178,[1]Riferimento!$E$3:$J$181,6,FALSE)</f>
        <v>Confidential</v>
      </c>
      <c r="R178" s="30"/>
      <c r="S178" s="38" t="str">
        <f t="shared" si="13"/>
        <v/>
      </c>
      <c r="T178" s="22" t="s">
        <v>549</v>
      </c>
      <c r="U178" s="23" t="s">
        <v>36</v>
      </c>
      <c r="V178" s="39" t="s">
        <v>245</v>
      </c>
      <c r="W178" s="32">
        <v>45050</v>
      </c>
      <c r="X178" s="34">
        <v>3516</v>
      </c>
      <c r="Y178" s="34">
        <f t="shared" si="10"/>
        <v>61020</v>
      </c>
      <c r="Z178" s="33"/>
      <c r="AA178" s="33"/>
    </row>
    <row r="179" spans="1:27" ht="42" x14ac:dyDescent="0.2">
      <c r="A179" s="50">
        <v>61021</v>
      </c>
      <c r="B179" s="22" t="s">
        <v>30</v>
      </c>
      <c r="C179" s="23" t="str">
        <f>VLOOKUP(B179, [1]Riferimento!M$3:N221, 2, 0)</f>
        <v>Italy</v>
      </c>
      <c r="D179" s="22" t="s">
        <v>240</v>
      </c>
      <c r="E179" s="22" t="s">
        <v>251</v>
      </c>
      <c r="F179" s="24" t="str">
        <f>VLOOKUP(E179,[1]Riferimento!$E$3:$H$183,3,FALSE)</f>
        <v>EVT+30Y</v>
      </c>
      <c r="G179" s="24" t="str">
        <f>VLOOKUP(E179,[1]Riferimento!$E$3:$H$181,2,FALSE)</f>
        <v>Engineering Design Records</v>
      </c>
      <c r="H179" s="25">
        <v>43845</v>
      </c>
      <c r="I179" s="26">
        <v>43845</v>
      </c>
      <c r="J179" s="23" t="s">
        <v>242</v>
      </c>
      <c r="K179" s="27" t="s">
        <v>243</v>
      </c>
      <c r="L179" s="22" t="s">
        <v>270</v>
      </c>
      <c r="M179" s="24" t="str">
        <f>VLOOKUP(E179,[1]Riferimento!$E$3:$H$181,4,FALSE)</f>
        <v>Project and Warranty Closed</v>
      </c>
      <c r="N179" s="25">
        <f t="shared" si="11"/>
        <v>43846</v>
      </c>
      <c r="O179" s="28">
        <f>VLOOKUP(E179,[1]Riferimento!$E$3:$I$181,5,FALSE)</f>
        <v>10950</v>
      </c>
      <c r="P179" s="29">
        <f t="shared" si="12"/>
        <v>54796</v>
      </c>
      <c r="Q179" s="29" t="str">
        <f>VLOOKUP(E179,[1]Riferimento!$E$3:$J$181,6,FALSE)</f>
        <v>Confidential</v>
      </c>
      <c r="R179" s="30"/>
      <c r="S179" s="38" t="str">
        <f t="shared" si="13"/>
        <v/>
      </c>
      <c r="T179" s="22" t="s">
        <v>549</v>
      </c>
      <c r="U179" s="23" t="s">
        <v>36</v>
      </c>
      <c r="V179" s="39" t="s">
        <v>245</v>
      </c>
      <c r="W179" s="32">
        <v>45050</v>
      </c>
      <c r="X179" s="34">
        <v>3516</v>
      </c>
      <c r="Y179" s="34">
        <f t="shared" si="10"/>
        <v>61021</v>
      </c>
      <c r="Z179" s="33"/>
      <c r="AA179" s="33"/>
    </row>
    <row r="180" spans="1:27" ht="42" x14ac:dyDescent="0.2">
      <c r="A180" s="50">
        <v>61022</v>
      </c>
      <c r="B180" s="22" t="s">
        <v>30</v>
      </c>
      <c r="C180" s="23" t="str">
        <f>VLOOKUP(B180, [1]Riferimento!M$3:N222, 2, 0)</f>
        <v>Italy</v>
      </c>
      <c r="D180" s="22" t="s">
        <v>240</v>
      </c>
      <c r="E180" s="22" t="s">
        <v>251</v>
      </c>
      <c r="F180" s="24" t="str">
        <f>VLOOKUP(E180,[1]Riferimento!$E$3:$H$183,3,FALSE)</f>
        <v>EVT+30Y</v>
      </c>
      <c r="G180" s="24" t="str">
        <f>VLOOKUP(E180,[1]Riferimento!$E$3:$H$181,2,FALSE)</f>
        <v>Engineering Design Records</v>
      </c>
      <c r="H180" s="25">
        <v>43438</v>
      </c>
      <c r="I180" s="26">
        <v>43438</v>
      </c>
      <c r="J180" s="23" t="s">
        <v>242</v>
      </c>
      <c r="K180" s="27" t="s">
        <v>243</v>
      </c>
      <c r="L180" s="22" t="s">
        <v>271</v>
      </c>
      <c r="M180" s="24" t="str">
        <f>VLOOKUP(E180,[1]Riferimento!$E$3:$H$181,4,FALSE)</f>
        <v>Project and Warranty Closed</v>
      </c>
      <c r="N180" s="25">
        <f t="shared" si="11"/>
        <v>43439</v>
      </c>
      <c r="O180" s="28">
        <f>VLOOKUP(E180,[1]Riferimento!$E$3:$I$181,5,FALSE)</f>
        <v>10950</v>
      </c>
      <c r="P180" s="29">
        <f t="shared" si="12"/>
        <v>54389</v>
      </c>
      <c r="Q180" s="29" t="str">
        <f>VLOOKUP(E180,[1]Riferimento!$E$3:$J$181,6,FALSE)</f>
        <v>Confidential</v>
      </c>
      <c r="R180" s="30"/>
      <c r="S180" s="38" t="str">
        <f t="shared" si="13"/>
        <v/>
      </c>
      <c r="T180" s="22" t="s">
        <v>549</v>
      </c>
      <c r="U180" s="23" t="s">
        <v>36</v>
      </c>
      <c r="V180" s="39" t="s">
        <v>245</v>
      </c>
      <c r="W180" s="32">
        <v>45050</v>
      </c>
      <c r="X180" s="34">
        <v>3512</v>
      </c>
      <c r="Y180" s="34">
        <f t="shared" si="10"/>
        <v>61022</v>
      </c>
      <c r="Z180" s="33"/>
      <c r="AA180" s="33"/>
    </row>
    <row r="181" spans="1:27" ht="42" x14ac:dyDescent="0.2">
      <c r="A181" s="50">
        <v>61023</v>
      </c>
      <c r="B181" s="22" t="s">
        <v>30</v>
      </c>
      <c r="C181" s="23" t="str">
        <f>VLOOKUP(B181, [1]Riferimento!M$3:N223, 2, 0)</f>
        <v>Italy</v>
      </c>
      <c r="D181" s="22" t="s">
        <v>240</v>
      </c>
      <c r="E181" s="22" t="s">
        <v>251</v>
      </c>
      <c r="F181" s="24" t="str">
        <f>VLOOKUP(E181,[1]Riferimento!$E$3:$H$183,3,FALSE)</f>
        <v>EVT+30Y</v>
      </c>
      <c r="G181" s="24" t="str">
        <f>VLOOKUP(E181,[1]Riferimento!$E$3:$H$181,2,FALSE)</f>
        <v>Engineering Design Records</v>
      </c>
      <c r="H181" s="25">
        <v>43615</v>
      </c>
      <c r="I181" s="26">
        <v>43615</v>
      </c>
      <c r="J181" s="23" t="s">
        <v>242</v>
      </c>
      <c r="K181" s="27" t="s">
        <v>243</v>
      </c>
      <c r="L181" s="22" t="s">
        <v>272</v>
      </c>
      <c r="M181" s="24" t="str">
        <f>VLOOKUP(E181,[1]Riferimento!$E$3:$H$181,4,FALSE)</f>
        <v>Project and Warranty Closed</v>
      </c>
      <c r="N181" s="25">
        <f t="shared" si="11"/>
        <v>43616</v>
      </c>
      <c r="O181" s="28">
        <f>VLOOKUP(E181,[1]Riferimento!$E$3:$I$181,5,FALSE)</f>
        <v>10950</v>
      </c>
      <c r="P181" s="29">
        <f t="shared" si="12"/>
        <v>54566</v>
      </c>
      <c r="Q181" s="29" t="str">
        <f>VLOOKUP(E181,[1]Riferimento!$E$3:$J$181,6,FALSE)</f>
        <v>Confidential</v>
      </c>
      <c r="R181" s="30"/>
      <c r="S181" s="38" t="str">
        <f t="shared" si="13"/>
        <v/>
      </c>
      <c r="T181" s="22" t="s">
        <v>549</v>
      </c>
      <c r="U181" s="23" t="s">
        <v>36</v>
      </c>
      <c r="V181" s="39" t="s">
        <v>245</v>
      </c>
      <c r="W181" s="32">
        <v>45050</v>
      </c>
      <c r="X181" s="34">
        <v>3512</v>
      </c>
      <c r="Y181" s="34">
        <f t="shared" si="10"/>
        <v>61023</v>
      </c>
      <c r="Z181" s="33"/>
      <c r="AA181" s="33"/>
    </row>
    <row r="182" spans="1:27" ht="42" x14ac:dyDescent="0.2">
      <c r="A182" s="50">
        <v>61024</v>
      </c>
      <c r="B182" s="22" t="s">
        <v>30</v>
      </c>
      <c r="C182" s="23" t="str">
        <f>VLOOKUP(B182, [1]Riferimento!M$3:N224, 2, 0)</f>
        <v>Italy</v>
      </c>
      <c r="D182" s="22" t="s">
        <v>240</v>
      </c>
      <c r="E182" s="22" t="s">
        <v>251</v>
      </c>
      <c r="F182" s="24" t="str">
        <f>VLOOKUP(E182,[1]Riferimento!$E$3:$H$183,3,FALSE)</f>
        <v>EVT+30Y</v>
      </c>
      <c r="G182" s="24" t="str">
        <f>VLOOKUP(E182,[1]Riferimento!$E$3:$H$181,2,FALSE)</f>
        <v>Engineering Design Records</v>
      </c>
      <c r="H182" s="25">
        <v>43627</v>
      </c>
      <c r="I182" s="26">
        <v>43627</v>
      </c>
      <c r="J182" s="23" t="s">
        <v>242</v>
      </c>
      <c r="K182" s="27" t="s">
        <v>243</v>
      </c>
      <c r="L182" s="22" t="s">
        <v>273</v>
      </c>
      <c r="M182" s="24" t="str">
        <f>VLOOKUP(E182,[1]Riferimento!$E$3:$H$181,4,FALSE)</f>
        <v>Project and Warranty Closed</v>
      </c>
      <c r="N182" s="25">
        <f t="shared" si="11"/>
        <v>43628</v>
      </c>
      <c r="O182" s="28">
        <f>VLOOKUP(E182,[1]Riferimento!$E$3:$I$181,5,FALSE)</f>
        <v>10950</v>
      </c>
      <c r="P182" s="29">
        <f t="shared" si="12"/>
        <v>54578</v>
      </c>
      <c r="Q182" s="29" t="str">
        <f>VLOOKUP(E182,[1]Riferimento!$E$3:$J$181,6,FALSE)</f>
        <v>Confidential</v>
      </c>
      <c r="R182" s="30"/>
      <c r="S182" s="38" t="str">
        <f t="shared" si="13"/>
        <v/>
      </c>
      <c r="T182" s="22" t="s">
        <v>549</v>
      </c>
      <c r="U182" s="23" t="s">
        <v>36</v>
      </c>
      <c r="V182" s="39" t="s">
        <v>245</v>
      </c>
      <c r="W182" s="32">
        <v>45050</v>
      </c>
      <c r="X182" s="34">
        <v>3517</v>
      </c>
      <c r="Y182" s="34">
        <f t="shared" si="10"/>
        <v>61024</v>
      </c>
      <c r="Z182" s="33"/>
      <c r="AA182" s="33"/>
    </row>
    <row r="183" spans="1:27" ht="42" x14ac:dyDescent="0.2">
      <c r="A183" s="50">
        <v>61025</v>
      </c>
      <c r="B183" s="22" t="s">
        <v>30</v>
      </c>
      <c r="C183" s="23" t="str">
        <f>VLOOKUP(B183, [1]Riferimento!M$3:N225, 2, 0)</f>
        <v>Italy</v>
      </c>
      <c r="D183" s="22" t="s">
        <v>240</v>
      </c>
      <c r="E183" s="22" t="s">
        <v>251</v>
      </c>
      <c r="F183" s="24" t="str">
        <f>VLOOKUP(E183,[1]Riferimento!$E$3:$H$183,3,FALSE)</f>
        <v>EVT+30Y</v>
      </c>
      <c r="G183" s="24" t="str">
        <f>VLOOKUP(E183,[1]Riferimento!$E$3:$H$181,2,FALSE)</f>
        <v>Engineering Design Records</v>
      </c>
      <c r="H183" s="25">
        <v>43847</v>
      </c>
      <c r="I183" s="26">
        <v>43847</v>
      </c>
      <c r="J183" s="23" t="s">
        <v>242</v>
      </c>
      <c r="K183" s="27" t="s">
        <v>243</v>
      </c>
      <c r="L183" s="22" t="s">
        <v>274</v>
      </c>
      <c r="M183" s="24" t="str">
        <f>VLOOKUP(E183,[1]Riferimento!$E$3:$H$181,4,FALSE)</f>
        <v>Project and Warranty Closed</v>
      </c>
      <c r="N183" s="25">
        <f t="shared" si="11"/>
        <v>43848</v>
      </c>
      <c r="O183" s="28">
        <f>VLOOKUP(E183,[1]Riferimento!$E$3:$I$181,5,FALSE)</f>
        <v>10950</v>
      </c>
      <c r="P183" s="29">
        <f t="shared" si="12"/>
        <v>54798</v>
      </c>
      <c r="Q183" s="29" t="str">
        <f>VLOOKUP(E183,[1]Riferimento!$E$3:$J$181,6,FALSE)</f>
        <v>Confidential</v>
      </c>
      <c r="R183" s="30"/>
      <c r="S183" s="38" t="str">
        <f t="shared" si="13"/>
        <v/>
      </c>
      <c r="T183" s="22" t="s">
        <v>549</v>
      </c>
      <c r="U183" s="23" t="s">
        <v>36</v>
      </c>
      <c r="V183" s="39" t="s">
        <v>245</v>
      </c>
      <c r="W183" s="32">
        <v>45050</v>
      </c>
      <c r="X183" s="34">
        <v>3517</v>
      </c>
      <c r="Y183" s="34">
        <f t="shared" si="10"/>
        <v>61025</v>
      </c>
      <c r="Z183" s="33"/>
      <c r="AA183" s="33"/>
    </row>
    <row r="184" spans="1:27" ht="42" x14ac:dyDescent="0.2">
      <c r="A184" s="50">
        <v>61026</v>
      </c>
      <c r="B184" s="22" t="s">
        <v>30</v>
      </c>
      <c r="C184" s="23" t="str">
        <f>VLOOKUP(B184, [1]Riferimento!M$3:N226, 2, 0)</f>
        <v>Italy</v>
      </c>
      <c r="D184" s="22" t="s">
        <v>240</v>
      </c>
      <c r="E184" s="22" t="s">
        <v>251</v>
      </c>
      <c r="F184" s="24" t="str">
        <f>VLOOKUP(E184,[1]Riferimento!$E$3:$H$183,3,FALSE)</f>
        <v>EVT+30Y</v>
      </c>
      <c r="G184" s="24" t="str">
        <f>VLOOKUP(E184,[1]Riferimento!$E$3:$H$181,2,FALSE)</f>
        <v>Engineering Design Records</v>
      </c>
      <c r="H184" s="25">
        <v>43733</v>
      </c>
      <c r="I184" s="26">
        <v>43733</v>
      </c>
      <c r="J184" s="23" t="s">
        <v>242</v>
      </c>
      <c r="K184" s="27" t="s">
        <v>243</v>
      </c>
      <c r="L184" s="22" t="s">
        <v>275</v>
      </c>
      <c r="M184" s="24" t="str">
        <f>VLOOKUP(E184,[1]Riferimento!$E$3:$H$181,4,FALSE)</f>
        <v>Project and Warranty Closed</v>
      </c>
      <c r="N184" s="25">
        <f t="shared" si="11"/>
        <v>43734</v>
      </c>
      <c r="O184" s="28">
        <f>VLOOKUP(E184,[1]Riferimento!$E$3:$I$181,5,FALSE)</f>
        <v>10950</v>
      </c>
      <c r="P184" s="29">
        <f t="shared" si="12"/>
        <v>54684</v>
      </c>
      <c r="Q184" s="29" t="str">
        <f>VLOOKUP(E184,[1]Riferimento!$E$3:$J$181,6,FALSE)</f>
        <v>Confidential</v>
      </c>
      <c r="R184" s="30"/>
      <c r="S184" s="38" t="str">
        <f t="shared" si="13"/>
        <v/>
      </c>
      <c r="T184" s="22" t="s">
        <v>549</v>
      </c>
      <c r="U184" s="23" t="s">
        <v>36</v>
      </c>
      <c r="V184" s="39" t="s">
        <v>245</v>
      </c>
      <c r="W184" s="32">
        <v>45050</v>
      </c>
      <c r="X184" s="34">
        <v>3513</v>
      </c>
      <c r="Y184" s="34">
        <f t="shared" si="10"/>
        <v>61026</v>
      </c>
      <c r="Z184" s="33"/>
      <c r="AA184" s="33"/>
    </row>
    <row r="185" spans="1:27" ht="56" x14ac:dyDescent="0.2">
      <c r="A185" s="50">
        <v>61027</v>
      </c>
      <c r="B185" s="22" t="s">
        <v>30</v>
      </c>
      <c r="C185" s="23" t="str">
        <f>VLOOKUP(B185, [1]Riferimento!M$3:N227, 2, 0)</f>
        <v>Italy</v>
      </c>
      <c r="D185" s="22" t="s">
        <v>240</v>
      </c>
      <c r="E185" s="22" t="s">
        <v>251</v>
      </c>
      <c r="F185" s="24" t="str">
        <f>VLOOKUP(E185,[1]Riferimento!$E$3:$H$183,3,FALSE)</f>
        <v>EVT+30Y</v>
      </c>
      <c r="G185" s="24" t="str">
        <f>VLOOKUP(E185,[1]Riferimento!$E$3:$H$181,2,FALSE)</f>
        <v>Engineering Design Records</v>
      </c>
      <c r="H185" s="25">
        <v>43676</v>
      </c>
      <c r="I185" s="26">
        <v>43676</v>
      </c>
      <c r="J185" s="23" t="s">
        <v>242</v>
      </c>
      <c r="K185" s="27" t="s">
        <v>243</v>
      </c>
      <c r="L185" s="22" t="s">
        <v>276</v>
      </c>
      <c r="M185" s="24" t="str">
        <f>VLOOKUP(E185,[1]Riferimento!$E$3:$H$181,4,FALSE)</f>
        <v>Project and Warranty Closed</v>
      </c>
      <c r="N185" s="25">
        <f t="shared" si="11"/>
        <v>43677</v>
      </c>
      <c r="O185" s="28">
        <f>VLOOKUP(E185,[1]Riferimento!$E$3:$I$181,5,FALSE)</f>
        <v>10950</v>
      </c>
      <c r="P185" s="29">
        <f t="shared" si="12"/>
        <v>54627</v>
      </c>
      <c r="Q185" s="29" t="str">
        <f>VLOOKUP(E185,[1]Riferimento!$E$3:$J$181,6,FALSE)</f>
        <v>Confidential</v>
      </c>
      <c r="R185" s="30"/>
      <c r="S185" s="38" t="str">
        <f t="shared" si="13"/>
        <v/>
      </c>
      <c r="T185" s="22" t="s">
        <v>549</v>
      </c>
      <c r="U185" s="23" t="s">
        <v>36</v>
      </c>
      <c r="V185" s="39" t="s">
        <v>245</v>
      </c>
      <c r="W185" s="32">
        <v>45050</v>
      </c>
      <c r="X185" s="34">
        <v>3513</v>
      </c>
      <c r="Y185" s="34">
        <f t="shared" si="10"/>
        <v>61027</v>
      </c>
      <c r="Z185" s="33"/>
      <c r="AA185" s="33"/>
    </row>
    <row r="186" spans="1:27" ht="56" x14ac:dyDescent="0.2">
      <c r="A186" s="50">
        <v>61028</v>
      </c>
      <c r="B186" s="22" t="s">
        <v>30</v>
      </c>
      <c r="C186" s="23" t="str">
        <f>VLOOKUP(B186, [1]Riferimento!M$3:N228, 2, 0)</f>
        <v>Italy</v>
      </c>
      <c r="D186" s="22" t="s">
        <v>240</v>
      </c>
      <c r="E186" s="22" t="s">
        <v>251</v>
      </c>
      <c r="F186" s="24" t="str">
        <f>VLOOKUP(E186,[1]Riferimento!$E$3:$H$183,3,FALSE)</f>
        <v>EVT+30Y</v>
      </c>
      <c r="G186" s="24" t="str">
        <f>VLOOKUP(E186,[1]Riferimento!$E$3:$H$181,2,FALSE)</f>
        <v>Engineering Design Records</v>
      </c>
      <c r="H186" s="25">
        <v>43578</v>
      </c>
      <c r="I186" s="26">
        <v>43578</v>
      </c>
      <c r="J186" s="23" t="s">
        <v>242</v>
      </c>
      <c r="K186" s="27" t="s">
        <v>243</v>
      </c>
      <c r="L186" s="22" t="s">
        <v>277</v>
      </c>
      <c r="M186" s="24" t="str">
        <f>VLOOKUP(E186,[1]Riferimento!$E$3:$H$181,4,FALSE)</f>
        <v>Project and Warranty Closed</v>
      </c>
      <c r="N186" s="25">
        <f t="shared" si="11"/>
        <v>43579</v>
      </c>
      <c r="O186" s="28">
        <f>VLOOKUP(E186,[1]Riferimento!$E$3:$I$181,5,FALSE)</f>
        <v>10950</v>
      </c>
      <c r="P186" s="29">
        <f t="shared" si="12"/>
        <v>54529</v>
      </c>
      <c r="Q186" s="29" t="str">
        <f>VLOOKUP(E186,[1]Riferimento!$E$3:$J$181,6,FALSE)</f>
        <v>Confidential</v>
      </c>
      <c r="R186" s="30"/>
      <c r="S186" s="38" t="str">
        <f t="shared" si="13"/>
        <v/>
      </c>
      <c r="T186" s="22" t="s">
        <v>549</v>
      </c>
      <c r="U186" s="23" t="s">
        <v>36</v>
      </c>
      <c r="V186" s="39" t="s">
        <v>245</v>
      </c>
      <c r="W186" s="32">
        <v>45050</v>
      </c>
      <c r="X186" s="34">
        <v>3518</v>
      </c>
      <c r="Y186" s="34">
        <f t="shared" si="10"/>
        <v>61028</v>
      </c>
      <c r="Z186" s="33"/>
      <c r="AA186" s="33"/>
    </row>
    <row r="187" spans="1:27" ht="56" x14ac:dyDescent="0.2">
      <c r="A187" s="50">
        <v>61029</v>
      </c>
      <c r="B187" s="22" t="s">
        <v>30</v>
      </c>
      <c r="C187" s="23" t="str">
        <f>VLOOKUP(B187, [1]Riferimento!M$3:N229, 2, 0)</f>
        <v>Italy</v>
      </c>
      <c r="D187" s="22" t="s">
        <v>240</v>
      </c>
      <c r="E187" s="22" t="s">
        <v>251</v>
      </c>
      <c r="F187" s="24" t="str">
        <f>VLOOKUP(E187,[1]Riferimento!$E$3:$H$183,3,FALSE)</f>
        <v>EVT+30Y</v>
      </c>
      <c r="G187" s="24" t="str">
        <f>VLOOKUP(E187,[1]Riferimento!$E$3:$H$181,2,FALSE)</f>
        <v>Engineering Design Records</v>
      </c>
      <c r="H187" s="25">
        <v>43859</v>
      </c>
      <c r="I187" s="26">
        <v>43859</v>
      </c>
      <c r="J187" s="23" t="s">
        <v>242</v>
      </c>
      <c r="K187" s="27" t="s">
        <v>243</v>
      </c>
      <c r="L187" s="22" t="s">
        <v>278</v>
      </c>
      <c r="M187" s="24" t="str">
        <f>VLOOKUP(E187,[1]Riferimento!$E$3:$H$181,4,FALSE)</f>
        <v>Project and Warranty Closed</v>
      </c>
      <c r="N187" s="25">
        <f t="shared" si="11"/>
        <v>43860</v>
      </c>
      <c r="O187" s="28">
        <f>VLOOKUP(E187,[1]Riferimento!$E$3:$I$181,5,FALSE)</f>
        <v>10950</v>
      </c>
      <c r="P187" s="29">
        <f t="shared" si="12"/>
        <v>54810</v>
      </c>
      <c r="Q187" s="29" t="str">
        <f>VLOOKUP(E187,[1]Riferimento!$E$3:$J$181,6,FALSE)</f>
        <v>Confidential</v>
      </c>
      <c r="R187" s="30"/>
      <c r="S187" s="38" t="str">
        <f t="shared" si="13"/>
        <v/>
      </c>
      <c r="T187" s="22" t="s">
        <v>549</v>
      </c>
      <c r="U187" s="23" t="s">
        <v>36</v>
      </c>
      <c r="V187" s="39" t="s">
        <v>245</v>
      </c>
      <c r="W187" s="32">
        <v>45050</v>
      </c>
      <c r="X187" s="34">
        <v>3518</v>
      </c>
      <c r="Y187" s="34">
        <f t="shared" si="10"/>
        <v>61029</v>
      </c>
      <c r="Z187" s="33"/>
      <c r="AA187" s="33"/>
    </row>
    <row r="188" spans="1:27" ht="42" x14ac:dyDescent="0.2">
      <c r="A188" s="50">
        <v>61029</v>
      </c>
      <c r="B188" s="22" t="s">
        <v>30</v>
      </c>
      <c r="C188" s="23" t="str">
        <f>VLOOKUP(B188, [1]Riferimento!M$3:N230, 2, 0)</f>
        <v>Italy</v>
      </c>
      <c r="D188" s="22" t="s">
        <v>240</v>
      </c>
      <c r="E188" s="22" t="s">
        <v>246</v>
      </c>
      <c r="F188" s="24" t="str">
        <f>VLOOKUP(E188,[1]Riferimento!$E$3:$H$183,3,FALSE)</f>
        <v>EVT+10Y</v>
      </c>
      <c r="G188" s="24" t="str">
        <f>VLOOKUP(E188,[1]Riferimento!$E$3:$H$181,2,FALSE)</f>
        <v>Engineering Administration</v>
      </c>
      <c r="H188" s="25">
        <v>43417</v>
      </c>
      <c r="I188" s="26">
        <v>43417</v>
      </c>
      <c r="J188" s="23" t="s">
        <v>242</v>
      </c>
      <c r="K188" s="27" t="s">
        <v>243</v>
      </c>
      <c r="L188" s="22" t="s">
        <v>279</v>
      </c>
      <c r="M188" s="24" t="str">
        <f>VLOOKUP(E188,[1]Riferimento!$E$3:$H$181,4,FALSE)</f>
        <v>Project Closed</v>
      </c>
      <c r="N188" s="25">
        <f t="shared" si="11"/>
        <v>43418</v>
      </c>
      <c r="O188" s="28">
        <f>VLOOKUP(E188,[1]Riferimento!$E$3:$I$181,5,FALSE)</f>
        <v>3650</v>
      </c>
      <c r="P188" s="29">
        <f t="shared" si="12"/>
        <v>47068</v>
      </c>
      <c r="Q188" s="29" t="str">
        <f>VLOOKUP(E188,[1]Riferimento!$E$3:$J$181,6,FALSE)</f>
        <v>Confidential</v>
      </c>
      <c r="R188" s="30"/>
      <c r="S188" s="38" t="str">
        <f t="shared" si="13"/>
        <v/>
      </c>
      <c r="T188" s="22" t="s">
        <v>549</v>
      </c>
      <c r="U188" s="23" t="s">
        <v>36</v>
      </c>
      <c r="V188" s="39" t="s">
        <v>245</v>
      </c>
      <c r="W188" s="32">
        <v>45050</v>
      </c>
      <c r="X188" s="34">
        <v>3518</v>
      </c>
      <c r="Y188" s="34">
        <f t="shared" si="10"/>
        <v>61029</v>
      </c>
      <c r="Z188" s="33"/>
      <c r="AA188" s="33"/>
    </row>
    <row r="189" spans="1:27" ht="42" x14ac:dyDescent="0.2">
      <c r="A189" s="50">
        <v>61029</v>
      </c>
      <c r="B189" s="22" t="s">
        <v>30</v>
      </c>
      <c r="C189" s="23" t="str">
        <f>VLOOKUP(B189, [1]Riferimento!M$3:N231, 2, 0)</f>
        <v>Italy</v>
      </c>
      <c r="D189" s="22" t="s">
        <v>240</v>
      </c>
      <c r="E189" s="22" t="s">
        <v>246</v>
      </c>
      <c r="F189" s="24" t="str">
        <f>VLOOKUP(E189,[1]Riferimento!$E$3:$H$183,3,FALSE)</f>
        <v>EVT+10Y</v>
      </c>
      <c r="G189" s="24" t="str">
        <f>VLOOKUP(E189,[1]Riferimento!$E$3:$H$181,2,FALSE)</f>
        <v>Engineering Administration</v>
      </c>
      <c r="H189" s="25">
        <v>43901</v>
      </c>
      <c r="I189" s="26">
        <v>43901</v>
      </c>
      <c r="J189" s="23" t="s">
        <v>242</v>
      </c>
      <c r="K189" s="27" t="s">
        <v>243</v>
      </c>
      <c r="L189" s="22" t="s">
        <v>280</v>
      </c>
      <c r="M189" s="24" t="str">
        <f>VLOOKUP(E189,[1]Riferimento!$E$3:$H$181,4,FALSE)</f>
        <v>Project Closed</v>
      </c>
      <c r="N189" s="25">
        <f t="shared" si="11"/>
        <v>43902</v>
      </c>
      <c r="O189" s="28">
        <f>VLOOKUP(E189,[1]Riferimento!$E$3:$I$181,5,FALSE)</f>
        <v>3650</v>
      </c>
      <c r="P189" s="29">
        <f t="shared" si="12"/>
        <v>47552</v>
      </c>
      <c r="Q189" s="29" t="str">
        <f>VLOOKUP(E189,[1]Riferimento!$E$3:$J$181,6,FALSE)</f>
        <v>Confidential</v>
      </c>
      <c r="R189" s="30"/>
      <c r="S189" s="38" t="str">
        <f t="shared" si="13"/>
        <v/>
      </c>
      <c r="T189" s="22" t="s">
        <v>549</v>
      </c>
      <c r="U189" s="23" t="s">
        <v>36</v>
      </c>
      <c r="V189" s="39" t="s">
        <v>245</v>
      </c>
      <c r="W189" s="32">
        <v>45050</v>
      </c>
      <c r="X189" s="34">
        <v>3518</v>
      </c>
      <c r="Y189" s="34">
        <f t="shared" si="10"/>
        <v>61029</v>
      </c>
      <c r="Z189" s="33"/>
      <c r="AA189" s="33"/>
    </row>
    <row r="190" spans="1:27" ht="42" x14ac:dyDescent="0.2">
      <c r="A190" s="50">
        <v>61029</v>
      </c>
      <c r="B190" s="22" t="s">
        <v>30</v>
      </c>
      <c r="C190" s="23" t="str">
        <f>VLOOKUP(B190, [1]Riferimento!M$3:N232, 2, 0)</f>
        <v>Italy</v>
      </c>
      <c r="D190" s="22" t="s">
        <v>240</v>
      </c>
      <c r="E190" s="22" t="s">
        <v>246</v>
      </c>
      <c r="F190" s="24" t="str">
        <f>VLOOKUP(E190,[1]Riferimento!$E$3:$H$183,3,FALSE)</f>
        <v>EVT+10Y</v>
      </c>
      <c r="G190" s="24" t="str">
        <f>VLOOKUP(E190,[1]Riferimento!$E$3:$H$181,2,FALSE)</f>
        <v>Engineering Administration</v>
      </c>
      <c r="H190" s="25">
        <v>43762</v>
      </c>
      <c r="I190" s="26">
        <v>43762</v>
      </c>
      <c r="J190" s="23" t="s">
        <v>242</v>
      </c>
      <c r="K190" s="27" t="s">
        <v>243</v>
      </c>
      <c r="L190" s="22" t="s">
        <v>281</v>
      </c>
      <c r="M190" s="24" t="str">
        <f>VLOOKUP(E190,[1]Riferimento!$E$3:$H$181,4,FALSE)</f>
        <v>Project Closed</v>
      </c>
      <c r="N190" s="25">
        <f t="shared" si="11"/>
        <v>43763</v>
      </c>
      <c r="O190" s="28">
        <f>VLOOKUP(E190,[1]Riferimento!$E$3:$I$181,5,FALSE)</f>
        <v>3650</v>
      </c>
      <c r="P190" s="29">
        <f t="shared" si="12"/>
        <v>47413</v>
      </c>
      <c r="Q190" s="29" t="str">
        <f>VLOOKUP(E190,[1]Riferimento!$E$3:$J$181,6,FALSE)</f>
        <v>Confidential</v>
      </c>
      <c r="R190" s="30"/>
      <c r="S190" s="38" t="str">
        <f t="shared" si="13"/>
        <v/>
      </c>
      <c r="T190" s="22" t="s">
        <v>549</v>
      </c>
      <c r="U190" s="23" t="s">
        <v>36</v>
      </c>
      <c r="V190" s="39" t="s">
        <v>245</v>
      </c>
      <c r="W190" s="32">
        <v>45050</v>
      </c>
      <c r="X190" s="34">
        <v>3518</v>
      </c>
      <c r="Y190" s="34">
        <f t="shared" si="10"/>
        <v>61029</v>
      </c>
      <c r="Z190" s="33"/>
      <c r="AA190" s="33"/>
    </row>
    <row r="191" spans="1:27" ht="42" x14ac:dyDescent="0.2">
      <c r="A191" s="50">
        <v>61029</v>
      </c>
      <c r="B191" s="22" t="s">
        <v>30</v>
      </c>
      <c r="C191" s="23" t="str">
        <f>VLOOKUP(B191, [1]Riferimento!M$3:N233, 2, 0)</f>
        <v>Italy</v>
      </c>
      <c r="D191" s="22" t="s">
        <v>240</v>
      </c>
      <c r="E191" s="22" t="s">
        <v>246</v>
      </c>
      <c r="F191" s="24" t="str">
        <f>VLOOKUP(E191,[1]Riferimento!$E$3:$H$183,3,FALSE)</f>
        <v>EVT+10Y</v>
      </c>
      <c r="G191" s="24" t="str">
        <f>VLOOKUP(E191,[1]Riferimento!$E$3:$H$181,2,FALSE)</f>
        <v>Engineering Administration</v>
      </c>
      <c r="H191" s="25">
        <v>43623</v>
      </c>
      <c r="I191" s="26">
        <v>43623</v>
      </c>
      <c r="J191" s="23" t="s">
        <v>242</v>
      </c>
      <c r="K191" s="27" t="s">
        <v>243</v>
      </c>
      <c r="L191" s="22" t="s">
        <v>282</v>
      </c>
      <c r="M191" s="24" t="str">
        <f>VLOOKUP(E191,[1]Riferimento!$E$3:$H$181,4,FALSE)</f>
        <v>Project Closed</v>
      </c>
      <c r="N191" s="25">
        <f t="shared" si="11"/>
        <v>43624</v>
      </c>
      <c r="O191" s="28">
        <f>VLOOKUP(E191,[1]Riferimento!$E$3:$I$181,5,FALSE)</f>
        <v>3650</v>
      </c>
      <c r="P191" s="29">
        <f t="shared" si="12"/>
        <v>47274</v>
      </c>
      <c r="Q191" s="29" t="str">
        <f>VLOOKUP(E191,[1]Riferimento!$E$3:$J$181,6,FALSE)</f>
        <v>Confidential</v>
      </c>
      <c r="R191" s="30"/>
      <c r="S191" s="38" t="str">
        <f t="shared" si="13"/>
        <v/>
      </c>
      <c r="T191" s="22" t="s">
        <v>549</v>
      </c>
      <c r="U191" s="23" t="s">
        <v>36</v>
      </c>
      <c r="V191" s="39" t="s">
        <v>245</v>
      </c>
      <c r="W191" s="32">
        <v>45050</v>
      </c>
      <c r="X191" s="34">
        <v>3518</v>
      </c>
      <c r="Y191" s="34">
        <f t="shared" si="10"/>
        <v>61029</v>
      </c>
      <c r="Z191" s="33"/>
      <c r="AA191" s="33"/>
    </row>
    <row r="192" spans="1:27" ht="126" x14ac:dyDescent="0.2">
      <c r="A192" s="50">
        <v>61071</v>
      </c>
      <c r="B192" s="22" t="s">
        <v>30</v>
      </c>
      <c r="C192" s="23" t="str">
        <f>VLOOKUP(B192, [1]Riferimento!M$3:N234, 2, 0)</f>
        <v>Italy</v>
      </c>
      <c r="D192" s="22" t="s">
        <v>141</v>
      </c>
      <c r="E192" s="22" t="s">
        <v>79</v>
      </c>
      <c r="F192" s="24" t="str">
        <f>VLOOKUP(E192,[1]Riferimento!$E$3:$H$183,3,FALSE)</f>
        <v>EVT+10Y</v>
      </c>
      <c r="G192" s="24" t="str">
        <f>VLOOKUP(E192,[1]Riferimento!$E$3:$H$181,2,FALSE)</f>
        <v>Accounts Payable, Receivables, Journal Vouchers and Cost Accounting</v>
      </c>
      <c r="H192" s="25">
        <v>42736</v>
      </c>
      <c r="I192" s="26">
        <v>43465</v>
      </c>
      <c r="J192" s="35" t="s">
        <v>80</v>
      </c>
      <c r="K192" s="27" t="s">
        <v>283</v>
      </c>
      <c r="L192" s="22" t="s">
        <v>284</v>
      </c>
      <c r="M192" s="24" t="str">
        <f>VLOOKUP(E192,[1]Riferimento!$E$3:$H$181,4,FALSE)</f>
        <v>Tax Year Closed</v>
      </c>
      <c r="N192" s="25">
        <f>+I192+1</f>
        <v>43466</v>
      </c>
      <c r="O192" s="28">
        <f>VLOOKUP(E192,[1]Riferimento!$E$3:$I$181,5,FALSE)</f>
        <v>3650</v>
      </c>
      <c r="P192" s="29">
        <f t="shared" si="12"/>
        <v>47116</v>
      </c>
      <c r="Q192" s="29" t="str">
        <f>VLOOKUP(E192,[1]Riferimento!$E$3:$J$181,6,FALSE)</f>
        <v>Confidential</v>
      </c>
      <c r="R192" s="30"/>
      <c r="S192" s="38" t="str">
        <f t="shared" si="13"/>
        <v/>
      </c>
      <c r="T192" s="22" t="s">
        <v>549</v>
      </c>
      <c r="U192" s="23" t="s">
        <v>36</v>
      </c>
      <c r="V192" s="24" t="s">
        <v>104</v>
      </c>
      <c r="W192" s="51">
        <v>45099</v>
      </c>
      <c r="X192" s="34">
        <v>2838</v>
      </c>
      <c r="Y192" s="34">
        <f t="shared" si="10"/>
        <v>61071</v>
      </c>
      <c r="Z192" s="33"/>
      <c r="AA192" s="33"/>
    </row>
    <row r="193" spans="1:27" ht="98" x14ac:dyDescent="0.2">
      <c r="A193" s="50">
        <v>61071</v>
      </c>
      <c r="B193" s="22" t="s">
        <v>30</v>
      </c>
      <c r="C193" s="23" t="str">
        <f>VLOOKUP(B193, [1]Riferimento!M$3:N235, 2, 0)</f>
        <v>Italy</v>
      </c>
      <c r="D193" s="22" t="s">
        <v>141</v>
      </c>
      <c r="E193" s="22" t="s">
        <v>79</v>
      </c>
      <c r="F193" s="24" t="str">
        <f>VLOOKUP(E193,[1]Riferimento!$E$3:$H$183,3,FALSE)</f>
        <v>EVT+10Y</v>
      </c>
      <c r="G193" s="24" t="str">
        <f>VLOOKUP(E193,[1]Riferimento!$E$3:$H$181,2,FALSE)</f>
        <v>Accounts Payable, Receivables, Journal Vouchers and Cost Accounting</v>
      </c>
      <c r="H193" s="25">
        <v>44197</v>
      </c>
      <c r="I193" s="26">
        <v>44561</v>
      </c>
      <c r="J193" s="35" t="s">
        <v>80</v>
      </c>
      <c r="K193" s="27" t="s">
        <v>283</v>
      </c>
      <c r="L193" s="22" t="s">
        <v>285</v>
      </c>
      <c r="M193" s="24" t="str">
        <f>VLOOKUP(E193,[1]Riferimento!$E$3:$H$181,4,FALSE)</f>
        <v>Tax Year Closed</v>
      </c>
      <c r="N193" s="25">
        <f>+I193+1</f>
        <v>44562</v>
      </c>
      <c r="O193" s="28">
        <f>VLOOKUP(E193,[1]Riferimento!$E$3:$I$181,5,FALSE)</f>
        <v>3650</v>
      </c>
      <c r="P193" s="29">
        <f t="shared" si="12"/>
        <v>48212</v>
      </c>
      <c r="Q193" s="29" t="str">
        <f>VLOOKUP(E193,[1]Riferimento!$E$3:$J$181,6,FALSE)</f>
        <v>Confidential</v>
      </c>
      <c r="R193" s="30"/>
      <c r="S193" s="38" t="str">
        <f t="shared" si="13"/>
        <v/>
      </c>
      <c r="T193" s="22" t="s">
        <v>549</v>
      </c>
      <c r="U193" s="23" t="s">
        <v>36</v>
      </c>
      <c r="V193" s="24" t="s">
        <v>104</v>
      </c>
      <c r="W193" s="51">
        <v>45099</v>
      </c>
      <c r="X193" s="34">
        <v>2838</v>
      </c>
      <c r="Y193" s="34">
        <f t="shared" si="10"/>
        <v>61071</v>
      </c>
      <c r="Z193" s="33"/>
      <c r="AA193" s="33"/>
    </row>
    <row r="194" spans="1:27" ht="98" x14ac:dyDescent="0.2">
      <c r="A194" s="50">
        <v>61071</v>
      </c>
      <c r="B194" s="22" t="s">
        <v>30</v>
      </c>
      <c r="C194" s="23" t="str">
        <f>VLOOKUP(B194, [1]Riferimento!M$3:N236, 2, 0)</f>
        <v>Italy</v>
      </c>
      <c r="D194" s="22" t="s">
        <v>141</v>
      </c>
      <c r="E194" s="22" t="s">
        <v>79</v>
      </c>
      <c r="F194" s="24" t="str">
        <f>VLOOKUP(E194,[1]Riferimento!$E$3:$H$183,3,FALSE)</f>
        <v>EVT+10Y</v>
      </c>
      <c r="G194" s="24" t="str">
        <f>VLOOKUP(E194,[1]Riferimento!$E$3:$H$181,2,FALSE)</f>
        <v>Accounts Payable, Receivables, Journal Vouchers and Cost Accounting</v>
      </c>
      <c r="H194" s="25">
        <v>44197</v>
      </c>
      <c r="I194" s="26">
        <v>44561</v>
      </c>
      <c r="J194" s="35" t="s">
        <v>80</v>
      </c>
      <c r="K194" s="27" t="s">
        <v>283</v>
      </c>
      <c r="L194" s="22" t="s">
        <v>286</v>
      </c>
      <c r="M194" s="24" t="str">
        <f>VLOOKUP(E194,[1]Riferimento!$E$3:$H$181,4,FALSE)</f>
        <v>Tax Year Closed</v>
      </c>
      <c r="N194" s="25">
        <f t="shared" ref="N194:N257" si="14">+I194+1</f>
        <v>44562</v>
      </c>
      <c r="O194" s="28">
        <f>VLOOKUP(E194,[1]Riferimento!$E$3:$I$181,5,FALSE)</f>
        <v>3650</v>
      </c>
      <c r="P194" s="29">
        <f t="shared" si="12"/>
        <v>48212</v>
      </c>
      <c r="Q194" s="29" t="str">
        <f>VLOOKUP(E194,[1]Riferimento!$E$3:$J$181,6,FALSE)</f>
        <v>Confidential</v>
      </c>
      <c r="R194" s="30"/>
      <c r="S194" s="38" t="str">
        <f t="shared" si="13"/>
        <v/>
      </c>
      <c r="T194" s="22" t="s">
        <v>549</v>
      </c>
      <c r="U194" s="23" t="s">
        <v>36</v>
      </c>
      <c r="V194" s="24" t="s">
        <v>104</v>
      </c>
      <c r="W194" s="51">
        <v>45099</v>
      </c>
      <c r="X194" s="34">
        <v>2838</v>
      </c>
      <c r="Y194" s="34">
        <f t="shared" si="10"/>
        <v>61071</v>
      </c>
      <c r="Z194" s="33"/>
      <c r="AA194" s="33"/>
    </row>
    <row r="195" spans="1:27" ht="98" x14ac:dyDescent="0.2">
      <c r="A195" s="50">
        <v>61071</v>
      </c>
      <c r="B195" s="22" t="s">
        <v>30</v>
      </c>
      <c r="C195" s="23" t="str">
        <f>VLOOKUP(B195, [1]Riferimento!M$3:N237, 2, 0)</f>
        <v>Italy</v>
      </c>
      <c r="D195" s="22" t="s">
        <v>141</v>
      </c>
      <c r="E195" s="22" t="s">
        <v>79</v>
      </c>
      <c r="F195" s="24" t="str">
        <f>VLOOKUP(E195,[1]Riferimento!$E$3:$H$183,3,FALSE)</f>
        <v>EVT+10Y</v>
      </c>
      <c r="G195" s="24" t="str">
        <f>VLOOKUP(E195,[1]Riferimento!$E$3:$H$181,2,FALSE)</f>
        <v>Accounts Payable, Receivables, Journal Vouchers and Cost Accounting</v>
      </c>
      <c r="H195" s="25">
        <v>43831</v>
      </c>
      <c r="I195" s="26">
        <v>44196</v>
      </c>
      <c r="J195" s="35" t="s">
        <v>167</v>
      </c>
      <c r="K195" s="27" t="s">
        <v>168</v>
      </c>
      <c r="L195" s="22" t="s">
        <v>287</v>
      </c>
      <c r="M195" s="24" t="str">
        <f>VLOOKUP(E195,[1]Riferimento!$E$3:$H$181,4,FALSE)</f>
        <v>Tax Year Closed</v>
      </c>
      <c r="N195" s="25">
        <f t="shared" si="14"/>
        <v>44197</v>
      </c>
      <c r="O195" s="28">
        <f>VLOOKUP(E195,[1]Riferimento!$E$3:$I$181,5,FALSE)</f>
        <v>3650</v>
      </c>
      <c r="P195" s="29">
        <f t="shared" si="12"/>
        <v>47847</v>
      </c>
      <c r="Q195" s="29" t="str">
        <f>VLOOKUP(E195,[1]Riferimento!$E$3:$J$181,6,FALSE)</f>
        <v>Confidential</v>
      </c>
      <c r="R195" s="30"/>
      <c r="S195" s="38" t="str">
        <f t="shared" si="13"/>
        <v/>
      </c>
      <c r="T195" s="22" t="s">
        <v>549</v>
      </c>
      <c r="U195" s="23" t="s">
        <v>36</v>
      </c>
      <c r="V195" s="24" t="s">
        <v>104</v>
      </c>
      <c r="W195" s="51">
        <v>45099</v>
      </c>
      <c r="X195" s="34">
        <v>2838</v>
      </c>
      <c r="Y195" s="34">
        <f t="shared" ref="Y195:Y258" si="15">A195</f>
        <v>61071</v>
      </c>
      <c r="Z195" s="33"/>
      <c r="AA195" s="33"/>
    </row>
    <row r="196" spans="1:27" ht="98" x14ac:dyDescent="0.2">
      <c r="A196" s="50">
        <v>61071</v>
      </c>
      <c r="B196" s="22" t="s">
        <v>30</v>
      </c>
      <c r="C196" s="23" t="str">
        <f>VLOOKUP(B196, [1]Riferimento!M$3:N238, 2, 0)</f>
        <v>Italy</v>
      </c>
      <c r="D196" s="22" t="s">
        <v>141</v>
      </c>
      <c r="E196" s="22" t="s">
        <v>79</v>
      </c>
      <c r="F196" s="24" t="str">
        <f>VLOOKUP(E196,[1]Riferimento!$E$3:$H$183,3,FALSE)</f>
        <v>EVT+10Y</v>
      </c>
      <c r="G196" s="24" t="str">
        <f>VLOOKUP(E196,[1]Riferimento!$E$3:$H$181,2,FALSE)</f>
        <v>Accounts Payable, Receivables, Journal Vouchers and Cost Accounting</v>
      </c>
      <c r="H196" s="25">
        <v>44197</v>
      </c>
      <c r="I196" s="26">
        <v>44561</v>
      </c>
      <c r="J196" s="35" t="s">
        <v>167</v>
      </c>
      <c r="K196" s="27" t="s">
        <v>168</v>
      </c>
      <c r="L196" s="22" t="s">
        <v>287</v>
      </c>
      <c r="M196" s="24" t="str">
        <f>VLOOKUP(E196,[1]Riferimento!$E$3:$H$181,4,FALSE)</f>
        <v>Tax Year Closed</v>
      </c>
      <c r="N196" s="25">
        <f t="shared" si="14"/>
        <v>44562</v>
      </c>
      <c r="O196" s="28">
        <f>VLOOKUP(E196,[1]Riferimento!$E$3:$I$181,5,FALSE)</f>
        <v>3650</v>
      </c>
      <c r="P196" s="29">
        <f t="shared" si="12"/>
        <v>48212</v>
      </c>
      <c r="Q196" s="29" t="str">
        <f>VLOOKUP(E196,[1]Riferimento!$E$3:$J$181,6,FALSE)</f>
        <v>Confidential</v>
      </c>
      <c r="R196" s="30"/>
      <c r="S196" s="38" t="str">
        <f t="shared" si="13"/>
        <v/>
      </c>
      <c r="T196" s="22" t="s">
        <v>549</v>
      </c>
      <c r="U196" s="23" t="s">
        <v>36</v>
      </c>
      <c r="V196" s="24" t="s">
        <v>104</v>
      </c>
      <c r="W196" s="51">
        <v>45099</v>
      </c>
      <c r="X196" s="34">
        <v>2838</v>
      </c>
      <c r="Y196" s="34">
        <f t="shared" si="15"/>
        <v>61071</v>
      </c>
      <c r="Z196" s="33"/>
      <c r="AA196" s="33"/>
    </row>
    <row r="197" spans="1:27" ht="98" x14ac:dyDescent="0.2">
      <c r="A197" s="50">
        <v>61071</v>
      </c>
      <c r="B197" s="22" t="s">
        <v>30</v>
      </c>
      <c r="C197" s="23" t="str">
        <f>VLOOKUP(B197, [1]Riferimento!M$3:N239, 2, 0)</f>
        <v>Italy</v>
      </c>
      <c r="D197" s="22" t="s">
        <v>141</v>
      </c>
      <c r="E197" s="22" t="s">
        <v>79</v>
      </c>
      <c r="F197" s="24" t="str">
        <f>VLOOKUP(E197,[1]Riferimento!$E$3:$H$183,3,FALSE)</f>
        <v>EVT+10Y</v>
      </c>
      <c r="G197" s="24" t="str">
        <f>VLOOKUP(E197,[1]Riferimento!$E$3:$H$181,2,FALSE)</f>
        <v>Accounts Payable, Receivables, Journal Vouchers and Cost Accounting</v>
      </c>
      <c r="H197" s="25">
        <v>44197</v>
      </c>
      <c r="I197" s="26">
        <v>44561</v>
      </c>
      <c r="J197" s="35" t="s">
        <v>80</v>
      </c>
      <c r="K197" s="27" t="s">
        <v>283</v>
      </c>
      <c r="L197" s="22" t="s">
        <v>288</v>
      </c>
      <c r="M197" s="24" t="str">
        <f>VLOOKUP(E197,[1]Riferimento!$E$3:$H$181,4,FALSE)</f>
        <v>Tax Year Closed</v>
      </c>
      <c r="N197" s="25">
        <f t="shared" si="14"/>
        <v>44562</v>
      </c>
      <c r="O197" s="28">
        <f>VLOOKUP(E197,[1]Riferimento!$E$3:$I$181,5,FALSE)</f>
        <v>3650</v>
      </c>
      <c r="P197" s="29">
        <f t="shared" si="12"/>
        <v>48212</v>
      </c>
      <c r="Q197" s="29" t="str">
        <f>VLOOKUP(E197,[1]Riferimento!$E$3:$J$181,6,FALSE)</f>
        <v>Confidential</v>
      </c>
      <c r="R197" s="30"/>
      <c r="S197" s="38" t="str">
        <f t="shared" si="13"/>
        <v/>
      </c>
      <c r="T197" s="22" t="s">
        <v>549</v>
      </c>
      <c r="U197" s="23" t="s">
        <v>36</v>
      </c>
      <c r="V197" s="24" t="s">
        <v>104</v>
      </c>
      <c r="W197" s="51">
        <v>45099</v>
      </c>
      <c r="X197" s="34">
        <v>2838</v>
      </c>
      <c r="Y197" s="34">
        <f t="shared" si="15"/>
        <v>61071</v>
      </c>
      <c r="Z197" s="33"/>
      <c r="AA197" s="33"/>
    </row>
    <row r="198" spans="1:27" ht="98" x14ac:dyDescent="0.2">
      <c r="A198" s="50">
        <v>61071</v>
      </c>
      <c r="B198" s="22" t="s">
        <v>30</v>
      </c>
      <c r="C198" s="23" t="str">
        <f>VLOOKUP(B198, [1]Riferimento!M$3:N240, 2, 0)</f>
        <v>Italy</v>
      </c>
      <c r="D198" s="22" t="s">
        <v>141</v>
      </c>
      <c r="E198" s="22" t="s">
        <v>79</v>
      </c>
      <c r="F198" s="24" t="str">
        <f>VLOOKUP(E198,[1]Riferimento!$E$3:$H$183,3,FALSE)</f>
        <v>EVT+10Y</v>
      </c>
      <c r="G198" s="24" t="str">
        <f>VLOOKUP(E198,[1]Riferimento!$E$3:$H$181,2,FALSE)</f>
        <v>Accounts Payable, Receivables, Journal Vouchers and Cost Accounting</v>
      </c>
      <c r="H198" s="25">
        <v>42736</v>
      </c>
      <c r="I198" s="26">
        <v>43100</v>
      </c>
      <c r="J198" s="35" t="s">
        <v>80</v>
      </c>
      <c r="K198" s="27" t="s">
        <v>283</v>
      </c>
      <c r="L198" s="22" t="s">
        <v>289</v>
      </c>
      <c r="M198" s="24" t="str">
        <f>VLOOKUP(E198,[1]Riferimento!$E$3:$H$181,4,FALSE)</f>
        <v>Tax Year Closed</v>
      </c>
      <c r="N198" s="25">
        <f t="shared" si="14"/>
        <v>43101</v>
      </c>
      <c r="O198" s="28">
        <f>VLOOKUP(E198,[1]Riferimento!$E$3:$I$181,5,FALSE)</f>
        <v>3650</v>
      </c>
      <c r="P198" s="29">
        <f t="shared" ref="P198:P261" si="16">N198+O198</f>
        <v>46751</v>
      </c>
      <c r="Q198" s="29" t="str">
        <f>VLOOKUP(E198,[1]Riferimento!$E$3:$J$181,6,FALSE)</f>
        <v>Confidential</v>
      </c>
      <c r="R198" s="30"/>
      <c r="S198" s="38" t="str">
        <f t="shared" si="13"/>
        <v/>
      </c>
      <c r="T198" s="22" t="s">
        <v>549</v>
      </c>
      <c r="U198" s="23" t="s">
        <v>36</v>
      </c>
      <c r="V198" s="24" t="s">
        <v>104</v>
      </c>
      <c r="W198" s="51">
        <v>45099</v>
      </c>
      <c r="X198" s="34">
        <v>2838</v>
      </c>
      <c r="Y198" s="34">
        <f t="shared" si="15"/>
        <v>61071</v>
      </c>
      <c r="Z198" s="33"/>
      <c r="AA198" s="33"/>
    </row>
    <row r="199" spans="1:27" ht="98" x14ac:dyDescent="0.2">
      <c r="A199" s="50">
        <v>61072</v>
      </c>
      <c r="B199" s="22" t="s">
        <v>30</v>
      </c>
      <c r="C199" s="23" t="str">
        <f>VLOOKUP(B199, [1]Riferimento!M$3:N241, 2, 0)</f>
        <v>Italy</v>
      </c>
      <c r="D199" s="22" t="s">
        <v>141</v>
      </c>
      <c r="E199" s="22" t="s">
        <v>79</v>
      </c>
      <c r="F199" s="24" t="str">
        <f>VLOOKUP(E199,[1]Riferimento!$E$3:$H$183,3,FALSE)</f>
        <v>EVT+10Y</v>
      </c>
      <c r="G199" s="24" t="str">
        <f>VLOOKUP(E199,[1]Riferimento!$E$3:$H$181,2,FALSE)</f>
        <v>Accounts Payable, Receivables, Journal Vouchers and Cost Accounting</v>
      </c>
      <c r="H199" s="25">
        <v>42917</v>
      </c>
      <c r="I199" s="26">
        <v>43008</v>
      </c>
      <c r="J199" s="35" t="s">
        <v>80</v>
      </c>
      <c r="K199" s="27" t="s">
        <v>283</v>
      </c>
      <c r="L199" s="22" t="s">
        <v>290</v>
      </c>
      <c r="M199" s="24" t="str">
        <f>VLOOKUP(E199,[1]Riferimento!$E$3:$H$181,4,FALSE)</f>
        <v>Tax Year Closed</v>
      </c>
      <c r="N199" s="25">
        <f t="shared" si="14"/>
        <v>43009</v>
      </c>
      <c r="O199" s="28">
        <f>VLOOKUP(E199,[1]Riferimento!$E$3:$I$181,5,FALSE)</f>
        <v>3650</v>
      </c>
      <c r="P199" s="29">
        <f t="shared" si="16"/>
        <v>46659</v>
      </c>
      <c r="Q199" s="29" t="str">
        <f>VLOOKUP(E199,[1]Riferimento!$E$3:$J$181,6,FALSE)</f>
        <v>Confidential</v>
      </c>
      <c r="R199" s="30"/>
      <c r="S199" s="38" t="str">
        <f t="shared" si="13"/>
        <v/>
      </c>
      <c r="T199" s="22" t="s">
        <v>549</v>
      </c>
      <c r="U199" s="23" t="s">
        <v>36</v>
      </c>
      <c r="V199" s="24" t="s">
        <v>104</v>
      </c>
      <c r="W199" s="51">
        <v>45099</v>
      </c>
      <c r="X199" s="34">
        <v>2838</v>
      </c>
      <c r="Y199" s="34">
        <f t="shared" si="15"/>
        <v>61072</v>
      </c>
      <c r="Z199" s="33"/>
      <c r="AA199" s="33"/>
    </row>
    <row r="200" spans="1:27" ht="98" x14ac:dyDescent="0.2">
      <c r="A200" s="50">
        <v>61072</v>
      </c>
      <c r="B200" s="22" t="s">
        <v>30</v>
      </c>
      <c r="C200" s="23" t="str">
        <f>VLOOKUP(B200, [1]Riferimento!M$3:N242, 2, 0)</f>
        <v>Italy</v>
      </c>
      <c r="D200" s="22" t="s">
        <v>141</v>
      </c>
      <c r="E200" s="22" t="s">
        <v>79</v>
      </c>
      <c r="F200" s="24" t="str">
        <f>VLOOKUP(E200,[1]Riferimento!$E$3:$H$183,3,FALSE)</f>
        <v>EVT+10Y</v>
      </c>
      <c r="G200" s="24" t="str">
        <f>VLOOKUP(E200,[1]Riferimento!$E$3:$H$181,2,FALSE)</f>
        <v>Accounts Payable, Receivables, Journal Vouchers and Cost Accounting</v>
      </c>
      <c r="H200" s="25">
        <v>43009</v>
      </c>
      <c r="I200" s="26">
        <v>43100</v>
      </c>
      <c r="J200" s="35" t="s">
        <v>80</v>
      </c>
      <c r="K200" s="27" t="s">
        <v>283</v>
      </c>
      <c r="L200" s="22" t="s">
        <v>291</v>
      </c>
      <c r="M200" s="24" t="str">
        <f>VLOOKUP(E200,[1]Riferimento!$E$3:$H$181,4,FALSE)</f>
        <v>Tax Year Closed</v>
      </c>
      <c r="N200" s="25">
        <f t="shared" si="14"/>
        <v>43101</v>
      </c>
      <c r="O200" s="28">
        <f>VLOOKUP(E200,[1]Riferimento!$E$3:$I$181,5,FALSE)</f>
        <v>3650</v>
      </c>
      <c r="P200" s="29">
        <f t="shared" si="16"/>
        <v>46751</v>
      </c>
      <c r="Q200" s="29" t="str">
        <f>VLOOKUP(E200,[1]Riferimento!$E$3:$J$181,6,FALSE)</f>
        <v>Confidential</v>
      </c>
      <c r="R200" s="30"/>
      <c r="S200" s="38" t="str">
        <f t="shared" si="13"/>
        <v/>
      </c>
      <c r="T200" s="22" t="s">
        <v>549</v>
      </c>
      <c r="U200" s="23" t="s">
        <v>36</v>
      </c>
      <c r="V200" s="24" t="s">
        <v>104</v>
      </c>
      <c r="W200" s="51">
        <v>45099</v>
      </c>
      <c r="X200" s="34">
        <v>2838</v>
      </c>
      <c r="Y200" s="34">
        <f t="shared" si="15"/>
        <v>61072</v>
      </c>
      <c r="Z200" s="33"/>
      <c r="AA200" s="33"/>
    </row>
    <row r="201" spans="1:27" ht="98" x14ac:dyDescent="0.2">
      <c r="A201" s="50">
        <v>61072</v>
      </c>
      <c r="B201" s="22" t="s">
        <v>30</v>
      </c>
      <c r="C201" s="23" t="str">
        <f>VLOOKUP(B201, [1]Riferimento!M$3:N243, 2, 0)</f>
        <v>Italy</v>
      </c>
      <c r="D201" s="22" t="s">
        <v>141</v>
      </c>
      <c r="E201" s="22" t="s">
        <v>79</v>
      </c>
      <c r="F201" s="24" t="str">
        <f>VLOOKUP(E201,[1]Riferimento!$E$3:$H$183,3,FALSE)</f>
        <v>EVT+10Y</v>
      </c>
      <c r="G201" s="24" t="str">
        <f>VLOOKUP(E201,[1]Riferimento!$E$3:$H$181,2,FALSE)</f>
        <v>Accounts Payable, Receivables, Journal Vouchers and Cost Accounting</v>
      </c>
      <c r="H201" s="25">
        <v>42736</v>
      </c>
      <c r="I201" s="26">
        <v>42825</v>
      </c>
      <c r="J201" s="35" t="s">
        <v>80</v>
      </c>
      <c r="K201" s="27" t="s">
        <v>283</v>
      </c>
      <c r="L201" s="22" t="s">
        <v>292</v>
      </c>
      <c r="M201" s="24" t="str">
        <f>VLOOKUP(E201,[1]Riferimento!$E$3:$H$181,4,FALSE)</f>
        <v>Tax Year Closed</v>
      </c>
      <c r="N201" s="25">
        <f t="shared" si="14"/>
        <v>42826</v>
      </c>
      <c r="O201" s="28">
        <f>VLOOKUP(E201,[1]Riferimento!$E$3:$I$181,5,FALSE)</f>
        <v>3650</v>
      </c>
      <c r="P201" s="29">
        <f t="shared" si="16"/>
        <v>46476</v>
      </c>
      <c r="Q201" s="29" t="str">
        <f>VLOOKUP(E201,[1]Riferimento!$E$3:$J$181,6,FALSE)</f>
        <v>Confidential</v>
      </c>
      <c r="R201" s="30"/>
      <c r="S201" s="38" t="str">
        <f t="shared" si="13"/>
        <v/>
      </c>
      <c r="T201" s="22" t="s">
        <v>549</v>
      </c>
      <c r="U201" s="23" t="s">
        <v>36</v>
      </c>
      <c r="V201" s="24" t="s">
        <v>104</v>
      </c>
      <c r="W201" s="51">
        <v>45099</v>
      </c>
      <c r="X201" s="34">
        <v>2838</v>
      </c>
      <c r="Y201" s="34">
        <f t="shared" si="15"/>
        <v>61072</v>
      </c>
      <c r="Z201" s="33"/>
      <c r="AA201" s="33"/>
    </row>
    <row r="202" spans="1:27" ht="98" x14ac:dyDescent="0.2">
      <c r="A202" s="50">
        <v>61072</v>
      </c>
      <c r="B202" s="22" t="s">
        <v>30</v>
      </c>
      <c r="C202" s="23" t="str">
        <f>VLOOKUP(B202, [1]Riferimento!M$3:N244, 2, 0)</f>
        <v>Italy</v>
      </c>
      <c r="D202" s="22" t="s">
        <v>141</v>
      </c>
      <c r="E202" s="22" t="s">
        <v>79</v>
      </c>
      <c r="F202" s="24" t="str">
        <f>VLOOKUP(E202,[1]Riferimento!$E$3:$H$183,3,FALSE)</f>
        <v>EVT+10Y</v>
      </c>
      <c r="G202" s="24" t="str">
        <f>VLOOKUP(E202,[1]Riferimento!$E$3:$H$181,2,FALSE)</f>
        <v>Accounts Payable, Receivables, Journal Vouchers and Cost Accounting</v>
      </c>
      <c r="H202" s="25">
        <v>43101</v>
      </c>
      <c r="I202" s="26">
        <v>43190</v>
      </c>
      <c r="J202" s="35" t="s">
        <v>80</v>
      </c>
      <c r="K202" s="27" t="s">
        <v>283</v>
      </c>
      <c r="L202" s="22" t="s">
        <v>293</v>
      </c>
      <c r="M202" s="24" t="str">
        <f>VLOOKUP(E202,[1]Riferimento!$E$3:$H$181,4,FALSE)</f>
        <v>Tax Year Closed</v>
      </c>
      <c r="N202" s="25">
        <f t="shared" si="14"/>
        <v>43191</v>
      </c>
      <c r="O202" s="28">
        <f>VLOOKUP(E202,[1]Riferimento!$E$3:$I$181,5,FALSE)</f>
        <v>3650</v>
      </c>
      <c r="P202" s="29">
        <f t="shared" si="16"/>
        <v>46841</v>
      </c>
      <c r="Q202" s="29" t="str">
        <f>VLOOKUP(E202,[1]Riferimento!$E$3:$J$181,6,FALSE)</f>
        <v>Confidential</v>
      </c>
      <c r="R202" s="30"/>
      <c r="S202" s="38" t="str">
        <f t="shared" si="13"/>
        <v/>
      </c>
      <c r="T202" s="22" t="s">
        <v>549</v>
      </c>
      <c r="U202" s="23" t="s">
        <v>36</v>
      </c>
      <c r="V202" s="24" t="s">
        <v>104</v>
      </c>
      <c r="W202" s="51">
        <v>45099</v>
      </c>
      <c r="X202" s="34">
        <v>2838</v>
      </c>
      <c r="Y202" s="34">
        <f t="shared" si="15"/>
        <v>61072</v>
      </c>
      <c r="Z202" s="33"/>
      <c r="AA202" s="33"/>
    </row>
    <row r="203" spans="1:27" ht="98" x14ac:dyDescent="0.2">
      <c r="A203" s="50">
        <v>61072</v>
      </c>
      <c r="B203" s="22" t="s">
        <v>30</v>
      </c>
      <c r="C203" s="23" t="str">
        <f>VLOOKUP(B203, [1]Riferimento!M$3:N245, 2, 0)</f>
        <v>Italy</v>
      </c>
      <c r="D203" s="22" t="s">
        <v>141</v>
      </c>
      <c r="E203" s="22" t="s">
        <v>79</v>
      </c>
      <c r="F203" s="24" t="str">
        <f>VLOOKUP(E203,[1]Riferimento!$E$3:$H$183,3,FALSE)</f>
        <v>EVT+10Y</v>
      </c>
      <c r="G203" s="24" t="str">
        <f>VLOOKUP(E203,[1]Riferimento!$E$3:$H$181,2,FALSE)</f>
        <v>Accounts Payable, Receivables, Journal Vouchers and Cost Accounting</v>
      </c>
      <c r="H203" s="25">
        <v>43191</v>
      </c>
      <c r="I203" s="26">
        <v>43281</v>
      </c>
      <c r="J203" s="35" t="s">
        <v>80</v>
      </c>
      <c r="K203" s="27" t="s">
        <v>283</v>
      </c>
      <c r="L203" s="22" t="s">
        <v>294</v>
      </c>
      <c r="M203" s="24" t="str">
        <f>VLOOKUP(E203,[1]Riferimento!$E$3:$H$181,4,FALSE)</f>
        <v>Tax Year Closed</v>
      </c>
      <c r="N203" s="25">
        <f>+I203+1</f>
        <v>43282</v>
      </c>
      <c r="O203" s="28">
        <f>VLOOKUP(E203,[1]Riferimento!$E$3:$I$181,5,FALSE)</f>
        <v>3650</v>
      </c>
      <c r="P203" s="29">
        <f t="shared" si="16"/>
        <v>46932</v>
      </c>
      <c r="Q203" s="29" t="str">
        <f>VLOOKUP(E203,[1]Riferimento!$E$3:$J$181,6,FALSE)</f>
        <v>Confidential</v>
      </c>
      <c r="R203" s="30"/>
      <c r="S203" s="38" t="str">
        <f t="shared" si="13"/>
        <v/>
      </c>
      <c r="T203" s="22" t="s">
        <v>549</v>
      </c>
      <c r="U203" s="23" t="s">
        <v>36</v>
      </c>
      <c r="V203" s="24" t="s">
        <v>104</v>
      </c>
      <c r="W203" s="51">
        <v>45099</v>
      </c>
      <c r="X203" s="34">
        <v>2838</v>
      </c>
      <c r="Y203" s="34">
        <f t="shared" si="15"/>
        <v>61072</v>
      </c>
      <c r="Z203" s="33"/>
      <c r="AA203" s="33"/>
    </row>
    <row r="204" spans="1:27" ht="98" x14ac:dyDescent="0.2">
      <c r="A204" s="50">
        <v>61072</v>
      </c>
      <c r="B204" s="22" t="s">
        <v>30</v>
      </c>
      <c r="C204" s="23" t="str">
        <f>VLOOKUP(B204, [1]Riferimento!M$3:N246, 2, 0)</f>
        <v>Italy</v>
      </c>
      <c r="D204" s="22" t="s">
        <v>141</v>
      </c>
      <c r="E204" s="22" t="s">
        <v>79</v>
      </c>
      <c r="F204" s="24" t="str">
        <f>VLOOKUP(E204,[1]Riferimento!$E$3:$H$183,3,FALSE)</f>
        <v>EVT+10Y</v>
      </c>
      <c r="G204" s="24" t="str">
        <f>VLOOKUP(E204,[1]Riferimento!$E$3:$H$181,2,FALSE)</f>
        <v>Accounts Payable, Receivables, Journal Vouchers and Cost Accounting</v>
      </c>
      <c r="H204" s="25">
        <v>43282</v>
      </c>
      <c r="I204" s="26">
        <v>43373</v>
      </c>
      <c r="J204" s="35" t="s">
        <v>80</v>
      </c>
      <c r="K204" s="27" t="s">
        <v>283</v>
      </c>
      <c r="L204" s="22" t="s">
        <v>295</v>
      </c>
      <c r="M204" s="24" t="str">
        <f>VLOOKUP(E204,[1]Riferimento!$E$3:$H$181,4,FALSE)</f>
        <v>Tax Year Closed</v>
      </c>
      <c r="N204" s="25">
        <f>+I204+1</f>
        <v>43374</v>
      </c>
      <c r="O204" s="28">
        <f>VLOOKUP(E204,[1]Riferimento!$E$3:$I$181,5,FALSE)</f>
        <v>3650</v>
      </c>
      <c r="P204" s="29">
        <f t="shared" si="16"/>
        <v>47024</v>
      </c>
      <c r="Q204" s="29" t="str">
        <f>VLOOKUP(E204,[1]Riferimento!$E$3:$J$181,6,FALSE)</f>
        <v>Confidential</v>
      </c>
      <c r="R204" s="30"/>
      <c r="S204" s="38" t="str">
        <f t="shared" si="13"/>
        <v/>
      </c>
      <c r="T204" s="22" t="s">
        <v>549</v>
      </c>
      <c r="U204" s="23" t="s">
        <v>36</v>
      </c>
      <c r="V204" s="24" t="s">
        <v>104</v>
      </c>
      <c r="W204" s="51">
        <v>45099</v>
      </c>
      <c r="X204" s="34">
        <v>2838</v>
      </c>
      <c r="Y204" s="34">
        <f t="shared" si="15"/>
        <v>61072</v>
      </c>
      <c r="Z204" s="33"/>
      <c r="AA204" s="33"/>
    </row>
    <row r="205" spans="1:27" ht="98" x14ac:dyDescent="0.2">
      <c r="A205" s="50">
        <v>61073</v>
      </c>
      <c r="B205" s="22" t="s">
        <v>30</v>
      </c>
      <c r="C205" s="23" t="str">
        <f>VLOOKUP(B205, [1]Riferimento!M$3:N247, 2, 0)</f>
        <v>Italy</v>
      </c>
      <c r="D205" s="22" t="s">
        <v>141</v>
      </c>
      <c r="E205" s="22" t="s">
        <v>79</v>
      </c>
      <c r="F205" s="24" t="str">
        <f>VLOOKUP(E205,[1]Riferimento!$E$3:$H$183,3,FALSE)</f>
        <v>EVT+10Y</v>
      </c>
      <c r="G205" s="24" t="str">
        <f>VLOOKUP(E205,[1]Riferimento!$E$3:$H$181,2,FALSE)</f>
        <v>Accounts Payable, Receivables, Journal Vouchers and Cost Accounting</v>
      </c>
      <c r="H205" s="25">
        <v>42370</v>
      </c>
      <c r="I205" s="26">
        <v>42735</v>
      </c>
      <c r="J205" s="35" t="s">
        <v>167</v>
      </c>
      <c r="K205" s="27" t="s">
        <v>168</v>
      </c>
      <c r="L205" s="22" t="s">
        <v>296</v>
      </c>
      <c r="M205" s="24" t="str">
        <f>VLOOKUP(E205,[1]Riferimento!$E$3:$H$181,4,FALSE)</f>
        <v>Tax Year Closed</v>
      </c>
      <c r="N205" s="25">
        <f t="shared" si="14"/>
        <v>42736</v>
      </c>
      <c r="O205" s="28">
        <f>VLOOKUP(E205,[1]Riferimento!$E$3:$I$181,5,FALSE)</f>
        <v>3650</v>
      </c>
      <c r="P205" s="29">
        <f t="shared" si="16"/>
        <v>46386</v>
      </c>
      <c r="Q205" s="29" t="str">
        <f>VLOOKUP(E205,[1]Riferimento!$E$3:$J$181,6,FALSE)</f>
        <v>Confidential</v>
      </c>
      <c r="R205" s="30"/>
      <c r="S205" s="38" t="str">
        <f t="shared" si="13"/>
        <v/>
      </c>
      <c r="T205" s="22" t="s">
        <v>549</v>
      </c>
      <c r="U205" s="23" t="s">
        <v>36</v>
      </c>
      <c r="V205" s="24" t="s">
        <v>104</v>
      </c>
      <c r="W205" s="51">
        <v>45099</v>
      </c>
      <c r="X205" s="34">
        <v>2837</v>
      </c>
      <c r="Y205" s="34">
        <f t="shared" si="15"/>
        <v>61073</v>
      </c>
      <c r="Z205" s="33"/>
      <c r="AA205" s="33"/>
    </row>
    <row r="206" spans="1:27" ht="98" x14ac:dyDescent="0.2">
      <c r="A206" s="50">
        <v>61073</v>
      </c>
      <c r="B206" s="22" t="s">
        <v>30</v>
      </c>
      <c r="C206" s="23" t="str">
        <f>VLOOKUP(B206, [1]Riferimento!M$3:N248, 2, 0)</f>
        <v>Italy</v>
      </c>
      <c r="D206" s="22" t="s">
        <v>141</v>
      </c>
      <c r="E206" s="22" t="s">
        <v>79</v>
      </c>
      <c r="F206" s="24" t="str">
        <f>VLOOKUP(E206,[1]Riferimento!$E$3:$H$183,3,FALSE)</f>
        <v>EVT+10Y</v>
      </c>
      <c r="G206" s="24" t="str">
        <f>VLOOKUP(E206,[1]Riferimento!$E$3:$H$181,2,FALSE)</f>
        <v>Accounts Payable, Receivables, Journal Vouchers and Cost Accounting</v>
      </c>
      <c r="H206" s="25">
        <v>42370</v>
      </c>
      <c r="I206" s="26">
        <v>42735</v>
      </c>
      <c r="J206" s="35" t="s">
        <v>167</v>
      </c>
      <c r="K206" s="27" t="s">
        <v>168</v>
      </c>
      <c r="L206" s="22" t="s">
        <v>297</v>
      </c>
      <c r="M206" s="24" t="str">
        <f>VLOOKUP(E206,[1]Riferimento!$E$3:$H$181,4,FALSE)</f>
        <v>Tax Year Closed</v>
      </c>
      <c r="N206" s="25">
        <f t="shared" si="14"/>
        <v>42736</v>
      </c>
      <c r="O206" s="28">
        <f>VLOOKUP(E206,[1]Riferimento!$E$3:$I$181,5,FALSE)</f>
        <v>3650</v>
      </c>
      <c r="P206" s="29">
        <f t="shared" si="16"/>
        <v>46386</v>
      </c>
      <c r="Q206" s="29" t="str">
        <f>VLOOKUP(E206,[1]Riferimento!$E$3:$J$181,6,FALSE)</f>
        <v>Confidential</v>
      </c>
      <c r="R206" s="30"/>
      <c r="S206" s="38" t="str">
        <f t="shared" si="13"/>
        <v/>
      </c>
      <c r="T206" s="22" t="s">
        <v>549</v>
      </c>
      <c r="U206" s="23" t="s">
        <v>36</v>
      </c>
      <c r="V206" s="24" t="s">
        <v>104</v>
      </c>
      <c r="W206" s="51">
        <v>45099</v>
      </c>
      <c r="X206" s="34">
        <v>2837</v>
      </c>
      <c r="Y206" s="34">
        <f t="shared" si="15"/>
        <v>61073</v>
      </c>
      <c r="Z206" s="33"/>
      <c r="AA206" s="33"/>
    </row>
    <row r="207" spans="1:27" ht="70" x14ac:dyDescent="0.2">
      <c r="A207" s="50">
        <v>61073</v>
      </c>
      <c r="B207" s="22" t="s">
        <v>30</v>
      </c>
      <c r="C207" s="23" t="str">
        <f>VLOOKUP(B207, [1]Riferimento!M$3:N249, 2, 0)</f>
        <v>Italy</v>
      </c>
      <c r="D207" s="22" t="s">
        <v>101</v>
      </c>
      <c r="E207" s="52" t="s">
        <v>102</v>
      </c>
      <c r="F207" s="24" t="str">
        <f>VLOOKUP(E207,[1]Riferimento!$E$3:$H$183,3,FALSE)</f>
        <v>10Y</v>
      </c>
      <c r="G207" s="24" t="str">
        <f>VLOOKUP(E207,[1]Riferimento!$E$3:$H$181,2,FALSE)</f>
        <v>Banking Records</v>
      </c>
      <c r="H207" s="25">
        <v>43831</v>
      </c>
      <c r="I207" s="26">
        <v>44561</v>
      </c>
      <c r="J207" s="35" t="s">
        <v>80</v>
      </c>
      <c r="K207" s="27" t="s">
        <v>283</v>
      </c>
      <c r="L207" s="22" t="s">
        <v>298</v>
      </c>
      <c r="M207" s="24" t="str">
        <f>VLOOKUP(E207,[1]Riferimento!$E$3:$H$181,4,FALSE)</f>
        <v>Creation Date</v>
      </c>
      <c r="N207" s="25">
        <f t="shared" si="14"/>
        <v>44562</v>
      </c>
      <c r="O207" s="28">
        <f>VLOOKUP(E207,[1]Riferimento!$E$3:$I$181,5,FALSE)</f>
        <v>3650</v>
      </c>
      <c r="P207" s="29">
        <f t="shared" si="16"/>
        <v>48212</v>
      </c>
      <c r="Q207" s="29" t="str">
        <f>VLOOKUP(E207,[1]Riferimento!$E$3:$J$181,6,FALSE)</f>
        <v>Highly Confidential</v>
      </c>
      <c r="R207" s="30"/>
      <c r="S207" s="38" t="str">
        <f t="shared" si="13"/>
        <v/>
      </c>
      <c r="T207" s="22" t="s">
        <v>549</v>
      </c>
      <c r="U207" s="23" t="s">
        <v>36</v>
      </c>
      <c r="V207" s="24" t="s">
        <v>104</v>
      </c>
      <c r="W207" s="51">
        <v>45099</v>
      </c>
      <c r="X207" s="34">
        <v>2837</v>
      </c>
      <c r="Y207" s="34">
        <f t="shared" si="15"/>
        <v>61073</v>
      </c>
      <c r="Z207" s="33"/>
      <c r="AA207" s="33"/>
    </row>
    <row r="208" spans="1:27" ht="98" x14ac:dyDescent="0.2">
      <c r="A208" s="50">
        <v>61073</v>
      </c>
      <c r="B208" s="22" t="s">
        <v>30</v>
      </c>
      <c r="C208" s="23" t="str">
        <f>VLOOKUP(B208, [1]Riferimento!M$3:N250, 2, 0)</f>
        <v>Italy</v>
      </c>
      <c r="D208" s="22" t="s">
        <v>101</v>
      </c>
      <c r="E208" s="52" t="s">
        <v>102</v>
      </c>
      <c r="F208" s="24" t="str">
        <f>VLOOKUP(E208,[1]Riferimento!$E$3:$H$183,3,FALSE)</f>
        <v>10Y</v>
      </c>
      <c r="G208" s="24" t="str">
        <f>VLOOKUP(E208,[1]Riferimento!$E$3:$H$181,2,FALSE)</f>
        <v>Banking Records</v>
      </c>
      <c r="H208" s="25">
        <v>44197</v>
      </c>
      <c r="I208" s="26">
        <v>44561</v>
      </c>
      <c r="J208" s="35" t="s">
        <v>80</v>
      </c>
      <c r="K208" s="27" t="s">
        <v>283</v>
      </c>
      <c r="L208" s="22" t="s">
        <v>299</v>
      </c>
      <c r="M208" s="24" t="str">
        <f>VLOOKUP(E208,[1]Riferimento!$E$3:$H$181,4,FALSE)</f>
        <v>Creation Date</v>
      </c>
      <c r="N208" s="25">
        <f t="shared" si="14"/>
        <v>44562</v>
      </c>
      <c r="O208" s="28">
        <f>VLOOKUP(E208,[1]Riferimento!$E$3:$I$181,5,FALSE)</f>
        <v>3650</v>
      </c>
      <c r="P208" s="29">
        <f t="shared" si="16"/>
        <v>48212</v>
      </c>
      <c r="Q208" s="29" t="str">
        <f>VLOOKUP(E208,[1]Riferimento!$E$3:$J$181,6,FALSE)</f>
        <v>Highly Confidential</v>
      </c>
      <c r="R208" s="30"/>
      <c r="S208" s="38" t="str">
        <f t="shared" si="13"/>
        <v/>
      </c>
      <c r="T208" s="22" t="s">
        <v>549</v>
      </c>
      <c r="U208" s="23" t="s">
        <v>36</v>
      </c>
      <c r="V208" s="24" t="s">
        <v>104</v>
      </c>
      <c r="W208" s="51">
        <v>45099</v>
      </c>
      <c r="X208" s="34">
        <v>2837</v>
      </c>
      <c r="Y208" s="34">
        <f t="shared" si="15"/>
        <v>61073</v>
      </c>
      <c r="Z208" s="33"/>
      <c r="AA208" s="33"/>
    </row>
    <row r="209" spans="1:27" ht="84" x14ac:dyDescent="0.2">
      <c r="A209" s="50">
        <v>61035</v>
      </c>
      <c r="B209" s="22" t="s">
        <v>30</v>
      </c>
      <c r="C209" s="23" t="str">
        <f>VLOOKUP(B209, [1]Riferimento!M$3:N251, 2, 0)</f>
        <v>Italy</v>
      </c>
      <c r="D209" s="53" t="s">
        <v>300</v>
      </c>
      <c r="E209" s="53" t="s">
        <v>246</v>
      </c>
      <c r="F209" s="24" t="str">
        <f>VLOOKUP(E209,[1]Riferimento!$E$3:$H$183,3,FALSE)</f>
        <v>EVT+10Y</v>
      </c>
      <c r="G209" s="24" t="str">
        <f>VLOOKUP(E209,[1]Riferimento!$E$3:$H$181,2,FALSE)</f>
        <v>Engineering Administration</v>
      </c>
      <c r="H209" s="25">
        <v>44197</v>
      </c>
      <c r="I209" s="54">
        <v>44912</v>
      </c>
      <c r="J209" s="55" t="s">
        <v>301</v>
      </c>
      <c r="K209" s="56" t="s">
        <v>302</v>
      </c>
      <c r="L209" s="53" t="s">
        <v>303</v>
      </c>
      <c r="M209" s="24" t="str">
        <f>VLOOKUP(E209,[1]Riferimento!$E$3:$H$181,4,FALSE)</f>
        <v>Project Closed</v>
      </c>
      <c r="N209" s="25">
        <f>+I209+1</f>
        <v>44913</v>
      </c>
      <c r="O209" s="28">
        <f>VLOOKUP(E209,[1]Riferimento!$E$3:$I$181,5,FALSE)</f>
        <v>3650</v>
      </c>
      <c r="P209" s="29">
        <f t="shared" si="16"/>
        <v>48563</v>
      </c>
      <c r="Q209" s="29" t="str">
        <f>VLOOKUP(E209,[1]Riferimento!$E$3:$J$181,6,FALSE)</f>
        <v>Confidential</v>
      </c>
      <c r="R209" s="30"/>
      <c r="S209" s="38" t="str">
        <f t="shared" si="13"/>
        <v/>
      </c>
      <c r="T209" s="22" t="s">
        <v>549</v>
      </c>
      <c r="U209" s="23" t="s">
        <v>36</v>
      </c>
      <c r="V209" s="24" t="s">
        <v>304</v>
      </c>
      <c r="W209" s="51">
        <v>45099</v>
      </c>
      <c r="X209" s="34">
        <v>3588</v>
      </c>
      <c r="Y209" s="34">
        <f t="shared" si="15"/>
        <v>61035</v>
      </c>
      <c r="Z209" s="33"/>
      <c r="AA209" s="33"/>
    </row>
    <row r="210" spans="1:27" ht="98" x14ac:dyDescent="0.2">
      <c r="A210" s="50">
        <v>61035</v>
      </c>
      <c r="B210" s="22" t="s">
        <v>30</v>
      </c>
      <c r="C210" s="23" t="str">
        <f>VLOOKUP(B210, [1]Riferimento!M$3:N252, 2, 0)</f>
        <v>Italy</v>
      </c>
      <c r="D210" s="53" t="s">
        <v>300</v>
      </c>
      <c r="E210" s="53" t="s">
        <v>79</v>
      </c>
      <c r="F210" s="24" t="str">
        <f>VLOOKUP(E210,[1]Riferimento!$E$3:$H$183,3,FALSE)</f>
        <v>EVT+10Y</v>
      </c>
      <c r="G210" s="24" t="str">
        <f>VLOOKUP(E210,[1]Riferimento!$E$3:$H$181,2,FALSE)</f>
        <v>Accounts Payable, Receivables, Journal Vouchers and Cost Accounting</v>
      </c>
      <c r="H210" s="25">
        <v>44197</v>
      </c>
      <c r="I210" s="54">
        <v>44876</v>
      </c>
      <c r="J210" s="55" t="s">
        <v>301</v>
      </c>
      <c r="K210" s="56" t="s">
        <v>302</v>
      </c>
      <c r="L210" s="53" t="s">
        <v>305</v>
      </c>
      <c r="M210" s="24" t="str">
        <f>VLOOKUP(E210,[1]Riferimento!$E$3:$H$181,4,FALSE)</f>
        <v>Tax Year Closed</v>
      </c>
      <c r="N210" s="25">
        <f t="shared" si="14"/>
        <v>44877</v>
      </c>
      <c r="O210" s="28">
        <f>VLOOKUP(E210,[1]Riferimento!$E$3:$I$181,5,FALSE)</f>
        <v>3650</v>
      </c>
      <c r="P210" s="29">
        <f t="shared" si="16"/>
        <v>48527</v>
      </c>
      <c r="Q210" s="29" t="str">
        <f>VLOOKUP(E210,[1]Riferimento!$E$3:$J$181,6,FALSE)</f>
        <v>Confidential</v>
      </c>
      <c r="R210" s="30"/>
      <c r="S210" s="38" t="str">
        <f t="shared" si="13"/>
        <v/>
      </c>
      <c r="T210" s="22" t="s">
        <v>549</v>
      </c>
      <c r="U210" s="23" t="s">
        <v>36</v>
      </c>
      <c r="V210" s="24" t="s">
        <v>304</v>
      </c>
      <c r="W210" s="51">
        <v>45099</v>
      </c>
      <c r="X210" s="34">
        <v>3588</v>
      </c>
      <c r="Y210" s="34">
        <f t="shared" si="15"/>
        <v>61035</v>
      </c>
      <c r="Z210" s="33"/>
      <c r="AA210" s="33"/>
    </row>
    <row r="211" spans="1:27" ht="98" x14ac:dyDescent="0.2">
      <c r="A211" s="50">
        <v>61035</v>
      </c>
      <c r="B211" s="22" t="s">
        <v>30</v>
      </c>
      <c r="C211" s="23" t="str">
        <f>VLOOKUP(B211, [1]Riferimento!M$3:N253, 2, 0)</f>
        <v>Italy</v>
      </c>
      <c r="D211" s="53" t="s">
        <v>300</v>
      </c>
      <c r="E211" s="53" t="s">
        <v>79</v>
      </c>
      <c r="F211" s="24" t="str">
        <f>VLOOKUP(E211,[1]Riferimento!$E$3:$H$183,3,FALSE)</f>
        <v>EVT+10Y</v>
      </c>
      <c r="G211" s="24" t="str">
        <f>VLOOKUP(E211,[1]Riferimento!$E$3:$H$181,2,FALSE)</f>
        <v>Accounts Payable, Receivables, Journal Vouchers and Cost Accounting</v>
      </c>
      <c r="H211" s="25">
        <v>44197</v>
      </c>
      <c r="I211" s="54">
        <v>44819</v>
      </c>
      <c r="J211" s="55" t="s">
        <v>301</v>
      </c>
      <c r="K211" s="56" t="s">
        <v>302</v>
      </c>
      <c r="L211" s="53" t="s">
        <v>306</v>
      </c>
      <c r="M211" s="24" t="str">
        <f>VLOOKUP(E211,[1]Riferimento!$E$3:$H$181,4,FALSE)</f>
        <v>Tax Year Closed</v>
      </c>
      <c r="N211" s="25">
        <f t="shared" si="14"/>
        <v>44820</v>
      </c>
      <c r="O211" s="28">
        <f>VLOOKUP(E211,[1]Riferimento!$E$3:$I$181,5,FALSE)</f>
        <v>3650</v>
      </c>
      <c r="P211" s="29">
        <f t="shared" si="16"/>
        <v>48470</v>
      </c>
      <c r="Q211" s="29" t="str">
        <f>VLOOKUP(E211,[1]Riferimento!$E$3:$J$181,6,FALSE)</f>
        <v>Confidential</v>
      </c>
      <c r="R211" s="30"/>
      <c r="S211" s="38" t="str">
        <f t="shared" si="13"/>
        <v/>
      </c>
      <c r="T211" s="22" t="s">
        <v>549</v>
      </c>
      <c r="U211" s="23" t="s">
        <v>36</v>
      </c>
      <c r="V211" s="24" t="s">
        <v>304</v>
      </c>
      <c r="W211" s="51">
        <v>45099</v>
      </c>
      <c r="X211" s="34">
        <v>3588</v>
      </c>
      <c r="Y211" s="34">
        <f t="shared" si="15"/>
        <v>61035</v>
      </c>
      <c r="Z211" s="33"/>
      <c r="AA211" s="33"/>
    </row>
    <row r="212" spans="1:27" ht="98" x14ac:dyDescent="0.2">
      <c r="A212" s="50">
        <v>61035</v>
      </c>
      <c r="B212" s="22" t="s">
        <v>30</v>
      </c>
      <c r="C212" s="23" t="str">
        <f>VLOOKUP(B212, [1]Riferimento!M$3:N254, 2, 0)</f>
        <v>Italy</v>
      </c>
      <c r="D212" s="53" t="s">
        <v>300</v>
      </c>
      <c r="E212" s="53" t="s">
        <v>79</v>
      </c>
      <c r="F212" s="24" t="str">
        <f>VLOOKUP(E212,[1]Riferimento!$E$3:$H$183,3,FALSE)</f>
        <v>EVT+10Y</v>
      </c>
      <c r="G212" s="24" t="str">
        <f>VLOOKUP(E212,[1]Riferimento!$E$3:$H$181,2,FALSE)</f>
        <v>Accounts Payable, Receivables, Journal Vouchers and Cost Accounting</v>
      </c>
      <c r="H212" s="25">
        <v>44197</v>
      </c>
      <c r="I212" s="54">
        <v>44911</v>
      </c>
      <c r="J212" s="55" t="s">
        <v>301</v>
      </c>
      <c r="K212" s="56" t="s">
        <v>302</v>
      </c>
      <c r="L212" s="53" t="s">
        <v>307</v>
      </c>
      <c r="M212" s="24" t="str">
        <f>VLOOKUP(E212,[1]Riferimento!$E$3:$H$181,4,FALSE)</f>
        <v>Tax Year Closed</v>
      </c>
      <c r="N212" s="25">
        <f t="shared" si="14"/>
        <v>44912</v>
      </c>
      <c r="O212" s="28">
        <f>VLOOKUP(E212,[1]Riferimento!$E$3:$I$181,5,FALSE)</f>
        <v>3650</v>
      </c>
      <c r="P212" s="29">
        <f t="shared" si="16"/>
        <v>48562</v>
      </c>
      <c r="Q212" s="29" t="str">
        <f>VLOOKUP(E212,[1]Riferimento!$E$3:$J$181,6,FALSE)</f>
        <v>Confidential</v>
      </c>
      <c r="R212" s="30"/>
      <c r="S212" s="38" t="str">
        <f t="shared" si="13"/>
        <v/>
      </c>
      <c r="T212" s="22" t="s">
        <v>549</v>
      </c>
      <c r="U212" s="23" t="s">
        <v>36</v>
      </c>
      <c r="V212" s="24" t="s">
        <v>304</v>
      </c>
      <c r="W212" s="51">
        <v>45099</v>
      </c>
      <c r="X212" s="34">
        <v>3588</v>
      </c>
      <c r="Y212" s="34">
        <f t="shared" si="15"/>
        <v>61035</v>
      </c>
      <c r="Z212" s="33"/>
      <c r="AA212" s="33"/>
    </row>
    <row r="213" spans="1:27" ht="84" x14ac:dyDescent="0.2">
      <c r="A213" s="50">
        <v>61036</v>
      </c>
      <c r="B213" s="22" t="s">
        <v>30</v>
      </c>
      <c r="C213" s="23" t="str">
        <f>VLOOKUP(B213, [1]Riferimento!M$3:N255, 2, 0)</f>
        <v>Italy</v>
      </c>
      <c r="D213" s="22" t="s">
        <v>300</v>
      </c>
      <c r="E213" s="22" t="s">
        <v>246</v>
      </c>
      <c r="F213" s="24" t="str">
        <f>VLOOKUP(E213,[1]Riferimento!$E$3:$H$183,3,FALSE)</f>
        <v>EVT+10Y</v>
      </c>
      <c r="G213" s="24" t="str">
        <f>VLOOKUP(E213,[1]Riferimento!$E$3:$H$181,2,FALSE)</f>
        <v>Engineering Administration</v>
      </c>
      <c r="H213" s="25">
        <v>44138</v>
      </c>
      <c r="I213" s="26">
        <v>44916</v>
      </c>
      <c r="J213" s="23" t="s">
        <v>301</v>
      </c>
      <c r="K213" s="27" t="s">
        <v>302</v>
      </c>
      <c r="L213" s="22" t="s">
        <v>308</v>
      </c>
      <c r="M213" s="24" t="str">
        <f>VLOOKUP(E213,[1]Riferimento!$E$3:$H$181,4,FALSE)</f>
        <v>Project Closed</v>
      </c>
      <c r="N213" s="25">
        <f t="shared" si="14"/>
        <v>44917</v>
      </c>
      <c r="O213" s="28">
        <f>VLOOKUP(E213,[1]Riferimento!$E$3:$I$181,5,FALSE)</f>
        <v>3650</v>
      </c>
      <c r="P213" s="29">
        <f t="shared" si="16"/>
        <v>48567</v>
      </c>
      <c r="Q213" s="29" t="str">
        <f>VLOOKUP(E213,[1]Riferimento!$E$3:$J$181,6,FALSE)</f>
        <v>Confidential</v>
      </c>
      <c r="R213" s="30"/>
      <c r="S213" s="38" t="str">
        <f t="shared" si="13"/>
        <v/>
      </c>
      <c r="T213" s="22" t="s">
        <v>549</v>
      </c>
      <c r="U213" s="23" t="s">
        <v>36</v>
      </c>
      <c r="V213" s="24" t="s">
        <v>304</v>
      </c>
      <c r="W213" s="51">
        <v>45099</v>
      </c>
      <c r="X213" s="34">
        <v>3589</v>
      </c>
      <c r="Y213" s="34">
        <f t="shared" si="15"/>
        <v>61036</v>
      </c>
      <c r="Z213" s="33"/>
      <c r="AA213" s="33"/>
    </row>
    <row r="214" spans="1:27" ht="84" x14ac:dyDescent="0.2">
      <c r="A214" s="50">
        <v>61036</v>
      </c>
      <c r="B214" s="22" t="s">
        <v>30</v>
      </c>
      <c r="C214" s="23" t="str">
        <f>VLOOKUP(B214, [1]Riferimento!M$3:N256, 2, 0)</f>
        <v>Italy</v>
      </c>
      <c r="D214" s="22" t="s">
        <v>300</v>
      </c>
      <c r="E214" s="22" t="s">
        <v>246</v>
      </c>
      <c r="F214" s="24" t="str">
        <f>VLOOKUP(E214,[1]Riferimento!$E$3:$H$183,3,FALSE)</f>
        <v>EVT+10Y</v>
      </c>
      <c r="G214" s="24" t="str">
        <f>VLOOKUP(E214,[1]Riferimento!$E$3:$H$181,2,FALSE)</f>
        <v>Engineering Administration</v>
      </c>
      <c r="H214" s="25">
        <v>44244</v>
      </c>
      <c r="I214" s="26">
        <v>44856</v>
      </c>
      <c r="J214" s="23" t="s">
        <v>301</v>
      </c>
      <c r="K214" s="27" t="s">
        <v>302</v>
      </c>
      <c r="L214" s="22" t="s">
        <v>309</v>
      </c>
      <c r="M214" s="24" t="str">
        <f>VLOOKUP(E214,[1]Riferimento!$E$3:$H$181,4,FALSE)</f>
        <v>Project Closed</v>
      </c>
      <c r="N214" s="25">
        <f t="shared" si="14"/>
        <v>44857</v>
      </c>
      <c r="O214" s="28">
        <f>VLOOKUP(E214,[1]Riferimento!$E$3:$I$181,5,FALSE)</f>
        <v>3650</v>
      </c>
      <c r="P214" s="29">
        <f t="shared" si="16"/>
        <v>48507</v>
      </c>
      <c r="Q214" s="29" t="str">
        <f>VLOOKUP(E214,[1]Riferimento!$E$3:$J$181,6,FALSE)</f>
        <v>Confidential</v>
      </c>
      <c r="R214" s="30"/>
      <c r="S214" s="38" t="str">
        <f t="shared" si="13"/>
        <v/>
      </c>
      <c r="T214" s="22" t="s">
        <v>549</v>
      </c>
      <c r="U214" s="23" t="s">
        <v>36</v>
      </c>
      <c r="V214" s="24" t="s">
        <v>304</v>
      </c>
      <c r="W214" s="51">
        <v>45099</v>
      </c>
      <c r="X214" s="34">
        <v>3589</v>
      </c>
      <c r="Y214" s="34">
        <f t="shared" si="15"/>
        <v>61036</v>
      </c>
      <c r="Z214" s="33"/>
      <c r="AA214" s="33"/>
    </row>
    <row r="215" spans="1:27" ht="84" x14ac:dyDescent="0.2">
      <c r="A215" s="50">
        <v>61036</v>
      </c>
      <c r="B215" s="22" t="s">
        <v>30</v>
      </c>
      <c r="C215" s="23" t="str">
        <f>VLOOKUP(B215, [1]Riferimento!M$3:N257, 2, 0)</f>
        <v>Italy</v>
      </c>
      <c r="D215" s="22" t="s">
        <v>300</v>
      </c>
      <c r="E215" s="22" t="s">
        <v>246</v>
      </c>
      <c r="F215" s="24" t="str">
        <f>VLOOKUP(E215,[1]Riferimento!$E$3:$H$183,3,FALSE)</f>
        <v>EVT+10Y</v>
      </c>
      <c r="G215" s="24" t="str">
        <f>VLOOKUP(E215,[1]Riferimento!$E$3:$H$181,2,FALSE)</f>
        <v>Engineering Administration</v>
      </c>
      <c r="H215" s="25">
        <v>44728</v>
      </c>
      <c r="I215" s="26">
        <v>44911</v>
      </c>
      <c r="J215" s="23" t="s">
        <v>301</v>
      </c>
      <c r="K215" s="27" t="s">
        <v>302</v>
      </c>
      <c r="L215" s="22" t="s">
        <v>310</v>
      </c>
      <c r="M215" s="24" t="str">
        <f>VLOOKUP(E215,[1]Riferimento!$E$3:$H$181,4,FALSE)</f>
        <v>Project Closed</v>
      </c>
      <c r="N215" s="25">
        <f t="shared" si="14"/>
        <v>44912</v>
      </c>
      <c r="O215" s="28">
        <f>VLOOKUP(E215,[1]Riferimento!$E$3:$I$181,5,FALSE)</f>
        <v>3650</v>
      </c>
      <c r="P215" s="29">
        <f t="shared" si="16"/>
        <v>48562</v>
      </c>
      <c r="Q215" s="29" t="str">
        <f>VLOOKUP(E215,[1]Riferimento!$E$3:$J$181,6,FALSE)</f>
        <v>Confidential</v>
      </c>
      <c r="R215" s="30"/>
      <c r="S215" s="38" t="str">
        <f t="shared" si="13"/>
        <v/>
      </c>
      <c r="T215" s="22" t="s">
        <v>549</v>
      </c>
      <c r="U215" s="23" t="s">
        <v>36</v>
      </c>
      <c r="V215" s="24" t="s">
        <v>304</v>
      </c>
      <c r="W215" s="51">
        <v>45099</v>
      </c>
      <c r="X215" s="34">
        <v>3589</v>
      </c>
      <c r="Y215" s="34">
        <f t="shared" si="15"/>
        <v>61036</v>
      </c>
      <c r="Z215" s="33"/>
      <c r="AA215" s="33"/>
    </row>
    <row r="216" spans="1:27" ht="70" x14ac:dyDescent="0.2">
      <c r="A216" s="50">
        <v>61036</v>
      </c>
      <c r="B216" s="22" t="s">
        <v>30</v>
      </c>
      <c r="C216" s="23" t="str">
        <f>VLOOKUP(B216, [1]Riferimento!M$3:N258, 2, 0)</f>
        <v>Italy</v>
      </c>
      <c r="D216" s="22" t="s">
        <v>300</v>
      </c>
      <c r="E216" s="22" t="s">
        <v>246</v>
      </c>
      <c r="F216" s="24" t="str">
        <f>VLOOKUP(E216,[1]Riferimento!$E$3:$H$183,3,FALSE)</f>
        <v>EVT+10Y</v>
      </c>
      <c r="G216" s="24" t="str">
        <f>VLOOKUP(E216,[1]Riferimento!$E$3:$H$181,2,FALSE)</f>
        <v>Engineering Administration</v>
      </c>
      <c r="H216" s="25">
        <v>44728</v>
      </c>
      <c r="I216" s="26">
        <v>44911</v>
      </c>
      <c r="J216" s="23" t="s">
        <v>301</v>
      </c>
      <c r="K216" s="27" t="s">
        <v>302</v>
      </c>
      <c r="L216" s="22" t="s">
        <v>311</v>
      </c>
      <c r="M216" s="24" t="str">
        <f>VLOOKUP(E216,[1]Riferimento!$E$3:$H$181,4,FALSE)</f>
        <v>Project Closed</v>
      </c>
      <c r="N216" s="25">
        <f t="shared" si="14"/>
        <v>44912</v>
      </c>
      <c r="O216" s="28">
        <f>VLOOKUP(E216,[1]Riferimento!$E$3:$I$181,5,FALSE)</f>
        <v>3650</v>
      </c>
      <c r="P216" s="29">
        <f t="shared" si="16"/>
        <v>48562</v>
      </c>
      <c r="Q216" s="29" t="str">
        <f>VLOOKUP(E216,[1]Riferimento!$E$3:$J$181,6,FALSE)</f>
        <v>Confidential</v>
      </c>
      <c r="R216" s="30"/>
      <c r="S216" s="38" t="str">
        <f t="shared" si="13"/>
        <v/>
      </c>
      <c r="T216" s="22" t="s">
        <v>549</v>
      </c>
      <c r="U216" s="23" t="s">
        <v>36</v>
      </c>
      <c r="V216" s="24" t="s">
        <v>304</v>
      </c>
      <c r="W216" s="51">
        <v>45099</v>
      </c>
      <c r="X216" s="34">
        <v>3589</v>
      </c>
      <c r="Y216" s="34">
        <f t="shared" si="15"/>
        <v>61036</v>
      </c>
      <c r="Z216" s="33"/>
      <c r="AA216" s="33"/>
    </row>
    <row r="217" spans="1:27" ht="98" x14ac:dyDescent="0.2">
      <c r="A217" s="50">
        <v>61036</v>
      </c>
      <c r="B217" s="22" t="s">
        <v>30</v>
      </c>
      <c r="C217" s="23" t="str">
        <f>VLOOKUP(B217, [1]Riferimento!M$3:N259, 2, 0)</f>
        <v>Italy</v>
      </c>
      <c r="D217" s="22" t="s">
        <v>300</v>
      </c>
      <c r="E217" s="22" t="s">
        <v>246</v>
      </c>
      <c r="F217" s="24" t="str">
        <f>VLOOKUP(E217,[1]Riferimento!$E$3:$H$183,3,FALSE)</f>
        <v>EVT+10Y</v>
      </c>
      <c r="G217" s="24" t="str">
        <f>VLOOKUP(E217,[1]Riferimento!$E$3:$H$181,2,FALSE)</f>
        <v>Engineering Administration</v>
      </c>
      <c r="H217" s="25">
        <v>44137</v>
      </c>
      <c r="I217" s="26">
        <v>44769</v>
      </c>
      <c r="J217" s="23" t="s">
        <v>301</v>
      </c>
      <c r="K217" s="27" t="s">
        <v>302</v>
      </c>
      <c r="L217" s="22" t="s">
        <v>312</v>
      </c>
      <c r="M217" s="24" t="str">
        <f>VLOOKUP(E217,[1]Riferimento!$E$3:$H$181,4,FALSE)</f>
        <v>Project Closed</v>
      </c>
      <c r="N217" s="25">
        <f t="shared" si="14"/>
        <v>44770</v>
      </c>
      <c r="O217" s="28">
        <f>VLOOKUP(E217,[1]Riferimento!$E$3:$I$181,5,FALSE)</f>
        <v>3650</v>
      </c>
      <c r="P217" s="29">
        <f t="shared" si="16"/>
        <v>48420</v>
      </c>
      <c r="Q217" s="29" t="str">
        <f>VLOOKUP(E217,[1]Riferimento!$E$3:$J$181,6,FALSE)</f>
        <v>Confidential</v>
      </c>
      <c r="R217" s="30"/>
      <c r="S217" s="38" t="str">
        <f t="shared" ref="S217:S227" si="17">IF(T217="Planet","066890B001","")</f>
        <v/>
      </c>
      <c r="T217" s="22" t="s">
        <v>549</v>
      </c>
      <c r="U217" s="23" t="s">
        <v>36</v>
      </c>
      <c r="V217" s="24" t="s">
        <v>304</v>
      </c>
      <c r="W217" s="51">
        <v>45099</v>
      </c>
      <c r="X217" s="34">
        <v>3589</v>
      </c>
      <c r="Y217" s="34">
        <f t="shared" si="15"/>
        <v>61036</v>
      </c>
      <c r="Z217" s="33"/>
      <c r="AA217" s="33"/>
    </row>
    <row r="218" spans="1:27" ht="112" x14ac:dyDescent="0.2">
      <c r="A218" s="50">
        <v>61036</v>
      </c>
      <c r="B218" s="22" t="s">
        <v>30</v>
      </c>
      <c r="C218" s="23" t="str">
        <f>VLOOKUP(B218, [1]Riferimento!M$3:N260, 2, 0)</f>
        <v>Italy</v>
      </c>
      <c r="D218" s="22" t="s">
        <v>300</v>
      </c>
      <c r="E218" s="22" t="s">
        <v>246</v>
      </c>
      <c r="F218" s="24" t="str">
        <f>VLOOKUP(E218,[1]Riferimento!$E$3:$H$183,3,FALSE)</f>
        <v>EVT+10Y</v>
      </c>
      <c r="G218" s="24" t="str">
        <f>VLOOKUP(E218,[1]Riferimento!$E$3:$H$181,2,FALSE)</f>
        <v>Engineering Administration</v>
      </c>
      <c r="H218" s="25">
        <v>44203</v>
      </c>
      <c r="I218" s="26">
        <v>44203</v>
      </c>
      <c r="J218" s="23" t="s">
        <v>301</v>
      </c>
      <c r="K218" s="27" t="s">
        <v>302</v>
      </c>
      <c r="L218" s="22" t="s">
        <v>313</v>
      </c>
      <c r="M218" s="24" t="str">
        <f>VLOOKUP(E218,[1]Riferimento!$E$3:$H$181,4,FALSE)</f>
        <v>Project Closed</v>
      </c>
      <c r="N218" s="25">
        <f t="shared" si="14"/>
        <v>44204</v>
      </c>
      <c r="O218" s="28">
        <f>VLOOKUP(E218,[1]Riferimento!$E$3:$I$181,5,FALSE)</f>
        <v>3650</v>
      </c>
      <c r="P218" s="29">
        <f t="shared" si="16"/>
        <v>47854</v>
      </c>
      <c r="Q218" s="29" t="str">
        <f>VLOOKUP(E218,[1]Riferimento!$E$3:$J$181,6,FALSE)</f>
        <v>Confidential</v>
      </c>
      <c r="R218" s="30"/>
      <c r="S218" s="38" t="str">
        <f t="shared" si="17"/>
        <v/>
      </c>
      <c r="T218" s="22" t="s">
        <v>549</v>
      </c>
      <c r="U218" s="23" t="s">
        <v>36</v>
      </c>
      <c r="V218" s="24" t="s">
        <v>304</v>
      </c>
      <c r="W218" s="51">
        <v>45099</v>
      </c>
      <c r="X218" s="34">
        <v>3589</v>
      </c>
      <c r="Y218" s="34">
        <f t="shared" si="15"/>
        <v>61036</v>
      </c>
      <c r="Z218" s="33"/>
      <c r="AA218" s="33"/>
    </row>
    <row r="219" spans="1:27" ht="98" x14ac:dyDescent="0.2">
      <c r="A219" s="50">
        <v>61036</v>
      </c>
      <c r="B219" s="22" t="s">
        <v>30</v>
      </c>
      <c r="C219" s="23" t="str">
        <f>VLOOKUP(B219, [1]Riferimento!M$3:N261, 2, 0)</f>
        <v>Italy</v>
      </c>
      <c r="D219" s="22" t="s">
        <v>300</v>
      </c>
      <c r="E219" s="22" t="s">
        <v>246</v>
      </c>
      <c r="F219" s="24" t="str">
        <f>VLOOKUP(E219,[1]Riferimento!$E$3:$H$183,3,FALSE)</f>
        <v>EVT+10Y</v>
      </c>
      <c r="G219" s="24" t="str">
        <f>VLOOKUP(E219,[1]Riferimento!$E$3:$H$181,2,FALSE)</f>
        <v>Engineering Administration</v>
      </c>
      <c r="H219" s="25">
        <v>44238</v>
      </c>
      <c r="I219" s="26">
        <v>44543</v>
      </c>
      <c r="J219" s="23" t="s">
        <v>301</v>
      </c>
      <c r="K219" s="27" t="s">
        <v>302</v>
      </c>
      <c r="L219" s="22" t="s">
        <v>314</v>
      </c>
      <c r="M219" s="24" t="str">
        <f>VLOOKUP(E219,[1]Riferimento!$E$3:$H$181,4,FALSE)</f>
        <v>Project Closed</v>
      </c>
      <c r="N219" s="25">
        <f t="shared" si="14"/>
        <v>44544</v>
      </c>
      <c r="O219" s="28">
        <f>VLOOKUP(E219,[1]Riferimento!$E$3:$I$181,5,FALSE)</f>
        <v>3650</v>
      </c>
      <c r="P219" s="29">
        <f t="shared" si="16"/>
        <v>48194</v>
      </c>
      <c r="Q219" s="29" t="str">
        <f>VLOOKUP(E219,[1]Riferimento!$E$3:$J$181,6,FALSE)</f>
        <v>Confidential</v>
      </c>
      <c r="R219" s="30"/>
      <c r="S219" s="38" t="str">
        <f t="shared" si="17"/>
        <v/>
      </c>
      <c r="T219" s="22" t="s">
        <v>549</v>
      </c>
      <c r="U219" s="23" t="s">
        <v>36</v>
      </c>
      <c r="V219" s="24" t="s">
        <v>304</v>
      </c>
      <c r="W219" s="51">
        <v>45099</v>
      </c>
      <c r="X219" s="34">
        <v>3589</v>
      </c>
      <c r="Y219" s="34">
        <f t="shared" si="15"/>
        <v>61036</v>
      </c>
      <c r="Z219" s="33"/>
      <c r="AA219" s="33"/>
    </row>
    <row r="220" spans="1:27" ht="84" x14ac:dyDescent="0.2">
      <c r="A220" s="50">
        <v>61037</v>
      </c>
      <c r="B220" s="22" t="s">
        <v>30</v>
      </c>
      <c r="C220" s="23" t="str">
        <f>VLOOKUP(B220, [1]Riferimento!M$3:N262, 2, 0)</f>
        <v>Italy</v>
      </c>
      <c r="D220" s="22" t="s">
        <v>300</v>
      </c>
      <c r="E220" s="22" t="s">
        <v>315</v>
      </c>
      <c r="F220" s="24" t="str">
        <f>VLOOKUP(E220,[1]Riferimento!$E$3:$H$183,3,FALSE)</f>
        <v>EVT+10Y</v>
      </c>
      <c r="G220" s="24" t="str">
        <f>VLOOKUP(E220,[1]Riferimento!$E$3:$H$181,2,FALSE)</f>
        <v>Construction and Commissioning Records</v>
      </c>
      <c r="H220" s="25">
        <v>44105</v>
      </c>
      <c r="I220" s="26">
        <v>44866</v>
      </c>
      <c r="J220" s="23" t="s">
        <v>301</v>
      </c>
      <c r="K220" s="27" t="s">
        <v>302</v>
      </c>
      <c r="L220" s="22" t="s">
        <v>316</v>
      </c>
      <c r="M220" s="24" t="str">
        <f>VLOOKUP(E220,[1]Riferimento!$E$3:$H$181,4,FALSE)</f>
        <v>Project Closed</v>
      </c>
      <c r="N220" s="25">
        <f t="shared" si="14"/>
        <v>44867</v>
      </c>
      <c r="O220" s="28">
        <f>VLOOKUP(E220,[1]Riferimento!$E$3:$I$181,5,FALSE)</f>
        <v>3650</v>
      </c>
      <c r="P220" s="29">
        <f t="shared" si="16"/>
        <v>48517</v>
      </c>
      <c r="Q220" s="29" t="str">
        <f>VLOOKUP(E220,[1]Riferimento!$E$3:$J$181,6,FALSE)</f>
        <v>Confidential</v>
      </c>
      <c r="R220" s="30"/>
      <c r="S220" s="38" t="str">
        <f t="shared" si="17"/>
        <v/>
      </c>
      <c r="T220" s="22" t="s">
        <v>549</v>
      </c>
      <c r="U220" s="23" t="s">
        <v>36</v>
      </c>
      <c r="V220" s="24" t="s">
        <v>304</v>
      </c>
      <c r="W220" s="51">
        <v>45099</v>
      </c>
      <c r="X220" s="34">
        <v>3590</v>
      </c>
      <c r="Y220" s="34">
        <f t="shared" si="15"/>
        <v>61037</v>
      </c>
      <c r="Z220" s="33"/>
      <c r="AA220" s="33"/>
    </row>
    <row r="221" spans="1:27" ht="84" x14ac:dyDescent="0.2">
      <c r="A221" s="50">
        <v>61037</v>
      </c>
      <c r="B221" s="22" t="s">
        <v>30</v>
      </c>
      <c r="C221" s="23" t="str">
        <f>VLOOKUP(B221, [1]Riferimento!M$3:N263, 2, 0)</f>
        <v>Italy</v>
      </c>
      <c r="D221" s="22" t="s">
        <v>300</v>
      </c>
      <c r="E221" s="22" t="s">
        <v>246</v>
      </c>
      <c r="F221" s="24" t="str">
        <f>VLOOKUP(E221,[1]Riferimento!$E$3:$H$183,3,FALSE)</f>
        <v>EVT+10Y</v>
      </c>
      <c r="G221" s="24" t="str">
        <f>VLOOKUP(E221,[1]Riferimento!$E$3:$H$181,2,FALSE)</f>
        <v>Engineering Administration</v>
      </c>
      <c r="H221" s="25">
        <v>44784</v>
      </c>
      <c r="I221" s="26">
        <v>44915</v>
      </c>
      <c r="J221" s="23" t="s">
        <v>301</v>
      </c>
      <c r="K221" s="27" t="s">
        <v>302</v>
      </c>
      <c r="L221" s="22" t="s">
        <v>317</v>
      </c>
      <c r="M221" s="24" t="str">
        <f>VLOOKUP(E221,[1]Riferimento!$E$3:$H$181,4,FALSE)</f>
        <v>Project Closed</v>
      </c>
      <c r="N221" s="25">
        <f t="shared" si="14"/>
        <v>44916</v>
      </c>
      <c r="O221" s="28">
        <f>VLOOKUP(E221,[1]Riferimento!$E$3:$I$181,5,FALSE)</f>
        <v>3650</v>
      </c>
      <c r="P221" s="29">
        <f t="shared" si="16"/>
        <v>48566</v>
      </c>
      <c r="Q221" s="29" t="str">
        <f>VLOOKUP(E221,[1]Riferimento!$E$3:$J$181,6,FALSE)</f>
        <v>Confidential</v>
      </c>
      <c r="R221" s="30"/>
      <c r="S221" s="38" t="str">
        <f t="shared" si="17"/>
        <v/>
      </c>
      <c r="T221" s="22" t="s">
        <v>549</v>
      </c>
      <c r="U221" s="23" t="s">
        <v>36</v>
      </c>
      <c r="V221" s="24" t="s">
        <v>304</v>
      </c>
      <c r="W221" s="51">
        <v>45099</v>
      </c>
      <c r="X221" s="34">
        <v>3590</v>
      </c>
      <c r="Y221" s="34">
        <f t="shared" si="15"/>
        <v>61037</v>
      </c>
      <c r="Z221" s="33"/>
      <c r="AA221" s="33"/>
    </row>
    <row r="222" spans="1:27" ht="126" x14ac:dyDescent="0.2">
      <c r="A222" s="50">
        <v>61037</v>
      </c>
      <c r="B222" s="22" t="s">
        <v>30</v>
      </c>
      <c r="C222" s="23" t="str">
        <f>VLOOKUP(B222, [1]Riferimento!M$3:N264, 2, 0)</f>
        <v>Italy</v>
      </c>
      <c r="D222" s="22" t="s">
        <v>300</v>
      </c>
      <c r="E222" s="22" t="s">
        <v>246</v>
      </c>
      <c r="F222" s="24" t="str">
        <f>VLOOKUP(E222,[1]Riferimento!$E$3:$H$183,3,FALSE)</f>
        <v>EVT+10Y</v>
      </c>
      <c r="G222" s="24" t="str">
        <f>VLOOKUP(E222,[1]Riferimento!$E$3:$H$181,2,FALSE)</f>
        <v>Engineering Administration</v>
      </c>
      <c r="H222" s="25">
        <v>44460</v>
      </c>
      <c r="I222" s="26">
        <v>44895</v>
      </c>
      <c r="J222" s="23" t="s">
        <v>301</v>
      </c>
      <c r="K222" s="27" t="s">
        <v>302</v>
      </c>
      <c r="L222" s="22" t="s">
        <v>318</v>
      </c>
      <c r="M222" s="24" t="str">
        <f>VLOOKUP(E222,[1]Riferimento!$E$3:$H$181,4,FALSE)</f>
        <v>Project Closed</v>
      </c>
      <c r="N222" s="25">
        <f t="shared" si="14"/>
        <v>44896</v>
      </c>
      <c r="O222" s="28">
        <f>VLOOKUP(E222,[1]Riferimento!$E$3:$I$181,5,FALSE)</f>
        <v>3650</v>
      </c>
      <c r="P222" s="29">
        <f t="shared" si="16"/>
        <v>48546</v>
      </c>
      <c r="Q222" s="29" t="str">
        <f>VLOOKUP(E222,[1]Riferimento!$E$3:$J$181,6,FALSE)</f>
        <v>Confidential</v>
      </c>
      <c r="R222" s="30"/>
      <c r="S222" s="38" t="str">
        <f t="shared" si="17"/>
        <v/>
      </c>
      <c r="T222" s="22" t="s">
        <v>549</v>
      </c>
      <c r="U222" s="23" t="s">
        <v>36</v>
      </c>
      <c r="V222" s="24" t="s">
        <v>304</v>
      </c>
      <c r="W222" s="51">
        <v>45099</v>
      </c>
      <c r="X222" s="34">
        <v>3590</v>
      </c>
      <c r="Y222" s="34">
        <f t="shared" si="15"/>
        <v>61037</v>
      </c>
      <c r="Z222" s="33"/>
      <c r="AA222" s="33"/>
    </row>
    <row r="223" spans="1:27" ht="98" x14ac:dyDescent="0.2">
      <c r="A223" s="50">
        <v>61037</v>
      </c>
      <c r="B223" s="22" t="s">
        <v>30</v>
      </c>
      <c r="C223" s="23" t="str">
        <f>VLOOKUP(B223, [1]Riferimento!M$3:N265, 2, 0)</f>
        <v>Italy</v>
      </c>
      <c r="D223" s="22" t="s">
        <v>300</v>
      </c>
      <c r="E223" s="22" t="s">
        <v>246</v>
      </c>
      <c r="F223" s="24" t="str">
        <f>VLOOKUP(E223,[1]Riferimento!$E$3:$H$183,3,FALSE)</f>
        <v>EVT+10Y</v>
      </c>
      <c r="G223" s="24" t="str">
        <f>VLOOKUP(E223,[1]Riferimento!$E$3:$H$181,2,FALSE)</f>
        <v>Engineering Administration</v>
      </c>
      <c r="H223" s="25">
        <v>44845</v>
      </c>
      <c r="I223" s="26">
        <v>44845</v>
      </c>
      <c r="J223" s="23" t="s">
        <v>301</v>
      </c>
      <c r="K223" s="27" t="s">
        <v>302</v>
      </c>
      <c r="L223" s="22" t="s">
        <v>319</v>
      </c>
      <c r="M223" s="24" t="str">
        <f>VLOOKUP(E223,[1]Riferimento!$E$3:$H$181,4,FALSE)</f>
        <v>Project Closed</v>
      </c>
      <c r="N223" s="25">
        <f t="shared" si="14"/>
        <v>44846</v>
      </c>
      <c r="O223" s="28">
        <f>VLOOKUP(E223,[1]Riferimento!$E$3:$I$181,5,FALSE)</f>
        <v>3650</v>
      </c>
      <c r="P223" s="29">
        <f t="shared" si="16"/>
        <v>48496</v>
      </c>
      <c r="Q223" s="29" t="str">
        <f>VLOOKUP(E223,[1]Riferimento!$E$3:$J$181,6,FALSE)</f>
        <v>Confidential</v>
      </c>
      <c r="R223" s="30"/>
      <c r="S223" s="38" t="str">
        <f t="shared" si="17"/>
        <v/>
      </c>
      <c r="T223" s="22" t="s">
        <v>549</v>
      </c>
      <c r="U223" s="23" t="s">
        <v>36</v>
      </c>
      <c r="V223" s="24" t="s">
        <v>304</v>
      </c>
      <c r="W223" s="51">
        <v>45099</v>
      </c>
      <c r="X223" s="34">
        <v>3590</v>
      </c>
      <c r="Y223" s="34">
        <f t="shared" si="15"/>
        <v>61037</v>
      </c>
      <c r="Z223" s="33"/>
      <c r="AA223" s="33"/>
    </row>
    <row r="224" spans="1:27" ht="56" x14ac:dyDescent="0.2">
      <c r="A224" s="50">
        <v>61038</v>
      </c>
      <c r="B224" s="22" t="s">
        <v>30</v>
      </c>
      <c r="C224" s="23" t="str">
        <f>VLOOKUP(B224, [1]Riferimento!M$3:N266, 2, 0)</f>
        <v>Italy</v>
      </c>
      <c r="D224" s="22" t="s">
        <v>300</v>
      </c>
      <c r="E224" s="22" t="s">
        <v>315</v>
      </c>
      <c r="F224" s="24" t="str">
        <f>VLOOKUP(E224,[1]Riferimento!$E$3:$H$183,3,FALSE)</f>
        <v>EVT+10Y</v>
      </c>
      <c r="G224" s="24" t="str">
        <f>VLOOKUP(E224,[1]Riferimento!$E$3:$H$181,2,FALSE)</f>
        <v>Construction and Commissioning Records</v>
      </c>
      <c r="H224" s="25">
        <v>44715</v>
      </c>
      <c r="I224" s="26">
        <v>44883</v>
      </c>
      <c r="J224" s="23" t="s">
        <v>301</v>
      </c>
      <c r="K224" s="27" t="s">
        <v>302</v>
      </c>
      <c r="L224" s="22" t="s">
        <v>320</v>
      </c>
      <c r="M224" s="24" t="str">
        <f>VLOOKUP(E224,[1]Riferimento!$E$3:$H$181,4,FALSE)</f>
        <v>Project Closed</v>
      </c>
      <c r="N224" s="25">
        <f t="shared" si="14"/>
        <v>44884</v>
      </c>
      <c r="O224" s="28">
        <f>VLOOKUP(E224,[1]Riferimento!$E$3:$I$181,5,FALSE)</f>
        <v>3650</v>
      </c>
      <c r="P224" s="29">
        <f t="shared" si="16"/>
        <v>48534</v>
      </c>
      <c r="Q224" s="29" t="str">
        <f>VLOOKUP(E224,[1]Riferimento!$E$3:$J$181,6,FALSE)</f>
        <v>Confidential</v>
      </c>
      <c r="R224" s="30"/>
      <c r="S224" s="38" t="str">
        <f t="shared" si="17"/>
        <v/>
      </c>
      <c r="T224" s="22" t="s">
        <v>549</v>
      </c>
      <c r="U224" s="23" t="s">
        <v>36</v>
      </c>
      <c r="V224" s="24" t="s">
        <v>304</v>
      </c>
      <c r="W224" s="51">
        <v>45099</v>
      </c>
      <c r="X224" s="34">
        <v>3591</v>
      </c>
      <c r="Y224" s="34">
        <f t="shared" si="15"/>
        <v>61038</v>
      </c>
      <c r="Z224" s="33"/>
      <c r="AA224" s="33"/>
    </row>
    <row r="225" spans="1:27" ht="56" x14ac:dyDescent="0.2">
      <c r="A225" s="50">
        <v>61038</v>
      </c>
      <c r="B225" s="22" t="s">
        <v>30</v>
      </c>
      <c r="C225" s="23" t="str">
        <f>VLOOKUP(B225, [1]Riferimento!M$3:N267, 2, 0)</f>
        <v>Italy</v>
      </c>
      <c r="D225" s="22" t="s">
        <v>300</v>
      </c>
      <c r="E225" s="22" t="s">
        <v>315</v>
      </c>
      <c r="F225" s="24" t="str">
        <f>VLOOKUP(E225,[1]Riferimento!$E$3:$H$183,3,FALSE)</f>
        <v>EVT+10Y</v>
      </c>
      <c r="G225" s="24" t="str">
        <f>VLOOKUP(E225,[1]Riferimento!$E$3:$H$181,2,FALSE)</f>
        <v>Construction and Commissioning Records</v>
      </c>
      <c r="H225" s="25">
        <v>44729</v>
      </c>
      <c r="I225" s="26">
        <v>44832</v>
      </c>
      <c r="J225" s="23" t="s">
        <v>301</v>
      </c>
      <c r="K225" s="27" t="s">
        <v>302</v>
      </c>
      <c r="L225" s="22" t="s">
        <v>321</v>
      </c>
      <c r="M225" s="24" t="str">
        <f>VLOOKUP(E225,[1]Riferimento!$E$3:$H$181,4,FALSE)</f>
        <v>Project Closed</v>
      </c>
      <c r="N225" s="25">
        <f t="shared" si="14"/>
        <v>44833</v>
      </c>
      <c r="O225" s="28">
        <f>VLOOKUP(E225,[1]Riferimento!$E$3:$I$181,5,FALSE)</f>
        <v>3650</v>
      </c>
      <c r="P225" s="29">
        <f t="shared" si="16"/>
        <v>48483</v>
      </c>
      <c r="Q225" s="29" t="str">
        <f>VLOOKUP(E225,[1]Riferimento!$E$3:$J$181,6,FALSE)</f>
        <v>Confidential</v>
      </c>
      <c r="R225" s="30"/>
      <c r="S225" s="38" t="str">
        <f t="shared" si="17"/>
        <v/>
      </c>
      <c r="T225" s="22" t="s">
        <v>549</v>
      </c>
      <c r="U225" s="23" t="s">
        <v>36</v>
      </c>
      <c r="V225" s="24" t="s">
        <v>304</v>
      </c>
      <c r="W225" s="51">
        <v>45099</v>
      </c>
      <c r="X225" s="34">
        <v>3591</v>
      </c>
      <c r="Y225" s="34">
        <f t="shared" si="15"/>
        <v>61038</v>
      </c>
      <c r="Z225" s="33"/>
      <c r="AA225" s="33"/>
    </row>
    <row r="226" spans="1:27" ht="56" x14ac:dyDescent="0.2">
      <c r="A226" s="50">
        <v>61038</v>
      </c>
      <c r="B226" s="22" t="s">
        <v>30</v>
      </c>
      <c r="C226" s="23" t="str">
        <f>VLOOKUP(B226, [1]Riferimento!M$3:N268, 2, 0)</f>
        <v>Italy</v>
      </c>
      <c r="D226" s="22" t="s">
        <v>300</v>
      </c>
      <c r="E226" s="22" t="s">
        <v>246</v>
      </c>
      <c r="F226" s="24" t="str">
        <f>VLOOKUP(E226,[1]Riferimento!$E$3:$H$183,3,FALSE)</f>
        <v>EVT+10Y</v>
      </c>
      <c r="G226" s="24" t="str">
        <f>VLOOKUP(E226,[1]Riferimento!$E$3:$H$181,2,FALSE)</f>
        <v>Engineering Administration</v>
      </c>
      <c r="H226" s="25">
        <v>44356</v>
      </c>
      <c r="I226" s="26">
        <v>44987</v>
      </c>
      <c r="J226" s="23" t="s">
        <v>301</v>
      </c>
      <c r="K226" s="27" t="s">
        <v>302</v>
      </c>
      <c r="L226" s="22" t="s">
        <v>322</v>
      </c>
      <c r="M226" s="24" t="str">
        <f>VLOOKUP(E226,[1]Riferimento!$E$3:$H$181,4,FALSE)</f>
        <v>Project Closed</v>
      </c>
      <c r="N226" s="25">
        <f t="shared" si="14"/>
        <v>44988</v>
      </c>
      <c r="O226" s="28">
        <f>VLOOKUP(E226,[1]Riferimento!$E$3:$I$181,5,FALSE)</f>
        <v>3650</v>
      </c>
      <c r="P226" s="29">
        <f t="shared" si="16"/>
        <v>48638</v>
      </c>
      <c r="Q226" s="29" t="str">
        <f>VLOOKUP(E226,[1]Riferimento!$E$3:$J$181,6,FALSE)</f>
        <v>Confidential</v>
      </c>
      <c r="R226" s="30"/>
      <c r="S226" s="38" t="str">
        <f t="shared" si="17"/>
        <v/>
      </c>
      <c r="T226" s="22" t="s">
        <v>549</v>
      </c>
      <c r="U226" s="23" t="s">
        <v>36</v>
      </c>
      <c r="V226" s="24" t="s">
        <v>304</v>
      </c>
      <c r="W226" s="51">
        <v>45099</v>
      </c>
      <c r="X226" s="34">
        <v>3591</v>
      </c>
      <c r="Y226" s="34">
        <f t="shared" si="15"/>
        <v>61038</v>
      </c>
      <c r="Z226" s="33"/>
      <c r="AA226" s="33"/>
    </row>
    <row r="227" spans="1:27" ht="56" x14ac:dyDescent="0.2">
      <c r="A227" s="50">
        <v>61038</v>
      </c>
      <c r="B227" s="22" t="s">
        <v>30</v>
      </c>
      <c r="C227" s="23" t="str">
        <f>VLOOKUP(B227, [1]Riferimento!M$3:N269, 2, 0)</f>
        <v>Italy</v>
      </c>
      <c r="D227" s="22" t="s">
        <v>300</v>
      </c>
      <c r="E227" s="22" t="s">
        <v>246</v>
      </c>
      <c r="F227" s="24" t="str">
        <f>VLOOKUP(E227,[1]Riferimento!$E$3:$H$183,3,FALSE)</f>
        <v>EVT+10Y</v>
      </c>
      <c r="G227" s="24" t="str">
        <f>VLOOKUP(E227,[1]Riferimento!$E$3:$H$181,2,FALSE)</f>
        <v>Engineering Administration</v>
      </c>
      <c r="H227" s="25">
        <v>44761</v>
      </c>
      <c r="I227" s="26">
        <v>44621</v>
      </c>
      <c r="J227" s="23" t="s">
        <v>301</v>
      </c>
      <c r="K227" s="27" t="s">
        <v>302</v>
      </c>
      <c r="L227" s="22" t="s">
        <v>323</v>
      </c>
      <c r="M227" s="24" t="str">
        <f>VLOOKUP(E227,[1]Riferimento!$E$3:$H$181,4,FALSE)</f>
        <v>Project Closed</v>
      </c>
      <c r="N227" s="25">
        <f t="shared" si="14"/>
        <v>44622</v>
      </c>
      <c r="O227" s="28">
        <f>VLOOKUP(E227,[1]Riferimento!$E$3:$I$181,5,FALSE)</f>
        <v>3650</v>
      </c>
      <c r="P227" s="29">
        <f t="shared" si="16"/>
        <v>48272</v>
      </c>
      <c r="Q227" s="29" t="str">
        <f>VLOOKUP(E227,[1]Riferimento!$E$3:$J$181,6,FALSE)</f>
        <v>Confidential</v>
      </c>
      <c r="R227" s="30"/>
      <c r="S227" s="38" t="str">
        <f t="shared" si="17"/>
        <v/>
      </c>
      <c r="T227" s="22" t="s">
        <v>549</v>
      </c>
      <c r="U227" s="23" t="s">
        <v>36</v>
      </c>
      <c r="V227" s="24" t="s">
        <v>304</v>
      </c>
      <c r="W227" s="51">
        <v>45099</v>
      </c>
      <c r="X227" s="34">
        <v>3591</v>
      </c>
      <c r="Y227" s="34">
        <f t="shared" si="15"/>
        <v>61038</v>
      </c>
      <c r="Z227" s="33"/>
      <c r="AA227" s="33"/>
    </row>
    <row r="228" spans="1:27" ht="84" x14ac:dyDescent="0.2">
      <c r="A228" s="50">
        <v>61038</v>
      </c>
      <c r="B228" s="22" t="s">
        <v>30</v>
      </c>
      <c r="C228" s="23" t="str">
        <f>VLOOKUP(B228, [1]Riferimento!M$3:N270, 2, 0)</f>
        <v>Italy</v>
      </c>
      <c r="D228" s="57" t="s">
        <v>300</v>
      </c>
      <c r="E228" s="24" t="s">
        <v>246</v>
      </c>
      <c r="F228" s="24" t="str">
        <f>VLOOKUP(E228,[1]Riferimento!$E$3:$H$183,3,FALSE)</f>
        <v>EVT+10Y</v>
      </c>
      <c r="G228" s="24" t="str">
        <f>VLOOKUP(E228,[1]Riferimento!$E$3:$H$181,2,FALSE)</f>
        <v>Engineering Administration</v>
      </c>
      <c r="H228" s="25">
        <v>44666</v>
      </c>
      <c r="I228" s="58">
        <v>44957</v>
      </c>
      <c r="J228" s="35" t="s">
        <v>301</v>
      </c>
      <c r="K228" s="47" t="s">
        <v>302</v>
      </c>
      <c r="L228" s="24" t="s">
        <v>324</v>
      </c>
      <c r="M228" s="24" t="str">
        <f>VLOOKUP(E228,[1]Riferimento!$E$3:$H$181,4,FALSE)</f>
        <v>Project Closed</v>
      </c>
      <c r="N228" s="25">
        <f t="shared" si="14"/>
        <v>44958</v>
      </c>
      <c r="O228" s="28">
        <f>VLOOKUP(E228,[1]Riferimento!$E$3:$I$181,5,FALSE)</f>
        <v>3650</v>
      </c>
      <c r="P228" s="29">
        <f t="shared" si="16"/>
        <v>48608</v>
      </c>
      <c r="Q228" s="29" t="str">
        <f>VLOOKUP(E228,[1]Riferimento!$E$3:$J$181,6,FALSE)</f>
        <v>Confidential</v>
      </c>
      <c r="R228" s="30"/>
      <c r="S228" s="47"/>
      <c r="T228" s="22" t="s">
        <v>549</v>
      </c>
      <c r="U228" s="23" t="s">
        <v>36</v>
      </c>
      <c r="V228" s="24" t="s">
        <v>304</v>
      </c>
      <c r="W228" s="51">
        <v>45099</v>
      </c>
      <c r="X228" s="34">
        <v>3591</v>
      </c>
      <c r="Y228" s="34">
        <f t="shared" si="15"/>
        <v>61038</v>
      </c>
      <c r="Z228" s="33"/>
      <c r="AA228" s="59"/>
    </row>
    <row r="229" spans="1:27" ht="84" x14ac:dyDescent="0.2">
      <c r="A229" s="50">
        <v>61038</v>
      </c>
      <c r="B229" s="22" t="s">
        <v>30</v>
      </c>
      <c r="C229" s="23" t="str">
        <f>VLOOKUP(B229, [1]Riferimento!M$3:N271, 2, 0)</f>
        <v>Italy</v>
      </c>
      <c r="D229" s="57" t="s">
        <v>300</v>
      </c>
      <c r="E229" s="24" t="s">
        <v>246</v>
      </c>
      <c r="F229" s="24" t="str">
        <f>VLOOKUP(E229,[1]Riferimento!$E$3:$H$183,3,FALSE)</f>
        <v>EVT+10Y</v>
      </c>
      <c r="G229" s="24" t="str">
        <f>VLOOKUP(E229,[1]Riferimento!$E$3:$H$181,2,FALSE)</f>
        <v>Engineering Administration</v>
      </c>
      <c r="H229" s="25">
        <v>44411</v>
      </c>
      <c r="I229" s="58">
        <v>44951</v>
      </c>
      <c r="J229" s="35" t="s">
        <v>301</v>
      </c>
      <c r="K229" s="47" t="s">
        <v>302</v>
      </c>
      <c r="L229" s="24" t="s">
        <v>325</v>
      </c>
      <c r="M229" s="24" t="str">
        <f>VLOOKUP(E229,[1]Riferimento!$E$3:$H$181,4,FALSE)</f>
        <v>Project Closed</v>
      </c>
      <c r="N229" s="25">
        <f t="shared" si="14"/>
        <v>44952</v>
      </c>
      <c r="O229" s="28">
        <f>VLOOKUP(E229,[1]Riferimento!$E$3:$I$181,5,FALSE)</f>
        <v>3650</v>
      </c>
      <c r="P229" s="29">
        <f t="shared" si="16"/>
        <v>48602</v>
      </c>
      <c r="Q229" s="29" t="str">
        <f>VLOOKUP(E229,[1]Riferimento!$E$3:$J$181,6,FALSE)</f>
        <v>Confidential</v>
      </c>
      <c r="R229" s="30"/>
      <c r="S229" s="47"/>
      <c r="T229" s="22" t="s">
        <v>549</v>
      </c>
      <c r="U229" s="23" t="s">
        <v>36</v>
      </c>
      <c r="V229" s="24" t="s">
        <v>304</v>
      </c>
      <c r="W229" s="51">
        <v>45099</v>
      </c>
      <c r="X229" s="34">
        <v>3591</v>
      </c>
      <c r="Y229" s="34">
        <f t="shared" si="15"/>
        <v>61038</v>
      </c>
      <c r="Z229" s="33"/>
      <c r="AA229" s="59"/>
    </row>
    <row r="230" spans="1:27" ht="98" x14ac:dyDescent="0.2">
      <c r="A230" s="50">
        <v>61038</v>
      </c>
      <c r="B230" s="22" t="s">
        <v>30</v>
      </c>
      <c r="C230" s="23" t="str">
        <f>VLOOKUP(B230, [1]Riferimento!M$3:N272, 2, 0)</f>
        <v>Italy</v>
      </c>
      <c r="D230" s="57" t="s">
        <v>300</v>
      </c>
      <c r="E230" s="24" t="s">
        <v>79</v>
      </c>
      <c r="F230" s="24" t="str">
        <f>VLOOKUP(E230,[1]Riferimento!$E$3:$H$183,3,FALSE)</f>
        <v>EVT+10Y</v>
      </c>
      <c r="G230" s="24" t="str">
        <f>VLOOKUP(E230,[1]Riferimento!$E$3:$H$181,2,FALSE)</f>
        <v>Accounts Payable, Receivables, Journal Vouchers and Cost Accounting</v>
      </c>
      <c r="H230" s="25">
        <v>44487</v>
      </c>
      <c r="I230" s="58">
        <v>44861</v>
      </c>
      <c r="J230" s="35" t="s">
        <v>301</v>
      </c>
      <c r="K230" s="47" t="s">
        <v>302</v>
      </c>
      <c r="L230" s="24" t="s">
        <v>326</v>
      </c>
      <c r="M230" s="24" t="str">
        <f>VLOOKUP(E230,[1]Riferimento!$E$3:$H$181,4,FALSE)</f>
        <v>Tax Year Closed</v>
      </c>
      <c r="N230" s="25">
        <f t="shared" si="14"/>
        <v>44862</v>
      </c>
      <c r="O230" s="28">
        <f>VLOOKUP(E230,[1]Riferimento!$E$3:$I$181,5,FALSE)</f>
        <v>3650</v>
      </c>
      <c r="P230" s="29">
        <f t="shared" si="16"/>
        <v>48512</v>
      </c>
      <c r="Q230" s="29" t="str">
        <f>VLOOKUP(E230,[1]Riferimento!$E$3:$J$181,6,FALSE)</f>
        <v>Confidential</v>
      </c>
      <c r="R230" s="30"/>
      <c r="S230" s="47"/>
      <c r="T230" s="22" t="s">
        <v>549</v>
      </c>
      <c r="U230" s="23" t="s">
        <v>36</v>
      </c>
      <c r="V230" s="24" t="s">
        <v>304</v>
      </c>
      <c r="W230" s="51">
        <v>45099</v>
      </c>
      <c r="X230" s="34">
        <v>3591</v>
      </c>
      <c r="Y230" s="34">
        <f t="shared" si="15"/>
        <v>61038</v>
      </c>
      <c r="Z230" s="33"/>
      <c r="AA230" s="59"/>
    </row>
    <row r="231" spans="1:27" ht="98" x14ac:dyDescent="0.2">
      <c r="A231" s="50">
        <v>61038</v>
      </c>
      <c r="B231" s="22" t="s">
        <v>30</v>
      </c>
      <c r="C231" s="23" t="str">
        <f>VLOOKUP(B231, [1]Riferimento!M$3:N273, 2, 0)</f>
        <v>Italy</v>
      </c>
      <c r="D231" s="57" t="s">
        <v>300</v>
      </c>
      <c r="E231" s="24" t="s">
        <v>79</v>
      </c>
      <c r="F231" s="24" t="str">
        <f>VLOOKUP(E231,[1]Riferimento!$E$3:$H$183,3,FALSE)</f>
        <v>EVT+10Y</v>
      </c>
      <c r="G231" s="24" t="str">
        <f>VLOOKUP(E231,[1]Riferimento!$E$3:$H$181,2,FALSE)</f>
        <v>Accounts Payable, Receivables, Journal Vouchers and Cost Accounting</v>
      </c>
      <c r="H231" s="25">
        <v>44585</v>
      </c>
      <c r="I231" s="58">
        <v>44908</v>
      </c>
      <c r="J231" s="35" t="s">
        <v>301</v>
      </c>
      <c r="K231" s="47" t="s">
        <v>302</v>
      </c>
      <c r="L231" s="24" t="s">
        <v>327</v>
      </c>
      <c r="M231" s="24" t="str">
        <f>VLOOKUP(E231,[1]Riferimento!$E$3:$H$181,4,FALSE)</f>
        <v>Tax Year Closed</v>
      </c>
      <c r="N231" s="25">
        <f t="shared" si="14"/>
        <v>44909</v>
      </c>
      <c r="O231" s="28">
        <f>VLOOKUP(E231,[1]Riferimento!$E$3:$I$181,5,FALSE)</f>
        <v>3650</v>
      </c>
      <c r="P231" s="29">
        <f t="shared" si="16"/>
        <v>48559</v>
      </c>
      <c r="Q231" s="29" t="str">
        <f>VLOOKUP(E231,[1]Riferimento!$E$3:$J$181,6,FALSE)</f>
        <v>Confidential</v>
      </c>
      <c r="R231" s="30"/>
      <c r="S231" s="47"/>
      <c r="T231" s="22" t="s">
        <v>549</v>
      </c>
      <c r="U231" s="23" t="s">
        <v>36</v>
      </c>
      <c r="V231" s="24" t="s">
        <v>304</v>
      </c>
      <c r="W231" s="51">
        <v>45099</v>
      </c>
      <c r="X231" s="34">
        <v>3591</v>
      </c>
      <c r="Y231" s="34">
        <f t="shared" si="15"/>
        <v>61038</v>
      </c>
      <c r="Z231" s="33"/>
      <c r="AA231" s="59"/>
    </row>
    <row r="232" spans="1:27" ht="70" x14ac:dyDescent="0.2">
      <c r="A232" s="50">
        <v>61039</v>
      </c>
      <c r="B232" s="22" t="s">
        <v>30</v>
      </c>
      <c r="C232" s="23" t="str">
        <f>VLOOKUP(B232, [1]Riferimento!M$3:N274, 2, 0)</f>
        <v>Italy</v>
      </c>
      <c r="D232" s="57" t="s">
        <v>300</v>
      </c>
      <c r="E232" s="24" t="s">
        <v>246</v>
      </c>
      <c r="F232" s="24" t="str">
        <f>VLOOKUP(E232,[1]Riferimento!$E$3:$H$183,3,FALSE)</f>
        <v>EVT+10Y</v>
      </c>
      <c r="G232" s="24" t="str">
        <f>VLOOKUP(E232,[1]Riferimento!$E$3:$H$181,2,FALSE)</f>
        <v>Engineering Administration</v>
      </c>
      <c r="H232" s="25">
        <v>44484</v>
      </c>
      <c r="I232" s="58">
        <v>44985</v>
      </c>
      <c r="J232" s="35" t="s">
        <v>301</v>
      </c>
      <c r="K232" s="47" t="s">
        <v>302</v>
      </c>
      <c r="L232" s="24" t="s">
        <v>328</v>
      </c>
      <c r="M232" s="24" t="str">
        <f>VLOOKUP(E232,[1]Riferimento!$E$3:$H$181,4,FALSE)</f>
        <v>Project Closed</v>
      </c>
      <c r="N232" s="25">
        <f t="shared" si="14"/>
        <v>44986</v>
      </c>
      <c r="O232" s="28">
        <f>VLOOKUP(E232,[1]Riferimento!$E$3:$I$181,5,FALSE)</f>
        <v>3650</v>
      </c>
      <c r="P232" s="29">
        <f t="shared" si="16"/>
        <v>48636</v>
      </c>
      <c r="Q232" s="29" t="str">
        <f>VLOOKUP(E232,[1]Riferimento!$E$3:$J$181,6,FALSE)</f>
        <v>Confidential</v>
      </c>
      <c r="R232" s="30"/>
      <c r="S232" s="47"/>
      <c r="T232" s="22" t="s">
        <v>549</v>
      </c>
      <c r="U232" s="23" t="s">
        <v>36</v>
      </c>
      <c r="V232" s="24" t="s">
        <v>304</v>
      </c>
      <c r="W232" s="51">
        <v>45099</v>
      </c>
      <c r="X232" s="34">
        <v>3592</v>
      </c>
      <c r="Y232" s="34">
        <f t="shared" si="15"/>
        <v>61039</v>
      </c>
      <c r="Z232" s="33"/>
      <c r="AA232" s="59"/>
    </row>
    <row r="233" spans="1:27" ht="98" x14ac:dyDescent="0.2">
      <c r="A233" s="50">
        <v>61039</v>
      </c>
      <c r="B233" s="22" t="s">
        <v>30</v>
      </c>
      <c r="C233" s="23" t="str">
        <f>VLOOKUP(B233, [1]Riferimento!M$3:N275, 2, 0)</f>
        <v>Italy</v>
      </c>
      <c r="D233" s="57" t="s">
        <v>300</v>
      </c>
      <c r="E233" s="24" t="s">
        <v>246</v>
      </c>
      <c r="F233" s="24" t="str">
        <f>VLOOKUP(E233,[1]Riferimento!$E$3:$H$183,3,FALSE)</f>
        <v>EVT+10Y</v>
      </c>
      <c r="G233" s="24" t="str">
        <f>VLOOKUP(E233,[1]Riferimento!$E$3:$H$181,2,FALSE)</f>
        <v>Engineering Administration</v>
      </c>
      <c r="H233" s="25">
        <v>44341</v>
      </c>
      <c r="I233" s="58">
        <v>44817</v>
      </c>
      <c r="J233" s="35" t="s">
        <v>301</v>
      </c>
      <c r="K233" s="47" t="s">
        <v>302</v>
      </c>
      <c r="L233" s="24" t="s">
        <v>329</v>
      </c>
      <c r="M233" s="24" t="str">
        <f>VLOOKUP(E233,[1]Riferimento!$E$3:$H$181,4,FALSE)</f>
        <v>Project Closed</v>
      </c>
      <c r="N233" s="25">
        <f t="shared" si="14"/>
        <v>44818</v>
      </c>
      <c r="O233" s="28">
        <f>VLOOKUP(E233,[1]Riferimento!$E$3:$I$181,5,FALSE)</f>
        <v>3650</v>
      </c>
      <c r="P233" s="29">
        <f t="shared" si="16"/>
        <v>48468</v>
      </c>
      <c r="Q233" s="29" t="str">
        <f>VLOOKUP(E233,[1]Riferimento!$E$3:$J$181,6,FALSE)</f>
        <v>Confidential</v>
      </c>
      <c r="R233" s="30"/>
      <c r="S233" s="47"/>
      <c r="T233" s="22" t="s">
        <v>549</v>
      </c>
      <c r="U233" s="23" t="s">
        <v>36</v>
      </c>
      <c r="V233" s="24" t="s">
        <v>304</v>
      </c>
      <c r="W233" s="51">
        <v>45099</v>
      </c>
      <c r="X233" s="34">
        <v>3592</v>
      </c>
      <c r="Y233" s="34">
        <f t="shared" si="15"/>
        <v>61039</v>
      </c>
      <c r="Z233" s="33"/>
      <c r="AA233" s="59"/>
    </row>
    <row r="234" spans="1:27" ht="112" x14ac:dyDescent="0.2">
      <c r="A234" s="50">
        <v>61039</v>
      </c>
      <c r="B234" s="22" t="s">
        <v>30</v>
      </c>
      <c r="C234" s="23" t="str">
        <f>VLOOKUP(B234, [1]Riferimento!M$3:N276, 2, 0)</f>
        <v>Italy</v>
      </c>
      <c r="D234" s="57" t="s">
        <v>300</v>
      </c>
      <c r="E234" s="24" t="s">
        <v>246</v>
      </c>
      <c r="F234" s="24" t="str">
        <f>VLOOKUP(E234,[1]Riferimento!$E$3:$H$183,3,FALSE)</f>
        <v>EVT+10Y</v>
      </c>
      <c r="G234" s="24" t="str">
        <f>VLOOKUP(E234,[1]Riferimento!$E$3:$H$181,2,FALSE)</f>
        <v>Engineering Administration</v>
      </c>
      <c r="H234" s="25">
        <v>44467</v>
      </c>
      <c r="I234" s="58">
        <v>44697</v>
      </c>
      <c r="J234" s="35" t="s">
        <v>301</v>
      </c>
      <c r="K234" s="47" t="s">
        <v>302</v>
      </c>
      <c r="L234" s="24" t="s">
        <v>330</v>
      </c>
      <c r="M234" s="24" t="str">
        <f>VLOOKUP(E234,[1]Riferimento!$E$3:$H$181,4,FALSE)</f>
        <v>Project Closed</v>
      </c>
      <c r="N234" s="25">
        <f t="shared" si="14"/>
        <v>44698</v>
      </c>
      <c r="O234" s="28">
        <f>VLOOKUP(E234,[1]Riferimento!$E$3:$I$181,5,FALSE)</f>
        <v>3650</v>
      </c>
      <c r="P234" s="29">
        <f t="shared" si="16"/>
        <v>48348</v>
      </c>
      <c r="Q234" s="29" t="str">
        <f>VLOOKUP(E234,[1]Riferimento!$E$3:$J$181,6,FALSE)</f>
        <v>Confidential</v>
      </c>
      <c r="R234" s="30"/>
      <c r="S234" s="47"/>
      <c r="T234" s="22" t="s">
        <v>549</v>
      </c>
      <c r="U234" s="23" t="s">
        <v>36</v>
      </c>
      <c r="V234" s="24" t="s">
        <v>304</v>
      </c>
      <c r="W234" s="51">
        <v>45099</v>
      </c>
      <c r="X234" s="34">
        <v>3592</v>
      </c>
      <c r="Y234" s="34">
        <f t="shared" si="15"/>
        <v>61039</v>
      </c>
      <c r="Z234" s="33"/>
      <c r="AA234" s="59"/>
    </row>
    <row r="235" spans="1:27" ht="98" x14ac:dyDescent="0.2">
      <c r="A235" s="50">
        <v>61039</v>
      </c>
      <c r="B235" s="22" t="s">
        <v>30</v>
      </c>
      <c r="C235" s="23" t="str">
        <f>VLOOKUP(B235, [1]Riferimento!M$3:N277, 2, 0)</f>
        <v>Italy</v>
      </c>
      <c r="D235" s="57" t="s">
        <v>300</v>
      </c>
      <c r="E235" s="24" t="s">
        <v>79</v>
      </c>
      <c r="F235" s="24" t="str">
        <f>VLOOKUP(E235,[1]Riferimento!$E$3:$H$183,3,FALSE)</f>
        <v>EVT+10Y</v>
      </c>
      <c r="G235" s="24" t="str">
        <f>VLOOKUP(E235,[1]Riferimento!$E$3:$H$181,2,FALSE)</f>
        <v>Accounts Payable, Receivables, Journal Vouchers and Cost Accounting</v>
      </c>
      <c r="H235" s="25">
        <v>44707</v>
      </c>
      <c r="I235" s="58">
        <v>44905</v>
      </c>
      <c r="J235" s="35" t="s">
        <v>301</v>
      </c>
      <c r="K235" s="47" t="s">
        <v>302</v>
      </c>
      <c r="L235" s="24" t="s">
        <v>331</v>
      </c>
      <c r="M235" s="24" t="str">
        <f>VLOOKUP(E235,[1]Riferimento!$E$3:$H$181,4,FALSE)</f>
        <v>Tax Year Closed</v>
      </c>
      <c r="N235" s="25">
        <f t="shared" si="14"/>
        <v>44906</v>
      </c>
      <c r="O235" s="28">
        <f>VLOOKUP(E235,[1]Riferimento!$E$3:$I$181,5,FALSE)</f>
        <v>3650</v>
      </c>
      <c r="P235" s="29">
        <f t="shared" si="16"/>
        <v>48556</v>
      </c>
      <c r="Q235" s="29" t="str">
        <f>VLOOKUP(E235,[1]Riferimento!$E$3:$J$181,6,FALSE)</f>
        <v>Confidential</v>
      </c>
      <c r="R235" s="30"/>
      <c r="S235" s="47"/>
      <c r="T235" s="22" t="s">
        <v>549</v>
      </c>
      <c r="U235" s="23" t="s">
        <v>36</v>
      </c>
      <c r="V235" s="24" t="s">
        <v>304</v>
      </c>
      <c r="W235" s="51">
        <v>45099</v>
      </c>
      <c r="X235" s="34">
        <v>3592</v>
      </c>
      <c r="Y235" s="34">
        <f t="shared" si="15"/>
        <v>61039</v>
      </c>
      <c r="Z235" s="33"/>
      <c r="AA235" s="59"/>
    </row>
    <row r="236" spans="1:27" ht="84" x14ac:dyDescent="0.2">
      <c r="A236" s="50">
        <v>61040</v>
      </c>
      <c r="B236" s="22" t="s">
        <v>30</v>
      </c>
      <c r="C236" s="23" t="str">
        <f>VLOOKUP(B236, [1]Riferimento!M$3:N278, 2, 0)</f>
        <v>Italy</v>
      </c>
      <c r="D236" s="53" t="s">
        <v>300</v>
      </c>
      <c r="E236" s="53" t="s">
        <v>315</v>
      </c>
      <c r="F236" s="24" t="str">
        <f>VLOOKUP(E236,[1]Riferimento!$E$3:$H$183,3,FALSE)</f>
        <v>EVT+10Y</v>
      </c>
      <c r="G236" s="24" t="str">
        <f>VLOOKUP(E236,[1]Riferimento!$E$3:$H$181,2,FALSE)</f>
        <v>Construction and Commissioning Records</v>
      </c>
      <c r="H236" s="60">
        <v>44491</v>
      </c>
      <c r="I236" s="54">
        <v>44957</v>
      </c>
      <c r="J236" s="55" t="s">
        <v>301</v>
      </c>
      <c r="K236" s="56" t="s">
        <v>302</v>
      </c>
      <c r="L236" s="53" t="s">
        <v>332</v>
      </c>
      <c r="M236" s="24" t="str">
        <f>VLOOKUP(E236,[1]Riferimento!$E$3:$H$181,4,FALSE)</f>
        <v>Project Closed</v>
      </c>
      <c r="N236" s="25">
        <f t="shared" si="14"/>
        <v>44958</v>
      </c>
      <c r="O236" s="28">
        <f>VLOOKUP(E236,[1]Riferimento!$E$3:$I$181,5,FALSE)</f>
        <v>3650</v>
      </c>
      <c r="P236" s="29">
        <f t="shared" si="16"/>
        <v>48608</v>
      </c>
      <c r="Q236" s="29" t="str">
        <f>VLOOKUP(E236,[1]Riferimento!$E$3:$J$181,6,FALSE)</f>
        <v>Confidential</v>
      </c>
      <c r="R236" s="30"/>
      <c r="S236" s="38" t="str">
        <f t="shared" ref="S236:S299" si="18">IF(T236="Planet","066890B001","")</f>
        <v/>
      </c>
      <c r="T236" s="22" t="s">
        <v>549</v>
      </c>
      <c r="U236" s="23" t="s">
        <v>36</v>
      </c>
      <c r="V236" s="24" t="s">
        <v>304</v>
      </c>
      <c r="W236" s="51">
        <v>45099</v>
      </c>
      <c r="X236" s="34">
        <v>3593</v>
      </c>
      <c r="Y236" s="34">
        <f t="shared" si="15"/>
        <v>61040</v>
      </c>
      <c r="Z236" s="33"/>
      <c r="AA236" s="59"/>
    </row>
    <row r="237" spans="1:27" ht="84" x14ac:dyDescent="0.2">
      <c r="A237" s="50">
        <v>61041</v>
      </c>
      <c r="B237" s="22" t="s">
        <v>30</v>
      </c>
      <c r="C237" s="23" t="str">
        <f>VLOOKUP(B237, [1]Riferimento!M$3:N279, 2, 0)</f>
        <v>Italy</v>
      </c>
      <c r="D237" s="53" t="s">
        <v>300</v>
      </c>
      <c r="E237" s="22" t="s">
        <v>315</v>
      </c>
      <c r="F237" s="24" t="str">
        <f>VLOOKUP(E237,[1]Riferimento!$E$3:$H$183,3,FALSE)</f>
        <v>EVT+10Y</v>
      </c>
      <c r="G237" s="24" t="str">
        <f>VLOOKUP(E237,[1]Riferimento!$E$3:$H$181,2,FALSE)</f>
        <v>Construction and Commissioning Records</v>
      </c>
      <c r="H237" s="25">
        <v>44719</v>
      </c>
      <c r="I237" s="26">
        <v>44967</v>
      </c>
      <c r="J237" s="23" t="s">
        <v>301</v>
      </c>
      <c r="K237" s="27" t="s">
        <v>302</v>
      </c>
      <c r="L237" s="22" t="s">
        <v>333</v>
      </c>
      <c r="M237" s="24" t="str">
        <f>VLOOKUP(E237,[1]Riferimento!$E$3:$H$181,4,FALSE)</f>
        <v>Project Closed</v>
      </c>
      <c r="N237" s="25">
        <f t="shared" si="14"/>
        <v>44968</v>
      </c>
      <c r="O237" s="28">
        <f>VLOOKUP(E237,[1]Riferimento!$E$3:$I$181,5,FALSE)</f>
        <v>3650</v>
      </c>
      <c r="P237" s="29">
        <f t="shared" si="16"/>
        <v>48618</v>
      </c>
      <c r="Q237" s="29" t="str">
        <f>VLOOKUP(E237,[1]Riferimento!$E$3:$J$181,6,FALSE)</f>
        <v>Confidential</v>
      </c>
      <c r="R237" s="30"/>
      <c r="S237" s="38" t="str">
        <f t="shared" si="18"/>
        <v/>
      </c>
      <c r="T237" s="22" t="s">
        <v>549</v>
      </c>
      <c r="U237" s="23" t="s">
        <v>36</v>
      </c>
      <c r="V237" s="24" t="s">
        <v>304</v>
      </c>
      <c r="W237" s="51">
        <v>45099</v>
      </c>
      <c r="X237" s="34">
        <v>3594</v>
      </c>
      <c r="Y237" s="34">
        <f t="shared" si="15"/>
        <v>61041</v>
      </c>
      <c r="Z237" s="33"/>
      <c r="AA237" s="59"/>
    </row>
    <row r="238" spans="1:27" ht="98" x14ac:dyDescent="0.2">
      <c r="A238" s="50">
        <v>61041</v>
      </c>
      <c r="B238" s="22" t="s">
        <v>30</v>
      </c>
      <c r="C238" s="23" t="str">
        <f>VLOOKUP(B238, [1]Riferimento!M$3:N280, 2, 0)</f>
        <v>Italy</v>
      </c>
      <c r="D238" s="53" t="s">
        <v>300</v>
      </c>
      <c r="E238" s="22" t="s">
        <v>315</v>
      </c>
      <c r="F238" s="24" t="str">
        <f>VLOOKUP(E238,[1]Riferimento!$E$3:$H$183,3,FALSE)</f>
        <v>EVT+10Y</v>
      </c>
      <c r="G238" s="24" t="str">
        <f>VLOOKUP(E238,[1]Riferimento!$E$3:$H$181,2,FALSE)</f>
        <v>Construction and Commissioning Records</v>
      </c>
      <c r="H238" s="25">
        <v>44910</v>
      </c>
      <c r="I238" s="26">
        <v>44910</v>
      </c>
      <c r="J238" s="23" t="s">
        <v>301</v>
      </c>
      <c r="K238" s="27" t="s">
        <v>302</v>
      </c>
      <c r="L238" s="22" t="s">
        <v>334</v>
      </c>
      <c r="M238" s="24" t="str">
        <f>VLOOKUP(E238,[1]Riferimento!$E$3:$H$181,4,FALSE)</f>
        <v>Project Closed</v>
      </c>
      <c r="N238" s="25">
        <f t="shared" si="14"/>
        <v>44911</v>
      </c>
      <c r="O238" s="28">
        <f>VLOOKUP(E238,[1]Riferimento!$E$3:$I$181,5,FALSE)</f>
        <v>3650</v>
      </c>
      <c r="P238" s="29">
        <f t="shared" si="16"/>
        <v>48561</v>
      </c>
      <c r="Q238" s="29" t="str">
        <f>VLOOKUP(E238,[1]Riferimento!$E$3:$J$181,6,FALSE)</f>
        <v>Confidential</v>
      </c>
      <c r="R238" s="30"/>
      <c r="S238" s="38" t="str">
        <f t="shared" si="18"/>
        <v/>
      </c>
      <c r="T238" s="22" t="s">
        <v>549</v>
      </c>
      <c r="U238" s="23" t="s">
        <v>36</v>
      </c>
      <c r="V238" s="24" t="s">
        <v>304</v>
      </c>
      <c r="W238" s="51">
        <v>45099</v>
      </c>
      <c r="X238" s="34">
        <v>3594</v>
      </c>
      <c r="Y238" s="34">
        <f t="shared" si="15"/>
        <v>61041</v>
      </c>
      <c r="Z238" s="33"/>
      <c r="AA238" s="59"/>
    </row>
    <row r="239" spans="1:27" ht="84" x14ac:dyDescent="0.2">
      <c r="A239" s="50">
        <v>61041</v>
      </c>
      <c r="B239" s="22" t="s">
        <v>30</v>
      </c>
      <c r="C239" s="23" t="str">
        <f>VLOOKUP(B239, [1]Riferimento!M$3:N281, 2, 0)</f>
        <v>Italy</v>
      </c>
      <c r="D239" s="53" t="s">
        <v>300</v>
      </c>
      <c r="E239" s="22" t="s">
        <v>246</v>
      </c>
      <c r="F239" s="24" t="str">
        <f>VLOOKUP(E239,[1]Riferimento!$E$3:$H$183,3,FALSE)</f>
        <v>EVT+10Y</v>
      </c>
      <c r="G239" s="24" t="str">
        <f>VLOOKUP(E239,[1]Riferimento!$E$3:$H$181,2,FALSE)</f>
        <v>Engineering Administration</v>
      </c>
      <c r="H239" s="25">
        <v>44818</v>
      </c>
      <c r="I239" s="26">
        <v>44965</v>
      </c>
      <c r="J239" s="23" t="s">
        <v>301</v>
      </c>
      <c r="K239" s="27" t="s">
        <v>302</v>
      </c>
      <c r="L239" s="22" t="s">
        <v>335</v>
      </c>
      <c r="M239" s="24" t="str">
        <f>VLOOKUP(E239,[1]Riferimento!$E$3:$H$181,4,FALSE)</f>
        <v>Project Closed</v>
      </c>
      <c r="N239" s="25">
        <f t="shared" si="14"/>
        <v>44966</v>
      </c>
      <c r="O239" s="28">
        <f>VLOOKUP(E239,[1]Riferimento!$E$3:$I$181,5,FALSE)</f>
        <v>3650</v>
      </c>
      <c r="P239" s="29">
        <f t="shared" si="16"/>
        <v>48616</v>
      </c>
      <c r="Q239" s="29" t="str">
        <f>VLOOKUP(E239,[1]Riferimento!$E$3:$J$181,6,FALSE)</f>
        <v>Confidential</v>
      </c>
      <c r="R239" s="30"/>
      <c r="S239" s="38" t="str">
        <f t="shared" si="18"/>
        <v/>
      </c>
      <c r="T239" s="22" t="s">
        <v>549</v>
      </c>
      <c r="U239" s="23" t="s">
        <v>36</v>
      </c>
      <c r="V239" s="24" t="s">
        <v>304</v>
      </c>
      <c r="W239" s="51">
        <v>45099</v>
      </c>
      <c r="X239" s="34">
        <v>3594</v>
      </c>
      <c r="Y239" s="34">
        <f t="shared" si="15"/>
        <v>61041</v>
      </c>
      <c r="Z239" s="33"/>
      <c r="AA239" s="59"/>
    </row>
    <row r="240" spans="1:27" ht="126" x14ac:dyDescent="0.2">
      <c r="A240" s="50">
        <v>61041</v>
      </c>
      <c r="B240" s="22" t="s">
        <v>30</v>
      </c>
      <c r="C240" s="23" t="str">
        <f>VLOOKUP(B240, [1]Riferimento!M$3:N282, 2, 0)</f>
        <v>Italy</v>
      </c>
      <c r="D240" s="53" t="s">
        <v>300</v>
      </c>
      <c r="E240" s="22" t="s">
        <v>246</v>
      </c>
      <c r="F240" s="24" t="str">
        <f>VLOOKUP(E240,[1]Riferimento!$E$3:$H$183,3,FALSE)</f>
        <v>EVT+10Y</v>
      </c>
      <c r="G240" s="24" t="str">
        <f>VLOOKUP(E240,[1]Riferimento!$E$3:$H$181,2,FALSE)</f>
        <v>Engineering Administration</v>
      </c>
      <c r="H240" s="25">
        <v>44795</v>
      </c>
      <c r="I240" s="26">
        <v>44795</v>
      </c>
      <c r="J240" s="23" t="s">
        <v>301</v>
      </c>
      <c r="K240" s="27" t="s">
        <v>302</v>
      </c>
      <c r="L240" s="22" t="s">
        <v>336</v>
      </c>
      <c r="M240" s="24" t="str">
        <f>VLOOKUP(E240,[1]Riferimento!$E$3:$H$181,4,FALSE)</f>
        <v>Project Closed</v>
      </c>
      <c r="N240" s="25">
        <f t="shared" si="14"/>
        <v>44796</v>
      </c>
      <c r="O240" s="28">
        <f>VLOOKUP(E240,[1]Riferimento!$E$3:$I$181,5,FALSE)</f>
        <v>3650</v>
      </c>
      <c r="P240" s="29">
        <f t="shared" si="16"/>
        <v>48446</v>
      </c>
      <c r="Q240" s="29" t="str">
        <f>VLOOKUP(E240,[1]Riferimento!$E$3:$J$181,6,FALSE)</f>
        <v>Confidential</v>
      </c>
      <c r="R240" s="30"/>
      <c r="S240" s="38" t="str">
        <f t="shared" si="18"/>
        <v/>
      </c>
      <c r="T240" s="22" t="s">
        <v>549</v>
      </c>
      <c r="U240" s="23" t="s">
        <v>36</v>
      </c>
      <c r="V240" s="24" t="s">
        <v>304</v>
      </c>
      <c r="W240" s="51">
        <v>45099</v>
      </c>
      <c r="X240" s="34">
        <v>3594</v>
      </c>
      <c r="Y240" s="34">
        <f t="shared" si="15"/>
        <v>61041</v>
      </c>
      <c r="Z240" s="33"/>
      <c r="AA240" s="59"/>
    </row>
    <row r="241" spans="1:27" ht="98" x14ac:dyDescent="0.2">
      <c r="A241" s="50">
        <v>61041</v>
      </c>
      <c r="B241" s="22" t="s">
        <v>30</v>
      </c>
      <c r="C241" s="23" t="str">
        <f>VLOOKUP(B241, [1]Riferimento!M$3:N283, 2, 0)</f>
        <v>Italy</v>
      </c>
      <c r="D241" s="53" t="s">
        <v>300</v>
      </c>
      <c r="E241" s="22" t="s">
        <v>246</v>
      </c>
      <c r="F241" s="24" t="str">
        <f>VLOOKUP(E241,[1]Riferimento!$E$3:$H$183,3,FALSE)</f>
        <v>EVT+10Y</v>
      </c>
      <c r="G241" s="24" t="str">
        <f>VLOOKUP(E241,[1]Riferimento!$E$3:$H$181,2,FALSE)</f>
        <v>Engineering Administration</v>
      </c>
      <c r="H241" s="25">
        <v>44651</v>
      </c>
      <c r="I241" s="26">
        <v>44907</v>
      </c>
      <c r="J241" s="23" t="s">
        <v>301</v>
      </c>
      <c r="K241" s="27" t="s">
        <v>302</v>
      </c>
      <c r="L241" s="22" t="s">
        <v>337</v>
      </c>
      <c r="M241" s="24" t="str">
        <f>VLOOKUP(E241,[1]Riferimento!$E$3:$H$181,4,FALSE)</f>
        <v>Project Closed</v>
      </c>
      <c r="N241" s="25">
        <f t="shared" si="14"/>
        <v>44908</v>
      </c>
      <c r="O241" s="28">
        <f>VLOOKUP(E241,[1]Riferimento!$E$3:$I$181,5,FALSE)</f>
        <v>3650</v>
      </c>
      <c r="P241" s="29">
        <f t="shared" si="16"/>
        <v>48558</v>
      </c>
      <c r="Q241" s="29" t="str">
        <f>VLOOKUP(E241,[1]Riferimento!$E$3:$J$181,6,FALSE)</f>
        <v>Confidential</v>
      </c>
      <c r="R241" s="30"/>
      <c r="S241" s="38" t="str">
        <f t="shared" si="18"/>
        <v/>
      </c>
      <c r="T241" s="22" t="s">
        <v>549</v>
      </c>
      <c r="U241" s="23" t="s">
        <v>36</v>
      </c>
      <c r="V241" s="24" t="s">
        <v>304</v>
      </c>
      <c r="W241" s="51">
        <v>45099</v>
      </c>
      <c r="X241" s="34">
        <v>3594</v>
      </c>
      <c r="Y241" s="34">
        <f t="shared" si="15"/>
        <v>61041</v>
      </c>
      <c r="Z241" s="33"/>
      <c r="AA241" s="59"/>
    </row>
    <row r="242" spans="1:27" ht="126" x14ac:dyDescent="0.2">
      <c r="A242" s="50">
        <v>61041</v>
      </c>
      <c r="B242" s="22" t="s">
        <v>30</v>
      </c>
      <c r="C242" s="23" t="str">
        <f>VLOOKUP(B242, [1]Riferimento!M$3:N284, 2, 0)</f>
        <v>Italy</v>
      </c>
      <c r="D242" s="53" t="s">
        <v>300</v>
      </c>
      <c r="E242" s="22" t="s">
        <v>246</v>
      </c>
      <c r="F242" s="24" t="str">
        <f>VLOOKUP(E242,[1]Riferimento!$E$3:$H$183,3,FALSE)</f>
        <v>EVT+10Y</v>
      </c>
      <c r="G242" s="24" t="str">
        <f>VLOOKUP(E242,[1]Riferimento!$E$3:$H$181,2,FALSE)</f>
        <v>Engineering Administration</v>
      </c>
      <c r="H242" s="25">
        <v>44882</v>
      </c>
      <c r="I242" s="26">
        <v>44909</v>
      </c>
      <c r="J242" s="23" t="s">
        <v>301</v>
      </c>
      <c r="K242" s="27" t="s">
        <v>302</v>
      </c>
      <c r="L242" s="22" t="s">
        <v>338</v>
      </c>
      <c r="M242" s="24" t="str">
        <f>VLOOKUP(E242,[1]Riferimento!$E$3:$H$181,4,FALSE)</f>
        <v>Project Closed</v>
      </c>
      <c r="N242" s="25">
        <f t="shared" si="14"/>
        <v>44910</v>
      </c>
      <c r="O242" s="28">
        <f>VLOOKUP(E242,[1]Riferimento!$E$3:$I$181,5,FALSE)</f>
        <v>3650</v>
      </c>
      <c r="P242" s="29">
        <f t="shared" si="16"/>
        <v>48560</v>
      </c>
      <c r="Q242" s="29" t="str">
        <f>VLOOKUP(E242,[1]Riferimento!$E$3:$J$181,6,FALSE)</f>
        <v>Confidential</v>
      </c>
      <c r="R242" s="30"/>
      <c r="S242" s="38" t="str">
        <f t="shared" si="18"/>
        <v/>
      </c>
      <c r="T242" s="22" t="s">
        <v>549</v>
      </c>
      <c r="U242" s="23" t="s">
        <v>36</v>
      </c>
      <c r="V242" s="24" t="s">
        <v>304</v>
      </c>
      <c r="W242" s="51">
        <v>45099</v>
      </c>
      <c r="X242" s="34">
        <v>3594</v>
      </c>
      <c r="Y242" s="34">
        <f t="shared" si="15"/>
        <v>61041</v>
      </c>
      <c r="Z242" s="33"/>
      <c r="AA242" s="59"/>
    </row>
    <row r="243" spans="1:27" ht="84" x14ac:dyDescent="0.2">
      <c r="A243" s="50">
        <v>61041</v>
      </c>
      <c r="B243" s="22" t="s">
        <v>30</v>
      </c>
      <c r="C243" s="23" t="str">
        <f>VLOOKUP(B243, [1]Riferimento!M$3:N285, 2, 0)</f>
        <v>Italy</v>
      </c>
      <c r="D243" s="53" t="s">
        <v>300</v>
      </c>
      <c r="E243" s="22" t="s">
        <v>246</v>
      </c>
      <c r="F243" s="24" t="str">
        <f>VLOOKUP(E243,[1]Riferimento!$E$3:$H$183,3,FALSE)</f>
        <v>EVT+10Y</v>
      </c>
      <c r="G243" s="24" t="str">
        <f>VLOOKUP(E243,[1]Riferimento!$E$3:$H$181,2,FALSE)</f>
        <v>Engineering Administration</v>
      </c>
      <c r="H243" s="25">
        <v>44259</v>
      </c>
      <c r="I243" s="26">
        <v>44908</v>
      </c>
      <c r="J243" s="23" t="s">
        <v>301</v>
      </c>
      <c r="K243" s="27" t="s">
        <v>302</v>
      </c>
      <c r="L243" s="22" t="s">
        <v>339</v>
      </c>
      <c r="M243" s="24" t="str">
        <f>VLOOKUP(E243,[1]Riferimento!$E$3:$H$181,4,FALSE)</f>
        <v>Project Closed</v>
      </c>
      <c r="N243" s="25">
        <f t="shared" si="14"/>
        <v>44909</v>
      </c>
      <c r="O243" s="28">
        <f>VLOOKUP(E243,[1]Riferimento!$E$3:$I$181,5,FALSE)</f>
        <v>3650</v>
      </c>
      <c r="P243" s="29">
        <f t="shared" si="16"/>
        <v>48559</v>
      </c>
      <c r="Q243" s="29" t="str">
        <f>VLOOKUP(E243,[1]Riferimento!$E$3:$J$181,6,FALSE)</f>
        <v>Confidential</v>
      </c>
      <c r="R243" s="30"/>
      <c r="S243" s="38" t="str">
        <f t="shared" si="18"/>
        <v/>
      </c>
      <c r="T243" s="22" t="s">
        <v>549</v>
      </c>
      <c r="U243" s="23" t="s">
        <v>36</v>
      </c>
      <c r="V243" s="24" t="s">
        <v>304</v>
      </c>
      <c r="W243" s="51">
        <v>45099</v>
      </c>
      <c r="X243" s="34">
        <v>3594</v>
      </c>
      <c r="Y243" s="34">
        <f t="shared" si="15"/>
        <v>61041</v>
      </c>
      <c r="Z243" s="33"/>
      <c r="AA243" s="59"/>
    </row>
    <row r="244" spans="1:27" ht="98" x14ac:dyDescent="0.2">
      <c r="A244" s="50">
        <v>61041</v>
      </c>
      <c r="B244" s="22" t="s">
        <v>30</v>
      </c>
      <c r="C244" s="23" t="str">
        <f>VLOOKUP(B244, [1]Riferimento!M$3:N286, 2, 0)</f>
        <v>Italy</v>
      </c>
      <c r="D244" s="53" t="s">
        <v>300</v>
      </c>
      <c r="E244" s="22" t="s">
        <v>79</v>
      </c>
      <c r="F244" s="24" t="str">
        <f>VLOOKUP(E244,[1]Riferimento!$E$3:$H$183,3,FALSE)</f>
        <v>EVT+10Y</v>
      </c>
      <c r="G244" s="24" t="str">
        <f>VLOOKUP(E244,[1]Riferimento!$E$3:$H$181,2,FALSE)</f>
        <v>Accounts Payable, Receivables, Journal Vouchers and Cost Accounting</v>
      </c>
      <c r="H244" s="25">
        <v>44838</v>
      </c>
      <c r="I244" s="26">
        <v>44838</v>
      </c>
      <c r="J244" s="23" t="s">
        <v>301</v>
      </c>
      <c r="K244" s="27" t="s">
        <v>302</v>
      </c>
      <c r="L244" s="22" t="s">
        <v>340</v>
      </c>
      <c r="M244" s="24" t="str">
        <f>VLOOKUP(E244,[1]Riferimento!$E$3:$H$181,4,FALSE)</f>
        <v>Tax Year Closed</v>
      </c>
      <c r="N244" s="25">
        <f t="shared" si="14"/>
        <v>44839</v>
      </c>
      <c r="O244" s="28">
        <f>VLOOKUP(E244,[1]Riferimento!$E$3:$I$181,5,FALSE)</f>
        <v>3650</v>
      </c>
      <c r="P244" s="29">
        <f t="shared" si="16"/>
        <v>48489</v>
      </c>
      <c r="Q244" s="29" t="str">
        <f>VLOOKUP(E244,[1]Riferimento!$E$3:$J$181,6,FALSE)</f>
        <v>Confidential</v>
      </c>
      <c r="R244" s="30"/>
      <c r="S244" s="38" t="str">
        <f t="shared" si="18"/>
        <v/>
      </c>
      <c r="T244" s="22" t="s">
        <v>549</v>
      </c>
      <c r="U244" s="23" t="s">
        <v>36</v>
      </c>
      <c r="V244" s="24" t="s">
        <v>304</v>
      </c>
      <c r="W244" s="51">
        <v>45099</v>
      </c>
      <c r="X244" s="34">
        <v>3594</v>
      </c>
      <c r="Y244" s="34">
        <f t="shared" si="15"/>
        <v>61041</v>
      </c>
      <c r="Z244" s="33"/>
      <c r="AA244" s="33"/>
    </row>
    <row r="245" spans="1:27" ht="98" x14ac:dyDescent="0.2">
      <c r="A245" s="50">
        <v>61041</v>
      </c>
      <c r="B245" s="22" t="s">
        <v>30</v>
      </c>
      <c r="C245" s="23" t="str">
        <f>VLOOKUP(B245, [1]Riferimento!M$3:N287, 2, 0)</f>
        <v>Italy</v>
      </c>
      <c r="D245" s="53" t="s">
        <v>300</v>
      </c>
      <c r="E245" s="22" t="s">
        <v>79</v>
      </c>
      <c r="F245" s="24" t="str">
        <f>VLOOKUP(E245,[1]Riferimento!$E$3:$H$183,3,FALSE)</f>
        <v>EVT+10Y</v>
      </c>
      <c r="G245" s="24" t="str">
        <f>VLOOKUP(E245,[1]Riferimento!$E$3:$H$181,2,FALSE)</f>
        <v>Accounts Payable, Receivables, Journal Vouchers and Cost Accounting</v>
      </c>
      <c r="H245" s="25">
        <v>44725</v>
      </c>
      <c r="I245" s="26">
        <v>44909</v>
      </c>
      <c r="J245" s="23" t="s">
        <v>301</v>
      </c>
      <c r="K245" s="27" t="s">
        <v>302</v>
      </c>
      <c r="L245" s="22" t="s">
        <v>341</v>
      </c>
      <c r="M245" s="24" t="str">
        <f>VLOOKUP(E245,[1]Riferimento!$E$3:$H$181,4,FALSE)</f>
        <v>Tax Year Closed</v>
      </c>
      <c r="N245" s="25">
        <f t="shared" si="14"/>
        <v>44910</v>
      </c>
      <c r="O245" s="28">
        <f>VLOOKUP(E245,[1]Riferimento!$E$3:$I$181,5,FALSE)</f>
        <v>3650</v>
      </c>
      <c r="P245" s="29">
        <f t="shared" si="16"/>
        <v>48560</v>
      </c>
      <c r="Q245" s="29" t="str">
        <f>VLOOKUP(E245,[1]Riferimento!$E$3:$J$181,6,FALSE)</f>
        <v>Confidential</v>
      </c>
      <c r="R245" s="30"/>
      <c r="S245" s="38" t="str">
        <f t="shared" si="18"/>
        <v/>
      </c>
      <c r="T245" s="22" t="s">
        <v>549</v>
      </c>
      <c r="U245" s="23" t="s">
        <v>36</v>
      </c>
      <c r="V245" s="24" t="s">
        <v>304</v>
      </c>
      <c r="W245" s="51">
        <v>45099</v>
      </c>
      <c r="X245" s="34">
        <v>3594</v>
      </c>
      <c r="Y245" s="34">
        <f t="shared" si="15"/>
        <v>61041</v>
      </c>
      <c r="Z245" s="33"/>
      <c r="AA245" s="33"/>
    </row>
    <row r="246" spans="1:27" ht="112" x14ac:dyDescent="0.2">
      <c r="A246" s="50">
        <v>61042</v>
      </c>
      <c r="B246" s="22" t="s">
        <v>30</v>
      </c>
      <c r="C246" s="23" t="str">
        <f>VLOOKUP(B246, [1]Riferimento!M$3:N288, 2, 0)</f>
        <v>Italy</v>
      </c>
      <c r="D246" s="53" t="s">
        <v>300</v>
      </c>
      <c r="E246" s="22" t="s">
        <v>246</v>
      </c>
      <c r="F246" s="24" t="str">
        <f>VLOOKUP(E246,[1]Riferimento!$E$3:$H$183,3,FALSE)</f>
        <v>EVT+10Y</v>
      </c>
      <c r="G246" s="24" t="str">
        <f>VLOOKUP(E246,[1]Riferimento!$E$3:$H$181,2,FALSE)</f>
        <v>Engineering Administration</v>
      </c>
      <c r="H246" s="25">
        <v>44209</v>
      </c>
      <c r="I246" s="26">
        <v>44942</v>
      </c>
      <c r="J246" s="23" t="s">
        <v>301</v>
      </c>
      <c r="K246" s="27" t="s">
        <v>302</v>
      </c>
      <c r="L246" s="22" t="s">
        <v>342</v>
      </c>
      <c r="M246" s="24" t="str">
        <f>VLOOKUP(E246,[1]Riferimento!$E$3:$H$181,4,FALSE)</f>
        <v>Project Closed</v>
      </c>
      <c r="N246" s="25">
        <f t="shared" si="14"/>
        <v>44943</v>
      </c>
      <c r="O246" s="28">
        <f>VLOOKUP(E246,[1]Riferimento!$E$3:$I$181,5,FALSE)</f>
        <v>3650</v>
      </c>
      <c r="P246" s="29">
        <f t="shared" si="16"/>
        <v>48593</v>
      </c>
      <c r="Q246" s="29" t="str">
        <f>VLOOKUP(E246,[1]Riferimento!$E$3:$J$181,6,FALSE)</f>
        <v>Confidential</v>
      </c>
      <c r="R246" s="30"/>
      <c r="S246" s="38" t="str">
        <f t="shared" si="18"/>
        <v/>
      </c>
      <c r="T246" s="22" t="s">
        <v>549</v>
      </c>
      <c r="U246" s="23" t="s">
        <v>36</v>
      </c>
      <c r="V246" s="24" t="s">
        <v>304</v>
      </c>
      <c r="W246" s="51">
        <v>45099</v>
      </c>
      <c r="X246" s="34">
        <v>3595</v>
      </c>
      <c r="Y246" s="34">
        <f t="shared" si="15"/>
        <v>61042</v>
      </c>
      <c r="Z246" s="33"/>
      <c r="AA246" s="33"/>
    </row>
    <row r="247" spans="1:27" ht="98" x14ac:dyDescent="0.2">
      <c r="A247" s="50">
        <v>61042</v>
      </c>
      <c r="B247" s="22" t="s">
        <v>30</v>
      </c>
      <c r="C247" s="23" t="str">
        <f>VLOOKUP(B247, [1]Riferimento!M$3:N289, 2, 0)</f>
        <v>Italy</v>
      </c>
      <c r="D247" s="53" t="s">
        <v>300</v>
      </c>
      <c r="E247" s="22" t="s">
        <v>79</v>
      </c>
      <c r="F247" s="24" t="str">
        <f>VLOOKUP(E247,[1]Riferimento!$E$3:$H$183,3,FALSE)</f>
        <v>EVT+10Y</v>
      </c>
      <c r="G247" s="24" t="str">
        <f>VLOOKUP(E247,[1]Riferimento!$E$3:$H$181,2,FALSE)</f>
        <v>Accounts Payable, Receivables, Journal Vouchers and Cost Accounting</v>
      </c>
      <c r="H247" s="25">
        <v>44846</v>
      </c>
      <c r="I247" s="26">
        <v>44980</v>
      </c>
      <c r="J247" s="23" t="s">
        <v>301</v>
      </c>
      <c r="K247" s="27" t="s">
        <v>302</v>
      </c>
      <c r="L247" s="22" t="s">
        <v>343</v>
      </c>
      <c r="M247" s="24" t="str">
        <f>VLOOKUP(E247,[1]Riferimento!$E$3:$H$181,4,FALSE)</f>
        <v>Tax Year Closed</v>
      </c>
      <c r="N247" s="25">
        <f t="shared" si="14"/>
        <v>44981</v>
      </c>
      <c r="O247" s="28">
        <f>VLOOKUP(E247,[1]Riferimento!$E$3:$I$181,5,FALSE)</f>
        <v>3650</v>
      </c>
      <c r="P247" s="29">
        <f t="shared" si="16"/>
        <v>48631</v>
      </c>
      <c r="Q247" s="29" t="str">
        <f>VLOOKUP(E247,[1]Riferimento!$E$3:$J$181,6,FALSE)</f>
        <v>Confidential</v>
      </c>
      <c r="R247" s="30"/>
      <c r="S247" s="38" t="str">
        <f t="shared" si="18"/>
        <v/>
      </c>
      <c r="T247" s="22" t="s">
        <v>549</v>
      </c>
      <c r="U247" s="23" t="s">
        <v>36</v>
      </c>
      <c r="V247" s="24" t="s">
        <v>304</v>
      </c>
      <c r="W247" s="51">
        <v>45099</v>
      </c>
      <c r="X247" s="34">
        <v>3595</v>
      </c>
      <c r="Y247" s="34">
        <f t="shared" si="15"/>
        <v>61042</v>
      </c>
      <c r="Z247" s="33"/>
      <c r="AA247" s="33"/>
    </row>
    <row r="248" spans="1:27" ht="98" x14ac:dyDescent="0.2">
      <c r="A248" s="50">
        <v>61042</v>
      </c>
      <c r="B248" s="22" t="s">
        <v>30</v>
      </c>
      <c r="C248" s="23" t="str">
        <f>VLOOKUP(B248, [1]Riferimento!M$3:N290, 2, 0)</f>
        <v>Italy</v>
      </c>
      <c r="D248" s="53" t="s">
        <v>300</v>
      </c>
      <c r="E248" s="22" t="s">
        <v>79</v>
      </c>
      <c r="F248" s="24" t="str">
        <f>VLOOKUP(E248,[1]Riferimento!$E$3:$H$183,3,FALSE)</f>
        <v>EVT+10Y</v>
      </c>
      <c r="G248" s="24" t="str">
        <f>VLOOKUP(E248,[1]Riferimento!$E$3:$H$181,2,FALSE)</f>
        <v>Accounts Payable, Receivables, Journal Vouchers and Cost Accounting</v>
      </c>
      <c r="H248" s="25">
        <v>44312</v>
      </c>
      <c r="I248" s="26">
        <v>44949</v>
      </c>
      <c r="J248" s="23" t="s">
        <v>301</v>
      </c>
      <c r="K248" s="27" t="s">
        <v>302</v>
      </c>
      <c r="L248" s="22" t="s">
        <v>344</v>
      </c>
      <c r="M248" s="24" t="str">
        <f>VLOOKUP(E248,[1]Riferimento!$E$3:$H$181,4,FALSE)</f>
        <v>Tax Year Closed</v>
      </c>
      <c r="N248" s="25">
        <f t="shared" si="14"/>
        <v>44950</v>
      </c>
      <c r="O248" s="28">
        <f>VLOOKUP(E248,[1]Riferimento!$E$3:$I$181,5,FALSE)</f>
        <v>3650</v>
      </c>
      <c r="P248" s="29">
        <f t="shared" si="16"/>
        <v>48600</v>
      </c>
      <c r="Q248" s="29" t="str">
        <f>VLOOKUP(E248,[1]Riferimento!$E$3:$J$181,6,FALSE)</f>
        <v>Confidential</v>
      </c>
      <c r="R248" s="30"/>
      <c r="S248" s="38" t="str">
        <f t="shared" si="18"/>
        <v/>
      </c>
      <c r="T248" s="22" t="s">
        <v>549</v>
      </c>
      <c r="U248" s="23" t="s">
        <v>36</v>
      </c>
      <c r="V248" s="24" t="s">
        <v>304</v>
      </c>
      <c r="W248" s="51">
        <v>45099</v>
      </c>
      <c r="X248" s="34">
        <v>3595</v>
      </c>
      <c r="Y248" s="34">
        <f t="shared" si="15"/>
        <v>61042</v>
      </c>
      <c r="Z248" s="33"/>
      <c r="AA248" s="33"/>
    </row>
    <row r="249" spans="1:27" ht="70" x14ac:dyDescent="0.2">
      <c r="A249" s="50">
        <v>61043</v>
      </c>
      <c r="B249" s="22" t="s">
        <v>30</v>
      </c>
      <c r="C249" s="23" t="str">
        <f>VLOOKUP(B249, [1]Riferimento!M$3:N291, 2, 0)</f>
        <v>Italy</v>
      </c>
      <c r="D249" s="53" t="s">
        <v>300</v>
      </c>
      <c r="E249" s="22" t="s">
        <v>246</v>
      </c>
      <c r="F249" s="24" t="str">
        <f>VLOOKUP(E249,[1]Riferimento!$E$3:$H$183,3,FALSE)</f>
        <v>EVT+10Y</v>
      </c>
      <c r="G249" s="24" t="str">
        <f>VLOOKUP(E249,[1]Riferimento!$E$3:$H$181,2,FALSE)</f>
        <v>Engineering Administration</v>
      </c>
      <c r="H249" s="25">
        <v>44210</v>
      </c>
      <c r="I249" s="26">
        <v>44985</v>
      </c>
      <c r="J249" s="23" t="s">
        <v>301</v>
      </c>
      <c r="K249" s="27" t="s">
        <v>302</v>
      </c>
      <c r="L249" s="22" t="s">
        <v>345</v>
      </c>
      <c r="M249" s="24" t="str">
        <f>VLOOKUP(E249,[1]Riferimento!$E$3:$H$181,4,FALSE)</f>
        <v>Project Closed</v>
      </c>
      <c r="N249" s="25">
        <f t="shared" si="14"/>
        <v>44986</v>
      </c>
      <c r="O249" s="28">
        <f>VLOOKUP(E249,[1]Riferimento!$E$3:$I$181,5,FALSE)</f>
        <v>3650</v>
      </c>
      <c r="P249" s="29">
        <f t="shared" si="16"/>
        <v>48636</v>
      </c>
      <c r="Q249" s="29" t="str">
        <f>VLOOKUP(E249,[1]Riferimento!$E$3:$J$181,6,FALSE)</f>
        <v>Confidential</v>
      </c>
      <c r="R249" s="30"/>
      <c r="S249" s="38" t="str">
        <f t="shared" si="18"/>
        <v/>
      </c>
      <c r="T249" s="22" t="s">
        <v>549</v>
      </c>
      <c r="U249" s="23" t="s">
        <v>36</v>
      </c>
      <c r="V249" s="24" t="s">
        <v>304</v>
      </c>
      <c r="W249" s="51">
        <v>45099</v>
      </c>
      <c r="X249" s="34">
        <v>3596</v>
      </c>
      <c r="Y249" s="34">
        <f t="shared" si="15"/>
        <v>61043</v>
      </c>
      <c r="Z249" s="33"/>
      <c r="AA249" s="33"/>
    </row>
    <row r="250" spans="1:27" ht="98" x14ac:dyDescent="0.2">
      <c r="A250" s="50">
        <v>61043</v>
      </c>
      <c r="B250" s="22" t="s">
        <v>30</v>
      </c>
      <c r="C250" s="23" t="str">
        <f>VLOOKUP(B250, [1]Riferimento!M$3:N292, 2, 0)</f>
        <v>Italy</v>
      </c>
      <c r="D250" s="23" t="s">
        <v>300</v>
      </c>
      <c r="E250" s="22" t="s">
        <v>200</v>
      </c>
      <c r="F250" s="24" t="str">
        <f>VLOOKUP(E250,[1]Riferimento!$E$3:$H$183,3,FALSE)</f>
        <v>6Y</v>
      </c>
      <c r="G250" s="24" t="str">
        <f>VLOOKUP(E250,[1]Riferimento!$E$3:$H$181,2,FALSE)</f>
        <v>Safety Compliance - Work Permits and Routine Safety Inspections</v>
      </c>
      <c r="H250" s="25">
        <v>44708</v>
      </c>
      <c r="I250" s="26">
        <v>44708</v>
      </c>
      <c r="J250" s="23" t="s">
        <v>301</v>
      </c>
      <c r="K250" s="27" t="s">
        <v>302</v>
      </c>
      <c r="L250" s="22" t="s">
        <v>346</v>
      </c>
      <c r="M250" s="24" t="str">
        <f>VLOOKUP(E250,[1]Riferimento!$E$3:$H$181,4,FALSE)</f>
        <v>Creation Date</v>
      </c>
      <c r="N250" s="25">
        <f t="shared" si="14"/>
        <v>44709</v>
      </c>
      <c r="O250" s="28">
        <f>VLOOKUP(E250,[1]Riferimento!$E$3:$I$181,5,FALSE)</f>
        <v>2190</v>
      </c>
      <c r="P250" s="29">
        <f t="shared" si="16"/>
        <v>46899</v>
      </c>
      <c r="Q250" s="29" t="str">
        <f>VLOOKUP(E250,[1]Riferimento!$E$3:$J$181,6,FALSE)</f>
        <v>General</v>
      </c>
      <c r="R250" s="30"/>
      <c r="S250" s="38" t="str">
        <f t="shared" si="18"/>
        <v/>
      </c>
      <c r="T250" s="22" t="s">
        <v>549</v>
      </c>
      <c r="U250" s="23" t="s">
        <v>36</v>
      </c>
      <c r="V250" s="24" t="s">
        <v>304</v>
      </c>
      <c r="W250" s="51">
        <v>45099</v>
      </c>
      <c r="X250" s="34">
        <v>3596</v>
      </c>
      <c r="Y250" s="34">
        <f t="shared" si="15"/>
        <v>61043</v>
      </c>
      <c r="Z250" s="33"/>
      <c r="AA250" s="33"/>
    </row>
    <row r="251" spans="1:27" ht="56" x14ac:dyDescent="0.2">
      <c r="A251" s="50">
        <v>61043</v>
      </c>
      <c r="B251" s="22" t="s">
        <v>30</v>
      </c>
      <c r="C251" s="23" t="str">
        <f>VLOOKUP(B251, [1]Riferimento!M$3:N293, 2, 0)</f>
        <v>Italy</v>
      </c>
      <c r="D251" s="61" t="s">
        <v>300</v>
      </c>
      <c r="E251" s="22" t="s">
        <v>347</v>
      </c>
      <c r="F251" s="24" t="str">
        <f>VLOOKUP(E251,[1]Riferimento!$E$3:$H$183,3,FALSE)</f>
        <v>EVT+10Y</v>
      </c>
      <c r="G251" s="24" t="str">
        <f>VLOOKUP(E251,[1]Riferimento!$E$3:$H$181,2,FALSE)</f>
        <v>Compensation and Benefits</v>
      </c>
      <c r="H251" s="25">
        <v>44866</v>
      </c>
      <c r="I251" s="26">
        <v>44866</v>
      </c>
      <c r="J251" s="23" t="s">
        <v>301</v>
      </c>
      <c r="K251" s="27" t="s">
        <v>302</v>
      </c>
      <c r="L251" s="22" t="s">
        <v>348</v>
      </c>
      <c r="M251" s="24" t="str">
        <f>VLOOKUP(E251,[1]Riferimento!$E$3:$H$181,4,FALSE)</f>
        <v>Benefits End and Tax Year Closed</v>
      </c>
      <c r="N251" s="25">
        <f t="shared" si="14"/>
        <v>44867</v>
      </c>
      <c r="O251" s="28">
        <f>VLOOKUP(E251,[1]Riferimento!$E$3:$I$181,5,FALSE)</f>
        <v>3650</v>
      </c>
      <c r="P251" s="29">
        <f t="shared" si="16"/>
        <v>48517</v>
      </c>
      <c r="Q251" s="29" t="str">
        <f>VLOOKUP(E251,[1]Riferimento!$E$3:$J$181,6,FALSE)</f>
        <v>Highly Confidential</v>
      </c>
      <c r="R251" s="30"/>
      <c r="S251" s="38" t="str">
        <f t="shared" si="18"/>
        <v/>
      </c>
      <c r="T251" s="22" t="s">
        <v>549</v>
      </c>
      <c r="U251" s="23" t="s">
        <v>36</v>
      </c>
      <c r="V251" s="24" t="s">
        <v>304</v>
      </c>
      <c r="W251" s="51">
        <v>45099</v>
      </c>
      <c r="X251" s="34">
        <v>3596</v>
      </c>
      <c r="Y251" s="34">
        <f t="shared" si="15"/>
        <v>61043</v>
      </c>
      <c r="Z251" s="33"/>
      <c r="AA251" s="33"/>
    </row>
    <row r="252" spans="1:27" ht="98" x14ac:dyDescent="0.2">
      <c r="A252" s="50">
        <v>61043</v>
      </c>
      <c r="B252" s="22" t="s">
        <v>30</v>
      </c>
      <c r="C252" s="23" t="str">
        <f>VLOOKUP(B252, [1]Riferimento!M$3:N294, 2, 0)</f>
        <v>Italy</v>
      </c>
      <c r="D252" s="61" t="s">
        <v>300</v>
      </c>
      <c r="E252" s="22" t="s">
        <v>79</v>
      </c>
      <c r="F252" s="24" t="str">
        <f>VLOOKUP(E252,[1]Riferimento!$E$3:$H$183,3,FALSE)</f>
        <v>EVT+10Y</v>
      </c>
      <c r="G252" s="24" t="str">
        <f>VLOOKUP(E252,[1]Riferimento!$E$3:$H$181,2,FALSE)</f>
        <v>Accounts Payable, Receivables, Journal Vouchers and Cost Accounting</v>
      </c>
      <c r="H252" s="25">
        <v>44230</v>
      </c>
      <c r="I252" s="26">
        <v>44230</v>
      </c>
      <c r="J252" s="23" t="s">
        <v>301</v>
      </c>
      <c r="K252" s="27" t="s">
        <v>302</v>
      </c>
      <c r="L252" s="22" t="s">
        <v>349</v>
      </c>
      <c r="M252" s="24" t="str">
        <f>VLOOKUP(E252,[1]Riferimento!$E$3:$H$181,4,FALSE)</f>
        <v>Tax Year Closed</v>
      </c>
      <c r="N252" s="25">
        <f t="shared" si="14"/>
        <v>44231</v>
      </c>
      <c r="O252" s="28">
        <f>VLOOKUP(E252,[1]Riferimento!$E$3:$I$181,5,FALSE)</f>
        <v>3650</v>
      </c>
      <c r="P252" s="29">
        <f t="shared" si="16"/>
        <v>47881</v>
      </c>
      <c r="Q252" s="29" t="str">
        <f>VLOOKUP(E252,[1]Riferimento!$E$3:$J$181,6,FALSE)</f>
        <v>Confidential</v>
      </c>
      <c r="R252" s="30"/>
      <c r="S252" s="38" t="str">
        <f t="shared" si="18"/>
        <v/>
      </c>
      <c r="T252" s="22" t="s">
        <v>549</v>
      </c>
      <c r="U252" s="23" t="s">
        <v>36</v>
      </c>
      <c r="V252" s="24" t="s">
        <v>304</v>
      </c>
      <c r="W252" s="51">
        <v>45099</v>
      </c>
      <c r="X252" s="34">
        <v>3596</v>
      </c>
      <c r="Y252" s="34">
        <f t="shared" si="15"/>
        <v>61043</v>
      </c>
      <c r="Z252" s="33"/>
      <c r="AA252" s="33"/>
    </row>
    <row r="253" spans="1:27" ht="56" x14ac:dyDescent="0.2">
      <c r="A253" s="50">
        <v>61043</v>
      </c>
      <c r="B253" s="22" t="s">
        <v>30</v>
      </c>
      <c r="C253" s="23" t="str">
        <f>VLOOKUP(B253, [1]Riferimento!M$3:N295, 2, 0)</f>
        <v>Italy</v>
      </c>
      <c r="D253" s="61" t="s">
        <v>300</v>
      </c>
      <c r="E253" s="22" t="s">
        <v>246</v>
      </c>
      <c r="F253" s="24" t="str">
        <f>VLOOKUP(E253,[1]Riferimento!$E$3:$H$183,3,FALSE)</f>
        <v>EVT+10Y</v>
      </c>
      <c r="G253" s="24" t="str">
        <f>VLOOKUP(E253,[1]Riferimento!$E$3:$H$181,2,FALSE)</f>
        <v>Engineering Administration</v>
      </c>
      <c r="H253" s="25">
        <v>44774</v>
      </c>
      <c r="I253" s="26">
        <v>44774</v>
      </c>
      <c r="J253" s="23" t="s">
        <v>301</v>
      </c>
      <c r="K253" s="27" t="s">
        <v>302</v>
      </c>
      <c r="L253" s="22" t="s">
        <v>350</v>
      </c>
      <c r="M253" s="24" t="str">
        <f>VLOOKUP(E253,[1]Riferimento!$E$3:$H$181,4,FALSE)</f>
        <v>Project Closed</v>
      </c>
      <c r="N253" s="25">
        <f t="shared" si="14"/>
        <v>44775</v>
      </c>
      <c r="O253" s="28">
        <f>VLOOKUP(E253,[1]Riferimento!$E$3:$I$181,5,FALSE)</f>
        <v>3650</v>
      </c>
      <c r="P253" s="29">
        <f t="shared" si="16"/>
        <v>48425</v>
      </c>
      <c r="Q253" s="29" t="str">
        <f>VLOOKUP(E253,[1]Riferimento!$E$3:$J$181,6,FALSE)</f>
        <v>Confidential</v>
      </c>
      <c r="R253" s="30"/>
      <c r="S253" s="38" t="str">
        <f t="shared" si="18"/>
        <v/>
      </c>
      <c r="T253" s="22" t="s">
        <v>549</v>
      </c>
      <c r="U253" s="23" t="s">
        <v>36</v>
      </c>
      <c r="V253" s="24" t="s">
        <v>304</v>
      </c>
      <c r="W253" s="51">
        <v>45099</v>
      </c>
      <c r="X253" s="34">
        <v>3596</v>
      </c>
      <c r="Y253" s="34">
        <f t="shared" si="15"/>
        <v>61043</v>
      </c>
      <c r="Z253" s="33"/>
      <c r="AA253" s="33"/>
    </row>
    <row r="254" spans="1:27" ht="84" x14ac:dyDescent="0.2">
      <c r="A254" s="50">
        <v>61044</v>
      </c>
      <c r="B254" s="22" t="s">
        <v>30</v>
      </c>
      <c r="C254" s="23" t="str">
        <f>VLOOKUP(B254, [1]Riferimento!M$3:N296, 2, 0)</f>
        <v>Italy</v>
      </c>
      <c r="D254" s="53" t="s">
        <v>300</v>
      </c>
      <c r="E254" s="22" t="s">
        <v>315</v>
      </c>
      <c r="F254" s="24" t="str">
        <f>VLOOKUP(E254,[1]Riferimento!$E$3:$H$183,3,FALSE)</f>
        <v>EVT+10Y</v>
      </c>
      <c r="G254" s="24" t="str">
        <f>VLOOKUP(E254,[1]Riferimento!$E$3:$H$181,2,FALSE)</f>
        <v>Construction and Commissioning Records</v>
      </c>
      <c r="H254" s="25">
        <v>44504</v>
      </c>
      <c r="I254" s="26">
        <v>44845</v>
      </c>
      <c r="J254" s="23" t="s">
        <v>301</v>
      </c>
      <c r="K254" s="27" t="s">
        <v>302</v>
      </c>
      <c r="L254" s="22" t="s">
        <v>351</v>
      </c>
      <c r="M254" s="24" t="str">
        <f>VLOOKUP(E254,[1]Riferimento!$E$3:$H$181,4,FALSE)</f>
        <v>Project Closed</v>
      </c>
      <c r="N254" s="25">
        <f t="shared" si="14"/>
        <v>44846</v>
      </c>
      <c r="O254" s="28">
        <f>VLOOKUP(E254,[1]Riferimento!$E$3:$I$181,5,FALSE)</f>
        <v>3650</v>
      </c>
      <c r="P254" s="29">
        <f t="shared" si="16"/>
        <v>48496</v>
      </c>
      <c r="Q254" s="29" t="str">
        <f>VLOOKUP(E254,[1]Riferimento!$E$3:$J$181,6,FALSE)</f>
        <v>Confidential</v>
      </c>
      <c r="R254" s="30"/>
      <c r="S254" s="38" t="str">
        <f t="shared" si="18"/>
        <v/>
      </c>
      <c r="T254" s="22" t="s">
        <v>549</v>
      </c>
      <c r="U254" s="23" t="s">
        <v>36</v>
      </c>
      <c r="V254" s="24" t="s">
        <v>304</v>
      </c>
      <c r="W254" s="51">
        <v>45099</v>
      </c>
      <c r="X254" s="34">
        <v>3597</v>
      </c>
      <c r="Y254" s="34">
        <f t="shared" si="15"/>
        <v>61044</v>
      </c>
      <c r="Z254" s="33"/>
      <c r="AA254" s="33"/>
    </row>
    <row r="255" spans="1:27" ht="84" x14ac:dyDescent="0.2">
      <c r="A255" s="50">
        <v>61045</v>
      </c>
      <c r="B255" s="22" t="s">
        <v>30</v>
      </c>
      <c r="C255" s="23" t="str">
        <f>VLOOKUP(B255, [1]Riferimento!M$3:N297, 2, 0)</f>
        <v>Italy</v>
      </c>
      <c r="D255" s="53" t="s">
        <v>300</v>
      </c>
      <c r="E255" s="22" t="s">
        <v>315</v>
      </c>
      <c r="F255" s="24" t="str">
        <f>VLOOKUP(E255,[1]Riferimento!$E$3:$H$183,3,FALSE)</f>
        <v>EVT+10Y</v>
      </c>
      <c r="G255" s="24" t="str">
        <f>VLOOKUP(E255,[1]Riferimento!$E$3:$H$181,2,FALSE)</f>
        <v>Construction and Commissioning Records</v>
      </c>
      <c r="H255" s="25">
        <v>44725</v>
      </c>
      <c r="I255" s="26">
        <v>44949</v>
      </c>
      <c r="J255" s="23" t="s">
        <v>301</v>
      </c>
      <c r="K255" s="27" t="s">
        <v>302</v>
      </c>
      <c r="L255" s="22" t="s">
        <v>352</v>
      </c>
      <c r="M255" s="24" t="str">
        <f>VLOOKUP(E255,[1]Riferimento!$E$3:$H$181,4,FALSE)</f>
        <v>Project Closed</v>
      </c>
      <c r="N255" s="25">
        <f t="shared" si="14"/>
        <v>44950</v>
      </c>
      <c r="O255" s="28">
        <f>VLOOKUP(E255,[1]Riferimento!$E$3:$I$181,5,FALSE)</f>
        <v>3650</v>
      </c>
      <c r="P255" s="29">
        <f t="shared" si="16"/>
        <v>48600</v>
      </c>
      <c r="Q255" s="29" t="str">
        <f>VLOOKUP(E255,[1]Riferimento!$E$3:$J$181,6,FALSE)</f>
        <v>Confidential</v>
      </c>
      <c r="R255" s="30"/>
      <c r="S255" s="38" t="str">
        <f t="shared" si="18"/>
        <v/>
      </c>
      <c r="T255" s="22" t="s">
        <v>549</v>
      </c>
      <c r="U255" s="23" t="s">
        <v>36</v>
      </c>
      <c r="V255" s="24" t="s">
        <v>304</v>
      </c>
      <c r="W255" s="51">
        <v>45099</v>
      </c>
      <c r="X255" s="34">
        <v>3598</v>
      </c>
      <c r="Y255" s="34">
        <f t="shared" si="15"/>
        <v>61045</v>
      </c>
      <c r="Z255" s="33"/>
      <c r="AA255" s="33"/>
    </row>
    <row r="256" spans="1:27" ht="84" x14ac:dyDescent="0.2">
      <c r="A256" s="50">
        <v>61046</v>
      </c>
      <c r="B256" s="22" t="s">
        <v>30</v>
      </c>
      <c r="C256" s="23" t="str">
        <f>VLOOKUP(B256, [1]Riferimento!M$3:N298, 2, 0)</f>
        <v>Italy</v>
      </c>
      <c r="D256" s="53" t="s">
        <v>300</v>
      </c>
      <c r="E256" s="22" t="s">
        <v>315</v>
      </c>
      <c r="F256" s="24" t="str">
        <f>VLOOKUP(E256,[1]Riferimento!$E$3:$H$183,3,FALSE)</f>
        <v>EVT+10Y</v>
      </c>
      <c r="G256" s="24" t="str">
        <f>VLOOKUP(E256,[1]Riferimento!$E$3:$H$181,2,FALSE)</f>
        <v>Construction and Commissioning Records</v>
      </c>
      <c r="H256" s="25">
        <v>44874</v>
      </c>
      <c r="I256" s="26">
        <v>44966</v>
      </c>
      <c r="J256" s="23" t="s">
        <v>301</v>
      </c>
      <c r="K256" s="27" t="s">
        <v>302</v>
      </c>
      <c r="L256" s="22" t="s">
        <v>353</v>
      </c>
      <c r="M256" s="24" t="str">
        <f>VLOOKUP(E256,[1]Riferimento!$E$3:$H$181,4,FALSE)</f>
        <v>Project Closed</v>
      </c>
      <c r="N256" s="25">
        <f t="shared" si="14"/>
        <v>44967</v>
      </c>
      <c r="O256" s="28">
        <f>VLOOKUP(E256,[1]Riferimento!$E$3:$I$181,5,FALSE)</f>
        <v>3650</v>
      </c>
      <c r="P256" s="29">
        <f t="shared" si="16"/>
        <v>48617</v>
      </c>
      <c r="Q256" s="29" t="str">
        <f>VLOOKUP(E256,[1]Riferimento!$E$3:$J$181,6,FALSE)</f>
        <v>Confidential</v>
      </c>
      <c r="R256" s="30"/>
      <c r="S256" s="38" t="str">
        <f t="shared" si="18"/>
        <v/>
      </c>
      <c r="T256" s="22" t="s">
        <v>549</v>
      </c>
      <c r="U256" s="23" t="s">
        <v>36</v>
      </c>
      <c r="V256" s="24" t="s">
        <v>304</v>
      </c>
      <c r="W256" s="51">
        <v>45099</v>
      </c>
      <c r="X256" s="34">
        <v>3599</v>
      </c>
      <c r="Y256" s="34">
        <f t="shared" si="15"/>
        <v>61046</v>
      </c>
      <c r="Z256" s="33"/>
      <c r="AA256" s="33"/>
    </row>
    <row r="257" spans="1:27" ht="98" x14ac:dyDescent="0.2">
      <c r="A257" s="50">
        <v>61047</v>
      </c>
      <c r="B257" s="22" t="s">
        <v>30</v>
      </c>
      <c r="C257" s="23" t="str">
        <f>VLOOKUP(B257, [1]Riferimento!M$3:N299, 2, 0)</f>
        <v>Italy</v>
      </c>
      <c r="D257" s="53" t="s">
        <v>300</v>
      </c>
      <c r="E257" s="22" t="s">
        <v>200</v>
      </c>
      <c r="F257" s="24" t="str">
        <f>VLOOKUP(E257,[1]Riferimento!$E$3:$H$183,3,FALSE)</f>
        <v>6Y</v>
      </c>
      <c r="G257" s="24" t="str">
        <f>VLOOKUP(E257,[1]Riferimento!$E$3:$H$181,2,FALSE)</f>
        <v>Safety Compliance - Work Permits and Routine Safety Inspections</v>
      </c>
      <c r="H257" s="25">
        <v>44114</v>
      </c>
      <c r="I257" s="26">
        <v>44861</v>
      </c>
      <c r="J257" s="23" t="s">
        <v>301</v>
      </c>
      <c r="K257" s="27" t="s">
        <v>302</v>
      </c>
      <c r="L257" s="22" t="s">
        <v>354</v>
      </c>
      <c r="M257" s="24" t="str">
        <f>VLOOKUP(E257,[1]Riferimento!$E$3:$H$181,4,FALSE)</f>
        <v>Creation Date</v>
      </c>
      <c r="N257" s="25">
        <f t="shared" si="14"/>
        <v>44862</v>
      </c>
      <c r="O257" s="28">
        <f>VLOOKUP(E257,[1]Riferimento!$E$3:$I$181,5,FALSE)</f>
        <v>2190</v>
      </c>
      <c r="P257" s="29">
        <f t="shared" si="16"/>
        <v>47052</v>
      </c>
      <c r="Q257" s="29" t="str">
        <f>VLOOKUP(E257,[1]Riferimento!$E$3:$J$181,6,FALSE)</f>
        <v>General</v>
      </c>
      <c r="R257" s="30"/>
      <c r="S257" s="38" t="str">
        <f t="shared" si="18"/>
        <v/>
      </c>
      <c r="T257" s="22" t="s">
        <v>549</v>
      </c>
      <c r="U257" s="23" t="s">
        <v>36</v>
      </c>
      <c r="V257" s="24" t="s">
        <v>304</v>
      </c>
      <c r="W257" s="51">
        <v>45099</v>
      </c>
      <c r="X257" s="34">
        <v>3600</v>
      </c>
      <c r="Y257" s="34">
        <f t="shared" si="15"/>
        <v>61047</v>
      </c>
      <c r="Z257" s="33"/>
      <c r="AA257" s="33"/>
    </row>
    <row r="258" spans="1:27" ht="98" x14ac:dyDescent="0.2">
      <c r="A258" s="50">
        <v>61047</v>
      </c>
      <c r="B258" s="22" t="s">
        <v>30</v>
      </c>
      <c r="C258" s="23" t="str">
        <f>VLOOKUP(B258, [1]Riferimento!M$3:N300, 2, 0)</f>
        <v>Italy</v>
      </c>
      <c r="D258" s="53" t="s">
        <v>300</v>
      </c>
      <c r="E258" s="22" t="s">
        <v>200</v>
      </c>
      <c r="F258" s="24" t="str">
        <f>VLOOKUP(E258,[1]Riferimento!$E$3:$H$183,3,FALSE)</f>
        <v>6Y</v>
      </c>
      <c r="G258" s="24" t="str">
        <f>VLOOKUP(E258,[1]Riferimento!$E$3:$H$181,2,FALSE)</f>
        <v>Safety Compliance - Work Permits and Routine Safety Inspections</v>
      </c>
      <c r="H258" s="25">
        <v>44114</v>
      </c>
      <c r="I258" s="26">
        <v>44114</v>
      </c>
      <c r="J258" s="23" t="s">
        <v>301</v>
      </c>
      <c r="K258" s="27" t="s">
        <v>302</v>
      </c>
      <c r="L258" s="22" t="s">
        <v>355</v>
      </c>
      <c r="M258" s="24" t="str">
        <f>VLOOKUP(E258,[1]Riferimento!$E$3:$H$181,4,FALSE)</f>
        <v>Creation Date</v>
      </c>
      <c r="N258" s="25">
        <f t="shared" ref="N258:N321" si="19">+I258+1</f>
        <v>44115</v>
      </c>
      <c r="O258" s="28">
        <f>VLOOKUP(E258,[1]Riferimento!$E$3:$I$181,5,FALSE)</f>
        <v>2190</v>
      </c>
      <c r="P258" s="29">
        <f t="shared" si="16"/>
        <v>46305</v>
      </c>
      <c r="Q258" s="29" t="str">
        <f>VLOOKUP(E258,[1]Riferimento!$E$3:$J$181,6,FALSE)</f>
        <v>General</v>
      </c>
      <c r="R258" s="30"/>
      <c r="S258" s="38" t="str">
        <f t="shared" si="18"/>
        <v/>
      </c>
      <c r="T258" s="22" t="s">
        <v>549</v>
      </c>
      <c r="U258" s="23" t="s">
        <v>36</v>
      </c>
      <c r="V258" s="24" t="s">
        <v>304</v>
      </c>
      <c r="W258" s="51">
        <v>45099</v>
      </c>
      <c r="X258" s="34">
        <v>3600</v>
      </c>
      <c r="Y258" s="34">
        <f t="shared" si="15"/>
        <v>61047</v>
      </c>
      <c r="Z258" s="33"/>
      <c r="AA258" s="33"/>
    </row>
    <row r="259" spans="1:27" ht="98" x14ac:dyDescent="0.2">
      <c r="A259" s="50">
        <v>61047</v>
      </c>
      <c r="B259" s="22" t="s">
        <v>30</v>
      </c>
      <c r="C259" s="23" t="str">
        <f>VLOOKUP(B259, [1]Riferimento!M$3:N301, 2, 0)</f>
        <v>Italy</v>
      </c>
      <c r="D259" s="53" t="s">
        <v>300</v>
      </c>
      <c r="E259" s="22" t="s">
        <v>200</v>
      </c>
      <c r="F259" s="24" t="str">
        <f>VLOOKUP(E259,[1]Riferimento!$E$3:$H$183,3,FALSE)</f>
        <v>6Y</v>
      </c>
      <c r="G259" s="24" t="str">
        <f>VLOOKUP(E259,[1]Riferimento!$E$3:$H$181,2,FALSE)</f>
        <v>Safety Compliance - Work Permits and Routine Safety Inspections</v>
      </c>
      <c r="H259" s="25">
        <v>44448</v>
      </c>
      <c r="I259" s="26">
        <v>44869</v>
      </c>
      <c r="J259" s="23" t="s">
        <v>301</v>
      </c>
      <c r="K259" s="27" t="s">
        <v>302</v>
      </c>
      <c r="L259" s="22" t="s">
        <v>356</v>
      </c>
      <c r="M259" s="24" t="str">
        <f>VLOOKUP(E259,[1]Riferimento!$E$3:$H$181,4,FALSE)</f>
        <v>Creation Date</v>
      </c>
      <c r="N259" s="25">
        <f t="shared" si="19"/>
        <v>44870</v>
      </c>
      <c r="O259" s="28">
        <f>VLOOKUP(E259,[1]Riferimento!$E$3:$I$181,5,FALSE)</f>
        <v>2190</v>
      </c>
      <c r="P259" s="29">
        <f t="shared" si="16"/>
        <v>47060</v>
      </c>
      <c r="Q259" s="29" t="str">
        <f>VLOOKUP(E259,[1]Riferimento!$E$3:$J$181,6,FALSE)</f>
        <v>General</v>
      </c>
      <c r="R259" s="30"/>
      <c r="S259" s="38" t="str">
        <f t="shared" si="18"/>
        <v/>
      </c>
      <c r="T259" s="22" t="s">
        <v>549</v>
      </c>
      <c r="U259" s="23" t="s">
        <v>36</v>
      </c>
      <c r="V259" s="24" t="s">
        <v>304</v>
      </c>
      <c r="W259" s="51">
        <v>45099</v>
      </c>
      <c r="X259" s="34">
        <v>3600</v>
      </c>
      <c r="Y259" s="34">
        <f t="shared" ref="Y259:Y322" si="20">A259</f>
        <v>61047</v>
      </c>
      <c r="Z259" s="33"/>
      <c r="AA259" s="33"/>
    </row>
    <row r="260" spans="1:27" ht="98" x14ac:dyDescent="0.2">
      <c r="A260" s="50">
        <v>61048</v>
      </c>
      <c r="B260" s="22" t="s">
        <v>30</v>
      </c>
      <c r="C260" s="23" t="str">
        <f>VLOOKUP(B260, [1]Riferimento!M$3:N302, 2, 0)</f>
        <v>Italy</v>
      </c>
      <c r="D260" s="53" t="s">
        <v>300</v>
      </c>
      <c r="E260" s="22" t="s">
        <v>200</v>
      </c>
      <c r="F260" s="24" t="str">
        <f>VLOOKUP(E260,[1]Riferimento!$E$3:$H$183,3,FALSE)</f>
        <v>6Y</v>
      </c>
      <c r="G260" s="24" t="str">
        <f>VLOOKUP(E260,[1]Riferimento!$E$3:$H$181,2,FALSE)</f>
        <v>Safety Compliance - Work Permits and Routine Safety Inspections</v>
      </c>
      <c r="H260" s="25">
        <v>44116</v>
      </c>
      <c r="I260" s="26">
        <v>44407</v>
      </c>
      <c r="J260" s="23" t="s">
        <v>301</v>
      </c>
      <c r="K260" s="27" t="s">
        <v>302</v>
      </c>
      <c r="L260" s="22" t="s">
        <v>357</v>
      </c>
      <c r="M260" s="24" t="str">
        <f>VLOOKUP(E260,[1]Riferimento!$E$3:$H$181,4,FALSE)</f>
        <v>Creation Date</v>
      </c>
      <c r="N260" s="25">
        <f t="shared" si="19"/>
        <v>44408</v>
      </c>
      <c r="O260" s="28">
        <f>VLOOKUP(E260,[1]Riferimento!$E$3:$I$181,5,FALSE)</f>
        <v>2190</v>
      </c>
      <c r="P260" s="29">
        <f t="shared" si="16"/>
        <v>46598</v>
      </c>
      <c r="Q260" s="29" t="str">
        <f>VLOOKUP(E260,[1]Riferimento!$E$3:$J$181,6,FALSE)</f>
        <v>General</v>
      </c>
      <c r="R260" s="30"/>
      <c r="S260" s="38" t="str">
        <f t="shared" si="18"/>
        <v/>
      </c>
      <c r="T260" s="22" t="s">
        <v>549</v>
      </c>
      <c r="U260" s="23" t="s">
        <v>36</v>
      </c>
      <c r="V260" s="24" t="s">
        <v>304</v>
      </c>
      <c r="W260" s="51">
        <v>45099</v>
      </c>
      <c r="X260" s="34">
        <v>3601</v>
      </c>
      <c r="Y260" s="34">
        <f t="shared" si="20"/>
        <v>61048</v>
      </c>
      <c r="Z260" s="33"/>
      <c r="AA260" s="33"/>
    </row>
    <row r="261" spans="1:27" ht="98" x14ac:dyDescent="0.2">
      <c r="A261" s="50">
        <v>61049</v>
      </c>
      <c r="B261" s="22" t="s">
        <v>30</v>
      </c>
      <c r="C261" s="23" t="str">
        <f>VLOOKUP(B261, [1]Riferimento!M$3:N303, 2, 0)</f>
        <v>Italy</v>
      </c>
      <c r="D261" s="53" t="s">
        <v>300</v>
      </c>
      <c r="E261" s="22" t="s">
        <v>200</v>
      </c>
      <c r="F261" s="24" t="str">
        <f>VLOOKUP(E261,[1]Riferimento!$E$3:$H$183,3,FALSE)</f>
        <v>6Y</v>
      </c>
      <c r="G261" s="24" t="str">
        <f>VLOOKUP(E261,[1]Riferimento!$E$3:$H$181,2,FALSE)</f>
        <v>Safety Compliance - Work Permits and Routine Safety Inspections</v>
      </c>
      <c r="H261" s="25">
        <v>44410</v>
      </c>
      <c r="I261" s="26">
        <v>44524</v>
      </c>
      <c r="J261" s="23" t="s">
        <v>301</v>
      </c>
      <c r="K261" s="27" t="s">
        <v>302</v>
      </c>
      <c r="L261" s="22" t="s">
        <v>358</v>
      </c>
      <c r="M261" s="24" t="str">
        <f>VLOOKUP(E261,[1]Riferimento!$E$3:$H$181,4,FALSE)</f>
        <v>Creation Date</v>
      </c>
      <c r="N261" s="25">
        <f t="shared" si="19"/>
        <v>44525</v>
      </c>
      <c r="O261" s="28">
        <f>VLOOKUP(E261,[1]Riferimento!$E$3:$I$181,5,FALSE)</f>
        <v>2190</v>
      </c>
      <c r="P261" s="29">
        <f t="shared" si="16"/>
        <v>46715</v>
      </c>
      <c r="Q261" s="29" t="str">
        <f>VLOOKUP(E261,[1]Riferimento!$E$3:$J$181,6,FALSE)</f>
        <v>General</v>
      </c>
      <c r="R261" s="30"/>
      <c r="S261" s="38" t="str">
        <f t="shared" si="18"/>
        <v/>
      </c>
      <c r="T261" s="22" t="s">
        <v>549</v>
      </c>
      <c r="U261" s="23" t="s">
        <v>36</v>
      </c>
      <c r="V261" s="24" t="s">
        <v>304</v>
      </c>
      <c r="W261" s="51">
        <v>45099</v>
      </c>
      <c r="X261" s="34">
        <v>3602</v>
      </c>
      <c r="Y261" s="34">
        <f t="shared" si="20"/>
        <v>61049</v>
      </c>
      <c r="Z261" s="33"/>
      <c r="AA261" s="33"/>
    </row>
    <row r="262" spans="1:27" ht="98" x14ac:dyDescent="0.2">
      <c r="A262" s="50">
        <v>61050</v>
      </c>
      <c r="B262" s="22" t="s">
        <v>30</v>
      </c>
      <c r="C262" s="23" t="str">
        <f>VLOOKUP(B262, [1]Riferimento!M$3:N304, 2, 0)</f>
        <v>Italy</v>
      </c>
      <c r="D262" s="53" t="s">
        <v>300</v>
      </c>
      <c r="E262" s="22" t="s">
        <v>200</v>
      </c>
      <c r="F262" s="24" t="str">
        <f>VLOOKUP(E262,[1]Riferimento!$E$3:$H$183,3,FALSE)</f>
        <v>6Y</v>
      </c>
      <c r="G262" s="24" t="str">
        <f>VLOOKUP(E262,[1]Riferimento!$E$3:$H$181,2,FALSE)</f>
        <v>Safety Compliance - Work Permits and Routine Safety Inspections</v>
      </c>
      <c r="H262" s="25">
        <v>44518</v>
      </c>
      <c r="I262" s="26">
        <v>44600</v>
      </c>
      <c r="J262" s="23" t="s">
        <v>301</v>
      </c>
      <c r="K262" s="27" t="s">
        <v>302</v>
      </c>
      <c r="L262" s="22" t="s">
        <v>359</v>
      </c>
      <c r="M262" s="24" t="str">
        <f>VLOOKUP(E262,[1]Riferimento!$E$3:$H$181,4,FALSE)</f>
        <v>Creation Date</v>
      </c>
      <c r="N262" s="25">
        <f t="shared" si="19"/>
        <v>44601</v>
      </c>
      <c r="O262" s="28">
        <f>VLOOKUP(E262,[1]Riferimento!$E$3:$I$181,5,FALSE)</f>
        <v>2190</v>
      </c>
      <c r="P262" s="29">
        <f t="shared" ref="P262:P324" si="21">N262+O262</f>
        <v>46791</v>
      </c>
      <c r="Q262" s="29" t="str">
        <f>VLOOKUP(E262,[1]Riferimento!$E$3:$J$181,6,FALSE)</f>
        <v>General</v>
      </c>
      <c r="R262" s="30"/>
      <c r="S262" s="38" t="str">
        <f t="shared" si="18"/>
        <v/>
      </c>
      <c r="T262" s="22" t="s">
        <v>549</v>
      </c>
      <c r="U262" s="23" t="s">
        <v>36</v>
      </c>
      <c r="V262" s="24" t="s">
        <v>304</v>
      </c>
      <c r="W262" s="51">
        <v>45099</v>
      </c>
      <c r="X262" s="34">
        <v>3603</v>
      </c>
      <c r="Y262" s="34">
        <f t="shared" si="20"/>
        <v>61050</v>
      </c>
      <c r="Z262" s="33"/>
      <c r="AA262" s="33"/>
    </row>
    <row r="263" spans="1:27" ht="98" x14ac:dyDescent="0.2">
      <c r="A263" s="50">
        <v>61051</v>
      </c>
      <c r="B263" s="22" t="s">
        <v>30</v>
      </c>
      <c r="C263" s="23" t="str">
        <f>VLOOKUP(B263, [1]Riferimento!M$3:N305, 2, 0)</f>
        <v>Italy</v>
      </c>
      <c r="D263" s="53" t="s">
        <v>300</v>
      </c>
      <c r="E263" s="22" t="s">
        <v>200</v>
      </c>
      <c r="F263" s="24" t="str">
        <f>VLOOKUP(E263,[1]Riferimento!$E$3:$H$183,3,FALSE)</f>
        <v>6Y</v>
      </c>
      <c r="G263" s="24" t="str">
        <f>VLOOKUP(E263,[1]Riferimento!$E$3:$H$181,2,FALSE)</f>
        <v>Safety Compliance - Work Permits and Routine Safety Inspections</v>
      </c>
      <c r="H263" s="25">
        <v>44600</v>
      </c>
      <c r="I263" s="26">
        <v>44658</v>
      </c>
      <c r="J263" s="23" t="s">
        <v>301</v>
      </c>
      <c r="K263" s="27" t="s">
        <v>302</v>
      </c>
      <c r="L263" s="22" t="s">
        <v>360</v>
      </c>
      <c r="M263" s="24" t="str">
        <f>VLOOKUP(E263,[1]Riferimento!$E$3:$H$181,4,FALSE)</f>
        <v>Creation Date</v>
      </c>
      <c r="N263" s="25">
        <f t="shared" si="19"/>
        <v>44659</v>
      </c>
      <c r="O263" s="28">
        <f>VLOOKUP(E263,[1]Riferimento!$E$3:$I$181,5,FALSE)</f>
        <v>2190</v>
      </c>
      <c r="P263" s="29">
        <f t="shared" si="21"/>
        <v>46849</v>
      </c>
      <c r="Q263" s="29" t="str">
        <f>VLOOKUP(E263,[1]Riferimento!$E$3:$J$181,6,FALSE)</f>
        <v>General</v>
      </c>
      <c r="R263" s="30"/>
      <c r="S263" s="38" t="str">
        <f t="shared" si="18"/>
        <v/>
      </c>
      <c r="T263" s="22" t="s">
        <v>549</v>
      </c>
      <c r="U263" s="23" t="s">
        <v>36</v>
      </c>
      <c r="V263" s="24" t="s">
        <v>304</v>
      </c>
      <c r="W263" s="51">
        <v>45099</v>
      </c>
      <c r="X263" s="34">
        <v>3604</v>
      </c>
      <c r="Y263" s="34">
        <f t="shared" si="20"/>
        <v>61051</v>
      </c>
      <c r="Z263" s="33"/>
      <c r="AA263" s="33"/>
    </row>
    <row r="264" spans="1:27" ht="98" x14ac:dyDescent="0.2">
      <c r="A264" s="50">
        <v>61052</v>
      </c>
      <c r="B264" s="22" t="s">
        <v>30</v>
      </c>
      <c r="C264" s="23" t="str">
        <f>VLOOKUP(B264, [1]Riferimento!M$3:N306, 2, 0)</f>
        <v>Italy</v>
      </c>
      <c r="D264" s="53" t="s">
        <v>300</v>
      </c>
      <c r="E264" s="22" t="s">
        <v>200</v>
      </c>
      <c r="F264" s="24" t="str">
        <f>VLOOKUP(E264,[1]Riferimento!$E$3:$H$183,3,FALSE)</f>
        <v>6Y</v>
      </c>
      <c r="G264" s="24" t="str">
        <f>VLOOKUP(E264,[1]Riferimento!$E$3:$H$181,2,FALSE)</f>
        <v>Safety Compliance - Work Permits and Routine Safety Inspections</v>
      </c>
      <c r="H264" s="25">
        <v>44658</v>
      </c>
      <c r="I264" s="26">
        <v>44715</v>
      </c>
      <c r="J264" s="23" t="s">
        <v>301</v>
      </c>
      <c r="K264" s="27" t="s">
        <v>302</v>
      </c>
      <c r="L264" s="22" t="s">
        <v>361</v>
      </c>
      <c r="M264" s="24" t="str">
        <f>VLOOKUP(E264,[1]Riferimento!$E$3:$H$181,4,FALSE)</f>
        <v>Creation Date</v>
      </c>
      <c r="N264" s="25">
        <f t="shared" si="19"/>
        <v>44716</v>
      </c>
      <c r="O264" s="28">
        <f>VLOOKUP(E264,[1]Riferimento!$E$3:$I$181,5,FALSE)</f>
        <v>2190</v>
      </c>
      <c r="P264" s="29">
        <f t="shared" si="21"/>
        <v>46906</v>
      </c>
      <c r="Q264" s="29" t="str">
        <f>VLOOKUP(E264,[1]Riferimento!$E$3:$J$181,6,FALSE)</f>
        <v>General</v>
      </c>
      <c r="R264" s="30"/>
      <c r="S264" s="38" t="str">
        <f t="shared" si="18"/>
        <v/>
      </c>
      <c r="T264" s="22" t="s">
        <v>549</v>
      </c>
      <c r="U264" s="23" t="s">
        <v>36</v>
      </c>
      <c r="V264" s="24" t="s">
        <v>304</v>
      </c>
      <c r="W264" s="51">
        <v>45099</v>
      </c>
      <c r="X264" s="34">
        <v>3605</v>
      </c>
      <c r="Y264" s="34">
        <f t="shared" si="20"/>
        <v>61052</v>
      </c>
      <c r="Z264" s="33"/>
      <c r="AA264" s="33"/>
    </row>
    <row r="265" spans="1:27" ht="98" x14ac:dyDescent="0.2">
      <c r="A265" s="50">
        <v>61053</v>
      </c>
      <c r="B265" s="22" t="s">
        <v>30</v>
      </c>
      <c r="C265" s="23" t="str">
        <f>VLOOKUP(B265, [1]Riferimento!M$3:N307, 2, 0)</f>
        <v>Italy</v>
      </c>
      <c r="D265" s="53" t="s">
        <v>300</v>
      </c>
      <c r="E265" s="22" t="s">
        <v>200</v>
      </c>
      <c r="F265" s="24" t="str">
        <f>VLOOKUP(E265,[1]Riferimento!$E$3:$H$183,3,FALSE)</f>
        <v>6Y</v>
      </c>
      <c r="G265" s="24" t="str">
        <f>VLOOKUP(E265,[1]Riferimento!$E$3:$H$181,2,FALSE)</f>
        <v>Safety Compliance - Work Permits and Routine Safety Inspections</v>
      </c>
      <c r="H265" s="25">
        <v>44715</v>
      </c>
      <c r="I265" s="26">
        <v>44791</v>
      </c>
      <c r="J265" s="23" t="s">
        <v>301</v>
      </c>
      <c r="K265" s="27" t="s">
        <v>302</v>
      </c>
      <c r="L265" s="22" t="s">
        <v>362</v>
      </c>
      <c r="M265" s="24" t="str">
        <f>VLOOKUP(E265,[1]Riferimento!$E$3:$H$181,4,FALSE)</f>
        <v>Creation Date</v>
      </c>
      <c r="N265" s="25">
        <f t="shared" si="19"/>
        <v>44792</v>
      </c>
      <c r="O265" s="28">
        <f>VLOOKUP(E265,[1]Riferimento!$E$3:$I$181,5,FALSE)</f>
        <v>2190</v>
      </c>
      <c r="P265" s="29">
        <f t="shared" si="21"/>
        <v>46982</v>
      </c>
      <c r="Q265" s="29" t="str">
        <f>VLOOKUP(E265,[1]Riferimento!$E$3:$J$181,6,FALSE)</f>
        <v>General</v>
      </c>
      <c r="R265" s="30"/>
      <c r="S265" s="38" t="str">
        <f t="shared" si="18"/>
        <v/>
      </c>
      <c r="T265" s="22" t="s">
        <v>549</v>
      </c>
      <c r="U265" s="23" t="s">
        <v>36</v>
      </c>
      <c r="V265" s="24" t="s">
        <v>304</v>
      </c>
      <c r="W265" s="51">
        <v>45099</v>
      </c>
      <c r="X265" s="34">
        <v>3606</v>
      </c>
      <c r="Y265" s="34">
        <f t="shared" si="20"/>
        <v>61053</v>
      </c>
      <c r="Z265" s="33"/>
      <c r="AA265" s="33"/>
    </row>
    <row r="266" spans="1:27" ht="98" x14ac:dyDescent="0.2">
      <c r="A266" s="50">
        <v>61054</v>
      </c>
      <c r="B266" s="22" t="s">
        <v>30</v>
      </c>
      <c r="C266" s="23" t="str">
        <f>VLOOKUP(B266, [1]Riferimento!M$3:N308, 2, 0)</f>
        <v>Italy</v>
      </c>
      <c r="D266" s="53" t="s">
        <v>300</v>
      </c>
      <c r="E266" s="22" t="s">
        <v>200</v>
      </c>
      <c r="F266" s="24" t="str">
        <f>VLOOKUP(E266,[1]Riferimento!$E$3:$H$183,3,FALSE)</f>
        <v>6Y</v>
      </c>
      <c r="G266" s="24" t="str">
        <f>VLOOKUP(E266,[1]Riferimento!$E$3:$H$181,2,FALSE)</f>
        <v>Safety Compliance - Work Permits and Routine Safety Inspections</v>
      </c>
      <c r="H266" s="25">
        <v>44791</v>
      </c>
      <c r="I266" s="26">
        <v>44872</v>
      </c>
      <c r="J266" s="23" t="s">
        <v>301</v>
      </c>
      <c r="K266" s="27" t="s">
        <v>302</v>
      </c>
      <c r="L266" s="22" t="s">
        <v>363</v>
      </c>
      <c r="M266" s="24" t="str">
        <f>VLOOKUP(E266,[1]Riferimento!$E$3:$H$181,4,FALSE)</f>
        <v>Creation Date</v>
      </c>
      <c r="N266" s="25">
        <f t="shared" si="19"/>
        <v>44873</v>
      </c>
      <c r="O266" s="28">
        <f>VLOOKUP(E266,[1]Riferimento!$E$3:$I$181,5,FALSE)</f>
        <v>2190</v>
      </c>
      <c r="P266" s="29">
        <f t="shared" si="21"/>
        <v>47063</v>
      </c>
      <c r="Q266" s="29" t="str">
        <f>VLOOKUP(E266,[1]Riferimento!$E$3:$J$181,6,FALSE)</f>
        <v>General</v>
      </c>
      <c r="R266" s="30"/>
      <c r="S266" s="38" t="str">
        <f t="shared" si="18"/>
        <v/>
      </c>
      <c r="T266" s="22" t="s">
        <v>549</v>
      </c>
      <c r="U266" s="23" t="s">
        <v>36</v>
      </c>
      <c r="V266" s="24" t="s">
        <v>304</v>
      </c>
      <c r="W266" s="51">
        <v>45099</v>
      </c>
      <c r="X266" s="34">
        <v>3607</v>
      </c>
      <c r="Y266" s="34">
        <f t="shared" si="20"/>
        <v>61054</v>
      </c>
      <c r="Z266" s="33"/>
      <c r="AA266" s="33"/>
    </row>
    <row r="267" spans="1:27" ht="56" x14ac:dyDescent="0.2">
      <c r="A267" s="50">
        <v>61055</v>
      </c>
      <c r="B267" s="22" t="s">
        <v>30</v>
      </c>
      <c r="C267" s="23" t="str">
        <f>VLOOKUP(B267, [1]Riferimento!M$3:N309, 2, 0)</f>
        <v>Italy</v>
      </c>
      <c r="D267" s="53" t="s">
        <v>300</v>
      </c>
      <c r="E267" s="22" t="s">
        <v>315</v>
      </c>
      <c r="F267" s="24" t="str">
        <f>VLOOKUP(E267,[1]Riferimento!$E$3:$H$183,3,FALSE)</f>
        <v>EVT+10Y</v>
      </c>
      <c r="G267" s="24" t="str">
        <f>VLOOKUP(E267,[1]Riferimento!$E$3:$H$181,2,FALSE)</f>
        <v>Construction and Commissioning Records</v>
      </c>
      <c r="H267" s="25">
        <v>44027</v>
      </c>
      <c r="I267" s="26">
        <v>44914</v>
      </c>
      <c r="J267" s="23" t="s">
        <v>301</v>
      </c>
      <c r="K267" s="27" t="s">
        <v>302</v>
      </c>
      <c r="L267" s="22" t="s">
        <v>364</v>
      </c>
      <c r="M267" s="24" t="str">
        <f>VLOOKUP(E267,[1]Riferimento!$E$3:$H$181,4,FALSE)</f>
        <v>Project Closed</v>
      </c>
      <c r="N267" s="25">
        <f t="shared" si="19"/>
        <v>44915</v>
      </c>
      <c r="O267" s="28">
        <f>VLOOKUP(E267,[1]Riferimento!$E$3:$I$181,5,FALSE)</f>
        <v>3650</v>
      </c>
      <c r="P267" s="29">
        <f t="shared" si="21"/>
        <v>48565</v>
      </c>
      <c r="Q267" s="29" t="str">
        <f>VLOOKUP(E267,[1]Riferimento!$E$3:$J$181,6,FALSE)</f>
        <v>Confidential</v>
      </c>
      <c r="R267" s="30"/>
      <c r="S267" s="38" t="str">
        <f t="shared" si="18"/>
        <v/>
      </c>
      <c r="T267" s="22" t="s">
        <v>549</v>
      </c>
      <c r="U267" s="23" t="s">
        <v>36</v>
      </c>
      <c r="V267" s="24" t="s">
        <v>304</v>
      </c>
      <c r="W267" s="51">
        <v>45099</v>
      </c>
      <c r="X267" s="34">
        <v>3608</v>
      </c>
      <c r="Y267" s="34">
        <f t="shared" si="20"/>
        <v>61055</v>
      </c>
      <c r="Z267" s="33"/>
      <c r="AA267" s="33"/>
    </row>
    <row r="268" spans="1:27" ht="98" x14ac:dyDescent="0.2">
      <c r="A268" s="50">
        <v>61056</v>
      </c>
      <c r="B268" s="22" t="s">
        <v>30</v>
      </c>
      <c r="C268" s="23" t="str">
        <f>VLOOKUP(B268, [1]Riferimento!M$3:N310, 2, 0)</f>
        <v>Italy</v>
      </c>
      <c r="D268" s="23" t="s">
        <v>300</v>
      </c>
      <c r="E268" s="22" t="s">
        <v>79</v>
      </c>
      <c r="F268" s="24" t="str">
        <f>VLOOKUP(E268,[1]Riferimento!$E$3:$H$183,3,FALSE)</f>
        <v>EVT+10Y</v>
      </c>
      <c r="G268" s="24" t="str">
        <f>VLOOKUP(E268,[1]Riferimento!$E$3:$H$181,2,FALSE)</f>
        <v>Accounts Payable, Receivables, Journal Vouchers and Cost Accounting</v>
      </c>
      <c r="H268" s="25">
        <v>44104</v>
      </c>
      <c r="I268" s="26">
        <v>44804</v>
      </c>
      <c r="J268" s="23" t="s">
        <v>301</v>
      </c>
      <c r="K268" s="27" t="s">
        <v>302</v>
      </c>
      <c r="L268" s="22" t="s">
        <v>365</v>
      </c>
      <c r="M268" s="24" t="str">
        <f>VLOOKUP(E268,[1]Riferimento!$E$3:$H$181,4,FALSE)</f>
        <v>Tax Year Closed</v>
      </c>
      <c r="N268" s="25">
        <f t="shared" si="19"/>
        <v>44805</v>
      </c>
      <c r="O268" s="28">
        <f>VLOOKUP(E268,[1]Riferimento!$E$3:$I$181,5,FALSE)</f>
        <v>3650</v>
      </c>
      <c r="P268" s="29">
        <f t="shared" si="21"/>
        <v>48455</v>
      </c>
      <c r="Q268" s="29" t="str">
        <f>VLOOKUP(E268,[1]Riferimento!$E$3:$J$181,6,FALSE)</f>
        <v>Confidential</v>
      </c>
      <c r="R268" s="30"/>
      <c r="S268" s="38" t="str">
        <f t="shared" si="18"/>
        <v/>
      </c>
      <c r="T268" s="22" t="s">
        <v>549</v>
      </c>
      <c r="U268" s="23" t="s">
        <v>36</v>
      </c>
      <c r="V268" s="24" t="s">
        <v>304</v>
      </c>
      <c r="W268" s="51">
        <v>45099</v>
      </c>
      <c r="X268" s="34">
        <v>3609</v>
      </c>
      <c r="Y268" s="34">
        <f t="shared" si="20"/>
        <v>61056</v>
      </c>
      <c r="Z268" s="33"/>
      <c r="AA268" s="33"/>
    </row>
    <row r="269" spans="1:27" ht="98" x14ac:dyDescent="0.2">
      <c r="A269" s="50">
        <v>61056</v>
      </c>
      <c r="B269" s="22" t="s">
        <v>30</v>
      </c>
      <c r="C269" s="23" t="str">
        <f>VLOOKUP(B269, [1]Riferimento!M$3:N311, 2, 0)</f>
        <v>Italy</v>
      </c>
      <c r="D269" s="23" t="s">
        <v>300</v>
      </c>
      <c r="E269" s="22" t="s">
        <v>79</v>
      </c>
      <c r="F269" s="24" t="str">
        <f>VLOOKUP(E269,[1]Riferimento!$E$3:$H$183,3,FALSE)</f>
        <v>EVT+10Y</v>
      </c>
      <c r="G269" s="24" t="str">
        <f>VLOOKUP(E269,[1]Riferimento!$E$3:$H$181,2,FALSE)</f>
        <v>Accounts Payable, Receivables, Journal Vouchers and Cost Accounting</v>
      </c>
      <c r="H269" s="25">
        <v>44104</v>
      </c>
      <c r="I269" s="26">
        <v>44804</v>
      </c>
      <c r="J269" s="23" t="s">
        <v>301</v>
      </c>
      <c r="K269" s="27" t="s">
        <v>302</v>
      </c>
      <c r="L269" s="22" t="s">
        <v>366</v>
      </c>
      <c r="M269" s="24" t="str">
        <f>VLOOKUP(E269,[1]Riferimento!$E$3:$H$181,4,FALSE)</f>
        <v>Tax Year Closed</v>
      </c>
      <c r="N269" s="25">
        <f t="shared" si="19"/>
        <v>44805</v>
      </c>
      <c r="O269" s="28">
        <f>VLOOKUP(E269,[1]Riferimento!$E$3:$I$181,5,FALSE)</f>
        <v>3650</v>
      </c>
      <c r="P269" s="29">
        <f t="shared" si="21"/>
        <v>48455</v>
      </c>
      <c r="Q269" s="29" t="str">
        <f>VLOOKUP(E269,[1]Riferimento!$E$3:$J$181,6,FALSE)</f>
        <v>Confidential</v>
      </c>
      <c r="R269" s="30"/>
      <c r="S269" s="38" t="str">
        <f t="shared" si="18"/>
        <v/>
      </c>
      <c r="T269" s="22" t="s">
        <v>549</v>
      </c>
      <c r="U269" s="23" t="s">
        <v>36</v>
      </c>
      <c r="V269" s="24" t="s">
        <v>304</v>
      </c>
      <c r="W269" s="51">
        <v>45099</v>
      </c>
      <c r="X269" s="34">
        <v>3609</v>
      </c>
      <c r="Y269" s="34">
        <f t="shared" si="20"/>
        <v>61056</v>
      </c>
      <c r="Z269" s="33"/>
      <c r="AA269" s="33"/>
    </row>
    <row r="270" spans="1:27" ht="98" x14ac:dyDescent="0.2">
      <c r="A270" s="50">
        <v>61057</v>
      </c>
      <c r="B270" s="22" t="s">
        <v>30</v>
      </c>
      <c r="C270" s="23" t="str">
        <f>VLOOKUP(B270, [1]Riferimento!M$3:N312, 2, 0)</f>
        <v>Italy</v>
      </c>
      <c r="D270" s="23" t="s">
        <v>300</v>
      </c>
      <c r="E270" s="22" t="s">
        <v>79</v>
      </c>
      <c r="F270" s="24" t="str">
        <f>VLOOKUP(E270,[1]Riferimento!$E$3:$H$183,3,FALSE)</f>
        <v>EVT+10Y</v>
      </c>
      <c r="G270" s="24" t="str">
        <f>VLOOKUP(E270,[1]Riferimento!$E$3:$H$181,2,FALSE)</f>
        <v>Accounts Payable, Receivables, Journal Vouchers and Cost Accounting</v>
      </c>
      <c r="H270" s="25">
        <v>44805</v>
      </c>
      <c r="I270" s="26">
        <v>44925</v>
      </c>
      <c r="J270" s="23" t="s">
        <v>301</v>
      </c>
      <c r="K270" s="27" t="s">
        <v>302</v>
      </c>
      <c r="L270" s="22" t="s">
        <v>367</v>
      </c>
      <c r="M270" s="24" t="str">
        <f>VLOOKUP(E270,[1]Riferimento!$E$3:$H$181,4,FALSE)</f>
        <v>Tax Year Closed</v>
      </c>
      <c r="N270" s="25">
        <f t="shared" si="19"/>
        <v>44926</v>
      </c>
      <c r="O270" s="28">
        <f>VLOOKUP(E270,[1]Riferimento!$E$3:$I$181,5,FALSE)</f>
        <v>3650</v>
      </c>
      <c r="P270" s="29">
        <f t="shared" si="21"/>
        <v>48576</v>
      </c>
      <c r="Q270" s="29" t="str">
        <f>VLOOKUP(E270,[1]Riferimento!$E$3:$J$181,6,FALSE)</f>
        <v>Confidential</v>
      </c>
      <c r="R270" s="30"/>
      <c r="S270" s="38" t="str">
        <f t="shared" si="18"/>
        <v/>
      </c>
      <c r="T270" s="22" t="s">
        <v>549</v>
      </c>
      <c r="U270" s="23" t="s">
        <v>36</v>
      </c>
      <c r="V270" s="24" t="s">
        <v>304</v>
      </c>
      <c r="W270" s="51">
        <v>45099</v>
      </c>
      <c r="X270" s="34">
        <v>3610</v>
      </c>
      <c r="Y270" s="34">
        <f t="shared" si="20"/>
        <v>61057</v>
      </c>
      <c r="Z270" s="33"/>
      <c r="AA270" s="33"/>
    </row>
    <row r="271" spans="1:27" ht="56" x14ac:dyDescent="0.2">
      <c r="A271" s="50">
        <v>61058</v>
      </c>
      <c r="B271" s="22" t="s">
        <v>30</v>
      </c>
      <c r="C271" s="23" t="str">
        <f>VLOOKUP(B271, [1]Riferimento!M$3:N313, 2, 0)</f>
        <v>Italy</v>
      </c>
      <c r="D271" s="61" t="s">
        <v>300</v>
      </c>
      <c r="E271" s="22" t="s">
        <v>251</v>
      </c>
      <c r="F271" s="24" t="str">
        <f>VLOOKUP(E271,[1]Riferimento!$E$3:$H$183,3,FALSE)</f>
        <v>EVT+30Y</v>
      </c>
      <c r="G271" s="24" t="str">
        <f>VLOOKUP(E271,[1]Riferimento!$E$3:$H$181,2,FALSE)</f>
        <v>Engineering Design Records</v>
      </c>
      <c r="H271" s="25">
        <v>44470</v>
      </c>
      <c r="I271" s="26">
        <v>44470</v>
      </c>
      <c r="J271" s="23" t="s">
        <v>301</v>
      </c>
      <c r="K271" s="27" t="s">
        <v>302</v>
      </c>
      <c r="L271" s="22" t="s">
        <v>368</v>
      </c>
      <c r="M271" s="24" t="str">
        <f>VLOOKUP(E271,[1]Riferimento!$E$3:$H$181,4,FALSE)</f>
        <v>Project and Warranty Closed</v>
      </c>
      <c r="N271" s="25">
        <f t="shared" si="19"/>
        <v>44471</v>
      </c>
      <c r="O271" s="28">
        <f>VLOOKUP(E271,[1]Riferimento!$E$3:$I$181,5,FALSE)</f>
        <v>10950</v>
      </c>
      <c r="P271" s="29">
        <f t="shared" si="21"/>
        <v>55421</v>
      </c>
      <c r="Q271" s="29" t="str">
        <f>VLOOKUP(E271,[1]Riferimento!$E$3:$J$181,6,FALSE)</f>
        <v>Confidential</v>
      </c>
      <c r="R271" s="30"/>
      <c r="S271" s="38" t="str">
        <f t="shared" si="18"/>
        <v/>
      </c>
      <c r="T271" s="22" t="s">
        <v>549</v>
      </c>
      <c r="U271" s="23" t="s">
        <v>36</v>
      </c>
      <c r="V271" s="24" t="s">
        <v>304</v>
      </c>
      <c r="W271" s="51">
        <v>45099</v>
      </c>
      <c r="X271" s="34">
        <v>3611</v>
      </c>
      <c r="Y271" s="34">
        <f t="shared" si="20"/>
        <v>61058</v>
      </c>
      <c r="Z271" s="33"/>
      <c r="AA271" s="33"/>
    </row>
    <row r="272" spans="1:27" ht="56" x14ac:dyDescent="0.2">
      <c r="A272" s="50">
        <v>61059</v>
      </c>
      <c r="B272" s="22" t="s">
        <v>30</v>
      </c>
      <c r="C272" s="23" t="str">
        <f>VLOOKUP(B272, [1]Riferimento!M$3:N314, 2, 0)</f>
        <v>Italy</v>
      </c>
      <c r="D272" s="61" t="s">
        <v>300</v>
      </c>
      <c r="E272" s="22" t="s">
        <v>251</v>
      </c>
      <c r="F272" s="24" t="str">
        <f>VLOOKUP(E272,[1]Riferimento!$E$3:$H$183,3,FALSE)</f>
        <v>EVT+30Y</v>
      </c>
      <c r="G272" s="24" t="str">
        <f>VLOOKUP(E272,[1]Riferimento!$E$3:$H$181,2,FALSE)</f>
        <v>Engineering Design Records</v>
      </c>
      <c r="H272" s="25">
        <v>44470</v>
      </c>
      <c r="I272" s="26">
        <v>44470</v>
      </c>
      <c r="J272" s="23" t="s">
        <v>301</v>
      </c>
      <c r="K272" s="27" t="s">
        <v>302</v>
      </c>
      <c r="L272" s="22" t="s">
        <v>369</v>
      </c>
      <c r="M272" s="24" t="str">
        <f>VLOOKUP(E272,[1]Riferimento!$E$3:$H$181,4,FALSE)</f>
        <v>Project and Warranty Closed</v>
      </c>
      <c r="N272" s="25">
        <f t="shared" si="19"/>
        <v>44471</v>
      </c>
      <c r="O272" s="28">
        <f>VLOOKUP(E272,[1]Riferimento!$E$3:$I$181,5,FALSE)</f>
        <v>10950</v>
      </c>
      <c r="P272" s="29">
        <f t="shared" si="21"/>
        <v>55421</v>
      </c>
      <c r="Q272" s="29" t="str">
        <f>VLOOKUP(E272,[1]Riferimento!$E$3:$J$181,6,FALSE)</f>
        <v>Confidential</v>
      </c>
      <c r="R272" s="30"/>
      <c r="S272" s="38" t="str">
        <f t="shared" si="18"/>
        <v/>
      </c>
      <c r="T272" s="22" t="s">
        <v>549</v>
      </c>
      <c r="U272" s="23" t="s">
        <v>36</v>
      </c>
      <c r="V272" s="24" t="s">
        <v>304</v>
      </c>
      <c r="W272" s="51">
        <v>45099</v>
      </c>
      <c r="X272" s="34">
        <v>3612</v>
      </c>
      <c r="Y272" s="34">
        <f t="shared" si="20"/>
        <v>61059</v>
      </c>
      <c r="Z272" s="33"/>
      <c r="AA272" s="33"/>
    </row>
    <row r="273" spans="1:27" ht="56" x14ac:dyDescent="0.2">
      <c r="A273" s="50">
        <v>61060</v>
      </c>
      <c r="B273" s="22" t="s">
        <v>30</v>
      </c>
      <c r="C273" s="23" t="str">
        <f>VLOOKUP(B273, [1]Riferimento!M$3:N315, 2, 0)</f>
        <v>Italy</v>
      </c>
      <c r="D273" s="61" t="s">
        <v>300</v>
      </c>
      <c r="E273" s="22" t="s">
        <v>251</v>
      </c>
      <c r="F273" s="24" t="str">
        <f>VLOOKUP(E273,[1]Riferimento!$E$3:$H$183,3,FALSE)</f>
        <v>EVT+30Y</v>
      </c>
      <c r="G273" s="24" t="str">
        <f>VLOOKUP(E273,[1]Riferimento!$E$3:$H$181,2,FALSE)</f>
        <v>Engineering Design Records</v>
      </c>
      <c r="H273" s="25">
        <v>44470</v>
      </c>
      <c r="I273" s="26">
        <v>44470</v>
      </c>
      <c r="J273" s="23" t="s">
        <v>301</v>
      </c>
      <c r="K273" s="27" t="s">
        <v>302</v>
      </c>
      <c r="L273" s="22" t="s">
        <v>370</v>
      </c>
      <c r="M273" s="24" t="str">
        <f>VLOOKUP(E273,[1]Riferimento!$E$3:$H$181,4,FALSE)</f>
        <v>Project and Warranty Closed</v>
      </c>
      <c r="N273" s="25">
        <f t="shared" si="19"/>
        <v>44471</v>
      </c>
      <c r="O273" s="28">
        <f>VLOOKUP(E273,[1]Riferimento!$E$3:$I$181,5,FALSE)</f>
        <v>10950</v>
      </c>
      <c r="P273" s="29">
        <f t="shared" si="21"/>
        <v>55421</v>
      </c>
      <c r="Q273" s="29" t="str">
        <f>VLOOKUP(E273,[1]Riferimento!$E$3:$J$181,6,FALSE)</f>
        <v>Confidential</v>
      </c>
      <c r="R273" s="30"/>
      <c r="S273" s="38" t="str">
        <f t="shared" si="18"/>
        <v/>
      </c>
      <c r="T273" s="22" t="s">
        <v>549</v>
      </c>
      <c r="U273" s="23" t="s">
        <v>36</v>
      </c>
      <c r="V273" s="24" t="s">
        <v>304</v>
      </c>
      <c r="W273" s="51">
        <v>45099</v>
      </c>
      <c r="X273" s="34">
        <v>3613</v>
      </c>
      <c r="Y273" s="34">
        <f t="shared" si="20"/>
        <v>61060</v>
      </c>
      <c r="Z273" s="33"/>
      <c r="AA273" s="33"/>
    </row>
    <row r="274" spans="1:27" ht="126" x14ac:dyDescent="0.2">
      <c r="A274" s="50">
        <v>61061</v>
      </c>
      <c r="B274" s="22" t="s">
        <v>30</v>
      </c>
      <c r="C274" s="23" t="str">
        <f>VLOOKUP(B274, [1]Riferimento!M$3:N317, 2, 0)</f>
        <v>Italy</v>
      </c>
      <c r="D274" s="22" t="s">
        <v>89</v>
      </c>
      <c r="E274" s="22" t="s">
        <v>79</v>
      </c>
      <c r="F274" s="24" t="str">
        <f>VLOOKUP(E274,[1]Riferimento!$E$3:$H$183,3,FALSE)</f>
        <v>EVT+10Y</v>
      </c>
      <c r="G274" s="24" t="str">
        <f>VLOOKUP(E274,[1]Riferimento!$E$3:$H$181,2,FALSE)</f>
        <v>Accounts Payable, Receivables, Journal Vouchers and Cost Accounting</v>
      </c>
      <c r="H274" s="25">
        <v>44592</v>
      </c>
      <c r="I274" s="26">
        <v>44926</v>
      </c>
      <c r="J274" s="23" t="s">
        <v>80</v>
      </c>
      <c r="K274" s="27" t="s">
        <v>81</v>
      </c>
      <c r="L274" s="22" t="s">
        <v>371</v>
      </c>
      <c r="M274" s="24" t="str">
        <f>VLOOKUP(E274,[1]Riferimento!$E$3:$H$181,4,FALSE)</f>
        <v>Tax Year Closed</v>
      </c>
      <c r="N274" s="25">
        <f t="shared" si="19"/>
        <v>44927</v>
      </c>
      <c r="O274" s="28">
        <f>VLOOKUP(E274,[1]Riferimento!$E$3:$I$181,5,FALSE)</f>
        <v>3650</v>
      </c>
      <c r="P274" s="29">
        <f t="shared" si="21"/>
        <v>48577</v>
      </c>
      <c r="Q274" s="29" t="str">
        <f>VLOOKUP(E274,[1]Riferimento!$E$3:$J$181,6,FALSE)</f>
        <v>Confidential</v>
      </c>
      <c r="R274" s="30"/>
      <c r="S274" s="38" t="str">
        <f t="shared" si="18"/>
        <v/>
      </c>
      <c r="T274" s="22" t="s">
        <v>549</v>
      </c>
      <c r="U274" s="23" t="s">
        <v>36</v>
      </c>
      <c r="V274" s="24" t="s">
        <v>91</v>
      </c>
      <c r="W274" s="51">
        <v>45099</v>
      </c>
      <c r="X274" s="34">
        <v>2608</v>
      </c>
      <c r="Y274" s="34">
        <f t="shared" si="20"/>
        <v>61061</v>
      </c>
      <c r="Z274" s="33"/>
      <c r="AA274" s="33"/>
    </row>
    <row r="275" spans="1:27" ht="238" x14ac:dyDescent="0.2">
      <c r="A275" s="50">
        <v>61062</v>
      </c>
      <c r="B275" s="22" t="s">
        <v>30</v>
      </c>
      <c r="C275" s="23" t="str">
        <f>VLOOKUP(B275, [1]Riferimento!M$3:N318, 2, 0)</f>
        <v>Italy</v>
      </c>
      <c r="D275" s="22" t="s">
        <v>89</v>
      </c>
      <c r="E275" s="22" t="s">
        <v>79</v>
      </c>
      <c r="F275" s="24" t="str">
        <f>VLOOKUP(E275,[1]Riferimento!$E$3:$H$183,3,FALSE)</f>
        <v>EVT+10Y</v>
      </c>
      <c r="G275" s="24" t="str">
        <f>VLOOKUP(E275,[1]Riferimento!$E$3:$H$181,2,FALSE)</f>
        <v>Accounts Payable, Receivables, Journal Vouchers and Cost Accounting</v>
      </c>
      <c r="H275" s="25">
        <v>44562</v>
      </c>
      <c r="I275" s="26">
        <v>44926</v>
      </c>
      <c r="J275" s="23" t="s">
        <v>80</v>
      </c>
      <c r="K275" s="27" t="s">
        <v>81</v>
      </c>
      <c r="L275" s="22" t="s">
        <v>372</v>
      </c>
      <c r="M275" s="24" t="str">
        <f>VLOOKUP(E275,[1]Riferimento!$E$3:$H$181,4,FALSE)</f>
        <v>Tax Year Closed</v>
      </c>
      <c r="N275" s="25">
        <f t="shared" si="19"/>
        <v>44927</v>
      </c>
      <c r="O275" s="28">
        <f>VLOOKUP(E275,[1]Riferimento!$E$3:$I$181,5,FALSE)</f>
        <v>3650</v>
      </c>
      <c r="P275" s="29">
        <f t="shared" si="21"/>
        <v>48577</v>
      </c>
      <c r="Q275" s="29" t="str">
        <f>VLOOKUP(E275,[1]Riferimento!$E$3:$J$181,6,FALSE)</f>
        <v>Confidential</v>
      </c>
      <c r="R275" s="30"/>
      <c r="S275" s="38" t="str">
        <f t="shared" si="18"/>
        <v/>
      </c>
      <c r="T275" s="22" t="s">
        <v>549</v>
      </c>
      <c r="U275" s="23" t="s">
        <v>36</v>
      </c>
      <c r="V275" s="24" t="s">
        <v>91</v>
      </c>
      <c r="W275" s="51">
        <v>45099</v>
      </c>
      <c r="X275" s="34">
        <v>2608</v>
      </c>
      <c r="Y275" s="34">
        <f t="shared" si="20"/>
        <v>61062</v>
      </c>
      <c r="Z275" s="33"/>
      <c r="AA275" s="33"/>
    </row>
    <row r="276" spans="1:27" ht="98" x14ac:dyDescent="0.2">
      <c r="A276" s="50">
        <v>61063</v>
      </c>
      <c r="B276" s="22" t="s">
        <v>30</v>
      </c>
      <c r="C276" s="23" t="str">
        <f>VLOOKUP(B276, [1]Riferimento!M$3:N319, 2, 0)</f>
        <v>Italy</v>
      </c>
      <c r="D276" s="22" t="s">
        <v>89</v>
      </c>
      <c r="E276" s="22" t="s">
        <v>79</v>
      </c>
      <c r="F276" s="24" t="str">
        <f>VLOOKUP(E276,[1]Riferimento!$E$3:$H$183,3,FALSE)</f>
        <v>EVT+10Y</v>
      </c>
      <c r="G276" s="24" t="str">
        <f>VLOOKUP(E276,[1]Riferimento!$E$3:$H$181,2,FALSE)</f>
        <v>Accounts Payable, Receivables, Journal Vouchers and Cost Accounting</v>
      </c>
      <c r="H276" s="25">
        <v>44562</v>
      </c>
      <c r="I276" s="26">
        <v>44926</v>
      </c>
      <c r="J276" s="23" t="s">
        <v>80</v>
      </c>
      <c r="K276" s="27" t="s">
        <v>81</v>
      </c>
      <c r="L276" s="22" t="s">
        <v>373</v>
      </c>
      <c r="M276" s="24" t="str">
        <f>VLOOKUP(E276,[1]Riferimento!$E$3:$H$181,4,FALSE)</f>
        <v>Tax Year Closed</v>
      </c>
      <c r="N276" s="25">
        <f t="shared" ref="N276:N281" si="22">+I277+1</f>
        <v>44197</v>
      </c>
      <c r="O276" s="28">
        <f>VLOOKUP(E276,[1]Riferimento!$E$3:$I$181,5,FALSE)</f>
        <v>3650</v>
      </c>
      <c r="P276" s="29">
        <f t="shared" si="21"/>
        <v>47847</v>
      </c>
      <c r="Q276" s="29" t="str">
        <f>VLOOKUP(E276,[1]Riferimento!$E$3:$J$181,6,FALSE)</f>
        <v>Confidential</v>
      </c>
      <c r="R276" s="30"/>
      <c r="S276" s="38" t="str">
        <f t="shared" si="18"/>
        <v/>
      </c>
      <c r="T276" s="22" t="s">
        <v>549</v>
      </c>
      <c r="U276" s="23" t="s">
        <v>36</v>
      </c>
      <c r="V276" s="24" t="s">
        <v>91</v>
      </c>
      <c r="W276" s="51">
        <v>45099</v>
      </c>
      <c r="X276" s="34">
        <v>2609</v>
      </c>
      <c r="Y276" s="34">
        <f t="shared" si="20"/>
        <v>61063</v>
      </c>
      <c r="Z276" s="33"/>
      <c r="AA276" s="33"/>
    </row>
    <row r="277" spans="1:27" ht="98" x14ac:dyDescent="0.2">
      <c r="A277" s="50">
        <v>61064</v>
      </c>
      <c r="B277" s="22" t="s">
        <v>30</v>
      </c>
      <c r="C277" s="23" t="str">
        <f>VLOOKUP(B277, [1]Riferimento!M$3:N320, 2, 0)</f>
        <v>Italy</v>
      </c>
      <c r="D277" s="22" t="s">
        <v>89</v>
      </c>
      <c r="E277" s="22" t="s">
        <v>79</v>
      </c>
      <c r="F277" s="24" t="str">
        <f>VLOOKUP(E277,[1]Riferimento!$E$3:$H$183,3,FALSE)</f>
        <v>EVT+10Y</v>
      </c>
      <c r="G277" s="24" t="str">
        <f>VLOOKUP(E277,[1]Riferimento!$E$3:$H$181,2,FALSE)</f>
        <v>Accounts Payable, Receivables, Journal Vouchers and Cost Accounting</v>
      </c>
      <c r="H277" s="25">
        <v>43831</v>
      </c>
      <c r="I277" s="26">
        <v>44196</v>
      </c>
      <c r="J277" s="23" t="s">
        <v>80</v>
      </c>
      <c r="K277" s="27" t="s">
        <v>81</v>
      </c>
      <c r="L277" s="22" t="s">
        <v>374</v>
      </c>
      <c r="M277" s="24" t="str">
        <f>VLOOKUP(E277,[1]Riferimento!$E$3:$H$181,4,FALSE)</f>
        <v>Tax Year Closed</v>
      </c>
      <c r="N277" s="25">
        <f t="shared" si="22"/>
        <v>44197</v>
      </c>
      <c r="O277" s="28">
        <f>VLOOKUP(E277,[1]Riferimento!$E$3:$I$181,5,FALSE)</f>
        <v>3650</v>
      </c>
      <c r="P277" s="29">
        <f t="shared" si="21"/>
        <v>47847</v>
      </c>
      <c r="Q277" s="29" t="str">
        <f>VLOOKUP(E277,[1]Riferimento!$E$3:$J$181,6,FALSE)</f>
        <v>Confidential</v>
      </c>
      <c r="R277" s="30"/>
      <c r="S277" s="38" t="str">
        <f t="shared" si="18"/>
        <v/>
      </c>
      <c r="T277" s="22" t="s">
        <v>549</v>
      </c>
      <c r="U277" s="23" t="s">
        <v>36</v>
      </c>
      <c r="V277" s="24" t="s">
        <v>91</v>
      </c>
      <c r="W277" s="51">
        <v>45099</v>
      </c>
      <c r="X277" s="34">
        <v>2609</v>
      </c>
      <c r="Y277" s="34">
        <f t="shared" si="20"/>
        <v>61064</v>
      </c>
      <c r="Z277" s="33"/>
      <c r="AA277" s="33"/>
    </row>
    <row r="278" spans="1:27" ht="98" x14ac:dyDescent="0.2">
      <c r="A278" s="50">
        <v>61065</v>
      </c>
      <c r="B278" s="22" t="s">
        <v>30</v>
      </c>
      <c r="C278" s="23" t="str">
        <f>VLOOKUP(B278, [1]Riferimento!M$3:N321, 2, 0)</f>
        <v>Italy</v>
      </c>
      <c r="D278" s="22" t="s">
        <v>89</v>
      </c>
      <c r="E278" s="22" t="s">
        <v>79</v>
      </c>
      <c r="F278" s="24" t="str">
        <f>VLOOKUP(E278,[1]Riferimento!$E$3:$H$183,3,FALSE)</f>
        <v>EVT+10Y</v>
      </c>
      <c r="G278" s="24" t="str">
        <f>VLOOKUP(E278,[1]Riferimento!$E$3:$H$181,2,FALSE)</f>
        <v>Accounts Payable, Receivables, Journal Vouchers and Cost Accounting</v>
      </c>
      <c r="H278" s="25">
        <v>43831</v>
      </c>
      <c r="I278" s="26">
        <v>44196</v>
      </c>
      <c r="J278" s="23" t="s">
        <v>80</v>
      </c>
      <c r="K278" s="27" t="s">
        <v>81</v>
      </c>
      <c r="L278" s="22" t="s">
        <v>375</v>
      </c>
      <c r="M278" s="24" t="str">
        <f>VLOOKUP(E278,[1]Riferimento!$E$3:$H$181,4,FALSE)</f>
        <v>Tax Year Closed</v>
      </c>
      <c r="N278" s="25">
        <f t="shared" si="22"/>
        <v>44197</v>
      </c>
      <c r="O278" s="28">
        <f>VLOOKUP(E278,[1]Riferimento!$E$3:$I$181,5,FALSE)</f>
        <v>3650</v>
      </c>
      <c r="P278" s="29">
        <f t="shared" si="21"/>
        <v>47847</v>
      </c>
      <c r="Q278" s="29" t="str">
        <f>VLOOKUP(E278,[1]Riferimento!$E$3:$J$181,6,FALSE)</f>
        <v>Confidential</v>
      </c>
      <c r="R278" s="30"/>
      <c r="S278" s="38" t="str">
        <f t="shared" si="18"/>
        <v/>
      </c>
      <c r="T278" s="22" t="s">
        <v>549</v>
      </c>
      <c r="U278" s="23" t="s">
        <v>36</v>
      </c>
      <c r="V278" s="24" t="s">
        <v>91</v>
      </c>
      <c r="W278" s="51">
        <v>45099</v>
      </c>
      <c r="X278" s="34">
        <v>2610</v>
      </c>
      <c r="Y278" s="34">
        <f t="shared" si="20"/>
        <v>61065</v>
      </c>
      <c r="Z278" s="33"/>
      <c r="AA278" s="33"/>
    </row>
    <row r="279" spans="1:27" ht="168" x14ac:dyDescent="0.2">
      <c r="A279" s="50">
        <v>61066</v>
      </c>
      <c r="B279" s="22" t="s">
        <v>30</v>
      </c>
      <c r="C279" s="23" t="str">
        <f>VLOOKUP(B279, [1]Riferimento!M$3:N322, 2, 0)</f>
        <v>Italy</v>
      </c>
      <c r="D279" s="22" t="s">
        <v>89</v>
      </c>
      <c r="E279" s="22" t="s">
        <v>79</v>
      </c>
      <c r="F279" s="24" t="str">
        <f>VLOOKUP(E279,[1]Riferimento!$E$3:$H$183,3,FALSE)</f>
        <v>EVT+10Y</v>
      </c>
      <c r="G279" s="24" t="str">
        <f>VLOOKUP(E279,[1]Riferimento!$E$3:$H$181,2,FALSE)</f>
        <v>Accounts Payable, Receivables, Journal Vouchers and Cost Accounting</v>
      </c>
      <c r="H279" s="25">
        <v>43831</v>
      </c>
      <c r="I279" s="26">
        <v>44196</v>
      </c>
      <c r="J279" s="23" t="s">
        <v>80</v>
      </c>
      <c r="K279" s="27" t="s">
        <v>81</v>
      </c>
      <c r="L279" s="22" t="s">
        <v>376</v>
      </c>
      <c r="M279" s="24" t="str">
        <f>VLOOKUP(E279,[1]Riferimento!$E$3:$H$181,4,FALSE)</f>
        <v>Tax Year Closed</v>
      </c>
      <c r="N279" s="25">
        <f t="shared" si="22"/>
        <v>44197</v>
      </c>
      <c r="O279" s="28">
        <f>VLOOKUP(E279,[1]Riferimento!$E$3:$I$181,5,FALSE)</f>
        <v>3650</v>
      </c>
      <c r="P279" s="29">
        <f t="shared" si="21"/>
        <v>47847</v>
      </c>
      <c r="Q279" s="29" t="str">
        <f>VLOOKUP(E279,[1]Riferimento!$E$3:$J$181,6,FALSE)</f>
        <v>Confidential</v>
      </c>
      <c r="R279" s="30"/>
      <c r="S279" s="38" t="str">
        <f t="shared" si="18"/>
        <v/>
      </c>
      <c r="T279" s="22" t="s">
        <v>549</v>
      </c>
      <c r="U279" s="23" t="s">
        <v>36</v>
      </c>
      <c r="V279" s="24" t="s">
        <v>91</v>
      </c>
      <c r="W279" s="51">
        <v>45099</v>
      </c>
      <c r="X279" s="34">
        <v>2610</v>
      </c>
      <c r="Y279" s="34">
        <f t="shared" si="20"/>
        <v>61066</v>
      </c>
      <c r="Z279" s="33"/>
      <c r="AA279" s="33"/>
    </row>
    <row r="280" spans="1:27" ht="280" x14ac:dyDescent="0.2">
      <c r="A280" s="50">
        <v>61067</v>
      </c>
      <c r="B280" s="22" t="s">
        <v>30</v>
      </c>
      <c r="C280" s="23" t="str">
        <f>VLOOKUP(B280, [1]Riferimento!M$3:N323, 2, 0)</f>
        <v>Italy</v>
      </c>
      <c r="D280" s="22" t="s">
        <v>89</v>
      </c>
      <c r="E280" s="22" t="s">
        <v>79</v>
      </c>
      <c r="F280" s="24" t="str">
        <f>VLOOKUP(E280,[1]Riferimento!$E$3:$H$183,3,FALSE)</f>
        <v>EVT+10Y</v>
      </c>
      <c r="G280" s="24" t="str">
        <f>VLOOKUP(E280,[1]Riferimento!$E$3:$H$181,2,FALSE)</f>
        <v>Accounts Payable, Receivables, Journal Vouchers and Cost Accounting</v>
      </c>
      <c r="H280" s="25">
        <v>43831</v>
      </c>
      <c r="I280" s="26">
        <v>44196</v>
      </c>
      <c r="J280" s="23" t="s">
        <v>80</v>
      </c>
      <c r="K280" s="27" t="s">
        <v>81</v>
      </c>
      <c r="L280" s="22" t="s">
        <v>377</v>
      </c>
      <c r="M280" s="24" t="str">
        <f>VLOOKUP(E280,[1]Riferimento!$E$3:$H$181,4,FALSE)</f>
        <v>Tax Year Closed</v>
      </c>
      <c r="N280" s="25">
        <f t="shared" si="22"/>
        <v>44562</v>
      </c>
      <c r="O280" s="28">
        <f>VLOOKUP(E280,[1]Riferimento!$E$3:$I$181,5,FALSE)</f>
        <v>3650</v>
      </c>
      <c r="P280" s="29">
        <f t="shared" si="21"/>
        <v>48212</v>
      </c>
      <c r="Q280" s="29" t="str">
        <f>VLOOKUP(E280,[1]Riferimento!$E$3:$J$181,6,FALSE)</f>
        <v>Confidential</v>
      </c>
      <c r="R280" s="30"/>
      <c r="S280" s="38" t="str">
        <f t="shared" si="18"/>
        <v/>
      </c>
      <c r="T280" s="22" t="s">
        <v>549</v>
      </c>
      <c r="U280" s="23" t="s">
        <v>36</v>
      </c>
      <c r="V280" s="24" t="s">
        <v>91</v>
      </c>
      <c r="W280" s="51">
        <v>45099</v>
      </c>
      <c r="X280" s="34">
        <v>2611</v>
      </c>
      <c r="Y280" s="34">
        <f t="shared" si="20"/>
        <v>61067</v>
      </c>
      <c r="Z280" s="33"/>
      <c r="AA280" s="33"/>
    </row>
    <row r="281" spans="1:27" ht="98" x14ac:dyDescent="0.2">
      <c r="A281" s="50">
        <v>61068</v>
      </c>
      <c r="B281" s="22" t="s">
        <v>30</v>
      </c>
      <c r="C281" s="23" t="str">
        <f>VLOOKUP(B281, [1]Riferimento!M$3:N324, 2, 0)</f>
        <v>Italy</v>
      </c>
      <c r="D281" s="22" t="s">
        <v>89</v>
      </c>
      <c r="E281" s="22" t="s">
        <v>79</v>
      </c>
      <c r="F281" s="24" t="str">
        <f>VLOOKUP(E281,[1]Riferimento!$E$3:$H$183,3,FALSE)</f>
        <v>EVT+10Y</v>
      </c>
      <c r="G281" s="24" t="str">
        <f>VLOOKUP(E281,[1]Riferimento!$E$3:$H$181,2,FALSE)</f>
        <v>Accounts Payable, Receivables, Journal Vouchers and Cost Accounting</v>
      </c>
      <c r="H281" s="25">
        <v>44197</v>
      </c>
      <c r="I281" s="26">
        <v>44561</v>
      </c>
      <c r="J281" s="23" t="s">
        <v>80</v>
      </c>
      <c r="K281" s="27" t="s">
        <v>81</v>
      </c>
      <c r="L281" s="22" t="s">
        <v>378</v>
      </c>
      <c r="M281" s="24" t="str">
        <f>VLOOKUP(E281,[1]Riferimento!$E$3:$H$181,4,FALSE)</f>
        <v>Tax Year Closed</v>
      </c>
      <c r="N281" s="25">
        <f t="shared" si="22"/>
        <v>44197</v>
      </c>
      <c r="O281" s="28">
        <f>VLOOKUP(E281,[1]Riferimento!$E$3:$I$181,5,FALSE)</f>
        <v>3650</v>
      </c>
      <c r="P281" s="29">
        <f t="shared" si="21"/>
        <v>47847</v>
      </c>
      <c r="Q281" s="29" t="str">
        <f>VLOOKUP(E281,[1]Riferimento!$E$3:$J$181,6,FALSE)</f>
        <v>Confidential</v>
      </c>
      <c r="R281" s="30"/>
      <c r="S281" s="38" t="str">
        <f t="shared" si="18"/>
        <v/>
      </c>
      <c r="T281" s="22" t="s">
        <v>549</v>
      </c>
      <c r="U281" s="23" t="s">
        <v>36</v>
      </c>
      <c r="V281" s="24" t="s">
        <v>91</v>
      </c>
      <c r="W281" s="51">
        <v>45099</v>
      </c>
      <c r="X281" s="34">
        <v>2611</v>
      </c>
      <c r="Y281" s="34">
        <f t="shared" si="20"/>
        <v>61068</v>
      </c>
      <c r="Z281" s="33"/>
      <c r="AA281" s="33"/>
    </row>
    <row r="282" spans="1:27" ht="210" x14ac:dyDescent="0.2">
      <c r="A282" s="50">
        <v>61069</v>
      </c>
      <c r="B282" s="22" t="s">
        <v>30</v>
      </c>
      <c r="C282" s="23" t="str">
        <f>VLOOKUP(B282, [1]Riferimento!M$3:N325, 2, 0)</f>
        <v>Italy</v>
      </c>
      <c r="D282" s="22" t="s">
        <v>89</v>
      </c>
      <c r="E282" s="22" t="s">
        <v>79</v>
      </c>
      <c r="F282" s="24" t="str">
        <f>VLOOKUP(E282,[1]Riferimento!$E$3:$H$183,3,FALSE)</f>
        <v>EVT+10Y</v>
      </c>
      <c r="G282" s="24" t="str">
        <f>VLOOKUP(E282,[1]Riferimento!$E$3:$H$181,2,FALSE)</f>
        <v>Accounts Payable, Receivables, Journal Vouchers and Cost Accounting</v>
      </c>
      <c r="H282" s="25">
        <v>43831</v>
      </c>
      <c r="I282" s="26">
        <v>44196</v>
      </c>
      <c r="J282" s="23" t="s">
        <v>80</v>
      </c>
      <c r="K282" s="27" t="s">
        <v>81</v>
      </c>
      <c r="L282" s="22" t="s">
        <v>379</v>
      </c>
      <c r="M282" s="24" t="str">
        <f>VLOOKUP(E282,[1]Riferimento!$E$3:$H$181,4,FALSE)</f>
        <v>Tax Year Closed</v>
      </c>
      <c r="N282" s="25" t="e">
        <f>+#REF!+1</f>
        <v>#REF!</v>
      </c>
      <c r="O282" s="28">
        <f>VLOOKUP(E282,[1]Riferimento!$E$3:$I$181,5,FALSE)</f>
        <v>3650</v>
      </c>
      <c r="P282" s="29" t="e">
        <f t="shared" si="21"/>
        <v>#REF!</v>
      </c>
      <c r="Q282" s="29" t="str">
        <f>VLOOKUP(E282,[1]Riferimento!$E$3:$J$181,6,FALSE)</f>
        <v>Confidential</v>
      </c>
      <c r="R282" s="30"/>
      <c r="S282" s="38" t="str">
        <f t="shared" si="18"/>
        <v/>
      </c>
      <c r="T282" s="22" t="s">
        <v>549</v>
      </c>
      <c r="U282" s="23" t="s">
        <v>36</v>
      </c>
      <c r="V282" s="24" t="s">
        <v>91</v>
      </c>
      <c r="W282" s="51">
        <v>45099</v>
      </c>
      <c r="X282" s="34">
        <v>2612</v>
      </c>
      <c r="Y282" s="34">
        <f t="shared" si="20"/>
        <v>61069</v>
      </c>
      <c r="Z282" s="33"/>
      <c r="AA282" s="33"/>
    </row>
    <row r="283" spans="1:27" ht="409.6" x14ac:dyDescent="0.2">
      <c r="A283" s="50">
        <v>61070</v>
      </c>
      <c r="B283" s="22" t="s">
        <v>30</v>
      </c>
      <c r="C283" s="23" t="str">
        <f>VLOOKUP(B283, [1]Riferimento!M$3:N326, 2, 0)</f>
        <v>Italy</v>
      </c>
      <c r="D283" s="22" t="s">
        <v>89</v>
      </c>
      <c r="E283" s="22" t="s">
        <v>79</v>
      </c>
      <c r="F283" s="24" t="str">
        <f>VLOOKUP(E283,[1]Riferimento!$E$3:$H$183,3,FALSE)</f>
        <v>EVT+10Y</v>
      </c>
      <c r="G283" s="24" t="str">
        <f>VLOOKUP(E283,[1]Riferimento!$E$3:$H$181,2,FALSE)</f>
        <v>Accounts Payable, Receivables, Journal Vouchers and Cost Accounting</v>
      </c>
      <c r="H283" s="25">
        <v>44562</v>
      </c>
      <c r="I283" s="26">
        <v>44926</v>
      </c>
      <c r="J283" s="23" t="s">
        <v>80</v>
      </c>
      <c r="K283" s="27" t="s">
        <v>81</v>
      </c>
      <c r="L283" s="22" t="s">
        <v>380</v>
      </c>
      <c r="M283" s="24" t="str">
        <f>VLOOKUP(E283,[1]Riferimento!$E$3:$H$181,4,FALSE)</f>
        <v>Tax Year Closed</v>
      </c>
      <c r="N283" s="25">
        <f t="shared" si="19"/>
        <v>44927</v>
      </c>
      <c r="O283" s="28">
        <f>VLOOKUP(E283,[1]Riferimento!$E$3:$I$181,5,FALSE)</f>
        <v>3650</v>
      </c>
      <c r="P283" s="29">
        <f t="shared" si="21"/>
        <v>48577</v>
      </c>
      <c r="Q283" s="29" t="str">
        <f>VLOOKUP(E283,[1]Riferimento!$E$3:$J$181,6,FALSE)</f>
        <v>Confidential</v>
      </c>
      <c r="R283" s="30"/>
      <c r="S283" s="38" t="str">
        <f t="shared" si="18"/>
        <v/>
      </c>
      <c r="T283" s="22" t="s">
        <v>549</v>
      </c>
      <c r="U283" s="23" t="s">
        <v>36</v>
      </c>
      <c r="V283" s="24" t="s">
        <v>91</v>
      </c>
      <c r="W283" s="51">
        <v>45215</v>
      </c>
      <c r="X283" s="34">
        <v>2612</v>
      </c>
      <c r="Y283" s="34">
        <f t="shared" si="20"/>
        <v>61070</v>
      </c>
      <c r="Z283" s="33"/>
      <c r="AA283" s="33"/>
    </row>
    <row r="284" spans="1:27" ht="70" x14ac:dyDescent="0.2">
      <c r="A284" s="34">
        <v>61074</v>
      </c>
      <c r="B284" s="22" t="s">
        <v>381</v>
      </c>
      <c r="C284" s="23" t="str">
        <f>VLOOKUP(B284, [1]Riferimento!M$3:N328, 2, 0)</f>
        <v>Italy</v>
      </c>
      <c r="D284" s="22" t="s">
        <v>382</v>
      </c>
      <c r="E284" s="22" t="s">
        <v>383</v>
      </c>
      <c r="F284" s="24" t="str">
        <f>VLOOKUP(E284,[1]Riferimento!$E$3:$H$183,3,FALSE)</f>
        <v>EVT+6Y</v>
      </c>
      <c r="G284" s="24" t="str">
        <f>VLOOKUP(E284,[1]Riferimento!$E$3:$H$181,2,FALSE)</f>
        <v>Work Assignment and People Management</v>
      </c>
      <c r="H284" s="25">
        <v>37622</v>
      </c>
      <c r="I284" s="26">
        <v>39082</v>
      </c>
      <c r="J284" s="35" t="s">
        <v>384</v>
      </c>
      <c r="K284" s="27" t="s">
        <v>385</v>
      </c>
      <c r="L284" s="22" t="s">
        <v>386</v>
      </c>
      <c r="M284" s="24" t="str">
        <f>VLOOKUP(E284,[1]Riferimento!$E$3:$H$181,4,FALSE)</f>
        <v>Employee Termination</v>
      </c>
      <c r="N284" s="25">
        <f t="shared" si="19"/>
        <v>39083</v>
      </c>
      <c r="O284" s="28">
        <f>VLOOKUP(E284,[1]Riferimento!$E$3:$I$181,5,FALSE)</f>
        <v>2190</v>
      </c>
      <c r="P284" s="29">
        <f>N284+O284</f>
        <v>41273</v>
      </c>
      <c r="Q284" s="29" t="str">
        <f>VLOOKUP(E284,[1]Riferimento!$E$3:$J$181,6,FALSE)</f>
        <v>Highly Confidential</v>
      </c>
      <c r="R284" s="30"/>
      <c r="S284" s="38" t="str">
        <f t="shared" si="18"/>
        <v/>
      </c>
      <c r="T284" s="22" t="s">
        <v>549</v>
      </c>
      <c r="U284" s="23" t="s">
        <v>36</v>
      </c>
      <c r="V284" s="24" t="s">
        <v>387</v>
      </c>
      <c r="W284" s="51">
        <v>45215</v>
      </c>
      <c r="X284" s="34">
        <v>3229</v>
      </c>
      <c r="Y284" s="34">
        <f t="shared" si="20"/>
        <v>61074</v>
      </c>
      <c r="Z284" s="33"/>
      <c r="AA284" s="33"/>
    </row>
    <row r="285" spans="1:27" ht="70" x14ac:dyDescent="0.2">
      <c r="A285" s="34">
        <v>61074</v>
      </c>
      <c r="B285" s="22" t="s">
        <v>381</v>
      </c>
      <c r="C285" s="23" t="str">
        <f>VLOOKUP(B285, [1]Riferimento!M$3:N329, 2, 0)</f>
        <v>Italy</v>
      </c>
      <c r="D285" s="22" t="s">
        <v>382</v>
      </c>
      <c r="E285" s="22" t="s">
        <v>383</v>
      </c>
      <c r="F285" s="24" t="str">
        <f>VLOOKUP(E285,[1]Riferimento!$E$3:$H$183,3,FALSE)</f>
        <v>EVT+6Y</v>
      </c>
      <c r="G285" s="24" t="str">
        <f>VLOOKUP(E285,[1]Riferimento!$E$3:$H$181,2,FALSE)</f>
        <v>Work Assignment and People Management</v>
      </c>
      <c r="H285" s="25">
        <v>39083</v>
      </c>
      <c r="I285" s="26">
        <v>39994</v>
      </c>
      <c r="J285" s="35" t="s">
        <v>384</v>
      </c>
      <c r="K285" s="27" t="s">
        <v>385</v>
      </c>
      <c r="L285" s="22" t="s">
        <v>386</v>
      </c>
      <c r="M285" s="24" t="str">
        <f>VLOOKUP(E285,[1]Riferimento!$E$3:$H$181,4,FALSE)</f>
        <v>Employee Termination</v>
      </c>
      <c r="N285" s="25">
        <f t="shared" si="19"/>
        <v>39995</v>
      </c>
      <c r="O285" s="28">
        <f>VLOOKUP(E285,[1]Riferimento!$E$3:$I$181,5,FALSE)</f>
        <v>2190</v>
      </c>
      <c r="P285" s="29">
        <f t="shared" ref="P285:P298" si="23">N285+O285</f>
        <v>42185</v>
      </c>
      <c r="Q285" s="29" t="str">
        <f>VLOOKUP(E285,[1]Riferimento!$E$3:$J$181,6,FALSE)</f>
        <v>Highly Confidential</v>
      </c>
      <c r="R285" s="30"/>
      <c r="S285" s="38" t="str">
        <f t="shared" si="18"/>
        <v/>
      </c>
      <c r="T285" s="22" t="s">
        <v>549</v>
      </c>
      <c r="U285" s="23" t="s">
        <v>36</v>
      </c>
      <c r="V285" s="24" t="s">
        <v>387</v>
      </c>
      <c r="W285" s="51">
        <v>45215</v>
      </c>
      <c r="X285" s="34">
        <v>3229</v>
      </c>
      <c r="Y285" s="34">
        <f t="shared" si="20"/>
        <v>61074</v>
      </c>
      <c r="Z285" s="33"/>
      <c r="AA285" s="33"/>
    </row>
    <row r="286" spans="1:27" ht="70" x14ac:dyDescent="0.2">
      <c r="A286" s="34">
        <v>61074</v>
      </c>
      <c r="B286" s="22" t="s">
        <v>381</v>
      </c>
      <c r="C286" s="23" t="str">
        <f>VLOOKUP(B286, [1]Riferimento!M$3:N330, 2, 0)</f>
        <v>Italy</v>
      </c>
      <c r="D286" s="22" t="s">
        <v>382</v>
      </c>
      <c r="E286" s="22" t="s">
        <v>383</v>
      </c>
      <c r="F286" s="24" t="str">
        <f>VLOOKUP(E286,[1]Riferimento!$E$3:$H$183,3,FALSE)</f>
        <v>EVT+6Y</v>
      </c>
      <c r="G286" s="24" t="str">
        <f>VLOOKUP(E286,[1]Riferimento!$E$3:$H$181,2,FALSE)</f>
        <v>Work Assignment and People Management</v>
      </c>
      <c r="H286" s="25">
        <v>39995</v>
      </c>
      <c r="I286" s="26">
        <v>40543</v>
      </c>
      <c r="J286" s="35" t="s">
        <v>384</v>
      </c>
      <c r="K286" s="27" t="s">
        <v>385</v>
      </c>
      <c r="L286" s="22" t="s">
        <v>386</v>
      </c>
      <c r="M286" s="24" t="str">
        <f>VLOOKUP(E286,[1]Riferimento!$E$3:$H$181,4,FALSE)</f>
        <v>Employee Termination</v>
      </c>
      <c r="N286" s="25">
        <f t="shared" si="19"/>
        <v>40544</v>
      </c>
      <c r="O286" s="28">
        <f>VLOOKUP(E286,[1]Riferimento!$E$3:$I$181,5,FALSE)</f>
        <v>2190</v>
      </c>
      <c r="P286" s="29">
        <f t="shared" si="23"/>
        <v>42734</v>
      </c>
      <c r="Q286" s="29" t="str">
        <f>VLOOKUP(E286,[1]Riferimento!$E$3:$J$181,6,FALSE)</f>
        <v>Highly Confidential</v>
      </c>
      <c r="R286" s="30"/>
      <c r="S286" s="38" t="str">
        <f t="shared" si="18"/>
        <v/>
      </c>
      <c r="T286" s="22" t="s">
        <v>549</v>
      </c>
      <c r="U286" s="23" t="s">
        <v>36</v>
      </c>
      <c r="V286" s="24" t="s">
        <v>387</v>
      </c>
      <c r="W286" s="51">
        <v>45215</v>
      </c>
      <c r="X286" s="34">
        <v>3229</v>
      </c>
      <c r="Y286" s="34">
        <f t="shared" si="20"/>
        <v>61074</v>
      </c>
      <c r="Z286" s="33"/>
      <c r="AA286" s="33"/>
    </row>
    <row r="287" spans="1:27" ht="70" x14ac:dyDescent="0.2">
      <c r="A287" s="34">
        <v>61074</v>
      </c>
      <c r="B287" s="22" t="s">
        <v>381</v>
      </c>
      <c r="C287" s="23" t="str">
        <f>VLOOKUP(B287, [1]Riferimento!M$3:N331, 2, 0)</f>
        <v>Italy</v>
      </c>
      <c r="D287" s="22" t="s">
        <v>382</v>
      </c>
      <c r="E287" s="22" t="s">
        <v>383</v>
      </c>
      <c r="F287" s="24" t="str">
        <f>VLOOKUP(E287,[1]Riferimento!$E$3:$H$183,3,FALSE)</f>
        <v>EVT+6Y</v>
      </c>
      <c r="G287" s="24" t="str">
        <f>VLOOKUP(E287,[1]Riferimento!$E$3:$H$181,2,FALSE)</f>
        <v>Work Assignment and People Management</v>
      </c>
      <c r="H287" s="25">
        <v>40544</v>
      </c>
      <c r="I287" s="26">
        <v>43465</v>
      </c>
      <c r="J287" s="35" t="s">
        <v>384</v>
      </c>
      <c r="K287" s="27" t="s">
        <v>385</v>
      </c>
      <c r="L287" s="22" t="s">
        <v>386</v>
      </c>
      <c r="M287" s="24" t="str">
        <f>VLOOKUP(E287,[1]Riferimento!$E$3:$H$181,4,FALSE)</f>
        <v>Employee Termination</v>
      </c>
      <c r="N287" s="25">
        <f t="shared" si="19"/>
        <v>43466</v>
      </c>
      <c r="O287" s="28">
        <f>VLOOKUP(E287,[1]Riferimento!$E$3:$I$181,5,FALSE)</f>
        <v>2190</v>
      </c>
      <c r="P287" s="29">
        <f t="shared" si="23"/>
        <v>45656</v>
      </c>
      <c r="Q287" s="29" t="str">
        <f>VLOOKUP(E287,[1]Riferimento!$E$3:$J$181,6,FALSE)</f>
        <v>Highly Confidential</v>
      </c>
      <c r="R287" s="30"/>
      <c r="S287" s="38" t="str">
        <f t="shared" si="18"/>
        <v/>
      </c>
      <c r="T287" s="22" t="s">
        <v>549</v>
      </c>
      <c r="U287" s="23" t="s">
        <v>36</v>
      </c>
      <c r="V287" s="24" t="s">
        <v>387</v>
      </c>
      <c r="W287" s="51">
        <v>45215</v>
      </c>
      <c r="X287" s="34">
        <v>3229</v>
      </c>
      <c r="Y287" s="34">
        <f t="shared" si="20"/>
        <v>61074</v>
      </c>
      <c r="Z287" s="33"/>
      <c r="AA287" s="33"/>
    </row>
    <row r="288" spans="1:27" ht="70" x14ac:dyDescent="0.2">
      <c r="A288" s="34">
        <v>61074</v>
      </c>
      <c r="B288" s="22" t="s">
        <v>381</v>
      </c>
      <c r="C288" s="23" t="str">
        <f>VLOOKUP(B288, [1]Riferimento!M$3:N332, 2, 0)</f>
        <v>Italy</v>
      </c>
      <c r="D288" s="22" t="s">
        <v>382</v>
      </c>
      <c r="E288" s="22" t="s">
        <v>383</v>
      </c>
      <c r="F288" s="24" t="str">
        <f>VLOOKUP(E288,[1]Riferimento!$E$3:$H$183,3,FALSE)</f>
        <v>EVT+6Y</v>
      </c>
      <c r="G288" s="24" t="str">
        <f>VLOOKUP(E288,[1]Riferimento!$E$3:$H$181,2,FALSE)</f>
        <v>Work Assignment and People Management</v>
      </c>
      <c r="H288" s="25">
        <v>43466</v>
      </c>
      <c r="I288" s="26">
        <v>44926</v>
      </c>
      <c r="J288" s="35" t="s">
        <v>384</v>
      </c>
      <c r="K288" s="27" t="s">
        <v>385</v>
      </c>
      <c r="L288" s="22" t="s">
        <v>386</v>
      </c>
      <c r="M288" s="24" t="str">
        <f>VLOOKUP(E288,[1]Riferimento!$E$3:$H$181,4,FALSE)</f>
        <v>Employee Termination</v>
      </c>
      <c r="N288" s="25">
        <f t="shared" si="19"/>
        <v>44927</v>
      </c>
      <c r="O288" s="28">
        <f>VLOOKUP(E288,[1]Riferimento!$E$3:$I$181,5,FALSE)</f>
        <v>2190</v>
      </c>
      <c r="P288" s="29">
        <f t="shared" si="23"/>
        <v>47117</v>
      </c>
      <c r="Q288" s="29" t="str">
        <f>VLOOKUP(E288,[1]Riferimento!$E$3:$J$181,6,FALSE)</f>
        <v>Highly Confidential</v>
      </c>
      <c r="R288" s="30"/>
      <c r="S288" s="38" t="str">
        <f t="shared" si="18"/>
        <v/>
      </c>
      <c r="T288" s="22" t="s">
        <v>549</v>
      </c>
      <c r="U288" s="23" t="s">
        <v>36</v>
      </c>
      <c r="V288" s="24" t="s">
        <v>387</v>
      </c>
      <c r="W288" s="51">
        <v>45215</v>
      </c>
      <c r="X288" s="34">
        <v>3229</v>
      </c>
      <c r="Y288" s="34">
        <f t="shared" si="20"/>
        <v>61074</v>
      </c>
      <c r="Z288" s="33"/>
      <c r="AA288" s="33"/>
    </row>
    <row r="289" spans="1:27" ht="70" x14ac:dyDescent="0.2">
      <c r="A289" s="34">
        <v>61075</v>
      </c>
      <c r="B289" s="22" t="s">
        <v>381</v>
      </c>
      <c r="C289" s="23" t="str">
        <f>VLOOKUP(B289, [1]Riferimento!M$3:N333, 2, 0)</f>
        <v>Italy</v>
      </c>
      <c r="D289" s="22" t="s">
        <v>382</v>
      </c>
      <c r="E289" s="22" t="s">
        <v>194</v>
      </c>
      <c r="F289" s="24" t="str">
        <f>VLOOKUP(E289,[1]Riferimento!$E$3:$H$183,3,FALSE)</f>
        <v>5Y</v>
      </c>
      <c r="G289" s="24" t="str">
        <f>VLOOKUP(E289,[1]Riferimento!$E$3:$H$181,2,FALSE)</f>
        <v>General Correspondence and Working Papers</v>
      </c>
      <c r="H289" s="25">
        <v>43101</v>
      </c>
      <c r="I289" s="26">
        <v>43131</v>
      </c>
      <c r="J289" s="35" t="s">
        <v>384</v>
      </c>
      <c r="K289" s="27" t="s">
        <v>385</v>
      </c>
      <c r="L289" s="22" t="s">
        <v>388</v>
      </c>
      <c r="M289" s="24" t="str">
        <f>VLOOKUP(E289,[1]Riferimento!$E$3:$H$181,4,FALSE)</f>
        <v>Creation Date</v>
      </c>
      <c r="N289" s="25">
        <f t="shared" si="19"/>
        <v>43132</v>
      </c>
      <c r="O289" s="28">
        <f>VLOOKUP(E289,[1]Riferimento!$E$3:$I$181,5,FALSE)</f>
        <v>1825</v>
      </c>
      <c r="P289" s="29">
        <f t="shared" si="23"/>
        <v>44957</v>
      </c>
      <c r="Q289" s="29" t="str">
        <f>VLOOKUP(E289,[1]Riferimento!$E$3:$J$181,6,FALSE)</f>
        <v>General</v>
      </c>
      <c r="R289" s="30"/>
      <c r="S289" s="38" t="str">
        <f t="shared" si="18"/>
        <v/>
      </c>
      <c r="T289" s="22" t="s">
        <v>549</v>
      </c>
      <c r="U289" s="23" t="s">
        <v>36</v>
      </c>
      <c r="V289" s="24" t="s">
        <v>387</v>
      </c>
      <c r="W289" s="51">
        <v>45215</v>
      </c>
      <c r="X289" s="34">
        <v>3230</v>
      </c>
      <c r="Y289" s="34">
        <f t="shared" si="20"/>
        <v>61075</v>
      </c>
      <c r="Z289" s="33"/>
      <c r="AA289" s="33"/>
    </row>
    <row r="290" spans="1:27" ht="70" x14ac:dyDescent="0.2">
      <c r="A290" s="34">
        <v>61075</v>
      </c>
      <c r="B290" s="22" t="s">
        <v>381</v>
      </c>
      <c r="C290" s="23" t="str">
        <f>VLOOKUP(B290, [1]Riferimento!M$3:N334, 2, 0)</f>
        <v>Italy</v>
      </c>
      <c r="D290" s="22" t="s">
        <v>382</v>
      </c>
      <c r="E290" s="22" t="s">
        <v>194</v>
      </c>
      <c r="F290" s="24" t="str">
        <f>VLOOKUP(E290,[1]Riferimento!$E$3:$H$183,3,FALSE)</f>
        <v>5Y</v>
      </c>
      <c r="G290" s="24" t="str">
        <f>VLOOKUP(E290,[1]Riferimento!$E$3:$H$181,2,FALSE)</f>
        <v>General Correspondence and Working Papers</v>
      </c>
      <c r="H290" s="25">
        <v>43466</v>
      </c>
      <c r="I290" s="26">
        <v>43830</v>
      </c>
      <c r="J290" s="35" t="s">
        <v>384</v>
      </c>
      <c r="K290" s="27" t="s">
        <v>385</v>
      </c>
      <c r="L290" s="22" t="s">
        <v>388</v>
      </c>
      <c r="M290" s="24" t="str">
        <f>VLOOKUP(E290,[1]Riferimento!$E$3:$H$181,4,FALSE)</f>
        <v>Creation Date</v>
      </c>
      <c r="N290" s="25">
        <f t="shared" si="19"/>
        <v>43831</v>
      </c>
      <c r="O290" s="28">
        <f>VLOOKUP(E290,[1]Riferimento!$E$3:$I$181,5,FALSE)</f>
        <v>1825</v>
      </c>
      <c r="P290" s="29">
        <f t="shared" si="23"/>
        <v>45656</v>
      </c>
      <c r="Q290" s="29" t="str">
        <f>VLOOKUP(E290,[1]Riferimento!$E$3:$J$181,6,FALSE)</f>
        <v>General</v>
      </c>
      <c r="R290" s="30"/>
      <c r="S290" s="38" t="str">
        <f t="shared" si="18"/>
        <v/>
      </c>
      <c r="T290" s="22" t="s">
        <v>549</v>
      </c>
      <c r="U290" s="23" t="s">
        <v>36</v>
      </c>
      <c r="V290" s="24" t="s">
        <v>387</v>
      </c>
      <c r="W290" s="51">
        <v>45215</v>
      </c>
      <c r="X290" s="34">
        <v>3230</v>
      </c>
      <c r="Y290" s="34">
        <f t="shared" si="20"/>
        <v>61075</v>
      </c>
      <c r="Z290" s="33"/>
      <c r="AA290" s="33"/>
    </row>
    <row r="291" spans="1:27" ht="70" x14ac:dyDescent="0.2">
      <c r="A291" s="34">
        <v>61075</v>
      </c>
      <c r="B291" s="22" t="s">
        <v>381</v>
      </c>
      <c r="C291" s="23" t="str">
        <f>VLOOKUP(B291, [1]Riferimento!M$3:N335, 2, 0)</f>
        <v>Italy</v>
      </c>
      <c r="D291" s="22" t="s">
        <v>382</v>
      </c>
      <c r="E291" s="22" t="s">
        <v>194</v>
      </c>
      <c r="F291" s="24" t="str">
        <f>VLOOKUP(E291,[1]Riferimento!$E$3:$H$183,3,FALSE)</f>
        <v>5Y</v>
      </c>
      <c r="G291" s="24" t="str">
        <f>VLOOKUP(E291,[1]Riferimento!$E$3:$H$181,2,FALSE)</f>
        <v>General Correspondence and Working Papers</v>
      </c>
      <c r="H291" s="25">
        <v>43831</v>
      </c>
      <c r="I291" s="26">
        <v>44196</v>
      </c>
      <c r="J291" s="35" t="s">
        <v>384</v>
      </c>
      <c r="K291" s="27" t="s">
        <v>385</v>
      </c>
      <c r="L291" s="22" t="s">
        <v>388</v>
      </c>
      <c r="M291" s="24" t="str">
        <f>VLOOKUP(E291,[1]Riferimento!$E$3:$H$181,4,FALSE)</f>
        <v>Creation Date</v>
      </c>
      <c r="N291" s="25">
        <f t="shared" si="19"/>
        <v>44197</v>
      </c>
      <c r="O291" s="28">
        <f>VLOOKUP(E291,[1]Riferimento!$E$3:$I$181,5,FALSE)</f>
        <v>1825</v>
      </c>
      <c r="P291" s="29">
        <f t="shared" si="23"/>
        <v>46022</v>
      </c>
      <c r="Q291" s="29" t="str">
        <f>VLOOKUP(E291,[1]Riferimento!$E$3:$J$181,6,FALSE)</f>
        <v>General</v>
      </c>
      <c r="R291" s="30"/>
      <c r="S291" s="38" t="str">
        <f t="shared" si="18"/>
        <v/>
      </c>
      <c r="T291" s="22" t="s">
        <v>549</v>
      </c>
      <c r="U291" s="23" t="s">
        <v>36</v>
      </c>
      <c r="V291" s="24" t="s">
        <v>387</v>
      </c>
      <c r="W291" s="51">
        <v>45215</v>
      </c>
      <c r="X291" s="34">
        <v>3230</v>
      </c>
      <c r="Y291" s="34">
        <f t="shared" si="20"/>
        <v>61075</v>
      </c>
      <c r="Z291" s="33"/>
      <c r="AA291" s="33"/>
    </row>
    <row r="292" spans="1:27" ht="70" x14ac:dyDescent="0.2">
      <c r="A292" s="34">
        <v>61075</v>
      </c>
      <c r="B292" s="22" t="s">
        <v>381</v>
      </c>
      <c r="C292" s="23" t="str">
        <f>VLOOKUP(B292, [1]Riferimento!M$3:N336, 2, 0)</f>
        <v>Italy</v>
      </c>
      <c r="D292" s="22" t="s">
        <v>382</v>
      </c>
      <c r="E292" s="22" t="s">
        <v>194</v>
      </c>
      <c r="F292" s="24" t="str">
        <f>VLOOKUP(E292,[1]Riferimento!$E$3:$H$183,3,FALSE)</f>
        <v>5Y</v>
      </c>
      <c r="G292" s="24" t="str">
        <f>VLOOKUP(E292,[1]Riferimento!$E$3:$H$181,2,FALSE)</f>
        <v>General Correspondence and Working Papers</v>
      </c>
      <c r="H292" s="25">
        <v>44197</v>
      </c>
      <c r="I292" s="26">
        <v>44561</v>
      </c>
      <c r="J292" s="35" t="s">
        <v>384</v>
      </c>
      <c r="K292" s="27" t="s">
        <v>385</v>
      </c>
      <c r="L292" s="22" t="s">
        <v>388</v>
      </c>
      <c r="M292" s="24" t="str">
        <f>VLOOKUP(E292,[1]Riferimento!$E$3:$H$181,4,FALSE)</f>
        <v>Creation Date</v>
      </c>
      <c r="N292" s="25">
        <f t="shared" si="19"/>
        <v>44562</v>
      </c>
      <c r="O292" s="28">
        <f>VLOOKUP(E292,[1]Riferimento!$E$3:$I$181,5,FALSE)</f>
        <v>1825</v>
      </c>
      <c r="P292" s="29">
        <f t="shared" si="23"/>
        <v>46387</v>
      </c>
      <c r="Q292" s="29" t="str">
        <f>VLOOKUP(E292,[1]Riferimento!$E$3:$J$181,6,FALSE)</f>
        <v>General</v>
      </c>
      <c r="R292" s="30"/>
      <c r="S292" s="38" t="str">
        <f t="shared" si="18"/>
        <v/>
      </c>
      <c r="T292" s="22" t="s">
        <v>549</v>
      </c>
      <c r="U292" s="23" t="s">
        <v>36</v>
      </c>
      <c r="V292" s="24" t="s">
        <v>387</v>
      </c>
      <c r="W292" s="51">
        <v>45215</v>
      </c>
      <c r="X292" s="34">
        <v>3230</v>
      </c>
      <c r="Y292" s="34">
        <f t="shared" si="20"/>
        <v>61075</v>
      </c>
      <c r="Z292" s="33"/>
      <c r="AA292" s="33"/>
    </row>
    <row r="293" spans="1:27" ht="70" x14ac:dyDescent="0.2">
      <c r="A293" s="34">
        <v>61075</v>
      </c>
      <c r="B293" s="22" t="s">
        <v>381</v>
      </c>
      <c r="C293" s="23" t="str">
        <f>VLOOKUP(B293, [1]Riferimento!M$3:N337, 2, 0)</f>
        <v>Italy</v>
      </c>
      <c r="D293" s="22" t="s">
        <v>382</v>
      </c>
      <c r="E293" s="22" t="s">
        <v>194</v>
      </c>
      <c r="F293" s="24" t="str">
        <f>VLOOKUP(E293,[1]Riferimento!$E$3:$H$183,3,FALSE)</f>
        <v>5Y</v>
      </c>
      <c r="G293" s="24" t="str">
        <f>VLOOKUP(E293,[1]Riferimento!$E$3:$H$181,2,FALSE)</f>
        <v>General Correspondence and Working Papers</v>
      </c>
      <c r="H293" s="25">
        <v>44562</v>
      </c>
      <c r="I293" s="26">
        <v>44926</v>
      </c>
      <c r="J293" s="35" t="s">
        <v>384</v>
      </c>
      <c r="K293" s="27" t="s">
        <v>385</v>
      </c>
      <c r="L293" s="22" t="s">
        <v>388</v>
      </c>
      <c r="M293" s="24" t="str">
        <f>VLOOKUP(E293,[1]Riferimento!$E$3:$H$181,4,FALSE)</f>
        <v>Creation Date</v>
      </c>
      <c r="N293" s="25">
        <f t="shared" si="19"/>
        <v>44927</v>
      </c>
      <c r="O293" s="28">
        <f>VLOOKUP(E293,[1]Riferimento!$E$3:$I$181,5,FALSE)</f>
        <v>1825</v>
      </c>
      <c r="P293" s="29">
        <f t="shared" si="23"/>
        <v>46752</v>
      </c>
      <c r="Q293" s="29" t="str">
        <f>VLOOKUP(E293,[1]Riferimento!$E$3:$J$181,6,FALSE)</f>
        <v>General</v>
      </c>
      <c r="R293" s="30"/>
      <c r="S293" s="38" t="str">
        <f t="shared" si="18"/>
        <v/>
      </c>
      <c r="T293" s="22" t="s">
        <v>549</v>
      </c>
      <c r="U293" s="23" t="s">
        <v>36</v>
      </c>
      <c r="V293" s="24" t="s">
        <v>387</v>
      </c>
      <c r="W293" s="51">
        <v>45215</v>
      </c>
      <c r="X293" s="34">
        <v>3230</v>
      </c>
      <c r="Y293" s="34">
        <f t="shared" si="20"/>
        <v>61075</v>
      </c>
      <c r="Z293" s="33"/>
      <c r="AA293" s="33"/>
    </row>
    <row r="294" spans="1:27" ht="70" x14ac:dyDescent="0.2">
      <c r="A294" s="34">
        <v>61076</v>
      </c>
      <c r="B294" s="22" t="s">
        <v>381</v>
      </c>
      <c r="C294" s="23" t="str">
        <f>VLOOKUP(B294, [1]Riferimento!M$3:N338, 2, 0)</f>
        <v>Italy</v>
      </c>
      <c r="D294" s="22" t="s">
        <v>382</v>
      </c>
      <c r="E294" s="22" t="s">
        <v>194</v>
      </c>
      <c r="F294" s="24" t="str">
        <f>VLOOKUP(E294,[1]Riferimento!$E$3:$H$183,3,FALSE)</f>
        <v>5Y</v>
      </c>
      <c r="G294" s="24" t="str">
        <f>VLOOKUP(E294,[1]Riferimento!$E$3:$H$181,2,FALSE)</f>
        <v>General Correspondence and Working Papers</v>
      </c>
      <c r="H294" s="25">
        <v>41275</v>
      </c>
      <c r="I294" s="26">
        <v>41639</v>
      </c>
      <c r="J294" s="35" t="s">
        <v>384</v>
      </c>
      <c r="K294" s="27" t="s">
        <v>385</v>
      </c>
      <c r="L294" s="22" t="s">
        <v>389</v>
      </c>
      <c r="M294" s="24" t="str">
        <f>VLOOKUP(E294,[1]Riferimento!$E$3:$H$181,4,FALSE)</f>
        <v>Creation Date</v>
      </c>
      <c r="N294" s="25">
        <f t="shared" si="19"/>
        <v>41640</v>
      </c>
      <c r="O294" s="28">
        <f>VLOOKUP(E294,[1]Riferimento!$E$3:$I$181,5,FALSE)</f>
        <v>1825</v>
      </c>
      <c r="P294" s="29">
        <f t="shared" si="23"/>
        <v>43465</v>
      </c>
      <c r="Q294" s="29" t="str">
        <f>VLOOKUP(E294,[1]Riferimento!$E$3:$J$181,6,FALSE)</f>
        <v>General</v>
      </c>
      <c r="R294" s="30"/>
      <c r="S294" s="38" t="str">
        <f t="shared" si="18"/>
        <v/>
      </c>
      <c r="T294" s="22" t="s">
        <v>549</v>
      </c>
      <c r="U294" s="23" t="s">
        <v>36</v>
      </c>
      <c r="V294" s="24" t="s">
        <v>387</v>
      </c>
      <c r="W294" s="51">
        <v>45215</v>
      </c>
      <c r="X294" s="34">
        <v>3131</v>
      </c>
      <c r="Y294" s="34">
        <f t="shared" si="20"/>
        <v>61076</v>
      </c>
      <c r="Z294" s="33"/>
      <c r="AA294" s="33"/>
    </row>
    <row r="295" spans="1:27" ht="70" x14ac:dyDescent="0.2">
      <c r="A295" s="34">
        <v>61076</v>
      </c>
      <c r="B295" s="22" t="s">
        <v>381</v>
      </c>
      <c r="C295" s="23" t="str">
        <f>VLOOKUP(B295, [1]Riferimento!M$3:N339, 2, 0)</f>
        <v>Italy</v>
      </c>
      <c r="D295" s="22" t="s">
        <v>382</v>
      </c>
      <c r="E295" s="22" t="s">
        <v>194</v>
      </c>
      <c r="F295" s="24" t="str">
        <f>VLOOKUP(E295,[1]Riferimento!$E$3:$H$183,3,FALSE)</f>
        <v>5Y</v>
      </c>
      <c r="G295" s="24" t="str">
        <f>VLOOKUP(E295,[1]Riferimento!$E$3:$H$181,2,FALSE)</f>
        <v>General Correspondence and Working Papers</v>
      </c>
      <c r="H295" s="25">
        <v>41640</v>
      </c>
      <c r="I295" s="26">
        <v>42004</v>
      </c>
      <c r="J295" s="35" t="s">
        <v>384</v>
      </c>
      <c r="K295" s="27" t="s">
        <v>385</v>
      </c>
      <c r="L295" s="22" t="s">
        <v>390</v>
      </c>
      <c r="M295" s="24" t="str">
        <f>VLOOKUP(E295,[1]Riferimento!$E$3:$H$181,4,FALSE)</f>
        <v>Creation Date</v>
      </c>
      <c r="N295" s="25">
        <f t="shared" si="19"/>
        <v>42005</v>
      </c>
      <c r="O295" s="28">
        <f>VLOOKUP(E295,[1]Riferimento!$E$3:$I$181,5,FALSE)</f>
        <v>1825</v>
      </c>
      <c r="P295" s="29">
        <f t="shared" si="23"/>
        <v>43830</v>
      </c>
      <c r="Q295" s="29" t="str">
        <f>VLOOKUP(E295,[1]Riferimento!$E$3:$J$181,6,FALSE)</f>
        <v>General</v>
      </c>
      <c r="R295" s="30"/>
      <c r="S295" s="38" t="str">
        <f t="shared" si="18"/>
        <v/>
      </c>
      <c r="T295" s="22" t="s">
        <v>549</v>
      </c>
      <c r="U295" s="23" t="s">
        <v>36</v>
      </c>
      <c r="V295" s="24" t="s">
        <v>387</v>
      </c>
      <c r="W295" s="51">
        <v>45215</v>
      </c>
      <c r="X295" s="34">
        <v>3131</v>
      </c>
      <c r="Y295" s="34">
        <f t="shared" si="20"/>
        <v>61076</v>
      </c>
      <c r="Z295" s="33"/>
      <c r="AA295" s="33"/>
    </row>
    <row r="296" spans="1:27" ht="70" x14ac:dyDescent="0.2">
      <c r="A296" s="34">
        <v>61076</v>
      </c>
      <c r="B296" s="22" t="s">
        <v>381</v>
      </c>
      <c r="C296" s="23" t="str">
        <f>VLOOKUP(B296, [1]Riferimento!M$3:N340, 2, 0)</f>
        <v>Italy</v>
      </c>
      <c r="D296" s="22" t="s">
        <v>382</v>
      </c>
      <c r="E296" s="22" t="s">
        <v>194</v>
      </c>
      <c r="F296" s="24" t="str">
        <f>VLOOKUP(E296,[1]Riferimento!$E$3:$H$183,3,FALSE)</f>
        <v>5Y</v>
      </c>
      <c r="G296" s="24" t="str">
        <f>VLOOKUP(E296,[1]Riferimento!$E$3:$H$181,2,FALSE)</f>
        <v>General Correspondence and Working Papers</v>
      </c>
      <c r="H296" s="25">
        <v>42005</v>
      </c>
      <c r="I296" s="26">
        <v>42369</v>
      </c>
      <c r="J296" s="35" t="s">
        <v>384</v>
      </c>
      <c r="K296" s="27" t="s">
        <v>385</v>
      </c>
      <c r="L296" s="22" t="s">
        <v>391</v>
      </c>
      <c r="M296" s="24" t="str">
        <f>VLOOKUP(E296,[1]Riferimento!$E$3:$H$181,4,FALSE)</f>
        <v>Creation Date</v>
      </c>
      <c r="N296" s="25">
        <f t="shared" si="19"/>
        <v>42370</v>
      </c>
      <c r="O296" s="28">
        <f>VLOOKUP(E296,[1]Riferimento!$E$3:$I$181,5,FALSE)</f>
        <v>1825</v>
      </c>
      <c r="P296" s="29">
        <f t="shared" si="23"/>
        <v>44195</v>
      </c>
      <c r="Q296" s="29" t="str">
        <f>VLOOKUP(E296,[1]Riferimento!$E$3:$J$181,6,FALSE)</f>
        <v>General</v>
      </c>
      <c r="R296" s="30"/>
      <c r="S296" s="38" t="str">
        <f t="shared" si="18"/>
        <v/>
      </c>
      <c r="T296" s="22" t="s">
        <v>549</v>
      </c>
      <c r="U296" s="23" t="s">
        <v>36</v>
      </c>
      <c r="V296" s="24" t="s">
        <v>387</v>
      </c>
      <c r="W296" s="51">
        <v>45215</v>
      </c>
      <c r="X296" s="34">
        <v>3131</v>
      </c>
      <c r="Y296" s="34">
        <f t="shared" si="20"/>
        <v>61076</v>
      </c>
      <c r="Z296" s="33"/>
      <c r="AA296" s="33"/>
    </row>
    <row r="297" spans="1:27" ht="70" x14ac:dyDescent="0.2">
      <c r="A297" s="34">
        <v>61076</v>
      </c>
      <c r="B297" s="22" t="s">
        <v>381</v>
      </c>
      <c r="C297" s="23" t="str">
        <f>VLOOKUP(B297, [1]Riferimento!M$3:N341, 2, 0)</f>
        <v>Italy</v>
      </c>
      <c r="D297" s="22" t="s">
        <v>382</v>
      </c>
      <c r="E297" s="22" t="s">
        <v>194</v>
      </c>
      <c r="F297" s="24" t="str">
        <f>VLOOKUP(E297,[1]Riferimento!$E$3:$H$183,3,FALSE)</f>
        <v>5Y</v>
      </c>
      <c r="G297" s="24" t="str">
        <f>VLOOKUP(E297,[1]Riferimento!$E$3:$H$181,2,FALSE)</f>
        <v>General Correspondence and Working Papers</v>
      </c>
      <c r="H297" s="25">
        <v>42370</v>
      </c>
      <c r="I297" s="26">
        <v>42735</v>
      </c>
      <c r="J297" s="35" t="s">
        <v>384</v>
      </c>
      <c r="K297" s="27" t="s">
        <v>385</v>
      </c>
      <c r="L297" s="22" t="s">
        <v>392</v>
      </c>
      <c r="M297" s="24" t="str">
        <f>VLOOKUP(E297,[1]Riferimento!$E$3:$H$181,4,FALSE)</f>
        <v>Creation Date</v>
      </c>
      <c r="N297" s="25">
        <f t="shared" si="19"/>
        <v>42736</v>
      </c>
      <c r="O297" s="28">
        <f>VLOOKUP(E297,[1]Riferimento!$E$3:$I$181,5,FALSE)</f>
        <v>1825</v>
      </c>
      <c r="P297" s="29">
        <f t="shared" si="23"/>
        <v>44561</v>
      </c>
      <c r="Q297" s="29" t="str">
        <f>VLOOKUP(E297,[1]Riferimento!$E$3:$J$181,6,FALSE)</f>
        <v>General</v>
      </c>
      <c r="R297" s="30"/>
      <c r="S297" s="38" t="str">
        <f t="shared" si="18"/>
        <v/>
      </c>
      <c r="T297" s="22" t="s">
        <v>549</v>
      </c>
      <c r="U297" s="23" t="s">
        <v>36</v>
      </c>
      <c r="V297" s="24" t="s">
        <v>387</v>
      </c>
      <c r="W297" s="51">
        <v>45215</v>
      </c>
      <c r="X297" s="34">
        <v>3131</v>
      </c>
      <c r="Y297" s="34">
        <f t="shared" si="20"/>
        <v>61076</v>
      </c>
      <c r="Z297" s="33"/>
      <c r="AA297" s="33"/>
    </row>
    <row r="298" spans="1:27" ht="70" x14ac:dyDescent="0.2">
      <c r="A298" s="34">
        <v>61076</v>
      </c>
      <c r="B298" s="22" t="s">
        <v>381</v>
      </c>
      <c r="C298" s="23" t="str">
        <f>VLOOKUP(B298, [1]Riferimento!M$3:N342, 2, 0)</f>
        <v>Italy</v>
      </c>
      <c r="D298" s="22" t="s">
        <v>382</v>
      </c>
      <c r="E298" s="22" t="s">
        <v>194</v>
      </c>
      <c r="F298" s="24" t="str">
        <f>VLOOKUP(E298,[1]Riferimento!$E$3:$H$183,3,FALSE)</f>
        <v>5Y</v>
      </c>
      <c r="G298" s="24" t="str">
        <f>VLOOKUP(E298,[1]Riferimento!$E$3:$H$181,2,FALSE)</f>
        <v>General Correspondence and Working Papers</v>
      </c>
      <c r="H298" s="25">
        <v>42736</v>
      </c>
      <c r="I298" s="26">
        <v>43100</v>
      </c>
      <c r="J298" s="35" t="s">
        <v>384</v>
      </c>
      <c r="K298" s="27" t="s">
        <v>385</v>
      </c>
      <c r="L298" s="22" t="s">
        <v>392</v>
      </c>
      <c r="M298" s="24" t="str">
        <f>VLOOKUP(E298,[1]Riferimento!$E$3:$H$181,4,FALSE)</f>
        <v>Creation Date</v>
      </c>
      <c r="N298" s="25">
        <f t="shared" si="19"/>
        <v>43101</v>
      </c>
      <c r="O298" s="28">
        <f>VLOOKUP(E298,[1]Riferimento!$E$3:$I$181,5,FALSE)</f>
        <v>1825</v>
      </c>
      <c r="P298" s="29">
        <f t="shared" si="23"/>
        <v>44926</v>
      </c>
      <c r="Q298" s="29" t="str">
        <f>VLOOKUP(E298,[1]Riferimento!$E$3:$J$181,6,FALSE)</f>
        <v>General</v>
      </c>
      <c r="R298" s="30"/>
      <c r="S298" s="38" t="str">
        <f t="shared" si="18"/>
        <v/>
      </c>
      <c r="T298" s="22" t="s">
        <v>549</v>
      </c>
      <c r="U298" s="23" t="s">
        <v>36</v>
      </c>
      <c r="V298" s="24" t="s">
        <v>387</v>
      </c>
      <c r="W298" s="51">
        <v>45215</v>
      </c>
      <c r="X298" s="34">
        <v>3131</v>
      </c>
      <c r="Y298" s="34">
        <f t="shared" si="20"/>
        <v>61076</v>
      </c>
      <c r="Z298" s="33"/>
      <c r="AA298" s="33"/>
    </row>
    <row r="299" spans="1:27" ht="409.6" x14ac:dyDescent="0.2">
      <c r="A299" s="34">
        <v>61077</v>
      </c>
      <c r="B299" s="22" t="s">
        <v>30</v>
      </c>
      <c r="C299" s="22" t="str">
        <f>VLOOKUP(B299, [3]Riferimento!M$3:N341, 2, 0)</f>
        <v>Italy</v>
      </c>
      <c r="D299" s="22" t="s">
        <v>393</v>
      </c>
      <c r="E299" s="22" t="s">
        <v>394</v>
      </c>
      <c r="F299" s="24" t="str">
        <f>VLOOKUP(E299,[3]Riferimento!$E$3:$H$183,3,FALSE)</f>
        <v>EVT+10Y</v>
      </c>
      <c r="G299" s="24" t="str">
        <f>VLOOKUP(E299,[3]Riferimento!$E$3:$H$181,2,FALSE)</f>
        <v>Contracts / Agreements - General</v>
      </c>
      <c r="H299" s="25">
        <v>39448</v>
      </c>
      <c r="I299" s="26">
        <v>40543</v>
      </c>
      <c r="J299" s="62" t="s">
        <v>395</v>
      </c>
      <c r="K299" s="27" t="s">
        <v>396</v>
      </c>
      <c r="L299" s="22" t="s">
        <v>397</v>
      </c>
      <c r="M299" s="24" t="str">
        <f>VLOOKUP(E299,[1]Riferimento!$E$3:$H$181,4,FALSE)</f>
        <v>Termination of Contract</v>
      </c>
      <c r="N299" s="25">
        <f t="shared" si="19"/>
        <v>40544</v>
      </c>
      <c r="O299" s="28">
        <f>VLOOKUP(E299,[1]Riferimento!$E$3:$I$181,5,FALSE)</f>
        <v>3650</v>
      </c>
      <c r="P299" s="29">
        <f t="shared" si="21"/>
        <v>44194</v>
      </c>
      <c r="Q299" s="29" t="str">
        <f>VLOOKUP(E299,[2]Riferimento!$E$3:$J$181,6,FALSE)</f>
        <v>Confidential</v>
      </c>
      <c r="R299" s="30"/>
      <c r="S299" s="38" t="str">
        <f t="shared" si="18"/>
        <v/>
      </c>
      <c r="T299" s="22" t="s">
        <v>549</v>
      </c>
      <c r="U299" s="23" t="s">
        <v>36</v>
      </c>
      <c r="V299" s="24" t="s">
        <v>398</v>
      </c>
      <c r="W299" s="51">
        <v>45245</v>
      </c>
      <c r="X299" s="34">
        <v>2843</v>
      </c>
      <c r="Y299" s="34">
        <f t="shared" si="20"/>
        <v>61077</v>
      </c>
      <c r="Z299" s="33"/>
      <c r="AA299" s="33"/>
    </row>
    <row r="300" spans="1:27" ht="252" x14ac:dyDescent="0.2">
      <c r="A300" s="34">
        <v>61077</v>
      </c>
      <c r="B300" s="22" t="s">
        <v>30</v>
      </c>
      <c r="C300" s="22" t="str">
        <f>VLOOKUP(B300, [3]Riferimento!M$3:N342, 2, 0)</f>
        <v>Italy</v>
      </c>
      <c r="D300" s="22" t="s">
        <v>393</v>
      </c>
      <c r="E300" s="22" t="s">
        <v>394</v>
      </c>
      <c r="F300" s="24" t="str">
        <f>VLOOKUP(E300,[3]Riferimento!$E$3:$H$183,3,FALSE)</f>
        <v>EVT+10Y</v>
      </c>
      <c r="G300" s="24" t="str">
        <f>VLOOKUP(E300,[3]Riferimento!$E$3:$H$181,2,FALSE)</f>
        <v>Contracts / Agreements - General</v>
      </c>
      <c r="H300" s="25">
        <v>40179</v>
      </c>
      <c r="I300" s="26">
        <v>40908</v>
      </c>
      <c r="J300" s="62" t="s">
        <v>395</v>
      </c>
      <c r="K300" s="27" t="s">
        <v>396</v>
      </c>
      <c r="L300" s="22" t="s">
        <v>399</v>
      </c>
      <c r="M300" s="24" t="str">
        <f>VLOOKUP(E300,[1]Riferimento!$E$3:$H$181,4,FALSE)</f>
        <v>Termination of Contract</v>
      </c>
      <c r="N300" s="25">
        <f t="shared" si="19"/>
        <v>40909</v>
      </c>
      <c r="O300" s="28">
        <f>VLOOKUP(E300,[1]Riferimento!$E$3:$I$181,5,FALSE)</f>
        <v>3650</v>
      </c>
      <c r="P300" s="29">
        <f t="shared" si="21"/>
        <v>44559</v>
      </c>
      <c r="Q300" s="29" t="str">
        <f>VLOOKUP(E300,[2]Riferimento!$E$3:$J$181,6,FALSE)</f>
        <v>Confidential</v>
      </c>
      <c r="R300" s="30"/>
      <c r="S300" s="38" t="str">
        <f t="shared" ref="S300:S363" si="24">IF(T300="Planet","066890B001","")</f>
        <v/>
      </c>
      <c r="T300" s="22" t="s">
        <v>549</v>
      </c>
      <c r="U300" s="23" t="s">
        <v>36</v>
      </c>
      <c r="V300" s="24" t="s">
        <v>398</v>
      </c>
      <c r="W300" s="51">
        <v>45245</v>
      </c>
      <c r="X300" s="34">
        <v>2843</v>
      </c>
      <c r="Y300" s="34">
        <f t="shared" si="20"/>
        <v>61077</v>
      </c>
      <c r="Z300" s="33"/>
      <c r="AA300" s="33"/>
    </row>
    <row r="301" spans="1:27" ht="252" x14ac:dyDescent="0.2">
      <c r="A301" s="34">
        <v>61077</v>
      </c>
      <c r="B301" s="22" t="s">
        <v>30</v>
      </c>
      <c r="C301" s="22" t="str">
        <f>VLOOKUP(B301, [3]Riferimento!M$3:N343, 2, 0)</f>
        <v>Italy</v>
      </c>
      <c r="D301" s="22" t="s">
        <v>393</v>
      </c>
      <c r="E301" s="22" t="s">
        <v>394</v>
      </c>
      <c r="F301" s="24" t="str">
        <f>VLOOKUP(E301,[3]Riferimento!$E$3:$H$183,3,FALSE)</f>
        <v>EVT+10Y</v>
      </c>
      <c r="G301" s="24" t="str">
        <f>VLOOKUP(E301,[3]Riferimento!$E$3:$H$181,2,FALSE)</f>
        <v>Contracts / Agreements - General</v>
      </c>
      <c r="H301" s="25">
        <v>40179</v>
      </c>
      <c r="I301" s="26">
        <v>41274</v>
      </c>
      <c r="J301" s="62" t="s">
        <v>395</v>
      </c>
      <c r="K301" s="27" t="s">
        <v>396</v>
      </c>
      <c r="L301" s="22" t="s">
        <v>400</v>
      </c>
      <c r="M301" s="24" t="str">
        <f>VLOOKUP(E301,[1]Riferimento!$E$3:$H$181,4,FALSE)</f>
        <v>Termination of Contract</v>
      </c>
      <c r="N301" s="25">
        <f t="shared" si="19"/>
        <v>41275</v>
      </c>
      <c r="O301" s="28">
        <f>VLOOKUP(E301,[1]Riferimento!$E$3:$I$181,5,FALSE)</f>
        <v>3650</v>
      </c>
      <c r="P301" s="29">
        <f t="shared" si="21"/>
        <v>44925</v>
      </c>
      <c r="Q301" s="29" t="str">
        <f>VLOOKUP(E301,[2]Riferimento!$E$3:$J$181,6,FALSE)</f>
        <v>Confidential</v>
      </c>
      <c r="R301" s="30"/>
      <c r="S301" s="38" t="str">
        <f t="shared" si="24"/>
        <v/>
      </c>
      <c r="T301" s="22" t="s">
        <v>549</v>
      </c>
      <c r="U301" s="23" t="s">
        <v>36</v>
      </c>
      <c r="V301" s="24" t="s">
        <v>398</v>
      </c>
      <c r="W301" s="51">
        <v>45245</v>
      </c>
      <c r="X301" s="34">
        <v>2843</v>
      </c>
      <c r="Y301" s="34">
        <f t="shared" si="20"/>
        <v>61077</v>
      </c>
      <c r="Z301" s="33"/>
      <c r="AA301" s="33"/>
    </row>
    <row r="302" spans="1:27" ht="280" x14ac:dyDescent="0.2">
      <c r="A302" s="34">
        <v>61077</v>
      </c>
      <c r="B302" s="22" t="s">
        <v>30</v>
      </c>
      <c r="C302" s="22" t="str">
        <f>VLOOKUP(B302, [3]Riferimento!M$3:N344, 2, 0)</f>
        <v>Italy</v>
      </c>
      <c r="D302" s="22" t="s">
        <v>393</v>
      </c>
      <c r="E302" s="22" t="s">
        <v>394</v>
      </c>
      <c r="F302" s="24" t="str">
        <f>VLOOKUP(E302,[3]Riferimento!$E$3:$H$183,3,FALSE)</f>
        <v>EVT+10Y</v>
      </c>
      <c r="G302" s="24" t="str">
        <f>VLOOKUP(E302,[3]Riferimento!$E$3:$H$181,2,FALSE)</f>
        <v>Contracts / Agreements - General</v>
      </c>
      <c r="H302" s="25">
        <v>40544</v>
      </c>
      <c r="I302" s="26">
        <v>41639</v>
      </c>
      <c r="J302" s="62" t="s">
        <v>395</v>
      </c>
      <c r="K302" s="27" t="s">
        <v>396</v>
      </c>
      <c r="L302" s="22" t="s">
        <v>401</v>
      </c>
      <c r="M302" s="24" t="str">
        <f>VLOOKUP(E302,[1]Riferimento!$E$3:$H$181,4,FALSE)</f>
        <v>Termination of Contract</v>
      </c>
      <c r="N302" s="25">
        <f t="shared" si="19"/>
        <v>41640</v>
      </c>
      <c r="O302" s="28">
        <f>VLOOKUP(E302,[1]Riferimento!$E$3:$I$181,5,FALSE)</f>
        <v>3650</v>
      </c>
      <c r="P302" s="29">
        <f t="shared" si="21"/>
        <v>45290</v>
      </c>
      <c r="Q302" s="29" t="str">
        <f>VLOOKUP(E302,[2]Riferimento!$E$3:$J$181,6,FALSE)</f>
        <v>Confidential</v>
      </c>
      <c r="R302" s="30"/>
      <c r="S302" s="38" t="str">
        <f t="shared" si="24"/>
        <v/>
      </c>
      <c r="T302" s="22" t="s">
        <v>549</v>
      </c>
      <c r="U302" s="23" t="s">
        <v>36</v>
      </c>
      <c r="V302" s="24" t="s">
        <v>398</v>
      </c>
      <c r="W302" s="51">
        <v>45245</v>
      </c>
      <c r="X302" s="34">
        <v>2843</v>
      </c>
      <c r="Y302" s="34">
        <f t="shared" si="20"/>
        <v>61077</v>
      </c>
      <c r="Z302" s="33"/>
      <c r="AA302" s="33"/>
    </row>
    <row r="303" spans="1:27" ht="252" x14ac:dyDescent="0.2">
      <c r="A303" s="34">
        <v>61077</v>
      </c>
      <c r="B303" s="22" t="s">
        <v>30</v>
      </c>
      <c r="C303" s="22" t="str">
        <f>VLOOKUP(B303, [3]Riferimento!M$3:N345, 2, 0)</f>
        <v>Italy</v>
      </c>
      <c r="D303" s="22" t="s">
        <v>393</v>
      </c>
      <c r="E303" s="22" t="s">
        <v>394</v>
      </c>
      <c r="F303" s="24" t="str">
        <f>VLOOKUP(E303,[3]Riferimento!$E$3:$H$183,3,FALSE)</f>
        <v>EVT+10Y</v>
      </c>
      <c r="G303" s="24" t="str">
        <f>VLOOKUP(E303,[3]Riferimento!$E$3:$H$181,2,FALSE)</f>
        <v>Contracts / Agreements - General</v>
      </c>
      <c r="H303" s="25">
        <v>40909</v>
      </c>
      <c r="I303" s="26">
        <v>42004</v>
      </c>
      <c r="J303" s="62" t="s">
        <v>395</v>
      </c>
      <c r="K303" s="27" t="s">
        <v>396</v>
      </c>
      <c r="L303" s="22" t="s">
        <v>402</v>
      </c>
      <c r="M303" s="24" t="str">
        <f>VLOOKUP(E303,[1]Riferimento!$E$3:$H$181,4,FALSE)</f>
        <v>Termination of Contract</v>
      </c>
      <c r="N303" s="25">
        <f t="shared" si="19"/>
        <v>42005</v>
      </c>
      <c r="O303" s="28">
        <f>VLOOKUP(E303,[1]Riferimento!$E$3:$I$181,5,FALSE)</f>
        <v>3650</v>
      </c>
      <c r="P303" s="29">
        <f t="shared" si="21"/>
        <v>45655</v>
      </c>
      <c r="Q303" s="29" t="str">
        <f>VLOOKUP(E303,[2]Riferimento!$E$3:$J$181,6,FALSE)</f>
        <v>Confidential</v>
      </c>
      <c r="R303" s="30"/>
      <c r="S303" s="38" t="str">
        <f t="shared" si="24"/>
        <v/>
      </c>
      <c r="T303" s="22" t="s">
        <v>549</v>
      </c>
      <c r="U303" s="23" t="s">
        <v>36</v>
      </c>
      <c r="V303" s="24" t="s">
        <v>398</v>
      </c>
      <c r="W303" s="51">
        <v>45245</v>
      </c>
      <c r="X303" s="34">
        <v>2843</v>
      </c>
      <c r="Y303" s="34">
        <f t="shared" si="20"/>
        <v>61077</v>
      </c>
      <c r="Z303" s="33"/>
      <c r="AA303" s="33"/>
    </row>
    <row r="304" spans="1:27" ht="409.6" x14ac:dyDescent="0.2">
      <c r="A304" s="34">
        <v>61078</v>
      </c>
      <c r="B304" s="22" t="s">
        <v>30</v>
      </c>
      <c r="C304" s="22" t="str">
        <f>VLOOKUP(B304, [3]Riferimento!M$3:N346, 2, 0)</f>
        <v>Italy</v>
      </c>
      <c r="D304" s="22" t="s">
        <v>393</v>
      </c>
      <c r="E304" s="22" t="s">
        <v>394</v>
      </c>
      <c r="F304" s="24" t="str">
        <f>VLOOKUP(E304,[3]Riferimento!$E$3:$H$183,3,FALSE)</f>
        <v>EVT+10Y</v>
      </c>
      <c r="G304" s="24" t="str">
        <f>VLOOKUP(E304,[3]Riferimento!$E$3:$H$181,2,FALSE)</f>
        <v>Contracts / Agreements - General</v>
      </c>
      <c r="H304" s="25">
        <v>41275</v>
      </c>
      <c r="I304" s="26">
        <v>42369</v>
      </c>
      <c r="J304" s="62" t="s">
        <v>395</v>
      </c>
      <c r="K304" s="27" t="s">
        <v>396</v>
      </c>
      <c r="L304" s="22" t="s">
        <v>403</v>
      </c>
      <c r="M304" s="24" t="str">
        <f>VLOOKUP(E304,[1]Riferimento!$E$3:$H$181,4,FALSE)</f>
        <v>Termination of Contract</v>
      </c>
      <c r="N304" s="25">
        <f t="shared" si="19"/>
        <v>42370</v>
      </c>
      <c r="O304" s="28">
        <f>VLOOKUP(E304,[1]Riferimento!$E$3:$I$181,5,FALSE)</f>
        <v>3650</v>
      </c>
      <c r="P304" s="29">
        <f t="shared" si="21"/>
        <v>46020</v>
      </c>
      <c r="Q304" s="29" t="str">
        <f>VLOOKUP(E304,[2]Riferimento!$E$3:$J$181,6,FALSE)</f>
        <v>Confidential</v>
      </c>
      <c r="R304" s="30"/>
      <c r="S304" s="38" t="str">
        <f t="shared" si="24"/>
        <v/>
      </c>
      <c r="T304" s="22" t="s">
        <v>549</v>
      </c>
      <c r="U304" s="23" t="s">
        <v>36</v>
      </c>
      <c r="V304" s="24" t="s">
        <v>398</v>
      </c>
      <c r="W304" s="51">
        <v>45245</v>
      </c>
      <c r="X304" s="34">
        <v>2843</v>
      </c>
      <c r="Y304" s="34">
        <f t="shared" si="20"/>
        <v>61078</v>
      </c>
      <c r="Z304" s="33"/>
      <c r="AA304" s="33"/>
    </row>
    <row r="305" spans="1:27" ht="409.6" x14ac:dyDescent="0.2">
      <c r="A305" s="34">
        <v>61078</v>
      </c>
      <c r="B305" s="22" t="s">
        <v>30</v>
      </c>
      <c r="C305" s="22" t="str">
        <f>VLOOKUP(B305, [3]Riferimento!M$3:N347, 2, 0)</f>
        <v>Italy</v>
      </c>
      <c r="D305" s="22" t="s">
        <v>393</v>
      </c>
      <c r="E305" s="22" t="s">
        <v>394</v>
      </c>
      <c r="F305" s="24" t="str">
        <f>VLOOKUP(E305,[3]Riferimento!$E$3:$H$183,3,FALSE)</f>
        <v>EVT+10Y</v>
      </c>
      <c r="G305" s="24" t="str">
        <f>VLOOKUP(E305,[3]Riferimento!$E$3:$H$181,2,FALSE)</f>
        <v>Contracts / Agreements - General</v>
      </c>
      <c r="H305" s="25">
        <v>41640</v>
      </c>
      <c r="I305" s="26" t="s">
        <v>404</v>
      </c>
      <c r="J305" s="62" t="s">
        <v>395</v>
      </c>
      <c r="K305" s="27" t="s">
        <v>396</v>
      </c>
      <c r="L305" s="25" t="s">
        <v>405</v>
      </c>
      <c r="M305" s="24" t="str">
        <f>VLOOKUP(E305,[1]Riferimento!$E$3:$H$181,4,FALSE)</f>
        <v>Termination of Contract</v>
      </c>
      <c r="N305" s="25" t="e">
        <f t="shared" si="19"/>
        <v>#VALUE!</v>
      </c>
      <c r="O305" s="28">
        <f>VLOOKUP(E305,[1]Riferimento!$E$3:$I$181,5,FALSE)</f>
        <v>3650</v>
      </c>
      <c r="P305" s="29" t="e">
        <f t="shared" si="21"/>
        <v>#VALUE!</v>
      </c>
      <c r="Q305" s="29" t="str">
        <f>VLOOKUP(E305,[2]Riferimento!$E$3:$J$181,6,FALSE)</f>
        <v>Confidential</v>
      </c>
      <c r="R305" s="30"/>
      <c r="S305" s="38" t="str">
        <f t="shared" si="24"/>
        <v/>
      </c>
      <c r="T305" s="22" t="s">
        <v>549</v>
      </c>
      <c r="U305" s="23" t="s">
        <v>36</v>
      </c>
      <c r="V305" s="24" t="s">
        <v>398</v>
      </c>
      <c r="W305" s="51">
        <v>45245</v>
      </c>
      <c r="X305" s="34">
        <v>2843</v>
      </c>
      <c r="Y305" s="34">
        <f t="shared" si="20"/>
        <v>61078</v>
      </c>
      <c r="Z305" s="33"/>
      <c r="AA305" s="33"/>
    </row>
    <row r="306" spans="1:27" ht="42" x14ac:dyDescent="0.2">
      <c r="A306" s="34">
        <v>61078</v>
      </c>
      <c r="B306" s="22" t="s">
        <v>30</v>
      </c>
      <c r="C306" s="22" t="str">
        <f>VLOOKUP(B306, [3]Riferimento!M$3:N348, 2, 0)</f>
        <v>Italy</v>
      </c>
      <c r="D306" s="22" t="s">
        <v>393</v>
      </c>
      <c r="E306" s="22" t="s">
        <v>394</v>
      </c>
      <c r="F306" s="24" t="str">
        <f>VLOOKUP(E306,[3]Riferimento!$E$3:$H$183,3,FALSE)</f>
        <v>EVT+10Y</v>
      </c>
      <c r="G306" s="24" t="str">
        <f>VLOOKUP(E306,[3]Riferimento!$E$3:$H$181,2,FALSE)</f>
        <v>Contracts / Agreements - General</v>
      </c>
      <c r="H306" s="25">
        <v>39814</v>
      </c>
      <c r="I306" s="26">
        <v>40908</v>
      </c>
      <c r="J306" s="62" t="s">
        <v>395</v>
      </c>
      <c r="K306" s="27" t="s">
        <v>396</v>
      </c>
      <c r="L306" s="22" t="s">
        <v>406</v>
      </c>
      <c r="M306" s="24" t="str">
        <f>VLOOKUP(E306,[1]Riferimento!$E$3:$H$181,4,FALSE)</f>
        <v>Termination of Contract</v>
      </c>
      <c r="N306" s="25">
        <f t="shared" si="19"/>
        <v>40909</v>
      </c>
      <c r="O306" s="28">
        <f>VLOOKUP(E306,[1]Riferimento!$E$3:$I$181,5,FALSE)</f>
        <v>3650</v>
      </c>
      <c r="P306" s="29">
        <f t="shared" si="21"/>
        <v>44559</v>
      </c>
      <c r="Q306" s="29" t="str">
        <f>VLOOKUP(E306,[2]Riferimento!$E$3:$J$181,6,FALSE)</f>
        <v>Confidential</v>
      </c>
      <c r="R306" s="30"/>
      <c r="S306" s="38" t="str">
        <f t="shared" si="24"/>
        <v/>
      </c>
      <c r="T306" s="22" t="s">
        <v>549</v>
      </c>
      <c r="U306" s="23" t="s">
        <v>36</v>
      </c>
      <c r="V306" s="24" t="s">
        <v>398</v>
      </c>
      <c r="W306" s="51">
        <v>45245</v>
      </c>
      <c r="X306" s="34">
        <v>2843</v>
      </c>
      <c r="Y306" s="34">
        <f t="shared" si="20"/>
        <v>61078</v>
      </c>
      <c r="Z306" s="33"/>
      <c r="AA306" s="33"/>
    </row>
    <row r="307" spans="1:27" ht="42" x14ac:dyDescent="0.2">
      <c r="A307" s="34">
        <v>61078</v>
      </c>
      <c r="B307" s="22" t="s">
        <v>30</v>
      </c>
      <c r="C307" s="22" t="str">
        <f>VLOOKUP(B307, [3]Riferimento!M$3:N349, 2, 0)</f>
        <v>Italy</v>
      </c>
      <c r="D307" s="22" t="s">
        <v>393</v>
      </c>
      <c r="E307" s="22" t="s">
        <v>394</v>
      </c>
      <c r="F307" s="24" t="str">
        <f>VLOOKUP(E307,[3]Riferimento!$E$3:$H$183,3,FALSE)</f>
        <v>EVT+10Y</v>
      </c>
      <c r="G307" s="24" t="str">
        <f>VLOOKUP(E307,[3]Riferimento!$E$3:$H$181,2,FALSE)</f>
        <v>Contracts / Agreements - General</v>
      </c>
      <c r="H307" s="25">
        <v>41640</v>
      </c>
      <c r="I307" s="26">
        <v>42735</v>
      </c>
      <c r="J307" s="62" t="s">
        <v>395</v>
      </c>
      <c r="K307" s="27" t="s">
        <v>396</v>
      </c>
      <c r="L307" s="22" t="s">
        <v>406</v>
      </c>
      <c r="M307" s="24" t="str">
        <f>VLOOKUP(E307,[1]Riferimento!$E$3:$H$181,4,FALSE)</f>
        <v>Termination of Contract</v>
      </c>
      <c r="N307" s="25">
        <f t="shared" si="19"/>
        <v>42736</v>
      </c>
      <c r="O307" s="28">
        <f>VLOOKUP(E307,[1]Riferimento!$E$3:$I$181,5,FALSE)</f>
        <v>3650</v>
      </c>
      <c r="P307" s="29">
        <f t="shared" si="21"/>
        <v>46386</v>
      </c>
      <c r="Q307" s="29" t="str">
        <f>VLOOKUP(E307,[2]Riferimento!$E$3:$J$181,6,FALSE)</f>
        <v>Confidential</v>
      </c>
      <c r="R307" s="30"/>
      <c r="S307" s="38" t="str">
        <f t="shared" si="24"/>
        <v/>
      </c>
      <c r="T307" s="22" t="s">
        <v>549</v>
      </c>
      <c r="U307" s="23" t="s">
        <v>36</v>
      </c>
      <c r="V307" s="24" t="s">
        <v>398</v>
      </c>
      <c r="W307" s="51">
        <v>45245</v>
      </c>
      <c r="X307" s="34">
        <v>2843</v>
      </c>
      <c r="Y307" s="34">
        <f t="shared" si="20"/>
        <v>61078</v>
      </c>
      <c r="Z307" s="33"/>
      <c r="AA307" s="33"/>
    </row>
    <row r="308" spans="1:27" ht="42" x14ac:dyDescent="0.2">
      <c r="A308" s="34">
        <v>61078</v>
      </c>
      <c r="B308" s="22" t="s">
        <v>30</v>
      </c>
      <c r="C308" s="22" t="str">
        <f>VLOOKUP(B308, [3]Riferimento!M$3:N350, 2, 0)</f>
        <v>Italy</v>
      </c>
      <c r="D308" s="22" t="s">
        <v>393</v>
      </c>
      <c r="E308" s="22" t="s">
        <v>394</v>
      </c>
      <c r="F308" s="24" t="str">
        <f>VLOOKUP(E308,[3]Riferimento!$E$3:$H$183,3,FALSE)</f>
        <v>EVT+10Y</v>
      </c>
      <c r="G308" s="24" t="str">
        <f>VLOOKUP(E308,[3]Riferimento!$E$3:$H$181,2,FALSE)</f>
        <v>Contracts / Agreements - General</v>
      </c>
      <c r="H308" s="25">
        <v>39448</v>
      </c>
      <c r="I308" s="26">
        <v>40543</v>
      </c>
      <c r="J308" s="62" t="s">
        <v>395</v>
      </c>
      <c r="K308" s="27" t="s">
        <v>396</v>
      </c>
      <c r="L308" s="22" t="s">
        <v>406</v>
      </c>
      <c r="M308" s="24" t="str">
        <f>VLOOKUP(E308,[1]Riferimento!$E$3:$H$181,4,FALSE)</f>
        <v>Termination of Contract</v>
      </c>
      <c r="N308" s="25">
        <f>+I308+1</f>
        <v>40544</v>
      </c>
      <c r="O308" s="28">
        <f>VLOOKUP(E308,[1]Riferimento!$E$3:$I$181,5,FALSE)</f>
        <v>3650</v>
      </c>
      <c r="P308" s="29">
        <f t="shared" si="21"/>
        <v>44194</v>
      </c>
      <c r="Q308" s="29" t="str">
        <f>VLOOKUP(E308,[2]Riferimento!$E$3:$J$181,6,FALSE)</f>
        <v>Confidential</v>
      </c>
      <c r="R308" s="30"/>
      <c r="S308" s="38" t="str">
        <f t="shared" si="24"/>
        <v/>
      </c>
      <c r="T308" s="22" t="s">
        <v>549</v>
      </c>
      <c r="U308" s="23" t="s">
        <v>36</v>
      </c>
      <c r="V308" s="24" t="s">
        <v>398</v>
      </c>
      <c r="W308" s="51">
        <v>45245</v>
      </c>
      <c r="X308" s="34">
        <v>2843</v>
      </c>
      <c r="Y308" s="34">
        <f t="shared" si="20"/>
        <v>61078</v>
      </c>
      <c r="Z308" s="33"/>
      <c r="AA308" s="33"/>
    </row>
    <row r="309" spans="1:27" ht="42" x14ac:dyDescent="0.2">
      <c r="A309" s="34">
        <v>61078</v>
      </c>
      <c r="B309" s="22" t="s">
        <v>30</v>
      </c>
      <c r="C309" s="22" t="str">
        <f>VLOOKUP(B309, [3]Riferimento!M$3:N351, 2, 0)</f>
        <v>Italy</v>
      </c>
      <c r="D309" s="22" t="s">
        <v>393</v>
      </c>
      <c r="E309" s="22" t="s">
        <v>394</v>
      </c>
      <c r="F309" s="24" t="str">
        <f>VLOOKUP(E309,[3]Riferimento!$E$3:$H$183,3,FALSE)</f>
        <v>EVT+10Y</v>
      </c>
      <c r="G309" s="24" t="str">
        <f>VLOOKUP(E309,[3]Riferimento!$E$3:$H$181,2,FALSE)</f>
        <v>Contracts / Agreements - General</v>
      </c>
      <c r="H309" s="25">
        <v>39448</v>
      </c>
      <c r="I309" s="26">
        <v>40543</v>
      </c>
      <c r="J309" s="62" t="s">
        <v>395</v>
      </c>
      <c r="K309" s="27" t="s">
        <v>396</v>
      </c>
      <c r="L309" s="22" t="s">
        <v>406</v>
      </c>
      <c r="M309" s="24" t="str">
        <f>VLOOKUP(E309,[1]Riferimento!$E$3:$H$181,4,FALSE)</f>
        <v>Termination of Contract</v>
      </c>
      <c r="N309" s="25">
        <f t="shared" si="19"/>
        <v>40544</v>
      </c>
      <c r="O309" s="28">
        <f>VLOOKUP(E309,[1]Riferimento!$E$3:$I$181,5,FALSE)</f>
        <v>3650</v>
      </c>
      <c r="P309" s="29">
        <f t="shared" si="21"/>
        <v>44194</v>
      </c>
      <c r="Q309" s="29" t="str">
        <f>VLOOKUP(E309,[2]Riferimento!$E$3:$J$181,6,FALSE)</f>
        <v>Confidential</v>
      </c>
      <c r="R309" s="30"/>
      <c r="S309" s="38" t="str">
        <f t="shared" si="24"/>
        <v/>
      </c>
      <c r="T309" s="22" t="s">
        <v>549</v>
      </c>
      <c r="U309" s="23" t="s">
        <v>36</v>
      </c>
      <c r="V309" s="24" t="s">
        <v>398</v>
      </c>
      <c r="W309" s="51">
        <v>45245</v>
      </c>
      <c r="X309" s="34">
        <v>2843</v>
      </c>
      <c r="Y309" s="34">
        <f t="shared" si="20"/>
        <v>61078</v>
      </c>
      <c r="Z309" s="33"/>
      <c r="AA309" s="33"/>
    </row>
    <row r="310" spans="1:27" ht="42" x14ac:dyDescent="0.2">
      <c r="A310" s="34">
        <v>61078</v>
      </c>
      <c r="B310" s="22" t="s">
        <v>30</v>
      </c>
      <c r="C310" s="22" t="str">
        <f>VLOOKUP(B310, [3]Riferimento!M$3:N352, 2, 0)</f>
        <v>Italy</v>
      </c>
      <c r="D310" s="22" t="s">
        <v>393</v>
      </c>
      <c r="E310" s="22" t="s">
        <v>394</v>
      </c>
      <c r="F310" s="24" t="str">
        <f>VLOOKUP(E310,[3]Riferimento!$E$3:$H$183,3,FALSE)</f>
        <v>EVT+10Y</v>
      </c>
      <c r="G310" s="24" t="str">
        <f>VLOOKUP(E310,[3]Riferimento!$E$3:$H$181,2,FALSE)</f>
        <v>Contracts / Agreements - General</v>
      </c>
      <c r="H310" s="25">
        <v>40179</v>
      </c>
      <c r="I310" s="26">
        <v>41274</v>
      </c>
      <c r="J310" s="62" t="s">
        <v>395</v>
      </c>
      <c r="K310" s="27" t="s">
        <v>396</v>
      </c>
      <c r="L310" s="22" t="s">
        <v>406</v>
      </c>
      <c r="M310" s="24" t="str">
        <f>VLOOKUP(E310,[1]Riferimento!$E$3:$H$181,4,FALSE)</f>
        <v>Termination of Contract</v>
      </c>
      <c r="N310" s="25">
        <f t="shared" si="19"/>
        <v>41275</v>
      </c>
      <c r="O310" s="28">
        <f>VLOOKUP(E310,[1]Riferimento!$E$3:$I$181,5,FALSE)</f>
        <v>3650</v>
      </c>
      <c r="P310" s="29">
        <f t="shared" si="21"/>
        <v>44925</v>
      </c>
      <c r="Q310" s="29" t="str">
        <f>VLOOKUP(E310,[2]Riferimento!$E$3:$J$181,6,FALSE)</f>
        <v>Confidential</v>
      </c>
      <c r="R310" s="30"/>
      <c r="S310" s="38" t="str">
        <f t="shared" si="24"/>
        <v/>
      </c>
      <c r="T310" s="22" t="s">
        <v>549</v>
      </c>
      <c r="U310" s="23" t="s">
        <v>36</v>
      </c>
      <c r="V310" s="24" t="s">
        <v>398</v>
      </c>
      <c r="W310" s="51">
        <v>45245</v>
      </c>
      <c r="X310" s="34">
        <v>2843</v>
      </c>
      <c r="Y310" s="34">
        <f t="shared" si="20"/>
        <v>61078</v>
      </c>
      <c r="Z310" s="33"/>
      <c r="AA310" s="33"/>
    </row>
    <row r="311" spans="1:27" ht="42" x14ac:dyDescent="0.2">
      <c r="A311" s="34">
        <v>61078</v>
      </c>
      <c r="B311" s="22" t="s">
        <v>30</v>
      </c>
      <c r="C311" s="22" t="str">
        <f>VLOOKUP(B311, [3]Riferimento!M$3:N353, 2, 0)</f>
        <v>Italy</v>
      </c>
      <c r="D311" s="22" t="s">
        <v>393</v>
      </c>
      <c r="E311" s="22" t="s">
        <v>394</v>
      </c>
      <c r="F311" s="24" t="str">
        <f>VLOOKUP(E311,[3]Riferimento!$E$3:$H$183,3,FALSE)</f>
        <v>EVT+10Y</v>
      </c>
      <c r="G311" s="24" t="str">
        <f>VLOOKUP(E311,[3]Riferimento!$E$3:$H$181,2,FALSE)</f>
        <v>Contracts / Agreements - General</v>
      </c>
      <c r="H311" s="25">
        <v>40179</v>
      </c>
      <c r="I311" s="26">
        <v>41274</v>
      </c>
      <c r="J311" s="62" t="s">
        <v>395</v>
      </c>
      <c r="K311" s="27" t="s">
        <v>396</v>
      </c>
      <c r="L311" s="22" t="s">
        <v>406</v>
      </c>
      <c r="M311" s="24" t="str">
        <f>VLOOKUP(E311,[1]Riferimento!$E$3:$H$181,4,FALSE)</f>
        <v>Termination of Contract</v>
      </c>
      <c r="N311" s="25">
        <f t="shared" si="19"/>
        <v>41275</v>
      </c>
      <c r="O311" s="28">
        <f>VLOOKUP(E311,[1]Riferimento!$E$3:$I$181,5,FALSE)</f>
        <v>3650</v>
      </c>
      <c r="P311" s="29">
        <f t="shared" si="21"/>
        <v>44925</v>
      </c>
      <c r="Q311" s="29" t="str">
        <f>VLOOKUP(E311,[2]Riferimento!$E$3:$J$181,6,FALSE)</f>
        <v>Confidential</v>
      </c>
      <c r="R311" s="30"/>
      <c r="S311" s="38" t="str">
        <f t="shared" si="24"/>
        <v/>
      </c>
      <c r="T311" s="22" t="s">
        <v>549</v>
      </c>
      <c r="U311" s="23" t="s">
        <v>36</v>
      </c>
      <c r="V311" s="24" t="s">
        <v>398</v>
      </c>
      <c r="W311" s="51">
        <v>45245</v>
      </c>
      <c r="X311" s="34">
        <v>2843</v>
      </c>
      <c r="Y311" s="34">
        <f t="shared" si="20"/>
        <v>61078</v>
      </c>
      <c r="Z311" s="33"/>
      <c r="AA311" s="33"/>
    </row>
    <row r="312" spans="1:27" ht="42" x14ac:dyDescent="0.2">
      <c r="A312" s="34">
        <v>61078</v>
      </c>
      <c r="B312" s="22" t="s">
        <v>30</v>
      </c>
      <c r="C312" s="22" t="str">
        <f>VLOOKUP(B312, [3]Riferimento!M$3:N354, 2, 0)</f>
        <v>Italy</v>
      </c>
      <c r="D312" s="22" t="s">
        <v>393</v>
      </c>
      <c r="E312" s="22" t="s">
        <v>394</v>
      </c>
      <c r="F312" s="24" t="str">
        <f>VLOOKUP(E312,[3]Riferimento!$E$3:$H$183,3,FALSE)</f>
        <v>EVT+10Y</v>
      </c>
      <c r="G312" s="24" t="str">
        <f>VLOOKUP(E312,[3]Riferimento!$E$3:$H$181,2,FALSE)</f>
        <v>Contracts / Agreements - General</v>
      </c>
      <c r="H312" s="25">
        <v>40179</v>
      </c>
      <c r="I312" s="26">
        <v>41274</v>
      </c>
      <c r="J312" s="62" t="s">
        <v>395</v>
      </c>
      <c r="K312" s="27" t="s">
        <v>396</v>
      </c>
      <c r="L312" s="22" t="s">
        <v>406</v>
      </c>
      <c r="M312" s="24" t="str">
        <f>VLOOKUP(E312,[1]Riferimento!$E$3:$H$181,4,FALSE)</f>
        <v>Termination of Contract</v>
      </c>
      <c r="N312" s="25">
        <f t="shared" si="19"/>
        <v>41275</v>
      </c>
      <c r="O312" s="28">
        <f>VLOOKUP(E312,[1]Riferimento!$E$3:$I$181,5,FALSE)</f>
        <v>3650</v>
      </c>
      <c r="P312" s="29">
        <f t="shared" si="21"/>
        <v>44925</v>
      </c>
      <c r="Q312" s="29" t="str">
        <f>VLOOKUP(E312,[2]Riferimento!$E$3:$J$181,6,FALSE)</f>
        <v>Confidential</v>
      </c>
      <c r="R312" s="30"/>
      <c r="S312" s="38" t="str">
        <f t="shared" si="24"/>
        <v/>
      </c>
      <c r="T312" s="22" t="s">
        <v>549</v>
      </c>
      <c r="U312" s="23" t="s">
        <v>36</v>
      </c>
      <c r="V312" s="24" t="s">
        <v>398</v>
      </c>
      <c r="W312" s="51">
        <v>45245</v>
      </c>
      <c r="X312" s="34">
        <v>2843</v>
      </c>
      <c r="Y312" s="34">
        <f t="shared" si="20"/>
        <v>61078</v>
      </c>
      <c r="Z312" s="33"/>
      <c r="AA312" s="33"/>
    </row>
    <row r="313" spans="1:27" ht="42" x14ac:dyDescent="0.2">
      <c r="A313" s="34">
        <v>61079</v>
      </c>
      <c r="B313" s="22" t="s">
        <v>30</v>
      </c>
      <c r="C313" s="22" t="str">
        <f>VLOOKUP(B313, [3]Riferimento!M$3:N355, 2, 0)</f>
        <v>Italy</v>
      </c>
      <c r="D313" s="22" t="s">
        <v>393</v>
      </c>
      <c r="E313" s="22" t="s">
        <v>394</v>
      </c>
      <c r="F313" s="24" t="str">
        <f>VLOOKUP(E313,[3]Riferimento!$E$3:$H$183,3,FALSE)</f>
        <v>EVT+10Y</v>
      </c>
      <c r="G313" s="24" t="str">
        <f>VLOOKUP(E313,[3]Riferimento!$E$3:$H$181,2,FALSE)</f>
        <v>Contracts / Agreements - General</v>
      </c>
      <c r="H313" s="25">
        <v>40909</v>
      </c>
      <c r="I313" s="26">
        <v>42004</v>
      </c>
      <c r="J313" s="62" t="s">
        <v>395</v>
      </c>
      <c r="K313" s="27" t="s">
        <v>396</v>
      </c>
      <c r="L313" s="22" t="s">
        <v>406</v>
      </c>
      <c r="M313" s="24" t="str">
        <f>VLOOKUP(E313,[1]Riferimento!$E$3:$H$181,4,FALSE)</f>
        <v>Termination of Contract</v>
      </c>
      <c r="N313" s="25">
        <f t="shared" si="19"/>
        <v>42005</v>
      </c>
      <c r="O313" s="28">
        <f>VLOOKUP(E313,[1]Riferimento!$E$3:$I$181,5,FALSE)</f>
        <v>3650</v>
      </c>
      <c r="P313" s="29">
        <f t="shared" si="21"/>
        <v>45655</v>
      </c>
      <c r="Q313" s="29" t="str">
        <f>VLOOKUP(E313,[2]Riferimento!$E$3:$J$181,6,FALSE)</f>
        <v>Confidential</v>
      </c>
      <c r="R313" s="30"/>
      <c r="S313" s="38" t="str">
        <f t="shared" si="24"/>
        <v/>
      </c>
      <c r="T313" s="22" t="s">
        <v>549</v>
      </c>
      <c r="U313" s="23" t="s">
        <v>36</v>
      </c>
      <c r="V313" s="24" t="s">
        <v>398</v>
      </c>
      <c r="W313" s="51">
        <v>45245</v>
      </c>
      <c r="X313" s="34">
        <v>2844</v>
      </c>
      <c r="Y313" s="34">
        <f t="shared" si="20"/>
        <v>61079</v>
      </c>
      <c r="Z313" s="33"/>
      <c r="AA313" s="33"/>
    </row>
    <row r="314" spans="1:27" ht="42" x14ac:dyDescent="0.2">
      <c r="A314" s="34">
        <v>61079</v>
      </c>
      <c r="B314" s="22" t="s">
        <v>30</v>
      </c>
      <c r="C314" s="22" t="str">
        <f>VLOOKUP(B314, [3]Riferimento!M$3:N356, 2, 0)</f>
        <v>Italy</v>
      </c>
      <c r="D314" s="22" t="s">
        <v>393</v>
      </c>
      <c r="E314" s="22" t="s">
        <v>394</v>
      </c>
      <c r="F314" s="24" t="str">
        <f>VLOOKUP(E314,[3]Riferimento!$E$3:$H$183,3,FALSE)</f>
        <v>EVT+10Y</v>
      </c>
      <c r="G314" s="24" t="str">
        <f>VLOOKUP(E314,[3]Riferimento!$E$3:$H$181,2,FALSE)</f>
        <v>Contracts / Agreements - General</v>
      </c>
      <c r="H314" s="25">
        <v>40909</v>
      </c>
      <c r="I314" s="26">
        <v>42004</v>
      </c>
      <c r="J314" s="62" t="s">
        <v>395</v>
      </c>
      <c r="K314" s="27" t="s">
        <v>396</v>
      </c>
      <c r="L314" s="22" t="s">
        <v>406</v>
      </c>
      <c r="M314" s="24" t="str">
        <f>VLOOKUP(E314,[1]Riferimento!$E$3:$H$181,4,FALSE)</f>
        <v>Termination of Contract</v>
      </c>
      <c r="N314" s="25">
        <f t="shared" si="19"/>
        <v>42005</v>
      </c>
      <c r="O314" s="28">
        <f>VLOOKUP(E314,[1]Riferimento!$E$3:$I$181,5,FALSE)</f>
        <v>3650</v>
      </c>
      <c r="P314" s="29">
        <f t="shared" si="21"/>
        <v>45655</v>
      </c>
      <c r="Q314" s="29" t="str">
        <f>VLOOKUP(E314,[2]Riferimento!$E$3:$J$181,6,FALSE)</f>
        <v>Confidential</v>
      </c>
      <c r="R314" s="30"/>
      <c r="S314" s="38" t="str">
        <f t="shared" si="24"/>
        <v/>
      </c>
      <c r="T314" s="22" t="s">
        <v>549</v>
      </c>
      <c r="U314" s="23" t="s">
        <v>36</v>
      </c>
      <c r="V314" s="24" t="s">
        <v>398</v>
      </c>
      <c r="W314" s="51">
        <v>45245</v>
      </c>
      <c r="X314" s="34">
        <v>2844</v>
      </c>
      <c r="Y314" s="34">
        <f t="shared" si="20"/>
        <v>61079</v>
      </c>
      <c r="Z314" s="33"/>
      <c r="AA314" s="33"/>
    </row>
    <row r="315" spans="1:27" ht="42" x14ac:dyDescent="0.2">
      <c r="A315" s="34">
        <v>61079</v>
      </c>
      <c r="B315" s="22" t="s">
        <v>30</v>
      </c>
      <c r="C315" s="22" t="str">
        <f>VLOOKUP(B315, [3]Riferimento!M$3:N357, 2, 0)</f>
        <v>Italy</v>
      </c>
      <c r="D315" s="22" t="s">
        <v>393</v>
      </c>
      <c r="E315" s="22" t="s">
        <v>394</v>
      </c>
      <c r="F315" s="24" t="str">
        <f>VLOOKUP(E315,[3]Riferimento!$E$3:$H$183,3,FALSE)</f>
        <v>EVT+10Y</v>
      </c>
      <c r="G315" s="24" t="str">
        <f>VLOOKUP(E315,[3]Riferimento!$E$3:$H$181,2,FALSE)</f>
        <v>Contracts / Agreements - General</v>
      </c>
      <c r="H315" s="25">
        <v>40909</v>
      </c>
      <c r="I315" s="26">
        <v>42004</v>
      </c>
      <c r="J315" s="62" t="s">
        <v>395</v>
      </c>
      <c r="K315" s="27" t="s">
        <v>396</v>
      </c>
      <c r="L315" s="22" t="s">
        <v>406</v>
      </c>
      <c r="M315" s="24" t="str">
        <f>VLOOKUP(E315,[1]Riferimento!$E$3:$H$181,4,FALSE)</f>
        <v>Termination of Contract</v>
      </c>
      <c r="N315" s="25">
        <f t="shared" si="19"/>
        <v>42005</v>
      </c>
      <c r="O315" s="28">
        <f>VLOOKUP(E315,[1]Riferimento!$E$3:$I$181,5,FALSE)</f>
        <v>3650</v>
      </c>
      <c r="P315" s="29">
        <f t="shared" si="21"/>
        <v>45655</v>
      </c>
      <c r="Q315" s="29" t="str">
        <f>VLOOKUP(E315,[2]Riferimento!$E$3:$J$181,6,FALSE)</f>
        <v>Confidential</v>
      </c>
      <c r="R315" s="30"/>
      <c r="S315" s="38" t="str">
        <f t="shared" si="24"/>
        <v/>
      </c>
      <c r="T315" s="22" t="s">
        <v>549</v>
      </c>
      <c r="U315" s="23" t="s">
        <v>36</v>
      </c>
      <c r="V315" s="24" t="s">
        <v>398</v>
      </c>
      <c r="W315" s="51">
        <v>45245</v>
      </c>
      <c r="X315" s="34">
        <v>2844</v>
      </c>
      <c r="Y315" s="34">
        <f t="shared" si="20"/>
        <v>61079</v>
      </c>
      <c r="Z315" s="33"/>
      <c r="AA315" s="33"/>
    </row>
    <row r="316" spans="1:27" ht="42" x14ac:dyDescent="0.2">
      <c r="A316" s="34">
        <v>61079</v>
      </c>
      <c r="B316" s="22" t="s">
        <v>30</v>
      </c>
      <c r="C316" s="22" t="str">
        <f>VLOOKUP(B316, [3]Riferimento!M$3:N358, 2, 0)</f>
        <v>Italy</v>
      </c>
      <c r="D316" s="22" t="s">
        <v>393</v>
      </c>
      <c r="E316" s="22" t="s">
        <v>394</v>
      </c>
      <c r="F316" s="24" t="str">
        <f>VLOOKUP(E316,[3]Riferimento!$E$3:$H$183,3,FALSE)</f>
        <v>EVT+10Y</v>
      </c>
      <c r="G316" s="24" t="str">
        <f>VLOOKUP(E316,[3]Riferimento!$E$3:$H$181,2,FALSE)</f>
        <v>Contracts / Agreements - General</v>
      </c>
      <c r="H316" s="25">
        <v>40909</v>
      </c>
      <c r="I316" s="26">
        <v>42004</v>
      </c>
      <c r="J316" s="62" t="s">
        <v>395</v>
      </c>
      <c r="K316" s="27" t="s">
        <v>396</v>
      </c>
      <c r="L316" s="22" t="s">
        <v>406</v>
      </c>
      <c r="M316" s="24" t="str">
        <f>VLOOKUP(E316,[1]Riferimento!$E$3:$H$181,4,FALSE)</f>
        <v>Termination of Contract</v>
      </c>
      <c r="N316" s="25">
        <f t="shared" si="19"/>
        <v>42005</v>
      </c>
      <c r="O316" s="28">
        <f>VLOOKUP(E316,[1]Riferimento!$E$3:$I$181,5,FALSE)</f>
        <v>3650</v>
      </c>
      <c r="P316" s="29">
        <f t="shared" si="21"/>
        <v>45655</v>
      </c>
      <c r="Q316" s="29" t="str">
        <f>VLOOKUP(E316,[2]Riferimento!$E$3:$J$181,6,FALSE)</f>
        <v>Confidential</v>
      </c>
      <c r="R316" s="30"/>
      <c r="S316" s="38" t="str">
        <f t="shared" si="24"/>
        <v/>
      </c>
      <c r="T316" s="22" t="s">
        <v>549</v>
      </c>
      <c r="U316" s="23" t="s">
        <v>36</v>
      </c>
      <c r="V316" s="24" t="s">
        <v>398</v>
      </c>
      <c r="W316" s="51">
        <v>45245</v>
      </c>
      <c r="X316" s="34">
        <v>2844</v>
      </c>
      <c r="Y316" s="34">
        <f t="shared" si="20"/>
        <v>61079</v>
      </c>
      <c r="Z316" s="33"/>
      <c r="AA316" s="33"/>
    </row>
    <row r="317" spans="1:27" ht="42" x14ac:dyDescent="0.2">
      <c r="A317" s="34">
        <v>61079</v>
      </c>
      <c r="B317" s="22" t="s">
        <v>30</v>
      </c>
      <c r="C317" s="22" t="str">
        <f>VLOOKUP(B317, [3]Riferimento!M$3:N359, 2, 0)</f>
        <v>Italy</v>
      </c>
      <c r="D317" s="22" t="s">
        <v>393</v>
      </c>
      <c r="E317" s="22" t="s">
        <v>394</v>
      </c>
      <c r="F317" s="24" t="str">
        <f>VLOOKUP(E317,[3]Riferimento!$E$3:$H$183,3,FALSE)</f>
        <v>EVT+10Y</v>
      </c>
      <c r="G317" s="24" t="str">
        <f>VLOOKUP(E317,[3]Riferimento!$E$3:$H$181,2,FALSE)</f>
        <v>Contracts / Agreements - General</v>
      </c>
      <c r="H317" s="25">
        <v>41275</v>
      </c>
      <c r="I317" s="26">
        <v>42735</v>
      </c>
      <c r="J317" s="62" t="s">
        <v>395</v>
      </c>
      <c r="K317" s="27" t="s">
        <v>396</v>
      </c>
      <c r="L317" s="22" t="s">
        <v>406</v>
      </c>
      <c r="M317" s="24" t="str">
        <f>VLOOKUP(E317,[1]Riferimento!$E$3:$H$181,4,FALSE)</f>
        <v>Termination of Contract</v>
      </c>
      <c r="N317" s="25">
        <f t="shared" si="19"/>
        <v>42736</v>
      </c>
      <c r="O317" s="28">
        <f>VLOOKUP(E317,[1]Riferimento!$E$3:$I$181,5,FALSE)</f>
        <v>3650</v>
      </c>
      <c r="P317" s="29">
        <f t="shared" si="21"/>
        <v>46386</v>
      </c>
      <c r="Q317" s="29" t="str">
        <f>VLOOKUP(E317,[2]Riferimento!$E$3:$J$181,6,FALSE)</f>
        <v>Confidential</v>
      </c>
      <c r="R317" s="30"/>
      <c r="S317" s="38" t="str">
        <f t="shared" si="24"/>
        <v/>
      </c>
      <c r="T317" s="22" t="s">
        <v>549</v>
      </c>
      <c r="U317" s="23" t="s">
        <v>36</v>
      </c>
      <c r="V317" s="24" t="s">
        <v>398</v>
      </c>
      <c r="W317" s="51">
        <v>45245</v>
      </c>
      <c r="X317" s="34">
        <v>2844</v>
      </c>
      <c r="Y317" s="34">
        <f t="shared" si="20"/>
        <v>61079</v>
      </c>
      <c r="Z317" s="33"/>
      <c r="AA317" s="33"/>
    </row>
    <row r="318" spans="1:27" ht="42" x14ac:dyDescent="0.2">
      <c r="A318" s="34">
        <v>61079</v>
      </c>
      <c r="B318" s="22" t="s">
        <v>30</v>
      </c>
      <c r="C318" s="22" t="str">
        <f>VLOOKUP(B318, [3]Riferimento!M$3:N360, 2, 0)</f>
        <v>Italy</v>
      </c>
      <c r="D318" s="22" t="s">
        <v>393</v>
      </c>
      <c r="E318" s="22" t="s">
        <v>394</v>
      </c>
      <c r="F318" s="24" t="str">
        <f>VLOOKUP(E318,[3]Riferimento!$E$3:$H$183,3,FALSE)</f>
        <v>EVT+10Y</v>
      </c>
      <c r="G318" s="24" t="str">
        <f>VLOOKUP(E318,[3]Riferimento!$E$3:$H$181,2,FALSE)</f>
        <v>Contracts / Agreements - General</v>
      </c>
      <c r="H318" s="25">
        <v>41275</v>
      </c>
      <c r="I318" s="26">
        <v>42735</v>
      </c>
      <c r="J318" s="62" t="s">
        <v>395</v>
      </c>
      <c r="K318" s="27" t="s">
        <v>396</v>
      </c>
      <c r="L318" s="22" t="s">
        <v>406</v>
      </c>
      <c r="M318" s="24" t="str">
        <f>VLOOKUP(E318,[1]Riferimento!$E$3:$H$181,4,FALSE)</f>
        <v>Termination of Contract</v>
      </c>
      <c r="N318" s="25">
        <f t="shared" si="19"/>
        <v>42736</v>
      </c>
      <c r="O318" s="28">
        <f>VLOOKUP(E318,[1]Riferimento!$E$3:$I$181,5,FALSE)</f>
        <v>3650</v>
      </c>
      <c r="P318" s="29">
        <f t="shared" si="21"/>
        <v>46386</v>
      </c>
      <c r="Q318" s="29" t="str">
        <f>VLOOKUP(E318,[2]Riferimento!$E$3:$J$181,6,FALSE)</f>
        <v>Confidential</v>
      </c>
      <c r="R318" s="30"/>
      <c r="S318" s="38" t="str">
        <f t="shared" si="24"/>
        <v/>
      </c>
      <c r="T318" s="22" t="s">
        <v>549</v>
      </c>
      <c r="U318" s="23" t="s">
        <v>36</v>
      </c>
      <c r="V318" s="24" t="s">
        <v>398</v>
      </c>
      <c r="W318" s="51">
        <v>45245</v>
      </c>
      <c r="X318" s="34">
        <v>2844</v>
      </c>
      <c r="Y318" s="34">
        <f t="shared" si="20"/>
        <v>61079</v>
      </c>
      <c r="Z318" s="33"/>
      <c r="AA318" s="33"/>
    </row>
    <row r="319" spans="1:27" ht="42" x14ac:dyDescent="0.2">
      <c r="A319" s="34">
        <v>61079</v>
      </c>
      <c r="B319" s="22" t="s">
        <v>30</v>
      </c>
      <c r="C319" s="22" t="str">
        <f>VLOOKUP(B319, [3]Riferimento!M$3:N361, 2, 0)</f>
        <v>Italy</v>
      </c>
      <c r="D319" s="22" t="s">
        <v>393</v>
      </c>
      <c r="E319" s="22" t="s">
        <v>394</v>
      </c>
      <c r="F319" s="24" t="str">
        <f>VLOOKUP(E319,[3]Riferimento!$E$3:$H$183,3,FALSE)</f>
        <v>EVT+10Y</v>
      </c>
      <c r="G319" s="24" t="str">
        <f>VLOOKUP(E319,[3]Riferimento!$E$3:$H$181,2,FALSE)</f>
        <v>Contracts / Agreements - General</v>
      </c>
      <c r="H319" s="25">
        <v>41275</v>
      </c>
      <c r="I319" s="26">
        <v>42735</v>
      </c>
      <c r="J319" s="62" t="s">
        <v>395</v>
      </c>
      <c r="K319" s="27" t="s">
        <v>396</v>
      </c>
      <c r="L319" s="22" t="s">
        <v>406</v>
      </c>
      <c r="M319" s="24" t="str">
        <f>VLOOKUP(E319,[1]Riferimento!$E$3:$H$181,4,FALSE)</f>
        <v>Termination of Contract</v>
      </c>
      <c r="N319" s="25">
        <f t="shared" si="19"/>
        <v>42736</v>
      </c>
      <c r="O319" s="28">
        <f>VLOOKUP(E319,[1]Riferimento!$E$3:$I$181,5,FALSE)</f>
        <v>3650</v>
      </c>
      <c r="P319" s="29">
        <f t="shared" si="21"/>
        <v>46386</v>
      </c>
      <c r="Q319" s="29" t="str">
        <f>VLOOKUP(E319,[2]Riferimento!$E$3:$J$181,6,FALSE)</f>
        <v>Confidential</v>
      </c>
      <c r="R319" s="30"/>
      <c r="S319" s="38" t="str">
        <f t="shared" si="24"/>
        <v/>
      </c>
      <c r="T319" s="22" t="s">
        <v>549</v>
      </c>
      <c r="U319" s="23" t="s">
        <v>36</v>
      </c>
      <c r="V319" s="24" t="s">
        <v>398</v>
      </c>
      <c r="W319" s="51">
        <v>45245</v>
      </c>
      <c r="X319" s="34">
        <v>2844</v>
      </c>
      <c r="Y319" s="34">
        <f t="shared" si="20"/>
        <v>61079</v>
      </c>
      <c r="Z319" s="33"/>
      <c r="AA319" s="33"/>
    </row>
    <row r="320" spans="1:27" ht="42" x14ac:dyDescent="0.2">
      <c r="A320" s="34">
        <v>61079</v>
      </c>
      <c r="B320" s="22" t="s">
        <v>30</v>
      </c>
      <c r="C320" s="22" t="str">
        <f>VLOOKUP(B320, [3]Riferimento!M$3:N362, 2, 0)</f>
        <v>Italy</v>
      </c>
      <c r="D320" s="22" t="s">
        <v>393</v>
      </c>
      <c r="E320" s="22" t="s">
        <v>394</v>
      </c>
      <c r="F320" s="24" t="str">
        <f>VLOOKUP(E320,[3]Riferimento!$E$3:$H$183,3,FALSE)</f>
        <v>EVT+10Y</v>
      </c>
      <c r="G320" s="24" t="str">
        <f>VLOOKUP(E320,[3]Riferimento!$E$3:$H$181,2,FALSE)</f>
        <v>Contracts / Agreements - General</v>
      </c>
      <c r="H320" s="25">
        <v>41275</v>
      </c>
      <c r="I320" s="26">
        <v>42735</v>
      </c>
      <c r="J320" s="62" t="s">
        <v>395</v>
      </c>
      <c r="K320" s="27" t="s">
        <v>396</v>
      </c>
      <c r="L320" s="22" t="s">
        <v>406</v>
      </c>
      <c r="M320" s="24" t="str">
        <f>VLOOKUP(E320,[1]Riferimento!$E$3:$H$181,4,FALSE)</f>
        <v>Termination of Contract</v>
      </c>
      <c r="N320" s="25">
        <f t="shared" si="19"/>
        <v>42736</v>
      </c>
      <c r="O320" s="28">
        <f>VLOOKUP(E320,[1]Riferimento!$E$3:$I$181,5,FALSE)</f>
        <v>3650</v>
      </c>
      <c r="P320" s="29">
        <f t="shared" si="21"/>
        <v>46386</v>
      </c>
      <c r="Q320" s="29" t="str">
        <f>VLOOKUP(E320,[2]Riferimento!$E$3:$J$181,6,FALSE)</f>
        <v>Confidential</v>
      </c>
      <c r="R320" s="30"/>
      <c r="S320" s="38" t="str">
        <f t="shared" si="24"/>
        <v/>
      </c>
      <c r="T320" s="22" t="s">
        <v>549</v>
      </c>
      <c r="U320" s="23" t="s">
        <v>36</v>
      </c>
      <c r="V320" s="24" t="s">
        <v>398</v>
      </c>
      <c r="W320" s="51">
        <v>45245</v>
      </c>
      <c r="X320" s="34">
        <v>2844</v>
      </c>
      <c r="Y320" s="34">
        <f t="shared" si="20"/>
        <v>61079</v>
      </c>
      <c r="Z320" s="33"/>
      <c r="AA320" s="33"/>
    </row>
    <row r="321" spans="1:27" ht="42" x14ac:dyDescent="0.2">
      <c r="A321" s="34">
        <v>61079</v>
      </c>
      <c r="B321" s="22" t="s">
        <v>30</v>
      </c>
      <c r="C321" s="22" t="str">
        <f>VLOOKUP(B321, [3]Riferimento!M$3:N363, 2, 0)</f>
        <v>Italy</v>
      </c>
      <c r="D321" s="22" t="s">
        <v>393</v>
      </c>
      <c r="E321" s="22" t="s">
        <v>394</v>
      </c>
      <c r="F321" s="24" t="str">
        <f>VLOOKUP(E321,[3]Riferimento!$E$3:$H$183,3,FALSE)</f>
        <v>EVT+10Y</v>
      </c>
      <c r="G321" s="24" t="str">
        <f>VLOOKUP(E321,[3]Riferimento!$E$3:$H$181,2,FALSE)</f>
        <v>Contracts / Agreements - General</v>
      </c>
      <c r="H321" s="25">
        <v>42005</v>
      </c>
      <c r="I321" s="26">
        <v>43100</v>
      </c>
      <c r="J321" s="62" t="s">
        <v>395</v>
      </c>
      <c r="K321" s="27" t="s">
        <v>396</v>
      </c>
      <c r="L321" s="22" t="s">
        <v>406</v>
      </c>
      <c r="M321" s="24" t="str">
        <f>VLOOKUP(E321,[1]Riferimento!$E$3:$H$181,4,FALSE)</f>
        <v>Termination of Contract</v>
      </c>
      <c r="N321" s="25">
        <f t="shared" si="19"/>
        <v>43101</v>
      </c>
      <c r="O321" s="28">
        <f>VLOOKUP(E321,[1]Riferimento!$E$3:$I$181,5,FALSE)</f>
        <v>3650</v>
      </c>
      <c r="P321" s="29">
        <f t="shared" si="21"/>
        <v>46751</v>
      </c>
      <c r="Q321" s="29" t="str">
        <f>VLOOKUP(E321,[2]Riferimento!$E$3:$J$181,6,FALSE)</f>
        <v>Confidential</v>
      </c>
      <c r="R321" s="30"/>
      <c r="S321" s="38" t="str">
        <f t="shared" si="24"/>
        <v/>
      </c>
      <c r="T321" s="22" t="s">
        <v>549</v>
      </c>
      <c r="U321" s="23" t="s">
        <v>36</v>
      </c>
      <c r="V321" s="24" t="s">
        <v>398</v>
      </c>
      <c r="W321" s="51">
        <v>45245</v>
      </c>
      <c r="X321" s="34">
        <v>2844</v>
      </c>
      <c r="Y321" s="34">
        <f t="shared" si="20"/>
        <v>61079</v>
      </c>
      <c r="Z321" s="33"/>
      <c r="AA321" s="33"/>
    </row>
    <row r="322" spans="1:27" ht="42" x14ac:dyDescent="0.2">
      <c r="A322" s="34">
        <v>61079</v>
      </c>
      <c r="B322" s="22" t="s">
        <v>30</v>
      </c>
      <c r="C322" s="22" t="str">
        <f>VLOOKUP(B322, [3]Riferimento!M$3:N364, 2, 0)</f>
        <v>Italy</v>
      </c>
      <c r="D322" s="22" t="s">
        <v>393</v>
      </c>
      <c r="E322" s="22" t="s">
        <v>394</v>
      </c>
      <c r="F322" s="24" t="str">
        <f>VLOOKUP(E322,[3]Riferimento!$E$3:$H$183,3,FALSE)</f>
        <v>EVT+10Y</v>
      </c>
      <c r="G322" s="24" t="str">
        <f>VLOOKUP(E322,[3]Riferimento!$E$3:$H$181,2,FALSE)</f>
        <v>Contracts / Agreements - General</v>
      </c>
      <c r="H322" s="25">
        <v>42005</v>
      </c>
      <c r="I322" s="26">
        <v>43100</v>
      </c>
      <c r="J322" s="62" t="s">
        <v>395</v>
      </c>
      <c r="K322" s="27" t="s">
        <v>396</v>
      </c>
      <c r="L322" s="22" t="s">
        <v>406</v>
      </c>
      <c r="M322" s="24" t="str">
        <f>VLOOKUP(E322,[1]Riferimento!$E$3:$H$181,4,FALSE)</f>
        <v>Termination of Contract</v>
      </c>
      <c r="N322" s="25">
        <f t="shared" ref="N322:N366" si="25">+I322+1</f>
        <v>43101</v>
      </c>
      <c r="O322" s="28">
        <f>VLOOKUP(E322,[1]Riferimento!$E$3:$I$181,5,FALSE)</f>
        <v>3650</v>
      </c>
      <c r="P322" s="29">
        <f t="shared" si="21"/>
        <v>46751</v>
      </c>
      <c r="Q322" s="29" t="str">
        <f>VLOOKUP(E322,[2]Riferimento!$E$3:$J$181,6,FALSE)</f>
        <v>Confidential</v>
      </c>
      <c r="R322" s="30"/>
      <c r="S322" s="38" t="str">
        <f t="shared" si="24"/>
        <v/>
      </c>
      <c r="T322" s="22" t="s">
        <v>549</v>
      </c>
      <c r="U322" s="23" t="s">
        <v>36</v>
      </c>
      <c r="V322" s="24" t="s">
        <v>398</v>
      </c>
      <c r="W322" s="51">
        <v>45245</v>
      </c>
      <c r="X322" s="34">
        <v>2844</v>
      </c>
      <c r="Y322" s="34">
        <f t="shared" si="20"/>
        <v>61079</v>
      </c>
      <c r="Z322" s="33"/>
      <c r="AA322" s="33"/>
    </row>
    <row r="323" spans="1:27" ht="42" x14ac:dyDescent="0.2">
      <c r="A323" s="34">
        <v>61079</v>
      </c>
      <c r="B323" s="22" t="s">
        <v>30</v>
      </c>
      <c r="C323" s="22" t="str">
        <f>VLOOKUP(B323, [3]Riferimento!M$3:N365, 2, 0)</f>
        <v>Italy</v>
      </c>
      <c r="D323" s="22" t="s">
        <v>393</v>
      </c>
      <c r="E323" s="22" t="s">
        <v>394</v>
      </c>
      <c r="F323" s="24" t="str">
        <f>VLOOKUP(E323,[3]Riferimento!$E$3:$H$183,3,FALSE)</f>
        <v>EVT+10Y</v>
      </c>
      <c r="G323" s="24" t="str">
        <f>VLOOKUP(E323,[3]Riferimento!$E$3:$H$181,2,FALSE)</f>
        <v>Contracts / Agreements - General</v>
      </c>
      <c r="H323" s="25">
        <v>40179</v>
      </c>
      <c r="I323" s="26">
        <v>40908</v>
      </c>
      <c r="J323" s="62" t="s">
        <v>395</v>
      </c>
      <c r="K323" s="27" t="s">
        <v>396</v>
      </c>
      <c r="L323" s="22" t="s">
        <v>406</v>
      </c>
      <c r="M323" s="24" t="str">
        <f>VLOOKUP(E323,[1]Riferimento!$E$3:$H$181,4,FALSE)</f>
        <v>Termination of Contract</v>
      </c>
      <c r="N323" s="25">
        <f t="shared" si="25"/>
        <v>40909</v>
      </c>
      <c r="O323" s="28">
        <f>VLOOKUP(E323,[1]Riferimento!$E$3:$I$181,5,FALSE)</f>
        <v>3650</v>
      </c>
      <c r="P323" s="29">
        <f t="shared" si="21"/>
        <v>44559</v>
      </c>
      <c r="Q323" s="29" t="str">
        <f>VLOOKUP(E323,[2]Riferimento!$E$3:$J$181,6,FALSE)</f>
        <v>Confidential</v>
      </c>
      <c r="R323" s="30"/>
      <c r="S323" s="38" t="str">
        <f t="shared" si="24"/>
        <v/>
      </c>
      <c r="T323" s="22" t="s">
        <v>549</v>
      </c>
      <c r="U323" s="23" t="s">
        <v>36</v>
      </c>
      <c r="V323" s="24" t="s">
        <v>398</v>
      </c>
      <c r="W323" s="51">
        <v>45245</v>
      </c>
      <c r="X323" s="34">
        <v>2844</v>
      </c>
      <c r="Y323" s="34">
        <f t="shared" ref="Y323:Y386" si="26">A323</f>
        <v>61079</v>
      </c>
      <c r="Z323" s="33"/>
      <c r="AA323" s="33"/>
    </row>
    <row r="324" spans="1:27" ht="42" x14ac:dyDescent="0.2">
      <c r="A324" s="34">
        <v>61079</v>
      </c>
      <c r="B324" s="22" t="s">
        <v>30</v>
      </c>
      <c r="C324" s="22" t="str">
        <f>VLOOKUP(B324, [3]Riferimento!M$3:N366, 2, 0)</f>
        <v>Italy</v>
      </c>
      <c r="D324" s="22" t="s">
        <v>393</v>
      </c>
      <c r="E324" s="22" t="s">
        <v>394</v>
      </c>
      <c r="F324" s="24" t="str">
        <f>VLOOKUP(E324,[3]Riferimento!$E$3:$H$183,3,FALSE)</f>
        <v>EVT+10Y</v>
      </c>
      <c r="G324" s="24" t="str">
        <f>VLOOKUP(E324,[3]Riferimento!$E$3:$H$181,2,FALSE)</f>
        <v>Contracts / Agreements - General</v>
      </c>
      <c r="H324" s="25">
        <v>36892</v>
      </c>
      <c r="I324" s="26">
        <v>38352</v>
      </c>
      <c r="J324" s="62" t="s">
        <v>395</v>
      </c>
      <c r="K324" s="27" t="s">
        <v>396</v>
      </c>
      <c r="L324" s="22" t="s">
        <v>406</v>
      </c>
      <c r="M324" s="24" t="str">
        <f>VLOOKUP(E324,[1]Riferimento!$E$3:$H$181,4,FALSE)</f>
        <v>Termination of Contract</v>
      </c>
      <c r="N324" s="25">
        <f t="shared" si="25"/>
        <v>38353</v>
      </c>
      <c r="O324" s="28">
        <f>VLOOKUP(E324,[1]Riferimento!$E$3:$I$181,5,FALSE)</f>
        <v>3650</v>
      </c>
      <c r="P324" s="29">
        <f t="shared" si="21"/>
        <v>42003</v>
      </c>
      <c r="Q324" s="29" t="str">
        <f>VLOOKUP(E324,[2]Riferimento!$E$3:$J$181,6,FALSE)</f>
        <v>Confidential</v>
      </c>
      <c r="R324" s="30"/>
      <c r="S324" s="38" t="str">
        <f t="shared" si="24"/>
        <v/>
      </c>
      <c r="T324" s="22" t="s">
        <v>549</v>
      </c>
      <c r="U324" s="23" t="s">
        <v>36</v>
      </c>
      <c r="V324" s="24" t="s">
        <v>398</v>
      </c>
      <c r="W324" s="51">
        <v>45245</v>
      </c>
      <c r="X324" s="34">
        <v>2846</v>
      </c>
      <c r="Y324" s="34">
        <f t="shared" si="26"/>
        <v>61079</v>
      </c>
      <c r="Z324" s="33"/>
      <c r="AA324" s="33"/>
    </row>
    <row r="325" spans="1:27" ht="113" x14ac:dyDescent="0.2">
      <c r="A325" s="63">
        <v>61080</v>
      </c>
      <c r="B325" s="63" t="s">
        <v>30</v>
      </c>
      <c r="C325" s="63" t="str">
        <f>VLOOKUP(B325, [4]Riferimento!M$3:N367, 2, 0)</f>
        <v>Italy</v>
      </c>
      <c r="D325" s="63" t="s">
        <v>240</v>
      </c>
      <c r="E325" s="63" t="s">
        <v>246</v>
      </c>
      <c r="F325" s="64" t="str">
        <f>VLOOKUP(E325,[4]Riferimento!$E$3:$H$183,3,FALSE)</f>
        <v>EVT+10Y</v>
      </c>
      <c r="G325" s="64" t="str">
        <f>VLOOKUP(E325,[4]Riferimento!$E$3:$H$181,2,FALSE)</f>
        <v>Engineering Administration</v>
      </c>
      <c r="H325" s="30">
        <v>43435</v>
      </c>
      <c r="I325" s="65">
        <v>43556</v>
      </c>
      <c r="J325" s="66" t="s">
        <v>407</v>
      </c>
      <c r="K325" s="67" t="s">
        <v>408</v>
      </c>
      <c r="L325" s="63" t="s">
        <v>409</v>
      </c>
      <c r="M325" s="64" t="str">
        <f>VLOOKUP(E325,[4]Riferimento!$E$3:$H$181,4,FALSE)</f>
        <v>Project Closed</v>
      </c>
      <c r="N325" s="30">
        <v>43831</v>
      </c>
      <c r="O325" s="68">
        <f>VLOOKUP(E325,[4]Riferimento!$E$3:$I$181,5,FALSE)</f>
        <v>3650</v>
      </c>
      <c r="P325" s="69">
        <f>N325+O325</f>
        <v>47481</v>
      </c>
      <c r="Q325" s="69" t="str">
        <f>VLOOKUP(E325,[4]Riferimento!$E$3:$J$181,6,FALSE)</f>
        <v>Confidential</v>
      </c>
      <c r="R325" s="30"/>
      <c r="S325" s="70"/>
      <c r="T325" s="22" t="s">
        <v>549</v>
      </c>
      <c r="U325" s="23" t="s">
        <v>36</v>
      </c>
      <c r="V325" s="24" t="s">
        <v>245</v>
      </c>
      <c r="W325" s="51">
        <v>45251</v>
      </c>
      <c r="X325" s="34">
        <v>2846</v>
      </c>
      <c r="Y325" s="34">
        <f t="shared" si="26"/>
        <v>61080</v>
      </c>
      <c r="Z325" s="33"/>
      <c r="AA325" s="33"/>
    </row>
    <row r="326" spans="1:27" ht="127" x14ac:dyDescent="0.2">
      <c r="A326" s="63">
        <v>61080</v>
      </c>
      <c r="B326" s="63" t="s">
        <v>30</v>
      </c>
      <c r="C326" s="63" t="str">
        <f>VLOOKUP(B326, [4]Riferimento!M$3:N368, 2, 0)</f>
        <v>Italy</v>
      </c>
      <c r="D326" s="63" t="s">
        <v>240</v>
      </c>
      <c r="E326" s="63" t="s">
        <v>246</v>
      </c>
      <c r="F326" s="64" t="str">
        <f>VLOOKUP(E326,[4]Riferimento!$E$3:$H$183,3,FALSE)</f>
        <v>EVT+10Y</v>
      </c>
      <c r="G326" s="64" t="str">
        <f>VLOOKUP(E326,[4]Riferimento!$E$3:$H$181,2,FALSE)</f>
        <v>Engineering Administration</v>
      </c>
      <c r="H326" s="30">
        <v>43435</v>
      </c>
      <c r="I326" s="65">
        <v>43556</v>
      </c>
      <c r="J326" s="66" t="s">
        <v>407</v>
      </c>
      <c r="K326" s="67" t="s">
        <v>408</v>
      </c>
      <c r="L326" s="63" t="s">
        <v>410</v>
      </c>
      <c r="M326" s="64" t="str">
        <f>VLOOKUP(E326,[4]Riferimento!$E$3:$H$181,4,FALSE)</f>
        <v>Project Closed</v>
      </c>
      <c r="N326" s="30">
        <v>43831</v>
      </c>
      <c r="O326" s="68">
        <f>VLOOKUP(E326,[4]Riferimento!$E$3:$I$181,5,FALSE)</f>
        <v>3650</v>
      </c>
      <c r="P326" s="69">
        <f t="shared" ref="P326:P343" si="27">N326+O326</f>
        <v>47481</v>
      </c>
      <c r="Q326" s="69" t="str">
        <f>VLOOKUP(E326,[4]Riferimento!$E$3:$J$181,6,FALSE)</f>
        <v>Confidential</v>
      </c>
      <c r="R326" s="30"/>
      <c r="S326" s="70"/>
      <c r="T326" s="22" t="s">
        <v>549</v>
      </c>
      <c r="U326" s="23" t="s">
        <v>36</v>
      </c>
      <c r="V326" s="24" t="s">
        <v>245</v>
      </c>
      <c r="W326" s="51">
        <v>45251</v>
      </c>
      <c r="X326" s="34">
        <v>2846</v>
      </c>
      <c r="Y326" s="34">
        <f t="shared" si="26"/>
        <v>61080</v>
      </c>
      <c r="Z326" s="33"/>
      <c r="AA326" s="33"/>
    </row>
    <row r="327" spans="1:27" ht="127" x14ac:dyDescent="0.2">
      <c r="A327" s="63">
        <v>61080</v>
      </c>
      <c r="B327" s="63" t="s">
        <v>30</v>
      </c>
      <c r="C327" s="63" t="str">
        <f>VLOOKUP(B327, [4]Riferimento!M$3:N369, 2, 0)</f>
        <v>Italy</v>
      </c>
      <c r="D327" s="63" t="s">
        <v>240</v>
      </c>
      <c r="E327" s="63" t="s">
        <v>246</v>
      </c>
      <c r="F327" s="64" t="str">
        <f>VLOOKUP(E327,[4]Riferimento!$E$3:$H$183,3,FALSE)</f>
        <v>EVT+10Y</v>
      </c>
      <c r="G327" s="64" t="str">
        <f>VLOOKUP(E327,[4]Riferimento!$E$3:$H$181,2,FALSE)</f>
        <v>Engineering Administration</v>
      </c>
      <c r="H327" s="30">
        <v>43435</v>
      </c>
      <c r="I327" s="65">
        <v>43800</v>
      </c>
      <c r="J327" s="66" t="s">
        <v>407</v>
      </c>
      <c r="K327" s="67" t="s">
        <v>408</v>
      </c>
      <c r="L327" s="63" t="s">
        <v>411</v>
      </c>
      <c r="M327" s="64" t="str">
        <f>VLOOKUP(E327,[4]Riferimento!$E$3:$H$181,4,FALSE)</f>
        <v>Project Closed</v>
      </c>
      <c r="N327" s="30">
        <v>43831</v>
      </c>
      <c r="O327" s="68">
        <f>VLOOKUP(E327,[4]Riferimento!$E$3:$I$181,5,FALSE)</f>
        <v>3650</v>
      </c>
      <c r="P327" s="69">
        <f t="shared" si="27"/>
        <v>47481</v>
      </c>
      <c r="Q327" s="69" t="str">
        <f>VLOOKUP(E327,[4]Riferimento!$E$3:$J$181,6,FALSE)</f>
        <v>Confidential</v>
      </c>
      <c r="R327" s="30"/>
      <c r="S327" s="70"/>
      <c r="T327" s="22" t="s">
        <v>549</v>
      </c>
      <c r="U327" s="23" t="s">
        <v>36</v>
      </c>
      <c r="V327" s="24" t="s">
        <v>245</v>
      </c>
      <c r="W327" s="51">
        <v>45251</v>
      </c>
      <c r="X327" s="34">
        <v>2846</v>
      </c>
      <c r="Y327" s="34">
        <f t="shared" si="26"/>
        <v>61080</v>
      </c>
      <c r="Z327" s="33"/>
      <c r="AA327" s="33"/>
    </row>
    <row r="328" spans="1:27" ht="127" x14ac:dyDescent="0.2">
      <c r="A328" s="63">
        <v>61080</v>
      </c>
      <c r="B328" s="63" t="s">
        <v>30</v>
      </c>
      <c r="C328" s="63" t="str">
        <f>VLOOKUP(B328, [4]Riferimento!M$3:N370, 2, 0)</f>
        <v>Italy</v>
      </c>
      <c r="D328" s="63" t="s">
        <v>240</v>
      </c>
      <c r="E328" s="63" t="s">
        <v>246</v>
      </c>
      <c r="F328" s="64" t="str">
        <f>VLOOKUP(E328,[4]Riferimento!$E$3:$H$183,3,FALSE)</f>
        <v>EVT+10Y</v>
      </c>
      <c r="G328" s="64" t="str">
        <f>VLOOKUP(E328,[4]Riferimento!$E$3:$H$181,2,FALSE)</f>
        <v>Engineering Administration</v>
      </c>
      <c r="H328" s="71">
        <v>43405</v>
      </c>
      <c r="I328" s="65">
        <v>43586</v>
      </c>
      <c r="J328" s="66" t="s">
        <v>412</v>
      </c>
      <c r="K328" s="67" t="s">
        <v>61</v>
      </c>
      <c r="L328" s="63" t="s">
        <v>413</v>
      </c>
      <c r="M328" s="64" t="str">
        <f>VLOOKUP(E328,[4]Riferimento!$E$3:$H$181,4,FALSE)</f>
        <v>Project Closed</v>
      </c>
      <c r="N328" s="30">
        <v>43831</v>
      </c>
      <c r="O328" s="68">
        <f>VLOOKUP(E328,[4]Riferimento!$E$3:$I$181,5,FALSE)</f>
        <v>3650</v>
      </c>
      <c r="P328" s="69">
        <f t="shared" si="27"/>
        <v>47481</v>
      </c>
      <c r="Q328" s="69" t="str">
        <f>VLOOKUP(E328,[4]Riferimento!$E$3:$J$181,6,FALSE)</f>
        <v>Confidential</v>
      </c>
      <c r="R328" s="30"/>
      <c r="S328" s="72"/>
      <c r="T328" s="22" t="s">
        <v>549</v>
      </c>
      <c r="U328" s="23" t="s">
        <v>36</v>
      </c>
      <c r="V328" s="24" t="s">
        <v>245</v>
      </c>
      <c r="W328" s="51">
        <v>45251</v>
      </c>
      <c r="X328" s="34">
        <v>2846</v>
      </c>
      <c r="Y328" s="34">
        <f t="shared" si="26"/>
        <v>61080</v>
      </c>
      <c r="Z328" s="33"/>
      <c r="AA328" s="33"/>
    </row>
    <row r="329" spans="1:27" ht="99" x14ac:dyDescent="0.2">
      <c r="A329" s="63">
        <v>61080</v>
      </c>
      <c r="B329" s="63" t="s">
        <v>30</v>
      </c>
      <c r="C329" s="63" t="str">
        <f>VLOOKUP(B329, [4]Riferimento!M$3:N371, 2, 0)</f>
        <v>Italy</v>
      </c>
      <c r="D329" s="63" t="s">
        <v>240</v>
      </c>
      <c r="E329" s="63" t="s">
        <v>246</v>
      </c>
      <c r="F329" s="64" t="str">
        <f>VLOOKUP(E329,[4]Riferimento!$E$3:$H$183,3,FALSE)</f>
        <v>EVT+10Y</v>
      </c>
      <c r="G329" s="64" t="str">
        <f>VLOOKUP(E329,[4]Riferimento!$E$3:$H$181,2,FALSE)</f>
        <v>Engineering Administration</v>
      </c>
      <c r="H329" s="71">
        <v>43617</v>
      </c>
      <c r="I329" s="65">
        <v>43800</v>
      </c>
      <c r="J329" s="66" t="s">
        <v>412</v>
      </c>
      <c r="K329" s="67" t="s">
        <v>61</v>
      </c>
      <c r="L329" s="63" t="s">
        <v>414</v>
      </c>
      <c r="M329" s="64" t="str">
        <f>VLOOKUP(E329,[4]Riferimento!$E$3:$H$181,4,FALSE)</f>
        <v>Project Closed</v>
      </c>
      <c r="N329" s="30">
        <v>43831</v>
      </c>
      <c r="O329" s="68">
        <f>VLOOKUP(E329,[4]Riferimento!$E$3:$I$181,5,FALSE)</f>
        <v>3650</v>
      </c>
      <c r="P329" s="69">
        <f t="shared" si="27"/>
        <v>47481</v>
      </c>
      <c r="Q329" s="69" t="str">
        <f>VLOOKUP(E329,[4]Riferimento!$E$3:$J$181,6,FALSE)</f>
        <v>Confidential</v>
      </c>
      <c r="R329" s="30"/>
      <c r="S329" s="72"/>
      <c r="T329" s="22" t="s">
        <v>549</v>
      </c>
      <c r="U329" s="23" t="s">
        <v>36</v>
      </c>
      <c r="V329" s="24" t="s">
        <v>245</v>
      </c>
      <c r="W329" s="51">
        <v>45251</v>
      </c>
      <c r="X329" s="34">
        <v>2846</v>
      </c>
      <c r="Y329" s="34">
        <f t="shared" si="26"/>
        <v>61080</v>
      </c>
      <c r="Z329" s="33"/>
      <c r="AA329" s="33"/>
    </row>
    <row r="330" spans="1:27" ht="99" x14ac:dyDescent="0.2">
      <c r="A330" s="73">
        <v>61081</v>
      </c>
      <c r="B330" s="63" t="s">
        <v>30</v>
      </c>
      <c r="C330" s="63" t="str">
        <f>VLOOKUP(B330, [4]Riferimento!M$3:N372, 2, 0)</f>
        <v>Italy</v>
      </c>
      <c r="D330" s="63" t="s">
        <v>240</v>
      </c>
      <c r="E330" s="63" t="s">
        <v>246</v>
      </c>
      <c r="F330" s="64" t="str">
        <f>VLOOKUP(E330,[4]Riferimento!$E$3:$H$183,3,FALSE)</f>
        <v>EVT+10Y</v>
      </c>
      <c r="G330" s="64" t="str">
        <f>VLOOKUP(E330,[4]Riferimento!$E$3:$H$181,2,FALSE)</f>
        <v>Engineering Administration</v>
      </c>
      <c r="H330" s="71">
        <v>43831</v>
      </c>
      <c r="I330" s="74">
        <v>44531</v>
      </c>
      <c r="J330" s="66" t="s">
        <v>412</v>
      </c>
      <c r="K330" s="67" t="s">
        <v>61</v>
      </c>
      <c r="L330" s="63" t="s">
        <v>414</v>
      </c>
      <c r="M330" s="64" t="str">
        <f>VLOOKUP(E330,[4]Riferimento!$E$3:$H$181,4,FALSE)</f>
        <v>Project Closed</v>
      </c>
      <c r="N330" s="30">
        <v>44562</v>
      </c>
      <c r="O330" s="68">
        <f>VLOOKUP(E330,[4]Riferimento!$E$3:$I$181,5,FALSE)</f>
        <v>3650</v>
      </c>
      <c r="P330" s="69">
        <f t="shared" si="27"/>
        <v>48212</v>
      </c>
      <c r="Q330" s="69" t="str">
        <f>VLOOKUP(E330,[4]Riferimento!$E$3:$J$181,6,FALSE)</f>
        <v>Confidential</v>
      </c>
      <c r="R330" s="30"/>
      <c r="S330" s="72"/>
      <c r="T330" s="22" t="s">
        <v>549</v>
      </c>
      <c r="U330" s="23" t="s">
        <v>36</v>
      </c>
      <c r="V330" s="24" t="s">
        <v>245</v>
      </c>
      <c r="W330" s="51">
        <v>45251</v>
      </c>
      <c r="X330" s="34">
        <v>2842</v>
      </c>
      <c r="Y330" s="34">
        <f t="shared" si="26"/>
        <v>61081</v>
      </c>
      <c r="Z330" s="33"/>
      <c r="AA330" s="33"/>
    </row>
    <row r="331" spans="1:27" ht="43" x14ac:dyDescent="0.2">
      <c r="A331" s="73">
        <v>61081</v>
      </c>
      <c r="B331" s="63" t="s">
        <v>30</v>
      </c>
      <c r="C331" s="63" t="str">
        <f>VLOOKUP(B331, [4]Riferimento!M$3:N373, 2, 0)</f>
        <v>Italy</v>
      </c>
      <c r="D331" s="63" t="s">
        <v>240</v>
      </c>
      <c r="E331" s="63" t="s">
        <v>246</v>
      </c>
      <c r="F331" s="64" t="str">
        <f>VLOOKUP(E331,[4]Riferimento!$E$3:$H$183,3,FALSE)</f>
        <v>EVT+10Y</v>
      </c>
      <c r="G331" s="64" t="str">
        <f>VLOOKUP(E331,[4]Riferimento!$E$3:$H$181,2,FALSE)</f>
        <v>Engineering Administration</v>
      </c>
      <c r="H331" s="71">
        <v>43831</v>
      </c>
      <c r="I331" s="74">
        <v>44166</v>
      </c>
      <c r="J331" s="66" t="s">
        <v>412</v>
      </c>
      <c r="K331" s="67" t="s">
        <v>61</v>
      </c>
      <c r="L331" s="63" t="s">
        <v>415</v>
      </c>
      <c r="M331" s="64" t="str">
        <f>VLOOKUP(E331,[4]Riferimento!$E$3:$H$181,4,FALSE)</f>
        <v>Project Closed</v>
      </c>
      <c r="N331" s="30">
        <v>44562</v>
      </c>
      <c r="O331" s="68">
        <f>VLOOKUP(E331,[4]Riferimento!$E$3:$I$181,5,FALSE)</f>
        <v>3650</v>
      </c>
      <c r="P331" s="69">
        <f t="shared" si="27"/>
        <v>48212</v>
      </c>
      <c r="Q331" s="69" t="str">
        <f>VLOOKUP(E331,[4]Riferimento!$E$3:$J$181,6,FALSE)</f>
        <v>Confidential</v>
      </c>
      <c r="R331" s="30"/>
      <c r="S331" s="72"/>
      <c r="T331" s="22" t="s">
        <v>549</v>
      </c>
      <c r="U331" s="23" t="s">
        <v>36</v>
      </c>
      <c r="V331" s="24" t="s">
        <v>245</v>
      </c>
      <c r="W331" s="51">
        <v>45251</v>
      </c>
      <c r="X331" s="34">
        <v>2842</v>
      </c>
      <c r="Y331" s="34">
        <f t="shared" si="26"/>
        <v>61081</v>
      </c>
      <c r="Z331" s="33"/>
      <c r="AA331" s="33"/>
    </row>
    <row r="332" spans="1:27" ht="71" x14ac:dyDescent="0.2">
      <c r="A332" s="73">
        <v>61081</v>
      </c>
      <c r="B332" s="63" t="s">
        <v>30</v>
      </c>
      <c r="C332" s="63" t="str">
        <f>VLOOKUP(B332, [4]Riferimento!M$3:N374, 2, 0)</f>
        <v>Italy</v>
      </c>
      <c r="D332" s="63" t="s">
        <v>240</v>
      </c>
      <c r="E332" s="63" t="s">
        <v>246</v>
      </c>
      <c r="F332" s="64" t="str">
        <f>VLOOKUP(E332,[4]Riferimento!$E$3:$H$183,3,FALSE)</f>
        <v>EVT+10Y</v>
      </c>
      <c r="G332" s="64" t="str">
        <f>VLOOKUP(E332,[4]Riferimento!$E$3:$H$181,2,FALSE)</f>
        <v>Engineering Administration</v>
      </c>
      <c r="H332" s="71">
        <v>39203</v>
      </c>
      <c r="I332" s="74">
        <v>39934</v>
      </c>
      <c r="J332" s="66" t="s">
        <v>416</v>
      </c>
      <c r="K332" s="67" t="s">
        <v>417</v>
      </c>
      <c r="L332" s="63" t="s">
        <v>418</v>
      </c>
      <c r="M332" s="64" t="str">
        <f>VLOOKUP(E332,[4]Riferimento!$E$3:$H$181,4,FALSE)</f>
        <v>Project Closed</v>
      </c>
      <c r="N332" s="30">
        <v>42005</v>
      </c>
      <c r="O332" s="68">
        <f>VLOOKUP(E332,[4]Riferimento!$E$3:$I$181,5,FALSE)</f>
        <v>3650</v>
      </c>
      <c r="P332" s="69">
        <f t="shared" si="27"/>
        <v>45655</v>
      </c>
      <c r="Q332" s="69" t="str">
        <f>VLOOKUP(E332,[4]Riferimento!$E$3:$J$181,6,FALSE)</f>
        <v>Confidential</v>
      </c>
      <c r="R332" s="30"/>
      <c r="S332" s="72"/>
      <c r="T332" s="22" t="s">
        <v>549</v>
      </c>
      <c r="U332" s="23" t="s">
        <v>36</v>
      </c>
      <c r="V332" s="24" t="s">
        <v>245</v>
      </c>
      <c r="W332" s="51">
        <v>45251</v>
      </c>
      <c r="X332" s="34">
        <v>2842</v>
      </c>
      <c r="Y332" s="34">
        <f t="shared" si="26"/>
        <v>61081</v>
      </c>
      <c r="Z332" s="33"/>
      <c r="AA332" s="33"/>
    </row>
    <row r="333" spans="1:27" ht="99" x14ac:dyDescent="0.2">
      <c r="A333" s="73">
        <v>61081</v>
      </c>
      <c r="B333" s="63" t="s">
        <v>30</v>
      </c>
      <c r="C333" s="63" t="str">
        <f>VLOOKUP(B333, [4]Riferimento!M$3:N375, 2, 0)</f>
        <v>Italy</v>
      </c>
      <c r="D333" s="63" t="s">
        <v>240</v>
      </c>
      <c r="E333" s="63" t="s">
        <v>246</v>
      </c>
      <c r="F333" s="64" t="str">
        <f>VLOOKUP(E333,[4]Riferimento!$E$3:$H$183,3,FALSE)</f>
        <v>EVT+10Y</v>
      </c>
      <c r="G333" s="64" t="str">
        <f>VLOOKUP(E333,[4]Riferimento!$E$3:$H$181,2,FALSE)</f>
        <v>Engineering Administration</v>
      </c>
      <c r="H333" s="71">
        <v>40664</v>
      </c>
      <c r="I333" s="74">
        <v>40878</v>
      </c>
      <c r="J333" s="66" t="s">
        <v>419</v>
      </c>
      <c r="K333" s="67" t="s">
        <v>420</v>
      </c>
      <c r="L333" s="63" t="s">
        <v>421</v>
      </c>
      <c r="M333" s="64" t="str">
        <f>VLOOKUP(E333,[4]Riferimento!$E$3:$H$181,4,FALSE)</f>
        <v>Project Closed</v>
      </c>
      <c r="N333" s="30">
        <v>42005</v>
      </c>
      <c r="O333" s="68">
        <f>VLOOKUP(E333,[4]Riferimento!$E$3:$I$181,5,FALSE)</f>
        <v>3650</v>
      </c>
      <c r="P333" s="69">
        <f t="shared" si="27"/>
        <v>45655</v>
      </c>
      <c r="Q333" s="69" t="str">
        <f>VLOOKUP(E333,[4]Riferimento!$E$3:$J$181,6,FALSE)</f>
        <v>Confidential</v>
      </c>
      <c r="R333" s="30"/>
      <c r="S333" s="72"/>
      <c r="T333" s="22" t="s">
        <v>549</v>
      </c>
      <c r="U333" s="23" t="s">
        <v>36</v>
      </c>
      <c r="V333" s="24" t="s">
        <v>245</v>
      </c>
      <c r="W333" s="51">
        <v>45251</v>
      </c>
      <c r="X333" s="34">
        <v>2842</v>
      </c>
      <c r="Y333" s="34">
        <f t="shared" si="26"/>
        <v>61081</v>
      </c>
      <c r="Z333" s="33"/>
      <c r="AA333" s="33"/>
    </row>
    <row r="334" spans="1:27" ht="85" x14ac:dyDescent="0.2">
      <c r="A334" s="73">
        <v>61081</v>
      </c>
      <c r="B334" s="63" t="s">
        <v>30</v>
      </c>
      <c r="C334" s="63" t="str">
        <f>VLOOKUP(B334, [4]Riferimento!M$3:N376, 2, 0)</f>
        <v>Italy</v>
      </c>
      <c r="D334" s="63" t="s">
        <v>240</v>
      </c>
      <c r="E334" s="63" t="s">
        <v>246</v>
      </c>
      <c r="F334" s="64" t="str">
        <f>VLOOKUP(E334,[4]Riferimento!$E$3:$H$183,3,FALSE)</f>
        <v>EVT+10Y</v>
      </c>
      <c r="G334" s="64" t="str">
        <f>VLOOKUP(E334,[4]Riferimento!$E$3:$H$181,2,FALSE)</f>
        <v>Engineering Administration</v>
      </c>
      <c r="H334" s="71">
        <v>40787</v>
      </c>
      <c r="I334" s="74">
        <v>40878</v>
      </c>
      <c r="J334" s="66" t="s">
        <v>422</v>
      </c>
      <c r="K334" s="67" t="s">
        <v>423</v>
      </c>
      <c r="L334" s="63" t="s">
        <v>424</v>
      </c>
      <c r="M334" s="64" t="str">
        <f>VLOOKUP(E334,[4]Riferimento!$E$3:$H$181,4,FALSE)</f>
        <v>Project Closed</v>
      </c>
      <c r="N334" s="30">
        <v>42005</v>
      </c>
      <c r="O334" s="68">
        <f>VLOOKUP(E334,[4]Riferimento!$E$3:$I$181,5,FALSE)</f>
        <v>3650</v>
      </c>
      <c r="P334" s="69">
        <f t="shared" si="27"/>
        <v>45655</v>
      </c>
      <c r="Q334" s="69" t="str">
        <f>VLOOKUP(E334,[4]Riferimento!$E$3:$J$181,6,FALSE)</f>
        <v>Confidential</v>
      </c>
      <c r="R334" s="30"/>
      <c r="S334" s="72"/>
      <c r="T334" s="22" t="s">
        <v>549</v>
      </c>
      <c r="U334" s="23" t="s">
        <v>36</v>
      </c>
      <c r="V334" s="24" t="s">
        <v>245</v>
      </c>
      <c r="W334" s="51">
        <v>45251</v>
      </c>
      <c r="X334" s="34">
        <v>2842</v>
      </c>
      <c r="Y334" s="34">
        <f t="shared" si="26"/>
        <v>61081</v>
      </c>
      <c r="Z334" s="33"/>
      <c r="AA334" s="33"/>
    </row>
    <row r="335" spans="1:27" ht="85" x14ac:dyDescent="0.2">
      <c r="A335" s="73">
        <v>61081</v>
      </c>
      <c r="B335" s="63" t="s">
        <v>30</v>
      </c>
      <c r="C335" s="63" t="str">
        <f>VLOOKUP(B335, [4]Riferimento!M$3:N377, 2, 0)</f>
        <v>Italy</v>
      </c>
      <c r="D335" s="63" t="s">
        <v>240</v>
      </c>
      <c r="E335" s="63" t="s">
        <v>246</v>
      </c>
      <c r="F335" s="64" t="str">
        <f>VLOOKUP(E335,[4]Riferimento!$E$3:$H$183,3,FALSE)</f>
        <v>EVT+10Y</v>
      </c>
      <c r="G335" s="64" t="str">
        <f>VLOOKUP(E335,[4]Riferimento!$E$3:$H$181,2,FALSE)</f>
        <v>Engineering Administration</v>
      </c>
      <c r="H335" s="71">
        <v>42005</v>
      </c>
      <c r="I335" s="74">
        <v>42339</v>
      </c>
      <c r="J335" s="66" t="s">
        <v>425</v>
      </c>
      <c r="K335" s="67" t="s">
        <v>426</v>
      </c>
      <c r="L335" s="63" t="s">
        <v>424</v>
      </c>
      <c r="M335" s="64" t="str">
        <f>VLOOKUP(E335,[4]Riferimento!$E$3:$H$181,4,FALSE)</f>
        <v>Project Closed</v>
      </c>
      <c r="N335" s="30">
        <v>42370</v>
      </c>
      <c r="O335" s="68">
        <f>VLOOKUP(E335,[4]Riferimento!$E$3:$I$181,5,FALSE)</f>
        <v>3650</v>
      </c>
      <c r="P335" s="69">
        <f t="shared" si="27"/>
        <v>46020</v>
      </c>
      <c r="Q335" s="69" t="str">
        <f>VLOOKUP(E335,[4]Riferimento!$E$3:$J$181,6,FALSE)</f>
        <v>Confidential</v>
      </c>
      <c r="R335" s="30"/>
      <c r="S335" s="72"/>
      <c r="T335" s="22" t="s">
        <v>549</v>
      </c>
      <c r="U335" s="23" t="s">
        <v>36</v>
      </c>
      <c r="V335" s="24" t="s">
        <v>245</v>
      </c>
      <c r="W335" s="51">
        <v>45251</v>
      </c>
      <c r="X335" s="34">
        <v>2842</v>
      </c>
      <c r="Y335" s="34">
        <f t="shared" si="26"/>
        <v>61081</v>
      </c>
      <c r="Z335" s="33"/>
      <c r="AA335" s="33"/>
    </row>
    <row r="336" spans="1:27" ht="85" x14ac:dyDescent="0.2">
      <c r="A336" s="73">
        <v>61081</v>
      </c>
      <c r="B336" s="63" t="s">
        <v>30</v>
      </c>
      <c r="C336" s="63" t="str">
        <f>VLOOKUP(B336, [4]Riferimento!M$3:N378, 2, 0)</f>
        <v>Italy</v>
      </c>
      <c r="D336" s="63" t="s">
        <v>240</v>
      </c>
      <c r="E336" s="63" t="s">
        <v>246</v>
      </c>
      <c r="F336" s="64" t="str">
        <f>VLOOKUP(E336,[4]Riferimento!$E$3:$H$183,3,FALSE)</f>
        <v>EVT+10Y</v>
      </c>
      <c r="G336" s="64" t="str">
        <f>VLOOKUP(E336,[4]Riferimento!$E$3:$H$181,2,FALSE)</f>
        <v>Engineering Administration</v>
      </c>
      <c r="H336" s="71">
        <v>41640</v>
      </c>
      <c r="I336" s="74">
        <v>41974</v>
      </c>
      <c r="J336" s="66" t="s">
        <v>427</v>
      </c>
      <c r="K336" s="67" t="s">
        <v>428</v>
      </c>
      <c r="L336" s="63" t="s">
        <v>424</v>
      </c>
      <c r="M336" s="64" t="str">
        <f>VLOOKUP(E336,[4]Riferimento!$E$3:$H$181,4,FALSE)</f>
        <v>Project Closed</v>
      </c>
      <c r="N336" s="30">
        <v>42005</v>
      </c>
      <c r="O336" s="68">
        <f>VLOOKUP(E336,[4]Riferimento!$E$3:$I$181,5,FALSE)</f>
        <v>3650</v>
      </c>
      <c r="P336" s="69">
        <f t="shared" si="27"/>
        <v>45655</v>
      </c>
      <c r="Q336" s="69" t="str">
        <f>VLOOKUP(E336,[4]Riferimento!$E$3:$J$181,6,FALSE)</f>
        <v>Confidential</v>
      </c>
      <c r="R336" s="30"/>
      <c r="S336" s="72"/>
      <c r="T336" s="22" t="s">
        <v>549</v>
      </c>
      <c r="U336" s="23" t="s">
        <v>36</v>
      </c>
      <c r="V336" s="24" t="s">
        <v>245</v>
      </c>
      <c r="W336" s="51">
        <v>45251</v>
      </c>
      <c r="X336" s="34">
        <v>2842</v>
      </c>
      <c r="Y336" s="34">
        <f t="shared" si="26"/>
        <v>61081</v>
      </c>
      <c r="Z336" s="33"/>
      <c r="AA336" s="33"/>
    </row>
    <row r="337" spans="1:27" ht="71" x14ac:dyDescent="0.2">
      <c r="A337" s="73">
        <v>61082</v>
      </c>
      <c r="B337" s="63" t="s">
        <v>30</v>
      </c>
      <c r="C337" s="63" t="str">
        <f>VLOOKUP(B337, [4]Riferimento!M$3:N379, 2, 0)</f>
        <v>Italy</v>
      </c>
      <c r="D337" s="63" t="s">
        <v>240</v>
      </c>
      <c r="E337" s="63" t="s">
        <v>246</v>
      </c>
      <c r="F337" s="64" t="str">
        <f>VLOOKUP(E337,[4]Riferimento!$E$3:$H$183,3,FALSE)</f>
        <v>EVT+10Y</v>
      </c>
      <c r="G337" s="64" t="str">
        <f>VLOOKUP(E337,[4]Riferimento!$E$3:$H$181,2,FALSE)</f>
        <v>Engineering Administration</v>
      </c>
      <c r="H337" s="71">
        <v>37987</v>
      </c>
      <c r="I337" s="74">
        <v>38687</v>
      </c>
      <c r="J337" s="66" t="s">
        <v>429</v>
      </c>
      <c r="K337" s="67" t="s">
        <v>430</v>
      </c>
      <c r="L337" s="63" t="s">
        <v>431</v>
      </c>
      <c r="M337" s="64" t="str">
        <f>VLOOKUP(E337,[4]Riferimento!$E$3:$H$181,4,FALSE)</f>
        <v>Project Closed</v>
      </c>
      <c r="N337" s="30">
        <v>42005</v>
      </c>
      <c r="O337" s="68">
        <f>VLOOKUP(E337,[4]Riferimento!$E$3:$I$181,5,FALSE)</f>
        <v>3650</v>
      </c>
      <c r="P337" s="69">
        <f t="shared" si="27"/>
        <v>45655</v>
      </c>
      <c r="Q337" s="69" t="str">
        <f>VLOOKUP(E337,[4]Riferimento!$E$3:$J$181,6,FALSE)</f>
        <v>Confidential</v>
      </c>
      <c r="R337" s="30"/>
      <c r="S337" s="72"/>
      <c r="T337" s="22" t="s">
        <v>549</v>
      </c>
      <c r="U337" s="23" t="s">
        <v>36</v>
      </c>
      <c r="V337" s="24" t="s">
        <v>245</v>
      </c>
      <c r="W337" s="51">
        <v>45251</v>
      </c>
      <c r="X337" s="34">
        <v>2846</v>
      </c>
      <c r="Y337" s="34">
        <f t="shared" si="26"/>
        <v>61082</v>
      </c>
      <c r="Z337" s="33"/>
      <c r="AA337" s="33"/>
    </row>
    <row r="338" spans="1:27" ht="71" x14ac:dyDescent="0.2">
      <c r="A338" s="73">
        <v>61082</v>
      </c>
      <c r="B338" s="63" t="s">
        <v>30</v>
      </c>
      <c r="C338" s="63" t="str">
        <f>VLOOKUP(B338, [4]Riferimento!M$3:N380, 2, 0)</f>
        <v>Italy</v>
      </c>
      <c r="D338" s="63" t="s">
        <v>240</v>
      </c>
      <c r="E338" s="63" t="s">
        <v>246</v>
      </c>
      <c r="F338" s="64" t="str">
        <f>VLOOKUP(E338,[4]Riferimento!$E$3:$H$183,3,FALSE)</f>
        <v>EVT+10Y</v>
      </c>
      <c r="G338" s="64" t="str">
        <f>VLOOKUP(E338,[4]Riferimento!$E$3:$H$181,2,FALSE)</f>
        <v>Engineering Administration</v>
      </c>
      <c r="H338" s="71">
        <v>39142</v>
      </c>
      <c r="I338" s="74">
        <v>39783</v>
      </c>
      <c r="J338" s="66" t="s">
        <v>432</v>
      </c>
      <c r="K338" s="67" t="s">
        <v>433</v>
      </c>
      <c r="L338" s="63" t="s">
        <v>418</v>
      </c>
      <c r="M338" s="64" t="str">
        <f>VLOOKUP(E338,[4]Riferimento!$E$3:$H$181,4,FALSE)</f>
        <v>Project Closed</v>
      </c>
      <c r="N338" s="30">
        <v>42005</v>
      </c>
      <c r="O338" s="68">
        <f>VLOOKUP(E338,[4]Riferimento!$E$3:$I$181,5,FALSE)</f>
        <v>3650</v>
      </c>
      <c r="P338" s="69">
        <f t="shared" si="27"/>
        <v>45655</v>
      </c>
      <c r="Q338" s="69" t="str">
        <f>VLOOKUP(E338,[4]Riferimento!$E$3:$J$181,6,FALSE)</f>
        <v>Confidential</v>
      </c>
      <c r="R338" s="30"/>
      <c r="S338" s="72"/>
      <c r="T338" s="22" t="s">
        <v>549</v>
      </c>
      <c r="U338" s="23" t="s">
        <v>36</v>
      </c>
      <c r="V338" s="24" t="s">
        <v>245</v>
      </c>
      <c r="W338" s="51">
        <v>45251</v>
      </c>
      <c r="X338" s="34">
        <v>2846</v>
      </c>
      <c r="Y338" s="34">
        <f t="shared" si="26"/>
        <v>61082</v>
      </c>
      <c r="Z338" s="33"/>
      <c r="AA338" s="33"/>
    </row>
    <row r="339" spans="1:27" ht="71" x14ac:dyDescent="0.2">
      <c r="A339" s="73">
        <v>61082</v>
      </c>
      <c r="B339" s="63" t="s">
        <v>30</v>
      </c>
      <c r="C339" s="63" t="str">
        <f>VLOOKUP(B339, [4]Riferimento!M$3:N381, 2, 0)</f>
        <v>Italy</v>
      </c>
      <c r="D339" s="63" t="s">
        <v>240</v>
      </c>
      <c r="E339" s="63" t="s">
        <v>246</v>
      </c>
      <c r="F339" s="64" t="str">
        <f>VLOOKUP(E339,[4]Riferimento!$E$3:$H$183,3,FALSE)</f>
        <v>EVT+10Y</v>
      </c>
      <c r="G339" s="64" t="str">
        <f>VLOOKUP(E339,[4]Riferimento!$E$3:$H$181,2,FALSE)</f>
        <v>Engineering Administration</v>
      </c>
      <c r="H339" s="71">
        <v>38899</v>
      </c>
      <c r="I339" s="74">
        <v>39264</v>
      </c>
      <c r="J339" s="66" t="s">
        <v>434</v>
      </c>
      <c r="K339" s="67" t="s">
        <v>435</v>
      </c>
      <c r="L339" s="63" t="s">
        <v>431</v>
      </c>
      <c r="M339" s="64" t="str">
        <f>VLOOKUP(E339,[4]Riferimento!$E$3:$H$181,4,FALSE)</f>
        <v>Project Closed</v>
      </c>
      <c r="N339" s="30">
        <v>42005</v>
      </c>
      <c r="O339" s="68">
        <f>VLOOKUP(E339,[4]Riferimento!$E$3:$I$181,5,FALSE)</f>
        <v>3650</v>
      </c>
      <c r="P339" s="69">
        <f t="shared" si="27"/>
        <v>45655</v>
      </c>
      <c r="Q339" s="69" t="str">
        <f>VLOOKUP(E339,[4]Riferimento!$E$3:$J$181,6,FALSE)</f>
        <v>Confidential</v>
      </c>
      <c r="R339" s="30"/>
      <c r="S339" s="72"/>
      <c r="T339" s="22" t="s">
        <v>549</v>
      </c>
      <c r="U339" s="23" t="s">
        <v>36</v>
      </c>
      <c r="V339" s="24" t="s">
        <v>245</v>
      </c>
      <c r="W339" s="51">
        <v>45251</v>
      </c>
      <c r="X339" s="34">
        <v>2846</v>
      </c>
      <c r="Y339" s="34">
        <f t="shared" si="26"/>
        <v>61082</v>
      </c>
      <c r="Z339" s="33"/>
      <c r="AA339" s="33"/>
    </row>
    <row r="340" spans="1:27" ht="71" x14ac:dyDescent="0.2">
      <c r="A340" s="73">
        <v>61082</v>
      </c>
      <c r="B340" s="63" t="s">
        <v>30</v>
      </c>
      <c r="C340" s="63" t="str">
        <f>VLOOKUP(B340, [4]Riferimento!M$3:N382, 2, 0)</f>
        <v>Italy</v>
      </c>
      <c r="D340" s="63" t="s">
        <v>240</v>
      </c>
      <c r="E340" s="63" t="s">
        <v>246</v>
      </c>
      <c r="F340" s="64" t="str">
        <f>VLOOKUP(E340,[4]Riferimento!$E$3:$H$183,3,FALSE)</f>
        <v>EVT+10Y</v>
      </c>
      <c r="G340" s="64" t="str">
        <f>VLOOKUP(E340,[4]Riferimento!$E$3:$H$181,2,FALSE)</f>
        <v>Engineering Administration</v>
      </c>
      <c r="H340" s="71">
        <v>40057</v>
      </c>
      <c r="I340" s="74">
        <v>40422</v>
      </c>
      <c r="J340" s="66" t="s">
        <v>436</v>
      </c>
      <c r="K340" s="67" t="s">
        <v>437</v>
      </c>
      <c r="L340" s="63" t="s">
        <v>418</v>
      </c>
      <c r="M340" s="64" t="str">
        <f>VLOOKUP(E340,[4]Riferimento!$E$3:$H$181,4,FALSE)</f>
        <v>Project Closed</v>
      </c>
      <c r="N340" s="30">
        <v>42005</v>
      </c>
      <c r="O340" s="68">
        <f>VLOOKUP(E340,[4]Riferimento!$E$3:$I$181,5,FALSE)</f>
        <v>3650</v>
      </c>
      <c r="P340" s="69">
        <f t="shared" si="27"/>
        <v>45655</v>
      </c>
      <c r="Q340" s="69" t="str">
        <f>VLOOKUP(E340,[4]Riferimento!$E$3:$J$181,6,FALSE)</f>
        <v>Confidential</v>
      </c>
      <c r="R340" s="30"/>
      <c r="S340" s="72"/>
      <c r="T340" s="22" t="s">
        <v>549</v>
      </c>
      <c r="U340" s="23" t="s">
        <v>36</v>
      </c>
      <c r="V340" s="24" t="s">
        <v>245</v>
      </c>
      <c r="W340" s="51">
        <v>45251</v>
      </c>
      <c r="X340" s="34">
        <v>2846</v>
      </c>
      <c r="Y340" s="34">
        <f t="shared" si="26"/>
        <v>61082</v>
      </c>
      <c r="Z340" s="33"/>
      <c r="AA340" s="33"/>
    </row>
    <row r="341" spans="1:27" ht="71" x14ac:dyDescent="0.2">
      <c r="A341" s="73">
        <v>61082</v>
      </c>
      <c r="B341" s="63" t="s">
        <v>30</v>
      </c>
      <c r="C341" s="63" t="str">
        <f>VLOOKUP(B341, [4]Riferimento!M$3:N383, 2, 0)</f>
        <v>Italy</v>
      </c>
      <c r="D341" s="63" t="s">
        <v>240</v>
      </c>
      <c r="E341" s="63" t="s">
        <v>246</v>
      </c>
      <c r="F341" s="64" t="str">
        <f>VLOOKUP(E341,[4]Riferimento!$E$3:$H$183,3,FALSE)</f>
        <v>EVT+10Y</v>
      </c>
      <c r="G341" s="64" t="str">
        <f>VLOOKUP(E341,[4]Riferimento!$E$3:$H$181,2,FALSE)</f>
        <v>Engineering Administration</v>
      </c>
      <c r="H341" s="71">
        <v>39661</v>
      </c>
      <c r="I341" s="74">
        <v>40148</v>
      </c>
      <c r="J341" s="66" t="s">
        <v>438</v>
      </c>
      <c r="K341" s="67" t="s">
        <v>439</v>
      </c>
      <c r="L341" s="63" t="s">
        <v>418</v>
      </c>
      <c r="M341" s="64" t="str">
        <f>VLOOKUP(E341,[4]Riferimento!$E$3:$H$181,4,FALSE)</f>
        <v>Project Closed</v>
      </c>
      <c r="N341" s="30">
        <v>42005</v>
      </c>
      <c r="O341" s="68">
        <f>VLOOKUP(E341,[4]Riferimento!$E$3:$I$181,5,FALSE)</f>
        <v>3650</v>
      </c>
      <c r="P341" s="69">
        <f t="shared" si="27"/>
        <v>45655</v>
      </c>
      <c r="Q341" s="69" t="str">
        <f>VLOOKUP(E341,[4]Riferimento!$E$3:$J$181,6,FALSE)</f>
        <v>Confidential</v>
      </c>
      <c r="R341" s="30"/>
      <c r="S341" s="72"/>
      <c r="T341" s="22" t="s">
        <v>549</v>
      </c>
      <c r="U341" s="23" t="s">
        <v>36</v>
      </c>
      <c r="V341" s="24" t="s">
        <v>245</v>
      </c>
      <c r="W341" s="51">
        <v>45251</v>
      </c>
      <c r="X341" s="34">
        <v>2846</v>
      </c>
      <c r="Y341" s="34">
        <f t="shared" si="26"/>
        <v>61082</v>
      </c>
      <c r="Z341" s="33"/>
      <c r="AA341" s="33"/>
    </row>
    <row r="342" spans="1:27" ht="71" x14ac:dyDescent="0.2">
      <c r="A342" s="73">
        <v>61082</v>
      </c>
      <c r="B342" s="63" t="s">
        <v>30</v>
      </c>
      <c r="C342" s="63" t="str">
        <f>VLOOKUP(B342, [4]Riferimento!M$3:N384, 2, 0)</f>
        <v>Italy</v>
      </c>
      <c r="D342" s="63" t="s">
        <v>240</v>
      </c>
      <c r="E342" s="63" t="s">
        <v>246</v>
      </c>
      <c r="F342" s="64" t="str">
        <f>VLOOKUP(E342,[4]Riferimento!$E$3:$H$183,3,FALSE)</f>
        <v>EVT+10Y</v>
      </c>
      <c r="G342" s="64" t="str">
        <f>VLOOKUP(E342,[4]Riferimento!$E$3:$H$181,2,FALSE)</f>
        <v>Engineering Administration</v>
      </c>
      <c r="H342" s="71">
        <v>39448</v>
      </c>
      <c r="I342" s="74">
        <v>40148</v>
      </c>
      <c r="J342" s="66" t="s">
        <v>440</v>
      </c>
      <c r="K342" s="67" t="s">
        <v>441</v>
      </c>
      <c r="L342" s="63" t="s">
        <v>418</v>
      </c>
      <c r="M342" s="64" t="str">
        <f>VLOOKUP(E342,[4]Riferimento!$E$3:$H$181,4,FALSE)</f>
        <v>Project Closed</v>
      </c>
      <c r="N342" s="30">
        <v>42005</v>
      </c>
      <c r="O342" s="68">
        <f>VLOOKUP(E342,[4]Riferimento!$E$3:$I$181,5,FALSE)</f>
        <v>3650</v>
      </c>
      <c r="P342" s="69">
        <f t="shared" si="27"/>
        <v>45655</v>
      </c>
      <c r="Q342" s="69" t="str">
        <f>VLOOKUP(E342,[4]Riferimento!$E$3:$J$181,6,FALSE)</f>
        <v>Confidential</v>
      </c>
      <c r="R342" s="30"/>
      <c r="S342" s="72"/>
      <c r="T342" s="22" t="s">
        <v>549</v>
      </c>
      <c r="U342" s="23" t="s">
        <v>36</v>
      </c>
      <c r="V342" s="24" t="s">
        <v>245</v>
      </c>
      <c r="W342" s="51">
        <v>45251</v>
      </c>
      <c r="X342" s="34">
        <v>2846</v>
      </c>
      <c r="Y342" s="34">
        <f t="shared" si="26"/>
        <v>61082</v>
      </c>
      <c r="Z342" s="33"/>
      <c r="AA342" s="33"/>
    </row>
    <row r="343" spans="1:27" ht="71" x14ac:dyDescent="0.2">
      <c r="A343" s="73">
        <v>61082</v>
      </c>
      <c r="B343" s="63" t="s">
        <v>30</v>
      </c>
      <c r="C343" s="63" t="str">
        <f>VLOOKUP(B343, [4]Riferimento!M$3:N385, 2, 0)</f>
        <v>Italy</v>
      </c>
      <c r="D343" s="63" t="s">
        <v>240</v>
      </c>
      <c r="E343" s="63" t="s">
        <v>246</v>
      </c>
      <c r="F343" s="64" t="str">
        <f>VLOOKUP(E343,[4]Riferimento!$E$3:$H$183,3,FALSE)</f>
        <v>EVT+10Y</v>
      </c>
      <c r="G343" s="64" t="str">
        <f>VLOOKUP(E343,[4]Riferimento!$E$3:$H$181,2,FALSE)</f>
        <v>Engineering Administration</v>
      </c>
      <c r="H343" s="71">
        <v>39114</v>
      </c>
      <c r="I343" s="74">
        <v>39417</v>
      </c>
      <c r="J343" s="66" t="s">
        <v>442</v>
      </c>
      <c r="K343" s="67" t="s">
        <v>443</v>
      </c>
      <c r="L343" s="63" t="s">
        <v>418</v>
      </c>
      <c r="M343" s="64" t="str">
        <f>VLOOKUP(E343,[4]Riferimento!$E$3:$H$181,4,FALSE)</f>
        <v>Project Closed</v>
      </c>
      <c r="N343" s="30">
        <v>42005</v>
      </c>
      <c r="O343" s="68">
        <f>VLOOKUP(E343,[4]Riferimento!$E$3:$I$181,5,FALSE)</f>
        <v>3650</v>
      </c>
      <c r="P343" s="69">
        <f t="shared" si="27"/>
        <v>45655</v>
      </c>
      <c r="Q343" s="69" t="str">
        <f>VLOOKUP(E343,[4]Riferimento!$E$3:$J$181,6,FALSE)</f>
        <v>Confidential</v>
      </c>
      <c r="R343" s="30"/>
      <c r="S343" s="72"/>
      <c r="T343" s="22" t="s">
        <v>549</v>
      </c>
      <c r="U343" s="23" t="s">
        <v>36</v>
      </c>
      <c r="V343" s="24" t="s">
        <v>245</v>
      </c>
      <c r="W343" s="51">
        <v>45251</v>
      </c>
      <c r="X343" s="34">
        <v>2846</v>
      </c>
      <c r="Y343" s="34">
        <f t="shared" si="26"/>
        <v>61082</v>
      </c>
      <c r="Z343" s="33"/>
      <c r="AA343" s="33"/>
    </row>
    <row r="344" spans="1:27" ht="99" x14ac:dyDescent="0.2">
      <c r="A344" s="63">
        <v>61083</v>
      </c>
      <c r="B344" s="63" t="s">
        <v>30</v>
      </c>
      <c r="C344" s="63" t="str">
        <f>VLOOKUP(B344, [5]Riferimento!M$3:N386, 2, 0)</f>
        <v>Italy</v>
      </c>
      <c r="D344" s="63" t="s">
        <v>240</v>
      </c>
      <c r="E344" s="63" t="s">
        <v>241</v>
      </c>
      <c r="F344" s="64" t="str">
        <f>VLOOKUP(E344,[5]Riferimento!$E$3:$H$183,3,FALSE)</f>
        <v>EVT+15Y</v>
      </c>
      <c r="G344" s="64" t="str">
        <f>VLOOKUP(E344,[5]Riferimento!$E$3:$H$181,2,FALSE)</f>
        <v>Contracts / Agreements - Customers, Vendors or Subcontractors</v>
      </c>
      <c r="H344" s="30">
        <v>43344</v>
      </c>
      <c r="I344" s="65" t="s">
        <v>444</v>
      </c>
      <c r="J344" s="75" t="s">
        <v>301</v>
      </c>
      <c r="K344" s="76" t="s">
        <v>445</v>
      </c>
      <c r="L344" s="63" t="s">
        <v>446</v>
      </c>
      <c r="M344" s="64" t="str">
        <f>VLOOKUP(E344,[5]Riferimento!$E$3:$H$181,4,FALSE)</f>
        <v>Termination of Contract and Warranty</v>
      </c>
      <c r="N344" s="30">
        <v>44866</v>
      </c>
      <c r="O344" s="68">
        <f>VLOOKUP(E344,[5]Riferimento!$E$3:$I$181,5,FALSE)</f>
        <v>5475</v>
      </c>
      <c r="P344" s="69">
        <f>N344+O344</f>
        <v>50341</v>
      </c>
      <c r="Q344" s="69" t="str">
        <f>VLOOKUP(E344,[5]Riferimento!$E$3:$J$181,6,FALSE)</f>
        <v>Confidential</v>
      </c>
      <c r="R344" s="30"/>
      <c r="S344" s="38" t="str">
        <f t="shared" si="24"/>
        <v/>
      </c>
      <c r="T344" s="22" t="s">
        <v>549</v>
      </c>
      <c r="U344" s="23" t="s">
        <v>36</v>
      </c>
      <c r="V344" s="24" t="s">
        <v>245</v>
      </c>
      <c r="W344" s="51">
        <v>45251</v>
      </c>
      <c r="X344" s="34">
        <v>2844</v>
      </c>
      <c r="Y344" s="34">
        <f t="shared" si="26"/>
        <v>61083</v>
      </c>
      <c r="Z344" s="33"/>
      <c r="AA344" s="33"/>
    </row>
    <row r="345" spans="1:27" ht="57" x14ac:dyDescent="0.2">
      <c r="A345" s="63">
        <v>61083</v>
      </c>
      <c r="B345" s="63" t="s">
        <v>30</v>
      </c>
      <c r="C345" s="63" t="str">
        <f>VLOOKUP(B345, [5]Riferimento!M$3:N387, 2, 0)</f>
        <v>Italy</v>
      </c>
      <c r="D345" s="63" t="s">
        <v>240</v>
      </c>
      <c r="E345" s="63" t="s">
        <v>246</v>
      </c>
      <c r="F345" s="64" t="str">
        <f>VLOOKUP(E345,[5]Riferimento!$E$3:$H$183,3,FALSE)</f>
        <v>EVT+10Y</v>
      </c>
      <c r="G345" s="64" t="str">
        <f>VLOOKUP(E345,[5]Riferimento!$E$3:$H$181,2,FALSE)</f>
        <v>Engineering Administration</v>
      </c>
      <c r="H345" s="30" t="s">
        <v>447</v>
      </c>
      <c r="I345" s="65" t="s">
        <v>444</v>
      </c>
      <c r="J345" s="75" t="s">
        <v>301</v>
      </c>
      <c r="K345" s="76" t="s">
        <v>445</v>
      </c>
      <c r="L345" s="63" t="s">
        <v>448</v>
      </c>
      <c r="M345" s="64" t="str">
        <f>VLOOKUP(E345,[5]Riferimento!$E$3:$H$181,4,FALSE)</f>
        <v>Project Closed</v>
      </c>
      <c r="N345" s="30">
        <v>44866</v>
      </c>
      <c r="O345" s="68">
        <f>VLOOKUP(E345,[5]Riferimento!$E$3:$I$181,5,FALSE)</f>
        <v>3650</v>
      </c>
      <c r="P345" s="69">
        <f t="shared" ref="P345:P359" si="28">N345+O345</f>
        <v>48516</v>
      </c>
      <c r="Q345" s="69" t="str">
        <f>VLOOKUP(E345,[5]Riferimento!$E$3:$J$181,6,FALSE)</f>
        <v>Confidential</v>
      </c>
      <c r="R345" s="30"/>
      <c r="S345" s="38" t="str">
        <f t="shared" si="24"/>
        <v/>
      </c>
      <c r="T345" s="22" t="s">
        <v>549</v>
      </c>
      <c r="U345" s="23" t="s">
        <v>36</v>
      </c>
      <c r="V345" s="24" t="s">
        <v>245</v>
      </c>
      <c r="W345" s="51">
        <v>45251</v>
      </c>
      <c r="X345" s="34">
        <v>2844</v>
      </c>
      <c r="Y345" s="34">
        <f t="shared" si="26"/>
        <v>61083</v>
      </c>
      <c r="Z345" s="33"/>
      <c r="AA345" s="33"/>
    </row>
    <row r="346" spans="1:27" ht="43" x14ac:dyDescent="0.2">
      <c r="A346" s="63">
        <v>61083</v>
      </c>
      <c r="B346" s="63" t="s">
        <v>30</v>
      </c>
      <c r="C346" s="63" t="str">
        <f>VLOOKUP(B346, [5]Riferimento!M$3:N388, 2, 0)</f>
        <v>Italy</v>
      </c>
      <c r="D346" s="63" t="s">
        <v>240</v>
      </c>
      <c r="E346" s="63" t="s">
        <v>251</v>
      </c>
      <c r="F346" s="64" t="str">
        <f>VLOOKUP(E346,[5]Riferimento!$E$3:$H$183,3,FALSE)</f>
        <v>EVT+30Y</v>
      </c>
      <c r="G346" s="64" t="str">
        <f>VLOOKUP(E346,[5]Riferimento!$E$3:$H$181,2,FALSE)</f>
        <v>Engineering Design Records</v>
      </c>
      <c r="H346" s="30" t="s">
        <v>449</v>
      </c>
      <c r="I346" s="65" t="s">
        <v>450</v>
      </c>
      <c r="J346" s="75" t="s">
        <v>301</v>
      </c>
      <c r="K346" s="76" t="s">
        <v>445</v>
      </c>
      <c r="L346" s="63" t="s">
        <v>451</v>
      </c>
      <c r="M346" s="64" t="str">
        <f>VLOOKUP(E346,[5]Riferimento!$E$3:$H$181,4,FALSE)</f>
        <v>Project and Warranty Closed</v>
      </c>
      <c r="N346" s="30">
        <v>44866</v>
      </c>
      <c r="O346" s="68">
        <f>VLOOKUP(E346,[5]Riferimento!$E$3:$I$181,5,FALSE)</f>
        <v>10950</v>
      </c>
      <c r="P346" s="69">
        <f t="shared" si="28"/>
        <v>55816</v>
      </c>
      <c r="Q346" s="69" t="str">
        <f>VLOOKUP(E346,[5]Riferimento!$E$3:$J$181,6,FALSE)</f>
        <v>Confidential</v>
      </c>
      <c r="R346" s="30"/>
      <c r="S346" s="38" t="str">
        <f t="shared" si="24"/>
        <v/>
      </c>
      <c r="T346" s="22" t="s">
        <v>549</v>
      </c>
      <c r="U346" s="23" t="s">
        <v>36</v>
      </c>
      <c r="V346" s="24" t="s">
        <v>245</v>
      </c>
      <c r="W346" s="51">
        <v>45251</v>
      </c>
      <c r="X346" s="34">
        <v>2844</v>
      </c>
      <c r="Y346" s="34">
        <f t="shared" si="26"/>
        <v>61083</v>
      </c>
      <c r="Z346" s="33"/>
      <c r="AA346" s="33"/>
    </row>
    <row r="347" spans="1:27" ht="43" x14ac:dyDescent="0.2">
      <c r="A347" s="63">
        <v>61083</v>
      </c>
      <c r="B347" s="63" t="s">
        <v>30</v>
      </c>
      <c r="C347" s="63" t="str">
        <f>VLOOKUP(B347, [5]Riferimento!M$3:N389, 2, 0)</f>
        <v>Italy</v>
      </c>
      <c r="D347" s="63" t="s">
        <v>240</v>
      </c>
      <c r="E347" s="63" t="s">
        <v>251</v>
      </c>
      <c r="F347" s="64" t="str">
        <f>VLOOKUP(E347,[5]Riferimento!$E$3:$H$183,3,FALSE)</f>
        <v>EVT+30Y</v>
      </c>
      <c r="G347" s="64" t="str">
        <f>VLOOKUP(E347,[5]Riferimento!$E$3:$H$181,2,FALSE)</f>
        <v>Engineering Design Records</v>
      </c>
      <c r="H347" s="30" t="s">
        <v>449</v>
      </c>
      <c r="I347" s="65" t="s">
        <v>450</v>
      </c>
      <c r="J347" s="75" t="s">
        <v>301</v>
      </c>
      <c r="K347" s="76" t="s">
        <v>445</v>
      </c>
      <c r="L347" s="63" t="s">
        <v>451</v>
      </c>
      <c r="M347" s="64" t="str">
        <f>VLOOKUP(E347,[5]Riferimento!$E$3:$H$181,4,FALSE)</f>
        <v>Project and Warranty Closed</v>
      </c>
      <c r="N347" s="30">
        <v>44866</v>
      </c>
      <c r="O347" s="68">
        <f>VLOOKUP(E347,[5]Riferimento!$E$3:$I$181,5,FALSE)</f>
        <v>10950</v>
      </c>
      <c r="P347" s="69">
        <f t="shared" si="28"/>
        <v>55816</v>
      </c>
      <c r="Q347" s="69" t="str">
        <f>VLOOKUP(E347,[5]Riferimento!$E$3:$J$181,6,FALSE)</f>
        <v>Confidential</v>
      </c>
      <c r="R347" s="30"/>
      <c r="S347" s="38" t="str">
        <f t="shared" si="24"/>
        <v/>
      </c>
      <c r="T347" s="22" t="s">
        <v>549</v>
      </c>
      <c r="U347" s="23" t="s">
        <v>36</v>
      </c>
      <c r="V347" s="24" t="s">
        <v>245</v>
      </c>
      <c r="W347" s="51">
        <v>45251</v>
      </c>
      <c r="X347" s="34">
        <v>2844</v>
      </c>
      <c r="Y347" s="34">
        <f t="shared" si="26"/>
        <v>61083</v>
      </c>
      <c r="Z347" s="33"/>
      <c r="AA347" s="33"/>
    </row>
    <row r="348" spans="1:27" ht="43" x14ac:dyDescent="0.2">
      <c r="A348" s="63">
        <v>61083</v>
      </c>
      <c r="B348" s="63" t="s">
        <v>30</v>
      </c>
      <c r="C348" s="63" t="str">
        <f>VLOOKUP(B348, [5]Riferimento!M$3:N390, 2, 0)</f>
        <v>Italy</v>
      </c>
      <c r="D348" s="63" t="s">
        <v>240</v>
      </c>
      <c r="E348" s="63" t="s">
        <v>251</v>
      </c>
      <c r="F348" s="64" t="str">
        <f>VLOOKUP(E348,[5]Riferimento!$E$3:$H$183,3,FALSE)</f>
        <v>EVT+30Y</v>
      </c>
      <c r="G348" s="64" t="str">
        <f>VLOOKUP(E348,[5]Riferimento!$E$3:$H$181,2,FALSE)</f>
        <v>Engineering Design Records</v>
      </c>
      <c r="H348" s="30" t="s">
        <v>450</v>
      </c>
      <c r="I348" s="65" t="s">
        <v>452</v>
      </c>
      <c r="J348" s="75" t="s">
        <v>301</v>
      </c>
      <c r="K348" s="76" t="s">
        <v>445</v>
      </c>
      <c r="L348" s="63" t="s">
        <v>451</v>
      </c>
      <c r="M348" s="64" t="str">
        <f>VLOOKUP(E348,[5]Riferimento!$E$3:$H$181,4,FALSE)</f>
        <v>Project and Warranty Closed</v>
      </c>
      <c r="N348" s="30">
        <v>44866</v>
      </c>
      <c r="O348" s="68">
        <f>VLOOKUP(E348,[5]Riferimento!$E$3:$I$181,5,FALSE)</f>
        <v>10950</v>
      </c>
      <c r="P348" s="69">
        <f t="shared" si="28"/>
        <v>55816</v>
      </c>
      <c r="Q348" s="69" t="str">
        <f>VLOOKUP(E348,[5]Riferimento!$E$3:$J$181,6,FALSE)</f>
        <v>Confidential</v>
      </c>
      <c r="R348" s="30"/>
      <c r="S348" s="38" t="str">
        <f t="shared" si="24"/>
        <v/>
      </c>
      <c r="T348" s="22" t="s">
        <v>549</v>
      </c>
      <c r="U348" s="23" t="s">
        <v>36</v>
      </c>
      <c r="V348" s="24" t="s">
        <v>245</v>
      </c>
      <c r="W348" s="51">
        <v>45251</v>
      </c>
      <c r="X348" s="34">
        <v>2844</v>
      </c>
      <c r="Y348" s="34">
        <f t="shared" si="26"/>
        <v>61083</v>
      </c>
      <c r="Z348" s="33"/>
      <c r="AA348" s="33"/>
    </row>
    <row r="349" spans="1:27" ht="43" x14ac:dyDescent="0.2">
      <c r="A349" s="73">
        <v>61084</v>
      </c>
      <c r="B349" s="63" t="s">
        <v>30</v>
      </c>
      <c r="C349" s="63" t="str">
        <f>VLOOKUP(B349, [5]Riferimento!M$3:N391, 2, 0)</f>
        <v>Italy</v>
      </c>
      <c r="D349" s="63" t="s">
        <v>240</v>
      </c>
      <c r="E349" s="63" t="s">
        <v>251</v>
      </c>
      <c r="F349" s="64" t="str">
        <f>VLOOKUP(E349,[5]Riferimento!$E$3:$H$183,3,FALSE)</f>
        <v>EVT+30Y</v>
      </c>
      <c r="G349" s="64" t="str">
        <f>VLOOKUP(E349,[5]Riferimento!$E$3:$H$181,2,FALSE)</f>
        <v>Engineering Design Records</v>
      </c>
      <c r="H349" s="30" t="s">
        <v>453</v>
      </c>
      <c r="I349" s="65" t="s">
        <v>454</v>
      </c>
      <c r="J349" s="75" t="s">
        <v>301</v>
      </c>
      <c r="K349" s="76" t="s">
        <v>445</v>
      </c>
      <c r="L349" s="63" t="s">
        <v>451</v>
      </c>
      <c r="M349" s="64" t="str">
        <f>VLOOKUP(E349,[5]Riferimento!$E$3:$H$181,4,FALSE)</f>
        <v>Project and Warranty Closed</v>
      </c>
      <c r="N349" s="30">
        <v>44866</v>
      </c>
      <c r="O349" s="68">
        <f>VLOOKUP(E349,[5]Riferimento!$E$3:$I$181,5,FALSE)</f>
        <v>10950</v>
      </c>
      <c r="P349" s="69">
        <f t="shared" si="28"/>
        <v>55816</v>
      </c>
      <c r="Q349" s="69" t="str">
        <f>VLOOKUP(E349,[5]Riferimento!$E$3:$J$181,6,FALSE)</f>
        <v>Confidential</v>
      </c>
      <c r="R349" s="30"/>
      <c r="S349" s="38" t="str">
        <f t="shared" si="24"/>
        <v/>
      </c>
      <c r="T349" s="22" t="s">
        <v>549</v>
      </c>
      <c r="U349" s="23" t="s">
        <v>36</v>
      </c>
      <c r="V349" s="24" t="s">
        <v>245</v>
      </c>
      <c r="W349" s="51">
        <v>45251</v>
      </c>
      <c r="X349" s="34">
        <v>2845</v>
      </c>
      <c r="Y349" s="34">
        <f t="shared" si="26"/>
        <v>61084</v>
      </c>
      <c r="Z349" s="33"/>
      <c r="AA349" s="33"/>
    </row>
    <row r="350" spans="1:27" ht="57" x14ac:dyDescent="0.2">
      <c r="A350" s="73">
        <v>61084</v>
      </c>
      <c r="B350" s="63" t="s">
        <v>30</v>
      </c>
      <c r="C350" s="63" t="str">
        <f>VLOOKUP(B350, [5]Riferimento!M$3:N392, 2, 0)</f>
        <v>Italy</v>
      </c>
      <c r="D350" s="63" t="s">
        <v>240</v>
      </c>
      <c r="E350" s="63" t="s">
        <v>246</v>
      </c>
      <c r="F350" s="64" t="str">
        <f>VLOOKUP(E350,[5]Riferimento!$E$3:$H$183,3,FALSE)</f>
        <v>EVT+10Y</v>
      </c>
      <c r="G350" s="64" t="str">
        <f>VLOOKUP(E350,[5]Riferimento!$E$3:$H$181,2,FALSE)</f>
        <v>Engineering Administration</v>
      </c>
      <c r="H350" s="77" t="s">
        <v>455</v>
      </c>
      <c r="I350" s="78">
        <v>43862</v>
      </c>
      <c r="J350" s="75" t="s">
        <v>301</v>
      </c>
      <c r="K350" s="76" t="s">
        <v>445</v>
      </c>
      <c r="L350" s="63" t="s">
        <v>456</v>
      </c>
      <c r="M350" s="64" t="str">
        <f>VLOOKUP(E350,[5]Riferimento!$E$3:$H$181,4,FALSE)</f>
        <v>Project Closed</v>
      </c>
      <c r="N350" s="30">
        <v>44866</v>
      </c>
      <c r="O350" s="68">
        <f>VLOOKUP(E350,[5]Riferimento!$E$3:$I$181,5,FALSE)</f>
        <v>3650</v>
      </c>
      <c r="P350" s="69">
        <f t="shared" si="28"/>
        <v>48516</v>
      </c>
      <c r="Q350" s="69" t="str">
        <f>VLOOKUP(E350,[5]Riferimento!$E$3:$J$181,6,FALSE)</f>
        <v>Confidential</v>
      </c>
      <c r="R350" s="30"/>
      <c r="S350" s="38" t="str">
        <f t="shared" si="24"/>
        <v/>
      </c>
      <c r="T350" s="22" t="s">
        <v>549</v>
      </c>
      <c r="U350" s="23" t="s">
        <v>36</v>
      </c>
      <c r="V350" s="24" t="s">
        <v>245</v>
      </c>
      <c r="W350" s="51">
        <v>45251</v>
      </c>
      <c r="X350" s="34">
        <v>2845</v>
      </c>
      <c r="Y350" s="34">
        <f t="shared" si="26"/>
        <v>61084</v>
      </c>
      <c r="Z350" s="33"/>
      <c r="AA350" s="33"/>
    </row>
    <row r="351" spans="1:27" ht="57" x14ac:dyDescent="0.2">
      <c r="A351" s="73">
        <v>61084</v>
      </c>
      <c r="B351" s="63" t="s">
        <v>30</v>
      </c>
      <c r="C351" s="63" t="str">
        <f>VLOOKUP(B351, [5]Riferimento!M$3:N393, 2, 0)</f>
        <v>Italy</v>
      </c>
      <c r="D351" s="63" t="s">
        <v>240</v>
      </c>
      <c r="E351" s="63" t="s">
        <v>246</v>
      </c>
      <c r="F351" s="64" t="str">
        <f>VLOOKUP(E351,[5]Riferimento!$E$3:$H$183,3,FALSE)</f>
        <v>EVT+10Y</v>
      </c>
      <c r="G351" s="64" t="str">
        <f>VLOOKUP(E351,[5]Riferimento!$E$3:$H$181,2,FALSE)</f>
        <v>Engineering Administration</v>
      </c>
      <c r="H351" s="77">
        <v>43891</v>
      </c>
      <c r="I351" s="78">
        <v>43922</v>
      </c>
      <c r="J351" s="75" t="s">
        <v>301</v>
      </c>
      <c r="K351" s="76" t="s">
        <v>445</v>
      </c>
      <c r="L351" s="63" t="s">
        <v>457</v>
      </c>
      <c r="M351" s="64" t="str">
        <f>VLOOKUP(E351,[5]Riferimento!$E$3:$H$181,4,FALSE)</f>
        <v>Project Closed</v>
      </c>
      <c r="N351" s="30">
        <v>44866</v>
      </c>
      <c r="O351" s="68">
        <f>VLOOKUP(E351,[5]Riferimento!$E$3:$I$181,5,FALSE)</f>
        <v>3650</v>
      </c>
      <c r="P351" s="69">
        <f t="shared" si="28"/>
        <v>48516</v>
      </c>
      <c r="Q351" s="69" t="str">
        <f>VLOOKUP(E351,[5]Riferimento!$E$3:$J$181,6,FALSE)</f>
        <v>Confidential</v>
      </c>
      <c r="R351" s="30"/>
      <c r="S351" s="38" t="str">
        <f t="shared" si="24"/>
        <v/>
      </c>
      <c r="T351" s="22" t="s">
        <v>549</v>
      </c>
      <c r="U351" s="23" t="s">
        <v>36</v>
      </c>
      <c r="V351" s="24" t="s">
        <v>245</v>
      </c>
      <c r="W351" s="51">
        <v>45251</v>
      </c>
      <c r="X351" s="34">
        <v>2845</v>
      </c>
      <c r="Y351" s="34">
        <f t="shared" si="26"/>
        <v>61084</v>
      </c>
      <c r="Z351" s="33"/>
      <c r="AA351" s="33"/>
    </row>
    <row r="352" spans="1:27" ht="57" x14ac:dyDescent="0.2">
      <c r="A352" s="73">
        <v>61084</v>
      </c>
      <c r="B352" s="63" t="s">
        <v>30</v>
      </c>
      <c r="C352" s="63" t="str">
        <f>VLOOKUP(B352, [5]Riferimento!M$3:N394, 2, 0)</f>
        <v>Italy</v>
      </c>
      <c r="D352" s="63" t="s">
        <v>240</v>
      </c>
      <c r="E352" s="63" t="s">
        <v>246</v>
      </c>
      <c r="F352" s="64" t="str">
        <f>VLOOKUP(E352,[5]Riferimento!$E$3:$H$183,3,FALSE)</f>
        <v>EVT+10Y</v>
      </c>
      <c r="G352" s="64" t="str">
        <f>VLOOKUP(E352,[5]Riferimento!$E$3:$H$181,2,FALSE)</f>
        <v>Engineering Administration</v>
      </c>
      <c r="H352" s="77">
        <v>43891</v>
      </c>
      <c r="I352" s="78">
        <v>43922</v>
      </c>
      <c r="J352" s="75" t="s">
        <v>301</v>
      </c>
      <c r="K352" s="76" t="s">
        <v>445</v>
      </c>
      <c r="L352" s="63" t="s">
        <v>457</v>
      </c>
      <c r="M352" s="64" t="str">
        <f>VLOOKUP(E352,[5]Riferimento!$E$3:$H$181,4,FALSE)</f>
        <v>Project Closed</v>
      </c>
      <c r="N352" s="30">
        <v>44866</v>
      </c>
      <c r="O352" s="68">
        <f>VLOOKUP(E352,[5]Riferimento!$E$3:$I$181,5,FALSE)</f>
        <v>3650</v>
      </c>
      <c r="P352" s="69">
        <f t="shared" si="28"/>
        <v>48516</v>
      </c>
      <c r="Q352" s="69" t="str">
        <f>VLOOKUP(E352,[5]Riferimento!$E$3:$J$181,6,FALSE)</f>
        <v>Confidential</v>
      </c>
      <c r="R352" s="30"/>
      <c r="S352" s="38" t="str">
        <f t="shared" si="24"/>
        <v/>
      </c>
      <c r="T352" s="22" t="s">
        <v>549</v>
      </c>
      <c r="U352" s="23" t="s">
        <v>36</v>
      </c>
      <c r="V352" s="24" t="s">
        <v>245</v>
      </c>
      <c r="W352" s="51">
        <v>45251</v>
      </c>
      <c r="X352" s="34">
        <v>2845</v>
      </c>
      <c r="Y352" s="34">
        <f t="shared" si="26"/>
        <v>61084</v>
      </c>
      <c r="Z352" s="33"/>
      <c r="AA352" s="33"/>
    </row>
    <row r="353" spans="1:27" ht="57" x14ac:dyDescent="0.2">
      <c r="A353" s="73">
        <v>61084</v>
      </c>
      <c r="B353" s="63" t="s">
        <v>30</v>
      </c>
      <c r="C353" s="63" t="str">
        <f>VLOOKUP(B353, [5]Riferimento!M$3:N395, 2, 0)</f>
        <v>Italy</v>
      </c>
      <c r="D353" s="63" t="s">
        <v>240</v>
      </c>
      <c r="E353" s="63" t="s">
        <v>254</v>
      </c>
      <c r="F353" s="64" t="str">
        <f>VLOOKUP(E353,[5]Riferimento!$E$3:$H$183,3,FALSE)</f>
        <v>EVT+10Y</v>
      </c>
      <c r="G353" s="64" t="str">
        <f>VLOOKUP(E353,[5]Riferimento!$E$3:$H$181,2,FALSE)</f>
        <v>Internal, External and Vendor Audits</v>
      </c>
      <c r="H353" s="77" t="s">
        <v>444</v>
      </c>
      <c r="I353" s="78" t="s">
        <v>458</v>
      </c>
      <c r="J353" s="75" t="s">
        <v>301</v>
      </c>
      <c r="K353" s="76" t="s">
        <v>445</v>
      </c>
      <c r="L353" s="63" t="s">
        <v>459</v>
      </c>
      <c r="M353" s="64" t="str">
        <f>VLOOKUP(E353,[5]Riferimento!$E$3:$H$181,4,FALSE)</f>
        <v>Close of Audit</v>
      </c>
      <c r="N353" s="30">
        <v>44866</v>
      </c>
      <c r="O353" s="68">
        <f>VLOOKUP(E353,[5]Riferimento!$E$3:$I$181,5,FALSE)</f>
        <v>3650</v>
      </c>
      <c r="P353" s="69">
        <f t="shared" si="28"/>
        <v>48516</v>
      </c>
      <c r="Q353" s="69" t="str">
        <f>VLOOKUP(E353,[5]Riferimento!$E$3:$J$181,6,FALSE)</f>
        <v>Confidential</v>
      </c>
      <c r="R353" s="30"/>
      <c r="S353" s="38" t="str">
        <f t="shared" si="24"/>
        <v/>
      </c>
      <c r="T353" s="22" t="s">
        <v>549</v>
      </c>
      <c r="U353" s="23" t="s">
        <v>36</v>
      </c>
      <c r="V353" s="24" t="s">
        <v>245</v>
      </c>
      <c r="W353" s="51">
        <v>45251</v>
      </c>
      <c r="X353" s="34">
        <v>2845</v>
      </c>
      <c r="Y353" s="34">
        <f t="shared" si="26"/>
        <v>61084</v>
      </c>
      <c r="Z353" s="33"/>
      <c r="AA353" s="33"/>
    </row>
    <row r="354" spans="1:27" ht="43" x14ac:dyDescent="0.2">
      <c r="A354" s="73">
        <v>61084</v>
      </c>
      <c r="B354" s="63" t="s">
        <v>30</v>
      </c>
      <c r="C354" s="63" t="str">
        <f>VLOOKUP(B354, [5]Riferimento!M$3:N396, 2, 0)</f>
        <v>Italy</v>
      </c>
      <c r="D354" s="63" t="s">
        <v>240</v>
      </c>
      <c r="E354" s="64" t="s">
        <v>460</v>
      </c>
      <c r="F354" s="64" t="str">
        <f>VLOOKUP(E354,[5]Riferimento!$E$3:$H$183,3,FALSE)</f>
        <v>EVT+30Y</v>
      </c>
      <c r="G354" s="79" t="s">
        <v>461</v>
      </c>
      <c r="H354" s="77" t="s">
        <v>462</v>
      </c>
      <c r="I354" s="78" t="s">
        <v>463</v>
      </c>
      <c r="J354" s="75" t="s">
        <v>301</v>
      </c>
      <c r="K354" s="76" t="s">
        <v>445</v>
      </c>
      <c r="L354" s="63" t="s">
        <v>464</v>
      </c>
      <c r="M354" s="64" t="e">
        <f>VLOOKUP(L354,[5]Riferimento!$E$3:$H$183,3,FALSE)</f>
        <v>#N/A</v>
      </c>
      <c r="N354" s="30">
        <v>44866</v>
      </c>
      <c r="O354" s="68" t="e">
        <f>VLOOKUP(#REF!,[5]Riferimento!$E$3:$I$181,5,FALSE)</f>
        <v>#REF!</v>
      </c>
      <c r="P354" s="69" t="e">
        <f t="shared" si="28"/>
        <v>#REF!</v>
      </c>
      <c r="Q354" s="69" t="e">
        <f>VLOOKUP(#REF!,[5]Riferimento!$E$3:$J$181,6,FALSE)</f>
        <v>#REF!</v>
      </c>
      <c r="R354" s="30"/>
      <c r="S354" s="38" t="str">
        <f t="shared" si="24"/>
        <v/>
      </c>
      <c r="T354" s="22" t="s">
        <v>549</v>
      </c>
      <c r="U354" s="23" t="s">
        <v>36</v>
      </c>
      <c r="V354" s="24" t="s">
        <v>245</v>
      </c>
      <c r="W354" s="51">
        <v>45251</v>
      </c>
      <c r="X354" s="34">
        <v>2845</v>
      </c>
      <c r="Y354" s="34">
        <f t="shared" si="26"/>
        <v>61084</v>
      </c>
      <c r="Z354" s="33"/>
      <c r="AA354" s="33"/>
    </row>
    <row r="355" spans="1:27" ht="57" x14ac:dyDescent="0.2">
      <c r="A355" s="73">
        <v>61085</v>
      </c>
      <c r="B355" s="63" t="s">
        <v>30</v>
      </c>
      <c r="C355" s="63" t="str">
        <f>VLOOKUP(B355, [5]Riferimento!M$3:N397, 2, 0)</f>
        <v>Italy</v>
      </c>
      <c r="D355" s="63" t="s">
        <v>240</v>
      </c>
      <c r="E355" s="63" t="s">
        <v>254</v>
      </c>
      <c r="F355" s="64" t="str">
        <f>VLOOKUP(E355,[5]Riferimento!$E$3:$H$183,3,FALSE)</f>
        <v>EVT+10Y</v>
      </c>
      <c r="G355" s="64" t="str">
        <f>VLOOKUP(E355,[5]Riferimento!$E$3:$H$181,2,FALSE)</f>
        <v>Internal, External and Vendor Audits</v>
      </c>
      <c r="H355" s="77" t="s">
        <v>465</v>
      </c>
      <c r="I355" s="78" t="s">
        <v>462</v>
      </c>
      <c r="J355" s="75" t="s">
        <v>301</v>
      </c>
      <c r="K355" s="76" t="s">
        <v>445</v>
      </c>
      <c r="L355" s="63" t="s">
        <v>466</v>
      </c>
      <c r="M355" s="64" t="str">
        <f>VLOOKUP(E355,[5]Riferimento!$E$3:$H$181,4,FALSE)</f>
        <v>Close of Audit</v>
      </c>
      <c r="N355" s="30">
        <v>44866</v>
      </c>
      <c r="O355" s="68">
        <f>VLOOKUP(E355,[5]Riferimento!$E$3:$I$181,5,FALSE)</f>
        <v>3650</v>
      </c>
      <c r="P355" s="69">
        <f t="shared" si="28"/>
        <v>48516</v>
      </c>
      <c r="Q355" s="69" t="str">
        <f>VLOOKUP(E355,[5]Riferimento!$E$3:$J$181,6,FALSE)</f>
        <v>Confidential</v>
      </c>
      <c r="R355" s="30"/>
      <c r="S355" s="38" t="str">
        <f t="shared" si="24"/>
        <v/>
      </c>
      <c r="T355" s="22" t="s">
        <v>549</v>
      </c>
      <c r="U355" s="23" t="s">
        <v>36</v>
      </c>
      <c r="V355" s="24" t="s">
        <v>245</v>
      </c>
      <c r="W355" s="51">
        <v>45251</v>
      </c>
      <c r="X355" s="34">
        <v>2845</v>
      </c>
      <c r="Y355" s="34">
        <f t="shared" si="26"/>
        <v>61085</v>
      </c>
      <c r="Z355" s="33"/>
      <c r="AA355" s="33"/>
    </row>
    <row r="356" spans="1:27" ht="57" x14ac:dyDescent="0.2">
      <c r="A356" s="73">
        <v>61085</v>
      </c>
      <c r="B356" s="63" t="s">
        <v>30</v>
      </c>
      <c r="C356" s="63" t="str">
        <f>VLOOKUP(B356, [5]Riferimento!M$3:N398, 2, 0)</f>
        <v>Italy</v>
      </c>
      <c r="D356" s="63" t="s">
        <v>240</v>
      </c>
      <c r="E356" s="63" t="s">
        <v>254</v>
      </c>
      <c r="F356" s="64" t="str">
        <f>VLOOKUP(E356,[5]Riferimento!$E$3:$H$183,3,FALSE)</f>
        <v>EVT+10Y</v>
      </c>
      <c r="G356" s="64" t="str">
        <f>VLOOKUP(E356,[5]Riferimento!$E$3:$H$181,2,FALSE)</f>
        <v>Internal, External and Vendor Audits</v>
      </c>
      <c r="H356" s="77" t="s">
        <v>462</v>
      </c>
      <c r="I356" s="78">
        <v>44166</v>
      </c>
      <c r="J356" s="75" t="s">
        <v>301</v>
      </c>
      <c r="K356" s="76" t="s">
        <v>445</v>
      </c>
      <c r="L356" s="63" t="s">
        <v>466</v>
      </c>
      <c r="M356" s="64" t="str">
        <f>VLOOKUP(E356,[5]Riferimento!$E$3:$H$181,4,FALSE)</f>
        <v>Close of Audit</v>
      </c>
      <c r="N356" s="30">
        <v>44866</v>
      </c>
      <c r="O356" s="68">
        <f>VLOOKUP(E356,[5]Riferimento!$E$3:$I$181,5,FALSE)</f>
        <v>3650</v>
      </c>
      <c r="P356" s="69">
        <f t="shared" si="28"/>
        <v>48516</v>
      </c>
      <c r="Q356" s="69" t="str">
        <f>VLOOKUP(E356,[5]Riferimento!$E$3:$J$181,6,FALSE)</f>
        <v>Confidential</v>
      </c>
      <c r="R356" s="30"/>
      <c r="S356" s="38" t="str">
        <f t="shared" si="24"/>
        <v/>
      </c>
      <c r="T356" s="22" t="s">
        <v>549</v>
      </c>
      <c r="U356" s="23" t="s">
        <v>36</v>
      </c>
      <c r="V356" s="24" t="s">
        <v>245</v>
      </c>
      <c r="W356" s="51">
        <v>45251</v>
      </c>
      <c r="X356" s="34">
        <v>2845</v>
      </c>
      <c r="Y356" s="34">
        <f t="shared" si="26"/>
        <v>61085</v>
      </c>
      <c r="Z356" s="33"/>
      <c r="AA356" s="33"/>
    </row>
    <row r="357" spans="1:27" ht="57" x14ac:dyDescent="0.2">
      <c r="A357" s="73">
        <v>61085</v>
      </c>
      <c r="B357" s="63" t="s">
        <v>30</v>
      </c>
      <c r="C357" s="63" t="str">
        <f>VLOOKUP(B357, [5]Riferimento!M$3:N399, 2, 0)</f>
        <v>Italy</v>
      </c>
      <c r="D357" s="63" t="s">
        <v>240</v>
      </c>
      <c r="E357" s="63" t="s">
        <v>254</v>
      </c>
      <c r="F357" s="64" t="str">
        <f>VLOOKUP(E357,[5]Riferimento!$E$3:$H$183,3,FALSE)</f>
        <v>EVT+10Y</v>
      </c>
      <c r="G357" s="64" t="str">
        <f>VLOOKUP(E357,[5]Riferimento!$E$3:$H$181,2,FALSE)</f>
        <v>Internal, External and Vendor Audits</v>
      </c>
      <c r="H357" s="77" t="s">
        <v>462</v>
      </c>
      <c r="I357" s="78">
        <v>44166</v>
      </c>
      <c r="J357" s="75" t="s">
        <v>301</v>
      </c>
      <c r="K357" s="76" t="s">
        <v>445</v>
      </c>
      <c r="L357" s="63" t="s">
        <v>466</v>
      </c>
      <c r="M357" s="64" t="str">
        <f>VLOOKUP(E357,[5]Riferimento!$E$3:$H$181,4,FALSE)</f>
        <v>Close of Audit</v>
      </c>
      <c r="N357" s="30">
        <v>44866</v>
      </c>
      <c r="O357" s="68">
        <f>VLOOKUP(E357,[5]Riferimento!$E$3:$I$181,5,FALSE)</f>
        <v>3650</v>
      </c>
      <c r="P357" s="69">
        <f t="shared" si="28"/>
        <v>48516</v>
      </c>
      <c r="Q357" s="69" t="str">
        <f>VLOOKUP(E357,[5]Riferimento!$E$3:$J$181,6,FALSE)</f>
        <v>Confidential</v>
      </c>
      <c r="R357" s="30"/>
      <c r="S357" s="38" t="str">
        <f t="shared" si="24"/>
        <v/>
      </c>
      <c r="T357" s="22" t="s">
        <v>549</v>
      </c>
      <c r="U357" s="23" t="s">
        <v>36</v>
      </c>
      <c r="V357" s="24" t="s">
        <v>245</v>
      </c>
      <c r="W357" s="51">
        <v>45251</v>
      </c>
      <c r="X357" s="34">
        <v>2845</v>
      </c>
      <c r="Y357" s="34">
        <f t="shared" si="26"/>
        <v>61085</v>
      </c>
      <c r="Z357" s="33"/>
      <c r="AA357" s="33"/>
    </row>
    <row r="358" spans="1:27" ht="85" x14ac:dyDescent="0.2">
      <c r="A358" s="73">
        <v>61085</v>
      </c>
      <c r="B358" s="63" t="s">
        <v>30</v>
      </c>
      <c r="C358" s="63" t="str">
        <f>VLOOKUP(B358, [5]Riferimento!M$3:N400, 2, 0)</f>
        <v>Italy</v>
      </c>
      <c r="D358" s="63" t="s">
        <v>240</v>
      </c>
      <c r="E358" s="63" t="s">
        <v>254</v>
      </c>
      <c r="F358" s="64" t="str">
        <f>VLOOKUP(E358,[5]Riferimento!$E$3:$H$183,3,FALSE)</f>
        <v>EVT+10Y</v>
      </c>
      <c r="G358" s="64" t="str">
        <f>VLOOKUP(E358,[5]Riferimento!$E$3:$H$181,2,FALSE)</f>
        <v>Internal, External and Vendor Audits</v>
      </c>
      <c r="H358" s="77" t="s">
        <v>467</v>
      </c>
      <c r="I358" s="78" t="s">
        <v>463</v>
      </c>
      <c r="J358" s="75" t="s">
        <v>301</v>
      </c>
      <c r="K358" s="76" t="s">
        <v>445</v>
      </c>
      <c r="L358" s="63" t="s">
        <v>468</v>
      </c>
      <c r="M358" s="64" t="str">
        <f>VLOOKUP(E358,[5]Riferimento!$E$3:$H$181,4,FALSE)</f>
        <v>Close of Audit</v>
      </c>
      <c r="N358" s="30">
        <v>44866</v>
      </c>
      <c r="O358" s="68">
        <f>VLOOKUP(E358,[5]Riferimento!$E$3:$I$181,5,FALSE)</f>
        <v>3650</v>
      </c>
      <c r="P358" s="69">
        <f t="shared" si="28"/>
        <v>48516</v>
      </c>
      <c r="Q358" s="69" t="str">
        <f>VLOOKUP(E358,[5]Riferimento!$E$3:$J$181,6,FALSE)</f>
        <v>Confidential</v>
      </c>
      <c r="R358" s="30"/>
      <c r="S358" s="38" t="str">
        <f t="shared" si="24"/>
        <v/>
      </c>
      <c r="T358" s="22" t="s">
        <v>549</v>
      </c>
      <c r="U358" s="23" t="s">
        <v>36</v>
      </c>
      <c r="V358" s="24" t="s">
        <v>245</v>
      </c>
      <c r="W358" s="51">
        <v>45251</v>
      </c>
      <c r="X358" s="34">
        <v>2845</v>
      </c>
      <c r="Y358" s="34">
        <f t="shared" si="26"/>
        <v>61085</v>
      </c>
      <c r="Z358" s="33"/>
      <c r="AA358" s="33"/>
    </row>
    <row r="359" spans="1:27" ht="57" x14ac:dyDescent="0.2">
      <c r="A359" s="73">
        <v>61085</v>
      </c>
      <c r="B359" s="63" t="s">
        <v>30</v>
      </c>
      <c r="C359" s="63" t="str">
        <f>VLOOKUP(B359, [5]Riferimento!M$3:N401, 2, 0)</f>
        <v>Italy</v>
      </c>
      <c r="D359" s="63" t="s">
        <v>240</v>
      </c>
      <c r="E359" s="63" t="s">
        <v>254</v>
      </c>
      <c r="F359" s="64" t="str">
        <f>VLOOKUP(E359,[5]Riferimento!$E$3:$H$183,3,FALSE)</f>
        <v>EVT+10Y</v>
      </c>
      <c r="G359" s="64" t="str">
        <f>VLOOKUP(E359,[5]Riferimento!$E$3:$H$181,2,FALSE)</f>
        <v>Internal, External and Vendor Audits</v>
      </c>
      <c r="H359" s="77" t="s">
        <v>467</v>
      </c>
      <c r="I359" s="78" t="s">
        <v>463</v>
      </c>
      <c r="J359" s="75" t="s">
        <v>301</v>
      </c>
      <c r="K359" s="76" t="s">
        <v>445</v>
      </c>
      <c r="L359" s="63" t="s">
        <v>469</v>
      </c>
      <c r="M359" s="64" t="str">
        <f>VLOOKUP(E359,[5]Riferimento!$E$3:$H$181,4,FALSE)</f>
        <v>Close of Audit</v>
      </c>
      <c r="N359" s="30">
        <v>44866</v>
      </c>
      <c r="O359" s="68">
        <f>VLOOKUP(E359,[5]Riferimento!$E$3:$I$181,5,FALSE)</f>
        <v>3650</v>
      </c>
      <c r="P359" s="69">
        <f t="shared" si="28"/>
        <v>48516</v>
      </c>
      <c r="Q359" s="69" t="str">
        <f>VLOOKUP(E359,[5]Riferimento!$E$3:$J$181,6,FALSE)</f>
        <v>Confidential</v>
      </c>
      <c r="R359" s="30"/>
      <c r="S359" s="38" t="str">
        <f t="shared" si="24"/>
        <v/>
      </c>
      <c r="T359" s="22" t="s">
        <v>549</v>
      </c>
      <c r="U359" s="23" t="s">
        <v>36</v>
      </c>
      <c r="V359" s="24" t="s">
        <v>245</v>
      </c>
      <c r="W359" s="51">
        <v>45251</v>
      </c>
      <c r="X359" s="34">
        <v>2845</v>
      </c>
      <c r="Y359" s="34">
        <f t="shared" si="26"/>
        <v>61085</v>
      </c>
      <c r="Z359" s="33"/>
      <c r="AA359" s="33"/>
    </row>
    <row r="360" spans="1:27" ht="113" x14ac:dyDescent="0.2">
      <c r="A360" s="63">
        <v>61086</v>
      </c>
      <c r="B360" s="63" t="s">
        <v>30</v>
      </c>
      <c r="C360" s="63" t="str">
        <f>VLOOKUP(B360, [6]Riferimento!M$3:N402, 2, 0)</f>
        <v>Italy</v>
      </c>
      <c r="D360" s="80" t="s">
        <v>141</v>
      </c>
      <c r="E360" s="63" t="s">
        <v>79</v>
      </c>
      <c r="F360" s="64" t="str">
        <f>VLOOKUP(E360,[6]Riferimento!$E$3:$H$183,3,FALSE)</f>
        <v>EVT+10Y</v>
      </c>
      <c r="G360" s="64" t="str">
        <f>VLOOKUP(E360,[6]Riferimento!$E$3:$H$181,2,FALSE)</f>
        <v>Accounts Payable, Receivables, Journal Vouchers and Cost Accounting</v>
      </c>
      <c r="H360" s="30">
        <v>44562</v>
      </c>
      <c r="I360" s="65">
        <v>44926</v>
      </c>
      <c r="J360" s="75" t="s">
        <v>80</v>
      </c>
      <c r="K360" s="76" t="s">
        <v>283</v>
      </c>
      <c r="L360" s="63" t="s">
        <v>470</v>
      </c>
      <c r="M360" s="64" t="str">
        <f>VLOOKUP(E360,[6]Riferimento!$E$3:$H$181,4,FALSE)</f>
        <v>Tax Year Closed</v>
      </c>
      <c r="N360" s="30">
        <v>45317</v>
      </c>
      <c r="O360" s="68">
        <f>VLOOKUP(E360,[6]Riferimento!$E$3:$I$181,5,FALSE)</f>
        <v>3650</v>
      </c>
      <c r="P360" s="69">
        <f>N360+O360</f>
        <v>48967</v>
      </c>
      <c r="Q360" s="69" t="str">
        <f>VLOOKUP(E360,[6]Riferimento!$E$3:$J$181,6,FALSE)</f>
        <v>Confidential</v>
      </c>
      <c r="R360" s="30"/>
      <c r="S360" s="38" t="str">
        <f t="shared" si="24"/>
        <v/>
      </c>
      <c r="T360" s="22" t="s">
        <v>549</v>
      </c>
      <c r="U360" s="23" t="s">
        <v>36</v>
      </c>
      <c r="V360" s="39" t="s">
        <v>166</v>
      </c>
      <c r="W360" s="51">
        <v>45322</v>
      </c>
      <c r="X360" s="34">
        <v>3644</v>
      </c>
      <c r="Y360" s="34">
        <f t="shared" si="26"/>
        <v>61086</v>
      </c>
      <c r="Z360" s="33"/>
      <c r="AA360" s="33"/>
    </row>
    <row r="361" spans="1:27" ht="113" x14ac:dyDescent="0.2">
      <c r="A361" s="63">
        <v>61086</v>
      </c>
      <c r="B361" s="63" t="s">
        <v>30</v>
      </c>
      <c r="C361" s="63" t="str">
        <f>VLOOKUP(B361, [6]Riferimento!M$3:N403, 2, 0)</f>
        <v>Italy</v>
      </c>
      <c r="D361" s="80" t="s">
        <v>141</v>
      </c>
      <c r="E361" s="63" t="s">
        <v>79</v>
      </c>
      <c r="F361" s="64" t="str">
        <f>VLOOKUP(E361,[6]Riferimento!$E$3:$H$183,3,FALSE)</f>
        <v>EVT+10Y</v>
      </c>
      <c r="G361" s="64" t="str">
        <f>VLOOKUP(E361,[6]Riferimento!$E$3:$H$181,2,FALSE)</f>
        <v>Accounts Payable, Receivables, Journal Vouchers and Cost Accounting</v>
      </c>
      <c r="H361" s="30">
        <v>44562</v>
      </c>
      <c r="I361" s="65">
        <v>44926</v>
      </c>
      <c r="J361" s="75" t="s">
        <v>167</v>
      </c>
      <c r="K361" s="76" t="s">
        <v>168</v>
      </c>
      <c r="L361" s="63" t="s">
        <v>471</v>
      </c>
      <c r="M361" s="64" t="str">
        <f>VLOOKUP(E361,[6]Riferimento!$E$3:$H$181,4,FALSE)</f>
        <v>Tax Year Closed</v>
      </c>
      <c r="N361" s="30">
        <v>45317</v>
      </c>
      <c r="O361" s="68">
        <f>VLOOKUP(E361,[6]Riferimento!$E$3:$I$181,5,FALSE)</f>
        <v>3650</v>
      </c>
      <c r="P361" s="69">
        <f t="shared" ref="P361" si="29">N361+O361</f>
        <v>48967</v>
      </c>
      <c r="Q361" s="69" t="str">
        <f>VLOOKUP(E361,[6]Riferimento!$E$3:$J$181,6,FALSE)</f>
        <v>Confidential</v>
      </c>
      <c r="R361" s="30"/>
      <c r="S361" s="38" t="str">
        <f t="shared" si="24"/>
        <v/>
      </c>
      <c r="T361" s="22" t="s">
        <v>549</v>
      </c>
      <c r="U361" s="23" t="s">
        <v>36</v>
      </c>
      <c r="V361" s="39" t="s">
        <v>166</v>
      </c>
      <c r="W361" s="51">
        <v>45322</v>
      </c>
      <c r="X361" s="34">
        <v>3644</v>
      </c>
      <c r="Y361" s="34">
        <f t="shared" si="26"/>
        <v>61086</v>
      </c>
      <c r="Z361" s="33"/>
      <c r="AA361" s="33"/>
    </row>
    <row r="362" spans="1:27" ht="99" x14ac:dyDescent="0.2">
      <c r="A362" s="63">
        <v>61087</v>
      </c>
      <c r="B362" s="63" t="s">
        <v>30</v>
      </c>
      <c r="C362" s="63" t="str">
        <f>VLOOKUP(B362, [7]Riferimento!M$3:N404, 2, 0)</f>
        <v>Italy</v>
      </c>
      <c r="D362" s="63" t="s">
        <v>240</v>
      </c>
      <c r="E362" s="63" t="s">
        <v>251</v>
      </c>
      <c r="F362" s="64" t="str">
        <f>VLOOKUP(E362,[7]Riferimento!$E$3:$H$183,3,FALSE)</f>
        <v>EVT+30Y</v>
      </c>
      <c r="G362" s="64" t="str">
        <f>VLOOKUP(E362,[7]Riferimento!$E$3:$H$181,2,FALSE)</f>
        <v>Engineering Design Records</v>
      </c>
      <c r="H362" s="30">
        <v>42005</v>
      </c>
      <c r="I362" s="65">
        <v>43465</v>
      </c>
      <c r="J362" s="66" t="s">
        <v>472</v>
      </c>
      <c r="K362" s="67" t="s">
        <v>473</v>
      </c>
      <c r="L362" s="63" t="s">
        <v>474</v>
      </c>
      <c r="M362" s="64" t="str">
        <f>VLOOKUP(E362,[7]Riferimento!$E$3:$H$181,4,FALSE)</f>
        <v>Project and Warranty Closed</v>
      </c>
      <c r="N362" s="30">
        <v>43466</v>
      </c>
      <c r="O362" s="68">
        <f>VLOOKUP(E362,[7]Riferimento!$E$3:$I$181,5,FALSE)</f>
        <v>10950</v>
      </c>
      <c r="P362" s="69">
        <f>N362+O362</f>
        <v>54416</v>
      </c>
      <c r="Q362" s="69" t="str">
        <f>VLOOKUP(E362,[7]Riferimento!$E$3:$J$181,6,FALSE)</f>
        <v>Confidential</v>
      </c>
      <c r="R362" s="30"/>
      <c r="S362" s="38" t="str">
        <f t="shared" si="24"/>
        <v/>
      </c>
      <c r="T362" s="22" t="s">
        <v>549</v>
      </c>
      <c r="U362" s="23" t="s">
        <v>36</v>
      </c>
      <c r="V362" s="24" t="s">
        <v>245</v>
      </c>
      <c r="W362" s="51">
        <v>45322</v>
      </c>
      <c r="X362" s="34">
        <v>3644</v>
      </c>
      <c r="Y362" s="34">
        <f t="shared" si="26"/>
        <v>61087</v>
      </c>
      <c r="Z362" s="33"/>
      <c r="AA362" s="33"/>
    </row>
    <row r="363" spans="1:27" ht="71" x14ac:dyDescent="0.2">
      <c r="A363" s="63">
        <v>61087</v>
      </c>
      <c r="B363" s="63" t="s">
        <v>30</v>
      </c>
      <c r="C363" s="63" t="s">
        <v>475</v>
      </c>
      <c r="D363" s="63" t="s">
        <v>240</v>
      </c>
      <c r="E363" s="63" t="s">
        <v>241</v>
      </c>
      <c r="F363" s="64" t="s">
        <v>476</v>
      </c>
      <c r="G363" s="64" t="s">
        <v>477</v>
      </c>
      <c r="H363" s="30">
        <v>43101</v>
      </c>
      <c r="I363" s="65">
        <v>43830</v>
      </c>
      <c r="J363" s="66" t="s">
        <v>478</v>
      </c>
      <c r="K363" s="67" t="s">
        <v>479</v>
      </c>
      <c r="L363" s="63" t="s">
        <v>480</v>
      </c>
      <c r="M363" s="64" t="str">
        <f>VLOOKUP(E363,[7]Riferimento!$E$3:$H$181,4,FALSE)</f>
        <v>Termination of Contract and Warranty</v>
      </c>
      <c r="N363" s="30">
        <v>43831</v>
      </c>
      <c r="O363" s="68">
        <f>VLOOKUP(E363,[7]Riferimento!$E$3:$I$181,5,FALSE)</f>
        <v>5475</v>
      </c>
      <c r="P363" s="69">
        <f>N363+O363</f>
        <v>49306</v>
      </c>
      <c r="Q363" s="69" t="str">
        <f>VLOOKUP(E363,[7]Riferimento!$E$3:$J$181,6,FALSE)</f>
        <v>Confidential</v>
      </c>
      <c r="R363" s="30"/>
      <c r="S363" s="38" t="str">
        <f t="shared" si="24"/>
        <v/>
      </c>
      <c r="T363" s="22" t="s">
        <v>549</v>
      </c>
      <c r="U363" s="23" t="s">
        <v>36</v>
      </c>
      <c r="V363" s="24" t="s">
        <v>245</v>
      </c>
      <c r="W363" s="51">
        <v>45322</v>
      </c>
      <c r="X363" s="34">
        <v>3644</v>
      </c>
      <c r="Y363" s="34">
        <f t="shared" si="26"/>
        <v>61087</v>
      </c>
      <c r="Z363" s="33"/>
      <c r="AA363" s="33"/>
    </row>
    <row r="364" spans="1:27" ht="70" x14ac:dyDescent="0.2">
      <c r="A364" s="63">
        <v>61087</v>
      </c>
      <c r="B364" s="63" t="s">
        <v>30</v>
      </c>
      <c r="C364" s="23" t="str">
        <f>VLOOKUP(B364, [1]Riferimento!M$3:N408, 2, 0)</f>
        <v>Italy</v>
      </c>
      <c r="D364" s="22" t="s">
        <v>382</v>
      </c>
      <c r="E364" s="22" t="s">
        <v>194</v>
      </c>
      <c r="F364" s="24" t="str">
        <f>VLOOKUP(E364,[1]Riferimento!$E$3:$H$183,3,FALSE)</f>
        <v>5Y</v>
      </c>
      <c r="G364" s="24" t="str">
        <f>VLOOKUP(E364,[1]Riferimento!$E$3:$H$181,2,FALSE)</f>
        <v>General Correspondence and Working Papers</v>
      </c>
      <c r="H364" s="30">
        <v>44927</v>
      </c>
      <c r="I364" s="65">
        <v>45291</v>
      </c>
      <c r="J364" s="35" t="s">
        <v>384</v>
      </c>
      <c r="K364" s="27" t="s">
        <v>385</v>
      </c>
      <c r="L364" s="22" t="s">
        <v>481</v>
      </c>
      <c r="M364" s="24" t="str">
        <f>VLOOKUP(E364,[1]Riferimento!$E$3:$H$181,4,FALSE)</f>
        <v>Creation Date</v>
      </c>
      <c r="N364" s="25">
        <f t="shared" si="25"/>
        <v>45292</v>
      </c>
      <c r="O364" s="28">
        <f>VLOOKUP(E364,[1]Riferimento!$E$3:$I$181,5,FALSE)</f>
        <v>1825</v>
      </c>
      <c r="P364" s="29">
        <f t="shared" ref="P364:P366" si="30">N364+O364</f>
        <v>47117</v>
      </c>
      <c r="Q364" s="29" t="str">
        <f>VLOOKUP(E364,[2]Riferimento!$E$3:$J$181,6,FALSE)</f>
        <v>General</v>
      </c>
      <c r="R364" s="30"/>
      <c r="S364" s="38" t="str">
        <f t="shared" ref="S364:S427" si="31">IF(T364="Planet","066890B001","")</f>
        <v/>
      </c>
      <c r="T364" s="22" t="s">
        <v>549</v>
      </c>
      <c r="U364" s="23" t="s">
        <v>36</v>
      </c>
      <c r="V364" s="24" t="s">
        <v>387</v>
      </c>
      <c r="W364" s="51">
        <v>45322</v>
      </c>
      <c r="X364" s="34">
        <v>3644</v>
      </c>
      <c r="Y364" s="34">
        <f t="shared" si="26"/>
        <v>61087</v>
      </c>
      <c r="Z364" s="33"/>
      <c r="AA364" s="33"/>
    </row>
    <row r="365" spans="1:27" ht="70" x14ac:dyDescent="0.2">
      <c r="A365" s="63">
        <v>61087</v>
      </c>
      <c r="B365" s="63" t="s">
        <v>30</v>
      </c>
      <c r="C365" s="23" t="str">
        <f>VLOOKUP(B365, [1]Riferimento!M$3:N409, 2, 0)</f>
        <v>Italy</v>
      </c>
      <c r="D365" s="22" t="s">
        <v>382</v>
      </c>
      <c r="E365" s="22" t="s">
        <v>194</v>
      </c>
      <c r="F365" s="24" t="str">
        <f>VLOOKUP(E365,[1]Riferimento!$E$3:$H$183,3,FALSE)</f>
        <v>5Y</v>
      </c>
      <c r="G365" s="24" t="str">
        <f>VLOOKUP(E365,[1]Riferimento!$E$3:$H$181,2,FALSE)</f>
        <v>General Correspondence and Working Papers</v>
      </c>
      <c r="H365" s="30">
        <v>44927</v>
      </c>
      <c r="I365" s="65">
        <v>45291</v>
      </c>
      <c r="J365" s="35" t="s">
        <v>384</v>
      </c>
      <c r="K365" s="27" t="s">
        <v>385</v>
      </c>
      <c r="L365" s="22" t="s">
        <v>392</v>
      </c>
      <c r="M365" s="24" t="str">
        <f>VLOOKUP(E365,[1]Riferimento!$E$3:$H$181,4,FALSE)</f>
        <v>Creation Date</v>
      </c>
      <c r="N365" s="25">
        <f t="shared" si="25"/>
        <v>45292</v>
      </c>
      <c r="O365" s="28">
        <f>VLOOKUP(E365,[1]Riferimento!$E$3:$I$181,5,FALSE)</f>
        <v>1825</v>
      </c>
      <c r="P365" s="29">
        <f t="shared" si="30"/>
        <v>47117</v>
      </c>
      <c r="Q365" s="29" t="str">
        <f>VLOOKUP(E365,[2]Riferimento!$E$3:$J$181,6,FALSE)</f>
        <v>General</v>
      </c>
      <c r="R365" s="30"/>
      <c r="S365" s="38" t="str">
        <f t="shared" si="31"/>
        <v/>
      </c>
      <c r="T365" s="22" t="s">
        <v>549</v>
      </c>
      <c r="U365" s="23" t="s">
        <v>36</v>
      </c>
      <c r="V365" s="24" t="s">
        <v>387</v>
      </c>
      <c r="W365" s="51">
        <v>45322</v>
      </c>
      <c r="X365" s="34">
        <v>3644</v>
      </c>
      <c r="Y365" s="34">
        <f t="shared" si="26"/>
        <v>61087</v>
      </c>
      <c r="Z365" s="33"/>
      <c r="AA365" s="33"/>
    </row>
    <row r="366" spans="1:27" ht="70" x14ac:dyDescent="0.2">
      <c r="A366" s="63">
        <v>61087</v>
      </c>
      <c r="B366" s="63" t="s">
        <v>30</v>
      </c>
      <c r="C366" s="23" t="str">
        <f>VLOOKUP(B366, [1]Riferimento!M$3:N410, 2, 0)</f>
        <v>Italy</v>
      </c>
      <c r="D366" s="22" t="s">
        <v>382</v>
      </c>
      <c r="E366" s="22" t="s">
        <v>194</v>
      </c>
      <c r="F366" s="24" t="str">
        <f>VLOOKUP(E366,[1]Riferimento!$E$3:$H$183,3,FALSE)</f>
        <v>5Y</v>
      </c>
      <c r="G366" s="24" t="str">
        <f>VLOOKUP(E366,[1]Riferimento!$E$3:$H$181,2,FALSE)</f>
        <v>General Correspondence and Working Papers</v>
      </c>
      <c r="H366" s="30">
        <v>44927</v>
      </c>
      <c r="I366" s="65">
        <v>45291</v>
      </c>
      <c r="J366" s="35" t="s">
        <v>384</v>
      </c>
      <c r="K366" s="27" t="s">
        <v>385</v>
      </c>
      <c r="L366" s="22" t="s">
        <v>482</v>
      </c>
      <c r="M366" s="24" t="str">
        <f>VLOOKUP(E366,[1]Riferimento!$E$3:$H$181,4,FALSE)</f>
        <v>Creation Date</v>
      </c>
      <c r="N366" s="25">
        <f t="shared" si="25"/>
        <v>45292</v>
      </c>
      <c r="O366" s="28">
        <f>VLOOKUP(E366,[1]Riferimento!$E$3:$I$181,5,FALSE)</f>
        <v>1825</v>
      </c>
      <c r="P366" s="29">
        <f t="shared" si="30"/>
        <v>47117</v>
      </c>
      <c r="Q366" s="29" t="str">
        <f>VLOOKUP(E366,[2]Riferimento!$E$3:$J$181,6,FALSE)</f>
        <v>General</v>
      </c>
      <c r="R366" s="30"/>
      <c r="S366" s="38" t="str">
        <f t="shared" si="31"/>
        <v/>
      </c>
      <c r="T366" s="22" t="s">
        <v>549</v>
      </c>
      <c r="U366" s="23" t="s">
        <v>36</v>
      </c>
      <c r="V366" s="24" t="s">
        <v>387</v>
      </c>
      <c r="W366" s="51">
        <v>45322</v>
      </c>
      <c r="X366" s="34">
        <v>3644</v>
      </c>
      <c r="Y366" s="34">
        <f t="shared" si="26"/>
        <v>61087</v>
      </c>
      <c r="Z366" s="33"/>
      <c r="AA366" s="33"/>
    </row>
    <row r="367" spans="1:27" ht="29" x14ac:dyDescent="0.2">
      <c r="A367" s="63">
        <v>61091</v>
      </c>
      <c r="B367" s="63" t="s">
        <v>30</v>
      </c>
      <c r="C367" s="63" t="str">
        <f>VLOOKUP(B367, [8]Riferimento!M$3:N409, 2, 0)</f>
        <v>Italy</v>
      </c>
      <c r="D367" s="63" t="s">
        <v>483</v>
      </c>
      <c r="E367" s="63" t="s">
        <v>484</v>
      </c>
      <c r="F367" s="64" t="str">
        <f>VLOOKUP(E367,[8]Riferimento!$E$3:$H$183,3,FALSE)</f>
        <v>EVT+10Y</v>
      </c>
      <c r="G367" s="64" t="str">
        <f>VLOOKUP(E367,[8]Riferimento!$E$3:$H$181,2,FALSE)</f>
        <v>Training Materials</v>
      </c>
      <c r="H367" s="30">
        <v>45335</v>
      </c>
      <c r="I367" s="65">
        <v>45335</v>
      </c>
      <c r="J367" s="75" t="s">
        <v>485</v>
      </c>
      <c r="K367" s="76" t="s">
        <v>486</v>
      </c>
      <c r="L367" s="63" t="s">
        <v>487</v>
      </c>
      <c r="M367" s="64" t="str">
        <f>VLOOKUP(E367,[8]Riferimento!$E$3:$H$181,4,FALSE)</f>
        <v>Superseded/Obsolete</v>
      </c>
      <c r="N367" s="30">
        <f>+I367+1</f>
        <v>45336</v>
      </c>
      <c r="O367" s="68">
        <f>VLOOKUP(E367,[8]Riferimento!$E$3:$I$181,5,FALSE)</f>
        <v>3650</v>
      </c>
      <c r="P367" s="69">
        <f>N367+O367</f>
        <v>48986</v>
      </c>
      <c r="Q367" s="69" t="str">
        <f>VLOOKUP(E367,[8]Riferimento!$E$3:$J$181,6,FALSE)</f>
        <v>Confidential</v>
      </c>
      <c r="R367" s="30"/>
      <c r="S367" s="38" t="str">
        <f t="shared" si="31"/>
        <v/>
      </c>
      <c r="T367" s="22" t="s">
        <v>549</v>
      </c>
      <c r="U367" s="23" t="s">
        <v>36</v>
      </c>
      <c r="V367" s="24" t="s">
        <v>488</v>
      </c>
      <c r="W367" s="51">
        <v>45335</v>
      </c>
      <c r="X367" s="34">
        <v>3501</v>
      </c>
      <c r="Y367" s="34">
        <f t="shared" si="26"/>
        <v>61091</v>
      </c>
      <c r="Z367" s="33"/>
      <c r="AA367" s="33"/>
    </row>
    <row r="368" spans="1:27" ht="29" x14ac:dyDescent="0.2">
      <c r="A368" s="63">
        <v>61091</v>
      </c>
      <c r="B368" s="63" t="s">
        <v>30</v>
      </c>
      <c r="C368" s="63" t="str">
        <f>VLOOKUP(B368, [8]Riferimento!M$3:N410, 2, 0)</f>
        <v>Italy</v>
      </c>
      <c r="D368" s="63" t="s">
        <v>483</v>
      </c>
      <c r="E368" s="63" t="s">
        <v>484</v>
      </c>
      <c r="F368" s="64" t="str">
        <f>VLOOKUP(E368,[8]Riferimento!$E$3:$H$183,3,FALSE)</f>
        <v>EVT+10Y</v>
      </c>
      <c r="G368" s="64" t="str">
        <f>VLOOKUP(E368,[8]Riferimento!$E$3:$H$181,2,FALSE)</f>
        <v>Training Materials</v>
      </c>
      <c r="H368" s="30">
        <v>45335</v>
      </c>
      <c r="I368" s="65">
        <v>45335</v>
      </c>
      <c r="J368" s="75" t="s">
        <v>485</v>
      </c>
      <c r="K368" s="76" t="s">
        <v>486</v>
      </c>
      <c r="L368" s="63" t="s">
        <v>489</v>
      </c>
      <c r="M368" s="64" t="str">
        <f>VLOOKUP(E368,[8]Riferimento!$E$3:$H$181,4,FALSE)</f>
        <v>Superseded/Obsolete</v>
      </c>
      <c r="N368" s="30">
        <f t="shared" ref="N368:N391" si="32">+I368+1</f>
        <v>45336</v>
      </c>
      <c r="O368" s="68">
        <f>VLOOKUP(E368,[8]Riferimento!$E$3:$I$181,5,FALSE)</f>
        <v>3650</v>
      </c>
      <c r="P368" s="69">
        <f t="shared" ref="P368:P391" si="33">N368+O368</f>
        <v>48986</v>
      </c>
      <c r="Q368" s="69" t="str">
        <f>VLOOKUP(E368,[8]Riferimento!$E$3:$J$181,6,FALSE)</f>
        <v>Confidential</v>
      </c>
      <c r="R368" s="30"/>
      <c r="S368" s="38" t="str">
        <f t="shared" si="31"/>
        <v/>
      </c>
      <c r="T368" s="22" t="s">
        <v>549</v>
      </c>
      <c r="U368" s="23" t="s">
        <v>36</v>
      </c>
      <c r="V368" s="24" t="s">
        <v>488</v>
      </c>
      <c r="W368" s="51">
        <v>45335</v>
      </c>
      <c r="X368" s="34">
        <v>3501</v>
      </c>
      <c r="Y368" s="34">
        <f t="shared" si="26"/>
        <v>61091</v>
      </c>
      <c r="Z368" s="33"/>
      <c r="AA368" s="33"/>
    </row>
    <row r="369" spans="1:27" ht="29" x14ac:dyDescent="0.2">
      <c r="A369" s="63">
        <v>61091</v>
      </c>
      <c r="B369" s="63" t="s">
        <v>30</v>
      </c>
      <c r="C369" s="63" t="str">
        <f>VLOOKUP(B369, [8]Riferimento!M$3:N411, 2, 0)</f>
        <v>Italy</v>
      </c>
      <c r="D369" s="63" t="s">
        <v>483</v>
      </c>
      <c r="E369" s="63" t="s">
        <v>484</v>
      </c>
      <c r="F369" s="64" t="str">
        <f>VLOOKUP(E369,[8]Riferimento!$E$3:$H$183,3,FALSE)</f>
        <v>EVT+10Y</v>
      </c>
      <c r="G369" s="64" t="str">
        <f>VLOOKUP(E369,[8]Riferimento!$E$3:$H$181,2,FALSE)</f>
        <v>Training Materials</v>
      </c>
      <c r="H369" s="30">
        <v>45335</v>
      </c>
      <c r="I369" s="65">
        <v>45335</v>
      </c>
      <c r="J369" s="75" t="s">
        <v>485</v>
      </c>
      <c r="K369" s="76" t="s">
        <v>486</v>
      </c>
      <c r="L369" s="63" t="s">
        <v>490</v>
      </c>
      <c r="M369" s="64" t="str">
        <f>VLOOKUP(E369,[8]Riferimento!$E$3:$H$181,4,FALSE)</f>
        <v>Superseded/Obsolete</v>
      </c>
      <c r="N369" s="30">
        <f t="shared" si="32"/>
        <v>45336</v>
      </c>
      <c r="O369" s="68">
        <f>VLOOKUP(E369,[8]Riferimento!$E$3:$I$181,5,FALSE)</f>
        <v>3650</v>
      </c>
      <c r="P369" s="69">
        <f t="shared" si="33"/>
        <v>48986</v>
      </c>
      <c r="Q369" s="69" t="str">
        <f>VLOOKUP(E369,[8]Riferimento!$E$3:$J$181,6,FALSE)</f>
        <v>Confidential</v>
      </c>
      <c r="R369" s="30"/>
      <c r="S369" s="38" t="str">
        <f t="shared" si="31"/>
        <v/>
      </c>
      <c r="T369" s="22" t="s">
        <v>549</v>
      </c>
      <c r="U369" s="23" t="s">
        <v>36</v>
      </c>
      <c r="V369" s="24" t="s">
        <v>488</v>
      </c>
      <c r="W369" s="51">
        <v>45335</v>
      </c>
      <c r="X369" s="34">
        <v>3501</v>
      </c>
      <c r="Y369" s="34">
        <f t="shared" si="26"/>
        <v>61091</v>
      </c>
      <c r="Z369" s="33"/>
      <c r="AA369" s="33"/>
    </row>
    <row r="370" spans="1:27" ht="29" x14ac:dyDescent="0.2">
      <c r="A370" s="73">
        <v>61092</v>
      </c>
      <c r="B370" s="63" t="s">
        <v>30</v>
      </c>
      <c r="C370" s="63" t="str">
        <f>VLOOKUP(B370, [8]Riferimento!M$3:N412, 2, 0)</f>
        <v>Italy</v>
      </c>
      <c r="D370" s="63" t="s">
        <v>483</v>
      </c>
      <c r="E370" s="63" t="s">
        <v>484</v>
      </c>
      <c r="F370" s="64" t="str">
        <f>VLOOKUP(E370,[8]Riferimento!$E$3:$H$183,3,FALSE)</f>
        <v>EVT+10Y</v>
      </c>
      <c r="G370" s="64" t="str">
        <f>VLOOKUP(E370,[8]Riferimento!$E$3:$H$181,2,FALSE)</f>
        <v>Training Materials</v>
      </c>
      <c r="H370" s="30">
        <v>45335</v>
      </c>
      <c r="I370" s="65">
        <v>45335</v>
      </c>
      <c r="J370" s="75" t="s">
        <v>485</v>
      </c>
      <c r="K370" s="76" t="s">
        <v>486</v>
      </c>
      <c r="L370" s="63" t="s">
        <v>491</v>
      </c>
      <c r="M370" s="64" t="str">
        <f>VLOOKUP(E370,[8]Riferimento!$E$3:$H$181,4,FALSE)</f>
        <v>Superseded/Obsolete</v>
      </c>
      <c r="N370" s="30">
        <f t="shared" si="32"/>
        <v>45336</v>
      </c>
      <c r="O370" s="68">
        <f>VLOOKUP(E370,[8]Riferimento!$E$3:$I$181,5,FALSE)</f>
        <v>3650</v>
      </c>
      <c r="P370" s="69">
        <f t="shared" si="33"/>
        <v>48986</v>
      </c>
      <c r="Q370" s="69" t="str">
        <f>VLOOKUP(E370,[8]Riferimento!$E$3:$J$181,6,FALSE)</f>
        <v>Confidential</v>
      </c>
      <c r="R370" s="30"/>
      <c r="S370" s="38" t="str">
        <f t="shared" si="31"/>
        <v/>
      </c>
      <c r="T370" s="22" t="s">
        <v>549</v>
      </c>
      <c r="U370" s="23" t="s">
        <v>36</v>
      </c>
      <c r="V370" s="24" t="s">
        <v>488</v>
      </c>
      <c r="W370" s="51">
        <v>45335</v>
      </c>
      <c r="X370" s="34">
        <v>3519</v>
      </c>
      <c r="Y370" s="34">
        <f t="shared" si="26"/>
        <v>61092</v>
      </c>
      <c r="Z370" s="33"/>
      <c r="AA370" s="33"/>
    </row>
    <row r="371" spans="1:27" ht="29" x14ac:dyDescent="0.2">
      <c r="A371" s="63">
        <v>61091</v>
      </c>
      <c r="B371" s="63" t="s">
        <v>30</v>
      </c>
      <c r="C371" s="63" t="str">
        <f>VLOOKUP(B371, [8]Riferimento!M$3:N413, 2, 0)</f>
        <v>Italy</v>
      </c>
      <c r="D371" s="63" t="s">
        <v>483</v>
      </c>
      <c r="E371" s="63" t="s">
        <v>484</v>
      </c>
      <c r="F371" s="64" t="str">
        <f>VLOOKUP(E371,[8]Riferimento!$E$3:$H$183,3,FALSE)</f>
        <v>EVT+10Y</v>
      </c>
      <c r="G371" s="64" t="str">
        <f>VLOOKUP(E371,[8]Riferimento!$E$3:$H$181,2,FALSE)</f>
        <v>Training Materials</v>
      </c>
      <c r="H371" s="30">
        <v>45335</v>
      </c>
      <c r="I371" s="65">
        <v>45335</v>
      </c>
      <c r="J371" s="75" t="s">
        <v>485</v>
      </c>
      <c r="K371" s="76" t="s">
        <v>486</v>
      </c>
      <c r="L371" s="63" t="s">
        <v>492</v>
      </c>
      <c r="M371" s="64" t="str">
        <f>VLOOKUP(E371,[8]Riferimento!$E$3:$H$181,4,FALSE)</f>
        <v>Superseded/Obsolete</v>
      </c>
      <c r="N371" s="30">
        <f t="shared" si="32"/>
        <v>45336</v>
      </c>
      <c r="O371" s="68">
        <f>VLOOKUP(E371,[8]Riferimento!$E$3:$I$181,5,FALSE)</f>
        <v>3650</v>
      </c>
      <c r="P371" s="69">
        <f t="shared" si="33"/>
        <v>48986</v>
      </c>
      <c r="Q371" s="69" t="str">
        <f>VLOOKUP(E371,[8]Riferimento!$E$3:$J$181,6,FALSE)</f>
        <v>Confidential</v>
      </c>
      <c r="R371" s="30"/>
      <c r="S371" s="38" t="str">
        <f t="shared" si="31"/>
        <v/>
      </c>
      <c r="T371" s="22" t="s">
        <v>549</v>
      </c>
      <c r="U371" s="23" t="s">
        <v>36</v>
      </c>
      <c r="V371" s="24" t="s">
        <v>488</v>
      </c>
      <c r="W371" s="51">
        <v>45335</v>
      </c>
      <c r="X371" s="34">
        <v>3501</v>
      </c>
      <c r="Y371" s="34">
        <f t="shared" si="26"/>
        <v>61091</v>
      </c>
      <c r="Z371" s="33"/>
      <c r="AA371" s="33"/>
    </row>
    <row r="372" spans="1:27" ht="43" x14ac:dyDescent="0.2">
      <c r="A372" s="73">
        <v>61089</v>
      </c>
      <c r="B372" s="63" t="s">
        <v>30</v>
      </c>
      <c r="C372" s="63" t="str">
        <f>VLOOKUP(B372, [8]Riferimento!M$3:N414, 2, 0)</f>
        <v>Italy</v>
      </c>
      <c r="D372" s="63" t="s">
        <v>483</v>
      </c>
      <c r="E372" s="63" t="s">
        <v>484</v>
      </c>
      <c r="F372" s="64" t="str">
        <f>VLOOKUP(E372,[8]Riferimento!$E$3:$H$183,3,FALSE)</f>
        <v>EVT+10Y</v>
      </c>
      <c r="G372" s="64" t="str">
        <f>VLOOKUP(E372,[8]Riferimento!$E$3:$H$181,2,FALSE)</f>
        <v>Training Materials</v>
      </c>
      <c r="H372" s="30">
        <v>45335</v>
      </c>
      <c r="I372" s="65">
        <v>45335</v>
      </c>
      <c r="J372" s="75" t="s">
        <v>485</v>
      </c>
      <c r="K372" s="76" t="s">
        <v>486</v>
      </c>
      <c r="L372" s="63" t="s">
        <v>493</v>
      </c>
      <c r="M372" s="64" t="str">
        <f>VLOOKUP(E372,[8]Riferimento!$E$3:$H$181,4,FALSE)</f>
        <v>Superseded/Obsolete</v>
      </c>
      <c r="N372" s="30">
        <f t="shared" si="32"/>
        <v>45336</v>
      </c>
      <c r="O372" s="68">
        <f>VLOOKUP(E372,[8]Riferimento!$E$3:$I$181,5,FALSE)</f>
        <v>3650</v>
      </c>
      <c r="P372" s="69">
        <f t="shared" si="33"/>
        <v>48986</v>
      </c>
      <c r="Q372" s="69" t="str">
        <f>VLOOKUP(E372,[8]Riferimento!$E$3:$J$181,6,FALSE)</f>
        <v>Confidential</v>
      </c>
      <c r="R372" s="30"/>
      <c r="S372" s="38" t="str">
        <f t="shared" si="31"/>
        <v/>
      </c>
      <c r="T372" s="22" t="s">
        <v>549</v>
      </c>
      <c r="U372" s="23" t="s">
        <v>36</v>
      </c>
      <c r="V372" s="24" t="s">
        <v>488</v>
      </c>
      <c r="W372" s="51">
        <v>45335</v>
      </c>
      <c r="X372" s="34">
        <v>3487</v>
      </c>
      <c r="Y372" s="34">
        <f t="shared" si="26"/>
        <v>61089</v>
      </c>
      <c r="Z372" s="33"/>
      <c r="AA372" s="33"/>
    </row>
    <row r="373" spans="1:27" ht="43" x14ac:dyDescent="0.2">
      <c r="A373" s="63">
        <v>61088</v>
      </c>
      <c r="B373" s="63" t="s">
        <v>30</v>
      </c>
      <c r="C373" s="63" t="str">
        <f>VLOOKUP(B373, [8]Riferimento!M$3:N415, 2, 0)</f>
        <v>Italy</v>
      </c>
      <c r="D373" s="63" t="s">
        <v>483</v>
      </c>
      <c r="E373" s="63" t="s">
        <v>484</v>
      </c>
      <c r="F373" s="64" t="str">
        <f>VLOOKUP(E373,[8]Riferimento!$E$3:$H$183,3,FALSE)</f>
        <v>EVT+10Y</v>
      </c>
      <c r="G373" s="64" t="str">
        <f>VLOOKUP(E373,[8]Riferimento!$E$3:$H$181,2,FALSE)</f>
        <v>Training Materials</v>
      </c>
      <c r="H373" s="30">
        <v>45335</v>
      </c>
      <c r="I373" s="65">
        <v>45335</v>
      </c>
      <c r="J373" s="75" t="s">
        <v>485</v>
      </c>
      <c r="K373" s="76" t="s">
        <v>486</v>
      </c>
      <c r="L373" s="63" t="s">
        <v>494</v>
      </c>
      <c r="M373" s="64" t="str">
        <f>VLOOKUP(E373,[8]Riferimento!$E$3:$H$181,4,FALSE)</f>
        <v>Superseded/Obsolete</v>
      </c>
      <c r="N373" s="30">
        <f t="shared" si="32"/>
        <v>45336</v>
      </c>
      <c r="O373" s="68">
        <f>VLOOKUP(E373,[8]Riferimento!$E$3:$I$181,5,FALSE)</f>
        <v>3650</v>
      </c>
      <c r="P373" s="69">
        <f t="shared" si="33"/>
        <v>48986</v>
      </c>
      <c r="Q373" s="69" t="str">
        <f>VLOOKUP(E373,[8]Riferimento!$E$3:$J$181,6,FALSE)</f>
        <v>Confidential</v>
      </c>
      <c r="R373" s="30"/>
      <c r="S373" s="38" t="str">
        <f t="shared" si="31"/>
        <v/>
      </c>
      <c r="T373" s="22" t="s">
        <v>549</v>
      </c>
      <c r="U373" s="23" t="s">
        <v>36</v>
      </c>
      <c r="V373" s="24" t="s">
        <v>488</v>
      </c>
      <c r="W373" s="51">
        <v>45335</v>
      </c>
      <c r="X373" s="34">
        <v>3501</v>
      </c>
      <c r="Y373" s="34">
        <f t="shared" si="26"/>
        <v>61088</v>
      </c>
      <c r="Z373" s="33"/>
      <c r="AA373" s="33"/>
    </row>
    <row r="374" spans="1:27" ht="57" x14ac:dyDescent="0.2">
      <c r="A374" s="73">
        <v>61090</v>
      </c>
      <c r="B374" s="63" t="s">
        <v>30</v>
      </c>
      <c r="C374" s="63" t="str">
        <f>VLOOKUP(B374, [8]Riferimento!M$3:N416, 2, 0)</f>
        <v>Italy</v>
      </c>
      <c r="D374" s="63" t="s">
        <v>483</v>
      </c>
      <c r="E374" s="63" t="s">
        <v>484</v>
      </c>
      <c r="F374" s="64" t="str">
        <f>VLOOKUP(E374,[8]Riferimento!$E$3:$H$183,3,FALSE)</f>
        <v>EVT+10Y</v>
      </c>
      <c r="G374" s="64" t="str">
        <f>VLOOKUP(E374,[8]Riferimento!$E$3:$H$181,2,FALSE)</f>
        <v>Training Materials</v>
      </c>
      <c r="H374" s="30">
        <v>45335</v>
      </c>
      <c r="I374" s="65">
        <v>45335</v>
      </c>
      <c r="J374" s="75" t="s">
        <v>485</v>
      </c>
      <c r="K374" s="76" t="s">
        <v>486</v>
      </c>
      <c r="L374" s="63" t="s">
        <v>495</v>
      </c>
      <c r="M374" s="64" t="str">
        <f>VLOOKUP(E374,[8]Riferimento!$E$3:$H$181,4,FALSE)</f>
        <v>Superseded/Obsolete</v>
      </c>
      <c r="N374" s="30">
        <f t="shared" si="32"/>
        <v>45336</v>
      </c>
      <c r="O374" s="68">
        <f>VLOOKUP(E374,[8]Riferimento!$E$3:$I$181,5,FALSE)</f>
        <v>3650</v>
      </c>
      <c r="P374" s="69">
        <f t="shared" si="33"/>
        <v>48986</v>
      </c>
      <c r="Q374" s="69" t="str">
        <f>VLOOKUP(E374,[8]Riferimento!$E$3:$J$181,6,FALSE)</f>
        <v>Confidential</v>
      </c>
      <c r="R374" s="30"/>
      <c r="S374" s="38" t="str">
        <f t="shared" si="31"/>
        <v/>
      </c>
      <c r="T374" s="22" t="s">
        <v>549</v>
      </c>
      <c r="U374" s="23" t="s">
        <v>36</v>
      </c>
      <c r="V374" s="24" t="s">
        <v>488</v>
      </c>
      <c r="W374" s="51">
        <v>45335</v>
      </c>
      <c r="X374" s="34">
        <v>3502</v>
      </c>
      <c r="Y374" s="34">
        <f t="shared" si="26"/>
        <v>61090</v>
      </c>
      <c r="Z374" s="33"/>
      <c r="AA374" s="33"/>
    </row>
    <row r="375" spans="1:27" ht="43" x14ac:dyDescent="0.2">
      <c r="A375" s="63">
        <v>61089</v>
      </c>
      <c r="B375" s="63" t="s">
        <v>30</v>
      </c>
      <c r="C375" s="63" t="str">
        <f>VLOOKUP(B375, [8]Riferimento!M$3:N417, 2, 0)</f>
        <v>Italy</v>
      </c>
      <c r="D375" s="63" t="s">
        <v>483</v>
      </c>
      <c r="E375" s="63" t="s">
        <v>484</v>
      </c>
      <c r="F375" s="64" t="str">
        <f>VLOOKUP(E375,[8]Riferimento!$E$3:$H$183,3,FALSE)</f>
        <v>EVT+10Y</v>
      </c>
      <c r="G375" s="64" t="str">
        <f>VLOOKUP(E375,[8]Riferimento!$E$3:$H$181,2,FALSE)</f>
        <v>Training Materials</v>
      </c>
      <c r="H375" s="30">
        <v>45335</v>
      </c>
      <c r="I375" s="65">
        <v>45335</v>
      </c>
      <c r="J375" s="75" t="s">
        <v>485</v>
      </c>
      <c r="K375" s="76" t="s">
        <v>486</v>
      </c>
      <c r="L375" s="63" t="s">
        <v>496</v>
      </c>
      <c r="M375" s="64" t="str">
        <f>VLOOKUP(E375,[8]Riferimento!$E$3:$H$181,4,FALSE)</f>
        <v>Superseded/Obsolete</v>
      </c>
      <c r="N375" s="30">
        <f t="shared" si="32"/>
        <v>45336</v>
      </c>
      <c r="O375" s="68">
        <f>VLOOKUP(E375,[8]Riferimento!$E$3:$I$181,5,FALSE)</f>
        <v>3650</v>
      </c>
      <c r="P375" s="69">
        <f t="shared" si="33"/>
        <v>48986</v>
      </c>
      <c r="Q375" s="69" t="str">
        <f>VLOOKUP(E375,[8]Riferimento!$E$3:$J$181,6,FALSE)</f>
        <v>Confidential</v>
      </c>
      <c r="R375" s="30"/>
      <c r="S375" s="38" t="str">
        <f t="shared" si="31"/>
        <v/>
      </c>
      <c r="T375" s="22" t="s">
        <v>549</v>
      </c>
      <c r="U375" s="23" t="s">
        <v>36</v>
      </c>
      <c r="V375" s="24" t="s">
        <v>488</v>
      </c>
      <c r="W375" s="51">
        <v>45335</v>
      </c>
      <c r="X375" s="34">
        <v>3487</v>
      </c>
      <c r="Y375" s="34">
        <f t="shared" si="26"/>
        <v>61089</v>
      </c>
      <c r="Z375" s="33"/>
      <c r="AA375" s="33"/>
    </row>
    <row r="376" spans="1:27" ht="43" x14ac:dyDescent="0.2">
      <c r="A376" s="63">
        <v>61089</v>
      </c>
      <c r="B376" s="63" t="s">
        <v>30</v>
      </c>
      <c r="C376" s="63" t="str">
        <f>VLOOKUP(B376, [8]Riferimento!M$3:N418, 2, 0)</f>
        <v>Italy</v>
      </c>
      <c r="D376" s="63" t="s">
        <v>483</v>
      </c>
      <c r="E376" s="63" t="s">
        <v>484</v>
      </c>
      <c r="F376" s="64" t="str">
        <f>VLOOKUP(E376,[8]Riferimento!$E$3:$H$183,3,FALSE)</f>
        <v>EVT+10Y</v>
      </c>
      <c r="G376" s="64" t="str">
        <f>VLOOKUP(E376,[8]Riferimento!$E$3:$H$181,2,FALSE)</f>
        <v>Training Materials</v>
      </c>
      <c r="H376" s="30">
        <v>45335</v>
      </c>
      <c r="I376" s="65">
        <v>45335</v>
      </c>
      <c r="J376" s="75" t="s">
        <v>485</v>
      </c>
      <c r="K376" s="76" t="s">
        <v>486</v>
      </c>
      <c r="L376" s="63" t="s">
        <v>497</v>
      </c>
      <c r="M376" s="64" t="str">
        <f>VLOOKUP(E376,[8]Riferimento!$E$3:$H$181,4,FALSE)</f>
        <v>Superseded/Obsolete</v>
      </c>
      <c r="N376" s="30">
        <f t="shared" si="32"/>
        <v>45336</v>
      </c>
      <c r="O376" s="68">
        <f>VLOOKUP(E376,[8]Riferimento!$E$3:$I$181,5,FALSE)</f>
        <v>3650</v>
      </c>
      <c r="P376" s="69">
        <f t="shared" si="33"/>
        <v>48986</v>
      </c>
      <c r="Q376" s="69" t="str">
        <f>VLOOKUP(E376,[8]Riferimento!$E$3:$J$181,6,FALSE)</f>
        <v>Confidential</v>
      </c>
      <c r="R376" s="30"/>
      <c r="S376" s="38" t="str">
        <f t="shared" si="31"/>
        <v/>
      </c>
      <c r="T376" s="22" t="s">
        <v>549</v>
      </c>
      <c r="U376" s="23" t="s">
        <v>36</v>
      </c>
      <c r="V376" s="24" t="s">
        <v>488</v>
      </c>
      <c r="W376" s="51">
        <v>45335</v>
      </c>
      <c r="X376" s="34">
        <v>3487</v>
      </c>
      <c r="Y376" s="34">
        <f t="shared" si="26"/>
        <v>61089</v>
      </c>
      <c r="Z376" s="33"/>
      <c r="AA376" s="33"/>
    </row>
    <row r="377" spans="1:27" ht="43" x14ac:dyDescent="0.2">
      <c r="A377" s="63">
        <v>61088</v>
      </c>
      <c r="B377" s="63" t="s">
        <v>30</v>
      </c>
      <c r="C377" s="63" t="str">
        <f>VLOOKUP(B377, [8]Riferimento!M$3:N419, 2, 0)</f>
        <v>Italy</v>
      </c>
      <c r="D377" s="63" t="s">
        <v>483</v>
      </c>
      <c r="E377" s="63" t="s">
        <v>484</v>
      </c>
      <c r="F377" s="64" t="str">
        <f>VLOOKUP(E377,[8]Riferimento!$E$3:$H$183,3,FALSE)</f>
        <v>EVT+10Y</v>
      </c>
      <c r="G377" s="64" t="str">
        <f>VLOOKUP(E377,[8]Riferimento!$E$3:$H$181,2,FALSE)</f>
        <v>Training Materials</v>
      </c>
      <c r="H377" s="30">
        <v>45335</v>
      </c>
      <c r="I377" s="65">
        <v>45335</v>
      </c>
      <c r="J377" s="75" t="s">
        <v>485</v>
      </c>
      <c r="K377" s="76" t="s">
        <v>486</v>
      </c>
      <c r="L377" s="63" t="s">
        <v>498</v>
      </c>
      <c r="M377" s="64" t="str">
        <f>VLOOKUP(E377,[8]Riferimento!$E$3:$H$181,4,FALSE)</f>
        <v>Superseded/Obsolete</v>
      </c>
      <c r="N377" s="30">
        <f t="shared" si="32"/>
        <v>45336</v>
      </c>
      <c r="O377" s="68">
        <f>VLOOKUP(E377,[8]Riferimento!$E$3:$I$181,5,FALSE)</f>
        <v>3650</v>
      </c>
      <c r="P377" s="69">
        <f t="shared" si="33"/>
        <v>48986</v>
      </c>
      <c r="Q377" s="69" t="str">
        <f>VLOOKUP(E377,[8]Riferimento!$E$3:$J$181,6,FALSE)</f>
        <v>Confidential</v>
      </c>
      <c r="R377" s="30"/>
      <c r="S377" s="38" t="str">
        <f t="shared" si="31"/>
        <v/>
      </c>
      <c r="T377" s="22" t="s">
        <v>549</v>
      </c>
      <c r="U377" s="23" t="s">
        <v>36</v>
      </c>
      <c r="V377" s="24" t="s">
        <v>488</v>
      </c>
      <c r="W377" s="51">
        <v>45335</v>
      </c>
      <c r="X377" s="34">
        <v>3501</v>
      </c>
      <c r="Y377" s="34">
        <f t="shared" si="26"/>
        <v>61088</v>
      </c>
      <c r="Z377" s="33"/>
      <c r="AA377" s="33"/>
    </row>
    <row r="378" spans="1:27" ht="29" x14ac:dyDescent="0.2">
      <c r="A378" s="73">
        <v>61089</v>
      </c>
      <c r="B378" s="63" t="s">
        <v>30</v>
      </c>
      <c r="C378" s="63" t="str">
        <f>VLOOKUP(B378, [8]Riferimento!M$3:N420, 2, 0)</f>
        <v>Italy</v>
      </c>
      <c r="D378" s="63" t="s">
        <v>483</v>
      </c>
      <c r="E378" s="63" t="s">
        <v>484</v>
      </c>
      <c r="F378" s="64" t="str">
        <f>VLOOKUP(E378,[8]Riferimento!$E$3:$H$183,3,FALSE)</f>
        <v>EVT+10Y</v>
      </c>
      <c r="G378" s="64" t="str">
        <f>VLOOKUP(E378,[8]Riferimento!$E$3:$H$181,2,FALSE)</f>
        <v>Training Materials</v>
      </c>
      <c r="H378" s="30">
        <v>45335</v>
      </c>
      <c r="I378" s="65">
        <v>45335</v>
      </c>
      <c r="J378" s="75" t="s">
        <v>485</v>
      </c>
      <c r="K378" s="76" t="s">
        <v>486</v>
      </c>
      <c r="L378" s="63" t="s">
        <v>499</v>
      </c>
      <c r="M378" s="64" t="str">
        <f>VLOOKUP(E378,[8]Riferimento!$E$3:$H$181,4,FALSE)</f>
        <v>Superseded/Obsolete</v>
      </c>
      <c r="N378" s="30">
        <f t="shared" si="32"/>
        <v>45336</v>
      </c>
      <c r="O378" s="68">
        <f>VLOOKUP(E378,[8]Riferimento!$E$3:$I$181,5,FALSE)</f>
        <v>3650</v>
      </c>
      <c r="P378" s="69">
        <f t="shared" si="33"/>
        <v>48986</v>
      </c>
      <c r="Q378" s="69" t="str">
        <f>VLOOKUP(E378,[8]Riferimento!$E$3:$J$181,6,FALSE)</f>
        <v>Confidential</v>
      </c>
      <c r="R378" s="30"/>
      <c r="S378" s="38" t="str">
        <f t="shared" si="31"/>
        <v/>
      </c>
      <c r="T378" s="22" t="s">
        <v>549</v>
      </c>
      <c r="U378" s="23" t="s">
        <v>36</v>
      </c>
      <c r="V378" s="24" t="s">
        <v>488</v>
      </c>
      <c r="W378" s="51">
        <v>45335</v>
      </c>
      <c r="X378" s="34">
        <v>3487</v>
      </c>
      <c r="Y378" s="34">
        <f t="shared" si="26"/>
        <v>61089</v>
      </c>
      <c r="Z378" s="33"/>
      <c r="AA378" s="33"/>
    </row>
    <row r="379" spans="1:27" ht="29" x14ac:dyDescent="0.2">
      <c r="A379" s="73">
        <v>61089</v>
      </c>
      <c r="B379" s="63" t="s">
        <v>30</v>
      </c>
      <c r="C379" s="63" t="str">
        <f>VLOOKUP(B379, [8]Riferimento!M$3:N421, 2, 0)</f>
        <v>Italy</v>
      </c>
      <c r="D379" s="63" t="s">
        <v>483</v>
      </c>
      <c r="E379" s="63" t="s">
        <v>484</v>
      </c>
      <c r="F379" s="64" t="str">
        <f>VLOOKUP(E379,[8]Riferimento!$E$3:$H$183,3,FALSE)</f>
        <v>EVT+10Y</v>
      </c>
      <c r="G379" s="64" t="str">
        <f>VLOOKUP(E379,[8]Riferimento!$E$3:$H$181,2,FALSE)</f>
        <v>Training Materials</v>
      </c>
      <c r="H379" s="30">
        <v>45335</v>
      </c>
      <c r="I379" s="65">
        <v>45335</v>
      </c>
      <c r="J379" s="75" t="s">
        <v>485</v>
      </c>
      <c r="K379" s="76" t="s">
        <v>486</v>
      </c>
      <c r="L379" s="63" t="s">
        <v>500</v>
      </c>
      <c r="M379" s="64" t="str">
        <f>VLOOKUP(E379,[8]Riferimento!$E$3:$H$181,4,FALSE)</f>
        <v>Superseded/Obsolete</v>
      </c>
      <c r="N379" s="30">
        <f t="shared" si="32"/>
        <v>45336</v>
      </c>
      <c r="O379" s="68">
        <f>VLOOKUP(E379,[8]Riferimento!$E$3:$I$181,5,FALSE)</f>
        <v>3650</v>
      </c>
      <c r="P379" s="69">
        <f t="shared" si="33"/>
        <v>48986</v>
      </c>
      <c r="Q379" s="69" t="str">
        <f>VLOOKUP(E379,[8]Riferimento!$E$3:$J$181,6,FALSE)</f>
        <v>Confidential</v>
      </c>
      <c r="R379" s="30"/>
      <c r="S379" s="38" t="str">
        <f t="shared" si="31"/>
        <v/>
      </c>
      <c r="T379" s="22" t="s">
        <v>549</v>
      </c>
      <c r="U379" s="23" t="s">
        <v>36</v>
      </c>
      <c r="V379" s="24" t="s">
        <v>488</v>
      </c>
      <c r="W379" s="51">
        <v>45335</v>
      </c>
      <c r="X379" s="34">
        <v>3487</v>
      </c>
      <c r="Y379" s="34">
        <f t="shared" si="26"/>
        <v>61089</v>
      </c>
      <c r="Z379" s="33"/>
      <c r="AA379" s="33"/>
    </row>
    <row r="380" spans="1:27" ht="43" x14ac:dyDescent="0.2">
      <c r="A380" s="63">
        <v>61092</v>
      </c>
      <c r="B380" s="63" t="s">
        <v>30</v>
      </c>
      <c r="C380" s="63" t="str">
        <f>VLOOKUP(B380, [8]Riferimento!M$3:N422, 2, 0)</f>
        <v>Italy</v>
      </c>
      <c r="D380" s="63" t="s">
        <v>483</v>
      </c>
      <c r="E380" s="63" t="s">
        <v>484</v>
      </c>
      <c r="F380" s="64" t="str">
        <f>VLOOKUP(E380,[8]Riferimento!$E$3:$H$183,3,FALSE)</f>
        <v>EVT+10Y</v>
      </c>
      <c r="G380" s="64" t="str">
        <f>VLOOKUP(E380,[8]Riferimento!$E$3:$H$181,2,FALSE)</f>
        <v>Training Materials</v>
      </c>
      <c r="H380" s="30">
        <v>45335</v>
      </c>
      <c r="I380" s="65">
        <v>45335</v>
      </c>
      <c r="J380" s="75" t="s">
        <v>485</v>
      </c>
      <c r="K380" s="76" t="s">
        <v>486</v>
      </c>
      <c r="L380" s="63" t="s">
        <v>501</v>
      </c>
      <c r="M380" s="64" t="str">
        <f>VLOOKUP(E380,[8]Riferimento!$E$3:$H$181,4,FALSE)</f>
        <v>Superseded/Obsolete</v>
      </c>
      <c r="N380" s="30">
        <f t="shared" si="32"/>
        <v>45336</v>
      </c>
      <c r="O380" s="68">
        <f>VLOOKUP(E380,[8]Riferimento!$E$3:$I$181,5,FALSE)</f>
        <v>3650</v>
      </c>
      <c r="P380" s="69">
        <f t="shared" si="33"/>
        <v>48986</v>
      </c>
      <c r="Q380" s="69" t="str">
        <f>VLOOKUP(E380,[8]Riferimento!$E$3:$J$181,6,FALSE)</f>
        <v>Confidential</v>
      </c>
      <c r="R380" s="30"/>
      <c r="S380" s="38" t="str">
        <f t="shared" si="31"/>
        <v/>
      </c>
      <c r="T380" s="22" t="s">
        <v>549</v>
      </c>
      <c r="U380" s="23" t="s">
        <v>36</v>
      </c>
      <c r="V380" s="24" t="s">
        <v>488</v>
      </c>
      <c r="W380" s="51">
        <v>45335</v>
      </c>
      <c r="X380" s="34">
        <v>3519</v>
      </c>
      <c r="Y380" s="34">
        <f t="shared" si="26"/>
        <v>61092</v>
      </c>
      <c r="Z380" s="33"/>
      <c r="AA380" s="33"/>
    </row>
    <row r="381" spans="1:27" ht="71" x14ac:dyDescent="0.2">
      <c r="A381" s="63">
        <v>61088</v>
      </c>
      <c r="B381" s="63" t="s">
        <v>30</v>
      </c>
      <c r="C381" s="63" t="str">
        <f>VLOOKUP(B381, [8]Riferimento!M$3:N423, 2, 0)</f>
        <v>Italy</v>
      </c>
      <c r="D381" s="63" t="s">
        <v>483</v>
      </c>
      <c r="E381" s="63" t="s">
        <v>484</v>
      </c>
      <c r="F381" s="64" t="str">
        <f>VLOOKUP(E381,[8]Riferimento!$E$3:$H$183,3,FALSE)</f>
        <v>EVT+10Y</v>
      </c>
      <c r="G381" s="64" t="str">
        <f>VLOOKUP(E381,[8]Riferimento!$E$3:$H$181,2,FALSE)</f>
        <v>Training Materials</v>
      </c>
      <c r="H381" s="30">
        <v>45335</v>
      </c>
      <c r="I381" s="65">
        <v>45335</v>
      </c>
      <c r="J381" s="75" t="s">
        <v>485</v>
      </c>
      <c r="K381" s="76" t="s">
        <v>486</v>
      </c>
      <c r="L381" s="63" t="s">
        <v>502</v>
      </c>
      <c r="M381" s="64" t="str">
        <f>VLOOKUP(E381,[8]Riferimento!$E$3:$H$181,4,FALSE)</f>
        <v>Superseded/Obsolete</v>
      </c>
      <c r="N381" s="30">
        <f t="shared" si="32"/>
        <v>45336</v>
      </c>
      <c r="O381" s="68">
        <f>VLOOKUP(E381,[8]Riferimento!$E$3:$I$181,5,FALSE)</f>
        <v>3650</v>
      </c>
      <c r="P381" s="69">
        <f t="shared" si="33"/>
        <v>48986</v>
      </c>
      <c r="Q381" s="69" t="str">
        <f>VLOOKUP(E381,[8]Riferimento!$E$3:$J$181,6,FALSE)</f>
        <v>Confidential</v>
      </c>
      <c r="R381" s="30"/>
      <c r="S381" s="38" t="str">
        <f t="shared" si="31"/>
        <v/>
      </c>
      <c r="T381" s="22" t="s">
        <v>549</v>
      </c>
      <c r="U381" s="23" t="s">
        <v>36</v>
      </c>
      <c r="V381" s="24" t="s">
        <v>488</v>
      </c>
      <c r="W381" s="51">
        <v>45335</v>
      </c>
      <c r="X381" s="34">
        <v>3501</v>
      </c>
      <c r="Y381" s="34">
        <f t="shared" si="26"/>
        <v>61088</v>
      </c>
      <c r="Z381" s="33"/>
      <c r="AA381" s="33"/>
    </row>
    <row r="382" spans="1:27" ht="29" x14ac:dyDescent="0.2">
      <c r="A382" s="73">
        <v>61092</v>
      </c>
      <c r="B382" s="63" t="s">
        <v>30</v>
      </c>
      <c r="C382" s="63" t="str">
        <f>VLOOKUP(B382, [8]Riferimento!M$3:N424, 2, 0)</f>
        <v>Italy</v>
      </c>
      <c r="D382" s="63" t="s">
        <v>483</v>
      </c>
      <c r="E382" s="63" t="s">
        <v>484</v>
      </c>
      <c r="F382" s="64" t="str">
        <f>VLOOKUP(E382,[8]Riferimento!$E$3:$H$183,3,FALSE)</f>
        <v>EVT+10Y</v>
      </c>
      <c r="G382" s="64" t="str">
        <f>VLOOKUP(E382,[8]Riferimento!$E$3:$H$181,2,FALSE)</f>
        <v>Training Materials</v>
      </c>
      <c r="H382" s="30">
        <v>45335</v>
      </c>
      <c r="I382" s="65">
        <v>45335</v>
      </c>
      <c r="J382" s="75" t="s">
        <v>485</v>
      </c>
      <c r="K382" s="76" t="s">
        <v>486</v>
      </c>
      <c r="L382" s="63" t="s">
        <v>503</v>
      </c>
      <c r="M382" s="64" t="str">
        <f>VLOOKUP(E382,[8]Riferimento!$E$3:$H$181,4,FALSE)</f>
        <v>Superseded/Obsolete</v>
      </c>
      <c r="N382" s="30">
        <f t="shared" si="32"/>
        <v>45336</v>
      </c>
      <c r="O382" s="68">
        <f>VLOOKUP(E382,[8]Riferimento!$E$3:$I$181,5,FALSE)</f>
        <v>3650</v>
      </c>
      <c r="P382" s="69">
        <f t="shared" si="33"/>
        <v>48986</v>
      </c>
      <c r="Q382" s="69" t="str">
        <f>VLOOKUP(E382,[8]Riferimento!$E$3:$J$181,6,FALSE)</f>
        <v>Confidential</v>
      </c>
      <c r="R382" s="30"/>
      <c r="S382" s="38" t="str">
        <f t="shared" si="31"/>
        <v/>
      </c>
      <c r="T382" s="22" t="s">
        <v>549</v>
      </c>
      <c r="U382" s="23" t="s">
        <v>36</v>
      </c>
      <c r="V382" s="24" t="s">
        <v>488</v>
      </c>
      <c r="W382" s="51">
        <v>45335</v>
      </c>
      <c r="X382" s="34">
        <v>3519</v>
      </c>
      <c r="Y382" s="34">
        <f t="shared" si="26"/>
        <v>61092</v>
      </c>
      <c r="Z382" s="33"/>
      <c r="AA382" s="33"/>
    </row>
    <row r="383" spans="1:27" ht="43" x14ac:dyDescent="0.2">
      <c r="A383" s="63">
        <v>61088</v>
      </c>
      <c r="B383" s="63" t="s">
        <v>30</v>
      </c>
      <c r="C383" s="63" t="str">
        <f>VLOOKUP(B383, [8]Riferimento!M$3:N425, 2, 0)</f>
        <v>Italy</v>
      </c>
      <c r="D383" s="63" t="s">
        <v>483</v>
      </c>
      <c r="E383" s="63" t="s">
        <v>484</v>
      </c>
      <c r="F383" s="64" t="str">
        <f>VLOOKUP(E383,[8]Riferimento!$E$3:$H$183,3,FALSE)</f>
        <v>EVT+10Y</v>
      </c>
      <c r="G383" s="64" t="str">
        <f>VLOOKUP(E383,[8]Riferimento!$E$3:$H$181,2,FALSE)</f>
        <v>Training Materials</v>
      </c>
      <c r="H383" s="30">
        <v>45335</v>
      </c>
      <c r="I383" s="65">
        <v>45335</v>
      </c>
      <c r="J383" s="75" t="s">
        <v>485</v>
      </c>
      <c r="K383" s="76" t="s">
        <v>486</v>
      </c>
      <c r="L383" s="63" t="s">
        <v>504</v>
      </c>
      <c r="M383" s="64" t="str">
        <f>VLOOKUP(E383,[8]Riferimento!$E$3:$H$181,4,FALSE)</f>
        <v>Superseded/Obsolete</v>
      </c>
      <c r="N383" s="30">
        <f t="shared" si="32"/>
        <v>45336</v>
      </c>
      <c r="O383" s="68">
        <f>VLOOKUP(E383,[8]Riferimento!$E$3:$I$181,5,FALSE)</f>
        <v>3650</v>
      </c>
      <c r="P383" s="69">
        <f t="shared" si="33"/>
        <v>48986</v>
      </c>
      <c r="Q383" s="69" t="str">
        <f>VLOOKUP(E383,[8]Riferimento!$E$3:$J$181,6,FALSE)</f>
        <v>Confidential</v>
      </c>
      <c r="R383" s="30"/>
      <c r="S383" s="38" t="str">
        <f t="shared" si="31"/>
        <v/>
      </c>
      <c r="T383" s="22" t="s">
        <v>549</v>
      </c>
      <c r="U383" s="23" t="s">
        <v>36</v>
      </c>
      <c r="V383" s="24" t="s">
        <v>488</v>
      </c>
      <c r="W383" s="51">
        <v>45335</v>
      </c>
      <c r="X383" s="34">
        <v>3501</v>
      </c>
      <c r="Y383" s="34">
        <f t="shared" si="26"/>
        <v>61088</v>
      </c>
      <c r="Z383" s="33"/>
      <c r="AA383" s="33"/>
    </row>
    <row r="384" spans="1:27" ht="29" x14ac:dyDescent="0.2">
      <c r="A384" s="73">
        <v>61088</v>
      </c>
      <c r="B384" s="63" t="s">
        <v>30</v>
      </c>
      <c r="C384" s="63" t="str">
        <f>VLOOKUP(B384, [8]Riferimento!M$3:N426, 2, 0)</f>
        <v>Italy</v>
      </c>
      <c r="D384" s="63" t="s">
        <v>483</v>
      </c>
      <c r="E384" s="63" t="s">
        <v>484</v>
      </c>
      <c r="F384" s="64" t="str">
        <f>VLOOKUP(E384,[8]Riferimento!$E$3:$H$183,3,FALSE)</f>
        <v>EVT+10Y</v>
      </c>
      <c r="G384" s="64" t="str">
        <f>VLOOKUP(E384,[8]Riferimento!$E$3:$H$181,2,FALSE)</f>
        <v>Training Materials</v>
      </c>
      <c r="H384" s="30">
        <v>45335</v>
      </c>
      <c r="I384" s="65">
        <v>45335</v>
      </c>
      <c r="J384" s="75" t="s">
        <v>485</v>
      </c>
      <c r="K384" s="76" t="s">
        <v>486</v>
      </c>
      <c r="L384" s="63" t="s">
        <v>505</v>
      </c>
      <c r="M384" s="64" t="str">
        <f>VLOOKUP(E384,[8]Riferimento!$E$3:$H$181,4,FALSE)</f>
        <v>Superseded/Obsolete</v>
      </c>
      <c r="N384" s="30">
        <f t="shared" si="32"/>
        <v>45336</v>
      </c>
      <c r="O384" s="68">
        <f>VLOOKUP(E384,[8]Riferimento!$E$3:$I$181,5,FALSE)</f>
        <v>3650</v>
      </c>
      <c r="P384" s="69">
        <f t="shared" si="33"/>
        <v>48986</v>
      </c>
      <c r="Q384" s="69" t="str">
        <f>VLOOKUP(E384,[8]Riferimento!$E$3:$J$181,6,FALSE)</f>
        <v>Confidential</v>
      </c>
      <c r="R384" s="30"/>
      <c r="S384" s="38" t="str">
        <f t="shared" si="31"/>
        <v/>
      </c>
      <c r="T384" s="22" t="s">
        <v>549</v>
      </c>
      <c r="U384" s="23" t="s">
        <v>36</v>
      </c>
      <c r="V384" s="24" t="s">
        <v>488</v>
      </c>
      <c r="W384" s="51">
        <v>45335</v>
      </c>
      <c r="X384" s="34">
        <v>3501</v>
      </c>
      <c r="Y384" s="34">
        <f t="shared" si="26"/>
        <v>61088</v>
      </c>
      <c r="Z384" s="33"/>
      <c r="AA384" s="33"/>
    </row>
    <row r="385" spans="1:27" ht="43" x14ac:dyDescent="0.2">
      <c r="A385" s="63">
        <v>61088</v>
      </c>
      <c r="B385" s="63" t="s">
        <v>30</v>
      </c>
      <c r="C385" s="63" t="str">
        <f>VLOOKUP(B385, [8]Riferimento!M$3:N427, 2, 0)</f>
        <v>Italy</v>
      </c>
      <c r="D385" s="63" t="s">
        <v>483</v>
      </c>
      <c r="E385" s="63" t="s">
        <v>484</v>
      </c>
      <c r="F385" s="64" t="str">
        <f>VLOOKUP(E385,[8]Riferimento!$E$3:$H$183,3,FALSE)</f>
        <v>EVT+10Y</v>
      </c>
      <c r="G385" s="64" t="str">
        <f>VLOOKUP(E385,[8]Riferimento!$E$3:$H$181,2,FALSE)</f>
        <v>Training Materials</v>
      </c>
      <c r="H385" s="30">
        <v>45335</v>
      </c>
      <c r="I385" s="65">
        <v>45335</v>
      </c>
      <c r="J385" s="75" t="s">
        <v>485</v>
      </c>
      <c r="K385" s="76" t="s">
        <v>486</v>
      </c>
      <c r="L385" s="63" t="s">
        <v>506</v>
      </c>
      <c r="M385" s="64" t="str">
        <f>VLOOKUP(E385,[8]Riferimento!$E$3:$H$181,4,FALSE)</f>
        <v>Superseded/Obsolete</v>
      </c>
      <c r="N385" s="30">
        <f t="shared" si="32"/>
        <v>45336</v>
      </c>
      <c r="O385" s="68">
        <f>VLOOKUP(E385,[8]Riferimento!$E$3:$I$181,5,FALSE)</f>
        <v>3650</v>
      </c>
      <c r="P385" s="69">
        <f t="shared" si="33"/>
        <v>48986</v>
      </c>
      <c r="Q385" s="69" t="str">
        <f>VLOOKUP(E385,[8]Riferimento!$E$3:$J$181,6,FALSE)</f>
        <v>Confidential</v>
      </c>
      <c r="R385" s="30"/>
      <c r="S385" s="38" t="str">
        <f t="shared" si="31"/>
        <v/>
      </c>
      <c r="T385" s="22" t="s">
        <v>549</v>
      </c>
      <c r="U385" s="23" t="s">
        <v>36</v>
      </c>
      <c r="V385" s="24" t="s">
        <v>488</v>
      </c>
      <c r="W385" s="51">
        <v>45335</v>
      </c>
      <c r="X385" s="34">
        <v>3501</v>
      </c>
      <c r="Y385" s="34">
        <f t="shared" si="26"/>
        <v>61088</v>
      </c>
      <c r="Z385" s="33"/>
      <c r="AA385" s="33"/>
    </row>
    <row r="386" spans="1:27" ht="43" x14ac:dyDescent="0.2">
      <c r="A386" s="73">
        <v>61090</v>
      </c>
      <c r="B386" s="63" t="s">
        <v>30</v>
      </c>
      <c r="C386" s="63" t="str">
        <f>VLOOKUP(B386, [8]Riferimento!M$3:N428, 2, 0)</f>
        <v>Italy</v>
      </c>
      <c r="D386" s="63" t="s">
        <v>483</v>
      </c>
      <c r="E386" s="63" t="s">
        <v>484</v>
      </c>
      <c r="F386" s="64" t="str">
        <f>VLOOKUP(E386,[8]Riferimento!$E$3:$H$183,3,FALSE)</f>
        <v>EVT+10Y</v>
      </c>
      <c r="G386" s="64" t="str">
        <f>VLOOKUP(E386,[8]Riferimento!$E$3:$H$181,2,FALSE)</f>
        <v>Training Materials</v>
      </c>
      <c r="H386" s="30">
        <v>45335</v>
      </c>
      <c r="I386" s="65">
        <v>45335</v>
      </c>
      <c r="J386" s="75" t="s">
        <v>485</v>
      </c>
      <c r="K386" s="76" t="s">
        <v>486</v>
      </c>
      <c r="L386" s="63" t="s">
        <v>507</v>
      </c>
      <c r="M386" s="64" t="str">
        <f>VLOOKUP(E386,[8]Riferimento!$E$3:$H$181,4,FALSE)</f>
        <v>Superseded/Obsolete</v>
      </c>
      <c r="N386" s="30">
        <f t="shared" si="32"/>
        <v>45336</v>
      </c>
      <c r="O386" s="68">
        <f>VLOOKUP(E386,[8]Riferimento!$E$3:$I$181,5,FALSE)</f>
        <v>3650</v>
      </c>
      <c r="P386" s="69">
        <f t="shared" si="33"/>
        <v>48986</v>
      </c>
      <c r="Q386" s="69" t="str">
        <f>VLOOKUP(E386,[8]Riferimento!$E$3:$J$181,6,FALSE)</f>
        <v>Confidential</v>
      </c>
      <c r="R386" s="30"/>
      <c r="S386" s="38" t="str">
        <f t="shared" si="31"/>
        <v/>
      </c>
      <c r="T386" s="22" t="s">
        <v>549</v>
      </c>
      <c r="U386" s="23" t="s">
        <v>36</v>
      </c>
      <c r="V386" s="24" t="s">
        <v>488</v>
      </c>
      <c r="W386" s="51">
        <v>45335</v>
      </c>
      <c r="X386" s="34">
        <v>3502</v>
      </c>
      <c r="Y386" s="34">
        <f t="shared" si="26"/>
        <v>61090</v>
      </c>
      <c r="Z386" s="33"/>
      <c r="AA386" s="33"/>
    </row>
    <row r="387" spans="1:27" ht="43" x14ac:dyDescent="0.2">
      <c r="A387" s="63">
        <v>61090</v>
      </c>
      <c r="B387" s="63" t="s">
        <v>30</v>
      </c>
      <c r="C387" s="63" t="str">
        <f>VLOOKUP(B387, [8]Riferimento!M$3:N429, 2, 0)</f>
        <v>Italy</v>
      </c>
      <c r="D387" s="63" t="s">
        <v>483</v>
      </c>
      <c r="E387" s="63" t="s">
        <v>484</v>
      </c>
      <c r="F387" s="64" t="str">
        <f>VLOOKUP(E387,[8]Riferimento!$E$3:$H$183,3,FALSE)</f>
        <v>EVT+10Y</v>
      </c>
      <c r="G387" s="64" t="str">
        <f>VLOOKUP(E387,[8]Riferimento!$E$3:$H$181,2,FALSE)</f>
        <v>Training Materials</v>
      </c>
      <c r="H387" s="30">
        <v>45335</v>
      </c>
      <c r="I387" s="65">
        <v>45335</v>
      </c>
      <c r="J387" s="75" t="s">
        <v>485</v>
      </c>
      <c r="K387" s="76" t="s">
        <v>486</v>
      </c>
      <c r="L387" s="63" t="s">
        <v>508</v>
      </c>
      <c r="M387" s="64" t="str">
        <f>VLOOKUP(E387,[8]Riferimento!$E$3:$H$181,4,FALSE)</f>
        <v>Superseded/Obsolete</v>
      </c>
      <c r="N387" s="30">
        <f t="shared" si="32"/>
        <v>45336</v>
      </c>
      <c r="O387" s="68">
        <f>VLOOKUP(E387,[8]Riferimento!$E$3:$I$181,5,FALSE)</f>
        <v>3650</v>
      </c>
      <c r="P387" s="69">
        <f t="shared" si="33"/>
        <v>48986</v>
      </c>
      <c r="Q387" s="69" t="str">
        <f>VLOOKUP(E387,[8]Riferimento!$E$3:$J$181,6,FALSE)</f>
        <v>Confidential</v>
      </c>
      <c r="R387" s="30"/>
      <c r="S387" s="38" t="str">
        <f t="shared" si="31"/>
        <v/>
      </c>
      <c r="T387" s="22" t="s">
        <v>549</v>
      </c>
      <c r="U387" s="23" t="s">
        <v>36</v>
      </c>
      <c r="V387" s="24" t="s">
        <v>488</v>
      </c>
      <c r="W387" s="51">
        <v>45335</v>
      </c>
      <c r="X387" s="34">
        <v>3502</v>
      </c>
      <c r="Y387" s="34">
        <f t="shared" ref="Y387:Y438" si="34">A387</f>
        <v>61090</v>
      </c>
      <c r="Z387" s="33"/>
      <c r="AA387" s="33"/>
    </row>
    <row r="388" spans="1:27" ht="29" x14ac:dyDescent="0.2">
      <c r="A388" s="73">
        <v>61090</v>
      </c>
      <c r="B388" s="63" t="s">
        <v>30</v>
      </c>
      <c r="C388" s="63" t="str">
        <f>VLOOKUP(B388, [8]Riferimento!M$3:N430, 2, 0)</f>
        <v>Italy</v>
      </c>
      <c r="D388" s="63" t="s">
        <v>483</v>
      </c>
      <c r="E388" s="63" t="s">
        <v>484</v>
      </c>
      <c r="F388" s="64" t="str">
        <f>VLOOKUP(E388,[8]Riferimento!$E$3:$H$183,3,FALSE)</f>
        <v>EVT+10Y</v>
      </c>
      <c r="G388" s="64" t="str">
        <f>VLOOKUP(E388,[8]Riferimento!$E$3:$H$181,2,FALSE)</f>
        <v>Training Materials</v>
      </c>
      <c r="H388" s="30">
        <v>45335</v>
      </c>
      <c r="I388" s="65">
        <v>45335</v>
      </c>
      <c r="J388" s="75" t="s">
        <v>485</v>
      </c>
      <c r="K388" s="76" t="s">
        <v>486</v>
      </c>
      <c r="L388" s="63" t="s">
        <v>509</v>
      </c>
      <c r="M388" s="64" t="str">
        <f>VLOOKUP(E388,[8]Riferimento!$E$3:$H$181,4,FALSE)</f>
        <v>Superseded/Obsolete</v>
      </c>
      <c r="N388" s="30">
        <f t="shared" si="32"/>
        <v>45336</v>
      </c>
      <c r="O388" s="68">
        <f>VLOOKUP(E388,[8]Riferimento!$E$3:$I$181,5,FALSE)</f>
        <v>3650</v>
      </c>
      <c r="P388" s="69">
        <f t="shared" si="33"/>
        <v>48986</v>
      </c>
      <c r="Q388" s="69" t="str">
        <f>VLOOKUP(E388,[8]Riferimento!$E$3:$J$181,6,FALSE)</f>
        <v>Confidential</v>
      </c>
      <c r="R388" s="30"/>
      <c r="S388" s="38" t="str">
        <f t="shared" si="31"/>
        <v/>
      </c>
      <c r="T388" s="22" t="s">
        <v>549</v>
      </c>
      <c r="U388" s="23" t="s">
        <v>36</v>
      </c>
      <c r="V388" s="24" t="s">
        <v>488</v>
      </c>
      <c r="W388" s="51">
        <v>45335</v>
      </c>
      <c r="X388" s="34">
        <v>3502</v>
      </c>
      <c r="Y388" s="34">
        <f t="shared" si="34"/>
        <v>61090</v>
      </c>
      <c r="Z388" s="33"/>
      <c r="AA388" s="33"/>
    </row>
    <row r="389" spans="1:27" ht="57" x14ac:dyDescent="0.2">
      <c r="A389" s="63">
        <v>61090</v>
      </c>
      <c r="B389" s="63" t="s">
        <v>30</v>
      </c>
      <c r="C389" s="63" t="str">
        <f>VLOOKUP(B389, [8]Riferimento!M$3:N431, 2, 0)</f>
        <v>Italy</v>
      </c>
      <c r="D389" s="63" t="s">
        <v>483</v>
      </c>
      <c r="E389" s="63" t="s">
        <v>484</v>
      </c>
      <c r="F389" s="64" t="str">
        <f>VLOOKUP(E389,[8]Riferimento!$E$3:$H$183,3,FALSE)</f>
        <v>EVT+10Y</v>
      </c>
      <c r="G389" s="64" t="str">
        <f>VLOOKUP(E389,[8]Riferimento!$E$3:$H$181,2,FALSE)</f>
        <v>Training Materials</v>
      </c>
      <c r="H389" s="30">
        <v>45335</v>
      </c>
      <c r="I389" s="65">
        <v>45335</v>
      </c>
      <c r="J389" s="75" t="s">
        <v>485</v>
      </c>
      <c r="K389" s="76" t="s">
        <v>486</v>
      </c>
      <c r="L389" s="63" t="s">
        <v>510</v>
      </c>
      <c r="M389" s="64" t="str">
        <f>VLOOKUP(E389,[8]Riferimento!$E$3:$H$181,4,FALSE)</f>
        <v>Superseded/Obsolete</v>
      </c>
      <c r="N389" s="30">
        <f t="shared" si="32"/>
        <v>45336</v>
      </c>
      <c r="O389" s="68">
        <f>VLOOKUP(E389,[8]Riferimento!$E$3:$I$181,5,FALSE)</f>
        <v>3650</v>
      </c>
      <c r="P389" s="69">
        <f t="shared" si="33"/>
        <v>48986</v>
      </c>
      <c r="Q389" s="69" t="str">
        <f>VLOOKUP(E389,[8]Riferimento!$E$3:$J$181,6,FALSE)</f>
        <v>Confidential</v>
      </c>
      <c r="R389" s="30"/>
      <c r="S389" s="38" t="str">
        <f t="shared" si="31"/>
        <v/>
      </c>
      <c r="T389" s="22" t="s">
        <v>549</v>
      </c>
      <c r="U389" s="23" t="s">
        <v>36</v>
      </c>
      <c r="V389" s="24" t="s">
        <v>488</v>
      </c>
      <c r="W389" s="51">
        <v>45335</v>
      </c>
      <c r="X389" s="34">
        <v>3502</v>
      </c>
      <c r="Y389" s="34">
        <f t="shared" si="34"/>
        <v>61090</v>
      </c>
      <c r="Z389" s="33"/>
      <c r="AA389" s="33"/>
    </row>
    <row r="390" spans="1:27" ht="29" x14ac:dyDescent="0.2">
      <c r="A390" s="63">
        <v>61090</v>
      </c>
      <c r="B390" s="63" t="s">
        <v>30</v>
      </c>
      <c r="C390" s="63" t="str">
        <f>VLOOKUP(B390, [8]Riferimento!M$3:N432, 2, 0)</f>
        <v>Italy</v>
      </c>
      <c r="D390" s="63" t="s">
        <v>483</v>
      </c>
      <c r="E390" s="63" t="s">
        <v>484</v>
      </c>
      <c r="F390" s="64" t="str">
        <f>VLOOKUP(E390,[8]Riferimento!$E$3:$H$183,3,FALSE)</f>
        <v>EVT+10Y</v>
      </c>
      <c r="G390" s="64" t="str">
        <f>VLOOKUP(E390,[8]Riferimento!$E$3:$H$181,2,FALSE)</f>
        <v>Training Materials</v>
      </c>
      <c r="H390" s="30">
        <v>45335</v>
      </c>
      <c r="I390" s="65">
        <v>45335</v>
      </c>
      <c r="J390" s="75" t="s">
        <v>485</v>
      </c>
      <c r="K390" s="76" t="s">
        <v>486</v>
      </c>
      <c r="L390" s="63" t="s">
        <v>511</v>
      </c>
      <c r="M390" s="64" t="str">
        <f>VLOOKUP(E390,[8]Riferimento!$E$3:$H$181,4,FALSE)</f>
        <v>Superseded/Obsolete</v>
      </c>
      <c r="N390" s="30">
        <f t="shared" si="32"/>
        <v>45336</v>
      </c>
      <c r="O390" s="68">
        <f>VLOOKUP(E390,[8]Riferimento!$E$3:$I$181,5,FALSE)</f>
        <v>3650</v>
      </c>
      <c r="P390" s="69">
        <f t="shared" si="33"/>
        <v>48986</v>
      </c>
      <c r="Q390" s="69" t="str">
        <f>VLOOKUP(E390,[8]Riferimento!$E$3:$J$181,6,FALSE)</f>
        <v>Confidential</v>
      </c>
      <c r="R390" s="30"/>
      <c r="S390" s="38" t="str">
        <f t="shared" si="31"/>
        <v/>
      </c>
      <c r="T390" s="22" t="s">
        <v>549</v>
      </c>
      <c r="U390" s="23" t="s">
        <v>36</v>
      </c>
      <c r="V390" s="24" t="s">
        <v>488</v>
      </c>
      <c r="W390" s="51">
        <v>45335</v>
      </c>
      <c r="X390" s="34">
        <v>3502</v>
      </c>
      <c r="Y390" s="34">
        <f t="shared" si="34"/>
        <v>61090</v>
      </c>
      <c r="Z390" s="33"/>
      <c r="AA390" s="33"/>
    </row>
    <row r="391" spans="1:27" ht="43" x14ac:dyDescent="0.2">
      <c r="A391" s="63">
        <v>61089</v>
      </c>
      <c r="B391" s="63" t="s">
        <v>30</v>
      </c>
      <c r="C391" s="63" t="str">
        <f>VLOOKUP(B391, [8]Riferimento!M$3:N433, 2, 0)</f>
        <v>Italy</v>
      </c>
      <c r="D391" s="63" t="s">
        <v>483</v>
      </c>
      <c r="E391" s="63" t="s">
        <v>484</v>
      </c>
      <c r="F391" s="64" t="str">
        <f>VLOOKUP(E391,[8]Riferimento!$E$3:$H$183,3,FALSE)</f>
        <v>EVT+10Y</v>
      </c>
      <c r="G391" s="64" t="str">
        <f>VLOOKUP(E391,[8]Riferimento!$E$3:$H$181,2,FALSE)</f>
        <v>Training Materials</v>
      </c>
      <c r="H391" s="30">
        <v>45335</v>
      </c>
      <c r="I391" s="65">
        <v>45335</v>
      </c>
      <c r="J391" s="75" t="s">
        <v>485</v>
      </c>
      <c r="K391" s="76" t="s">
        <v>486</v>
      </c>
      <c r="L391" s="63" t="s">
        <v>512</v>
      </c>
      <c r="M391" s="64" t="str">
        <f>VLOOKUP(E391,[8]Riferimento!$E$3:$H$181,4,FALSE)</f>
        <v>Superseded/Obsolete</v>
      </c>
      <c r="N391" s="30">
        <f t="shared" si="32"/>
        <v>45336</v>
      </c>
      <c r="O391" s="68">
        <f>VLOOKUP(E391,[8]Riferimento!$E$3:$I$181,5,FALSE)</f>
        <v>3650</v>
      </c>
      <c r="P391" s="69">
        <f t="shared" si="33"/>
        <v>48986</v>
      </c>
      <c r="Q391" s="69" t="str">
        <f>VLOOKUP(E391,[8]Riferimento!$E$3:$J$181,6,FALSE)</f>
        <v>Confidential</v>
      </c>
      <c r="R391" s="30"/>
      <c r="S391" s="38" t="str">
        <f t="shared" si="31"/>
        <v/>
      </c>
      <c r="T391" s="22" t="s">
        <v>549</v>
      </c>
      <c r="U391" s="23" t="s">
        <v>36</v>
      </c>
      <c r="V391" s="24" t="s">
        <v>488</v>
      </c>
      <c r="W391" s="51">
        <v>45335</v>
      </c>
      <c r="X391" s="34">
        <v>3487</v>
      </c>
      <c r="Y391" s="34">
        <f t="shared" si="34"/>
        <v>61089</v>
      </c>
      <c r="Z391" s="33"/>
      <c r="AA391" s="33"/>
    </row>
    <row r="392" spans="1:27" ht="43" x14ac:dyDescent="0.2">
      <c r="A392" s="63">
        <v>61092</v>
      </c>
      <c r="B392" s="63" t="s">
        <v>30</v>
      </c>
      <c r="C392" s="63" t="str">
        <f>VLOOKUP(B392, [9]Riferimento!M$3:N434, 2, 0)</f>
        <v>Italy</v>
      </c>
      <c r="D392" s="22" t="s">
        <v>31</v>
      </c>
      <c r="E392" s="63" t="s">
        <v>513</v>
      </c>
      <c r="F392" s="64" t="str">
        <f>VLOOKUP(E392,[9]Riferimento!$E$3:$H$183,3,FALSE)</f>
        <v>5Y</v>
      </c>
      <c r="G392" s="64" t="str">
        <f>VLOOKUP(E392,[9]Riferimento!$E$3:$H$181,2,FALSE)</f>
        <v>Department / Location Budgets</v>
      </c>
      <c r="H392" s="30">
        <v>42370</v>
      </c>
      <c r="I392" s="65">
        <v>42735</v>
      </c>
      <c r="J392" s="23" t="s">
        <v>181</v>
      </c>
      <c r="K392" s="27" t="s">
        <v>182</v>
      </c>
      <c r="L392" s="22" t="s">
        <v>514</v>
      </c>
      <c r="M392" s="64" t="str">
        <f>VLOOKUP(E392,[9]Riferimento!$E$3:$H$181,4,FALSE)</f>
        <v>Creation Date</v>
      </c>
      <c r="N392" s="30">
        <f>+I392+1</f>
        <v>42736</v>
      </c>
      <c r="O392" s="68">
        <f>VLOOKUP(E392,[9]Riferimento!$E$3:$I$181,5,FALSE)</f>
        <v>1825</v>
      </c>
      <c r="P392" s="69">
        <f>N392+O392</f>
        <v>44561</v>
      </c>
      <c r="Q392" s="69" t="str">
        <f>VLOOKUP(E392,[9]Riferimento!$E$3:$J$181,6,FALSE)</f>
        <v>Confidential</v>
      </c>
      <c r="R392" s="30"/>
      <c r="S392" s="38" t="str">
        <f t="shared" si="31"/>
        <v/>
      </c>
      <c r="T392" s="22" t="s">
        <v>549</v>
      </c>
      <c r="U392" s="23" t="s">
        <v>36</v>
      </c>
      <c r="V392" s="24" t="s">
        <v>515</v>
      </c>
      <c r="W392" s="51">
        <v>45341</v>
      </c>
      <c r="X392" s="34">
        <v>3659</v>
      </c>
      <c r="Y392" s="34">
        <f t="shared" si="34"/>
        <v>61092</v>
      </c>
      <c r="Z392" s="33"/>
      <c r="AA392" s="33"/>
    </row>
    <row r="393" spans="1:27" ht="43" x14ac:dyDescent="0.2">
      <c r="A393" s="63">
        <v>61092</v>
      </c>
      <c r="B393" s="63" t="s">
        <v>30</v>
      </c>
      <c r="C393" s="63" t="str">
        <f>VLOOKUP(B393, [9]Riferimento!M$3:N435, 2, 0)</f>
        <v>Italy</v>
      </c>
      <c r="D393" s="22" t="s">
        <v>31</v>
      </c>
      <c r="E393" s="63" t="s">
        <v>513</v>
      </c>
      <c r="F393" s="64" t="str">
        <f>VLOOKUP(E393,[9]Riferimento!$E$3:$H$183,3,FALSE)</f>
        <v>5Y</v>
      </c>
      <c r="G393" s="64" t="str">
        <f>VLOOKUP(E393,[9]Riferimento!$E$3:$H$181,2,FALSE)</f>
        <v>Department / Location Budgets</v>
      </c>
      <c r="H393" s="30">
        <v>42370</v>
      </c>
      <c r="I393" s="65">
        <v>42735</v>
      </c>
      <c r="J393" s="23" t="s">
        <v>181</v>
      </c>
      <c r="K393" s="27" t="s">
        <v>182</v>
      </c>
      <c r="L393" s="22" t="s">
        <v>516</v>
      </c>
      <c r="M393" s="64" t="str">
        <f>VLOOKUP(E393,[9]Riferimento!$E$3:$H$181,4,FALSE)</f>
        <v>Creation Date</v>
      </c>
      <c r="N393" s="30">
        <f t="shared" ref="N393:N421" si="35">+I393+1</f>
        <v>42736</v>
      </c>
      <c r="O393" s="68">
        <f>VLOOKUP(E393,[9]Riferimento!$E$3:$I$181,5,FALSE)</f>
        <v>1825</v>
      </c>
      <c r="P393" s="69">
        <f t="shared" ref="P393:P421" si="36">N393+O393</f>
        <v>44561</v>
      </c>
      <c r="Q393" s="69" t="str">
        <f>VLOOKUP(E393,[9]Riferimento!$E$3:$J$181,6,FALSE)</f>
        <v>Confidential</v>
      </c>
      <c r="R393" s="30"/>
      <c r="S393" s="38" t="str">
        <f t="shared" si="31"/>
        <v/>
      </c>
      <c r="T393" s="22" t="s">
        <v>549</v>
      </c>
      <c r="U393" s="23" t="s">
        <v>36</v>
      </c>
      <c r="V393" s="24" t="s">
        <v>515</v>
      </c>
      <c r="W393" s="51">
        <v>45341</v>
      </c>
      <c r="X393" s="34">
        <v>3659</v>
      </c>
      <c r="Y393" s="34">
        <f t="shared" si="34"/>
        <v>61092</v>
      </c>
      <c r="Z393" s="33"/>
      <c r="AA393" s="33"/>
    </row>
    <row r="394" spans="1:27" ht="43" x14ac:dyDescent="0.2">
      <c r="A394" s="63">
        <v>61092</v>
      </c>
      <c r="B394" s="63" t="s">
        <v>30</v>
      </c>
      <c r="C394" s="63" t="str">
        <f>VLOOKUP(B394, [9]Riferimento!M$3:N436, 2, 0)</f>
        <v>Italy</v>
      </c>
      <c r="D394" s="22" t="s">
        <v>31</v>
      </c>
      <c r="E394" s="63" t="s">
        <v>513</v>
      </c>
      <c r="F394" s="64" t="str">
        <f>VLOOKUP(E394,[9]Riferimento!$E$3:$H$183,3,FALSE)</f>
        <v>5Y</v>
      </c>
      <c r="G394" s="64" t="str">
        <f>VLOOKUP(E394,[9]Riferimento!$E$3:$H$181,2,FALSE)</f>
        <v>Department / Location Budgets</v>
      </c>
      <c r="H394" s="30">
        <v>42736</v>
      </c>
      <c r="I394" s="65">
        <v>42766</v>
      </c>
      <c r="J394" s="23" t="s">
        <v>181</v>
      </c>
      <c r="K394" s="27" t="s">
        <v>182</v>
      </c>
      <c r="L394" s="22" t="s">
        <v>517</v>
      </c>
      <c r="M394" s="64" t="str">
        <f>VLOOKUP(E394,[9]Riferimento!$E$3:$H$181,4,FALSE)</f>
        <v>Creation Date</v>
      </c>
      <c r="N394" s="30">
        <f t="shared" si="35"/>
        <v>42767</v>
      </c>
      <c r="O394" s="68">
        <f>VLOOKUP(E394,[9]Riferimento!$E$3:$I$181,5,FALSE)</f>
        <v>1825</v>
      </c>
      <c r="P394" s="69">
        <f t="shared" si="36"/>
        <v>44592</v>
      </c>
      <c r="Q394" s="69" t="str">
        <f>VLOOKUP(E394,[9]Riferimento!$E$3:$J$181,6,FALSE)</f>
        <v>Confidential</v>
      </c>
      <c r="R394" s="30"/>
      <c r="S394" s="38" t="str">
        <f t="shared" si="31"/>
        <v/>
      </c>
      <c r="T394" s="22" t="s">
        <v>549</v>
      </c>
      <c r="U394" s="23" t="s">
        <v>36</v>
      </c>
      <c r="V394" s="24" t="s">
        <v>515</v>
      </c>
      <c r="W394" s="51">
        <v>45341</v>
      </c>
      <c r="X394" s="34">
        <v>3659</v>
      </c>
      <c r="Y394" s="34">
        <f t="shared" si="34"/>
        <v>61092</v>
      </c>
      <c r="Z394" s="33"/>
      <c r="AA394" s="33"/>
    </row>
    <row r="395" spans="1:27" ht="43" x14ac:dyDescent="0.2">
      <c r="A395" s="63">
        <v>61092</v>
      </c>
      <c r="B395" s="63" t="s">
        <v>30</v>
      </c>
      <c r="C395" s="63" t="str">
        <f>VLOOKUP(B395, [9]Riferimento!M$3:N437, 2, 0)</f>
        <v>Italy</v>
      </c>
      <c r="D395" s="22" t="s">
        <v>31</v>
      </c>
      <c r="E395" s="63" t="s">
        <v>513</v>
      </c>
      <c r="F395" s="64" t="str">
        <f>VLOOKUP(E395,[9]Riferimento!$E$3:$H$183,3,FALSE)</f>
        <v>5Y</v>
      </c>
      <c r="G395" s="64" t="str">
        <f>VLOOKUP(E395,[9]Riferimento!$E$3:$H$181,2,FALSE)</f>
        <v>Department / Location Budgets</v>
      </c>
      <c r="H395" s="30">
        <v>42736</v>
      </c>
      <c r="I395" s="65">
        <v>42766</v>
      </c>
      <c r="J395" s="23" t="s">
        <v>181</v>
      </c>
      <c r="K395" s="27" t="s">
        <v>182</v>
      </c>
      <c r="L395" s="22" t="s">
        <v>518</v>
      </c>
      <c r="M395" s="64" t="str">
        <f>VLOOKUP(E395,[9]Riferimento!$E$3:$H$181,4,FALSE)</f>
        <v>Creation Date</v>
      </c>
      <c r="N395" s="30">
        <f t="shared" si="35"/>
        <v>42767</v>
      </c>
      <c r="O395" s="68">
        <f>VLOOKUP(E395,[9]Riferimento!$E$3:$I$181,5,FALSE)</f>
        <v>1825</v>
      </c>
      <c r="P395" s="69">
        <f t="shared" si="36"/>
        <v>44592</v>
      </c>
      <c r="Q395" s="69" t="str">
        <f>VLOOKUP(E395,[9]Riferimento!$E$3:$J$181,6,FALSE)</f>
        <v>Confidential</v>
      </c>
      <c r="R395" s="30"/>
      <c r="S395" s="38" t="str">
        <f t="shared" si="31"/>
        <v/>
      </c>
      <c r="T395" s="22" t="s">
        <v>549</v>
      </c>
      <c r="U395" s="23" t="s">
        <v>36</v>
      </c>
      <c r="V395" s="24" t="s">
        <v>515</v>
      </c>
      <c r="W395" s="51">
        <v>45341</v>
      </c>
      <c r="X395" s="34">
        <v>3659</v>
      </c>
      <c r="Y395" s="34">
        <f t="shared" si="34"/>
        <v>61092</v>
      </c>
      <c r="Z395" s="33"/>
      <c r="AA395" s="33"/>
    </row>
    <row r="396" spans="1:27" ht="70" x14ac:dyDescent="0.2">
      <c r="A396" s="63">
        <v>61092</v>
      </c>
      <c r="B396" s="63" t="s">
        <v>30</v>
      </c>
      <c r="C396" s="63" t="str">
        <f>VLOOKUP(B396, [9]Riferimento!M$3:N438, 2, 0)</f>
        <v>Italy</v>
      </c>
      <c r="D396" s="22" t="s">
        <v>31</v>
      </c>
      <c r="E396" s="63" t="s">
        <v>513</v>
      </c>
      <c r="F396" s="64" t="str">
        <f>VLOOKUP(E396,[9]Riferimento!$E$3:$H$183,3,FALSE)</f>
        <v>5Y</v>
      </c>
      <c r="G396" s="64" t="str">
        <f>VLOOKUP(E396,[9]Riferimento!$E$3:$H$181,2,FALSE)</f>
        <v>Department / Location Budgets</v>
      </c>
      <c r="H396" s="30">
        <v>42736</v>
      </c>
      <c r="I396" s="65">
        <v>42766</v>
      </c>
      <c r="J396" s="23" t="s">
        <v>181</v>
      </c>
      <c r="K396" s="27" t="s">
        <v>182</v>
      </c>
      <c r="L396" s="22" t="s">
        <v>519</v>
      </c>
      <c r="M396" s="64" t="str">
        <f>VLOOKUP(E396,[9]Riferimento!$E$3:$H$181,4,FALSE)</f>
        <v>Creation Date</v>
      </c>
      <c r="N396" s="30">
        <f t="shared" si="35"/>
        <v>42767</v>
      </c>
      <c r="O396" s="68">
        <f>VLOOKUP(E396,[9]Riferimento!$E$3:$I$181,5,FALSE)</f>
        <v>1825</v>
      </c>
      <c r="P396" s="69">
        <f t="shared" si="36"/>
        <v>44592</v>
      </c>
      <c r="Q396" s="69" t="str">
        <f>VLOOKUP(E396,[9]Riferimento!$E$3:$J$181,6,FALSE)</f>
        <v>Confidential</v>
      </c>
      <c r="R396" s="30"/>
      <c r="S396" s="38" t="str">
        <f t="shared" si="31"/>
        <v/>
      </c>
      <c r="T396" s="22" t="s">
        <v>549</v>
      </c>
      <c r="U396" s="23" t="s">
        <v>36</v>
      </c>
      <c r="V396" s="24" t="s">
        <v>515</v>
      </c>
      <c r="W396" s="51">
        <v>45341</v>
      </c>
      <c r="X396" s="34">
        <v>3659</v>
      </c>
      <c r="Y396" s="34">
        <f t="shared" si="34"/>
        <v>61092</v>
      </c>
      <c r="Z396" s="33"/>
      <c r="AA396" s="33"/>
    </row>
    <row r="397" spans="1:27" ht="56" x14ac:dyDescent="0.2">
      <c r="A397" s="73">
        <v>61093</v>
      </c>
      <c r="B397" s="63" t="s">
        <v>30</v>
      </c>
      <c r="C397" s="63" t="str">
        <f>VLOOKUP(B397, [9]Riferimento!M$3:N439, 2, 0)</f>
        <v>Italy</v>
      </c>
      <c r="D397" s="22" t="s">
        <v>31</v>
      </c>
      <c r="E397" s="63" t="s">
        <v>173</v>
      </c>
      <c r="F397" s="64" t="str">
        <f>VLOOKUP(E397,[9]Riferimento!$E$3:$H$183,3,FALSE)</f>
        <v>EVT+10Y</v>
      </c>
      <c r="G397" s="64" t="str">
        <f>VLOOKUP(E397,[9]Riferimento!$E$3:$H$181,2,FALSE)</f>
        <v>Purchase Orders</v>
      </c>
      <c r="H397" s="30">
        <v>42736</v>
      </c>
      <c r="I397" s="65">
        <v>42766</v>
      </c>
      <c r="J397" s="23" t="s">
        <v>181</v>
      </c>
      <c r="K397" s="27" t="s">
        <v>182</v>
      </c>
      <c r="L397" s="22" t="s">
        <v>520</v>
      </c>
      <c r="M397" s="64" t="str">
        <f>VLOOKUP(E397,[9]Riferimento!$E$3:$H$181,4,FALSE)</f>
        <v>Closed</v>
      </c>
      <c r="N397" s="30">
        <f t="shared" si="35"/>
        <v>42767</v>
      </c>
      <c r="O397" s="68">
        <f>VLOOKUP(E397,[9]Riferimento!$E$3:$I$181,5,FALSE)</f>
        <v>3650</v>
      </c>
      <c r="P397" s="69">
        <f t="shared" si="36"/>
        <v>46417</v>
      </c>
      <c r="Q397" s="69" t="str">
        <f>VLOOKUP(E397,[9]Riferimento!$E$3:$J$181,6,FALSE)</f>
        <v>Confidential</v>
      </c>
      <c r="R397" s="30"/>
      <c r="S397" s="38" t="str">
        <f t="shared" si="31"/>
        <v/>
      </c>
      <c r="T397" s="22" t="s">
        <v>549</v>
      </c>
      <c r="U397" s="23" t="s">
        <v>36</v>
      </c>
      <c r="V397" s="24" t="s">
        <v>515</v>
      </c>
      <c r="W397" s="51">
        <v>45341</v>
      </c>
      <c r="X397" s="34">
        <v>3659</v>
      </c>
      <c r="Y397" s="34">
        <f t="shared" si="34"/>
        <v>61093</v>
      </c>
      <c r="Z397" s="33"/>
      <c r="AA397" s="33"/>
    </row>
    <row r="398" spans="1:27" ht="43" x14ac:dyDescent="0.2">
      <c r="A398" s="73">
        <v>61093</v>
      </c>
      <c r="B398" s="63" t="s">
        <v>30</v>
      </c>
      <c r="C398" s="63" t="str">
        <f>VLOOKUP(B398, [9]Riferimento!M$3:N440, 2, 0)</f>
        <v>Italy</v>
      </c>
      <c r="D398" s="22" t="s">
        <v>31</v>
      </c>
      <c r="E398" s="63" t="s">
        <v>513</v>
      </c>
      <c r="F398" s="64" t="str">
        <f>VLOOKUP(E398,[9]Riferimento!$E$3:$H$183,3,FALSE)</f>
        <v>5Y</v>
      </c>
      <c r="G398" s="64" t="str">
        <f>VLOOKUP(E398,[9]Riferimento!$E$3:$H$181,2,FALSE)</f>
        <v>Department / Location Budgets</v>
      </c>
      <c r="H398" s="30">
        <v>42736</v>
      </c>
      <c r="I398" s="65">
        <v>42766</v>
      </c>
      <c r="J398" s="23" t="s">
        <v>181</v>
      </c>
      <c r="K398" s="27" t="s">
        <v>182</v>
      </c>
      <c r="L398" s="22" t="s">
        <v>521</v>
      </c>
      <c r="M398" s="64" t="str">
        <f>VLOOKUP(E398,[9]Riferimento!$E$3:$H$181,4,FALSE)</f>
        <v>Creation Date</v>
      </c>
      <c r="N398" s="30">
        <f t="shared" si="35"/>
        <v>42767</v>
      </c>
      <c r="O398" s="68">
        <f>VLOOKUP(E398,[9]Riferimento!$E$3:$I$181,5,FALSE)</f>
        <v>1825</v>
      </c>
      <c r="P398" s="69">
        <f t="shared" si="36"/>
        <v>44592</v>
      </c>
      <c r="Q398" s="69" t="str">
        <f>VLOOKUP(E398,[9]Riferimento!$E$3:$J$181,6,FALSE)</f>
        <v>Confidential</v>
      </c>
      <c r="R398" s="30"/>
      <c r="S398" s="38" t="str">
        <f t="shared" si="31"/>
        <v/>
      </c>
      <c r="T398" s="22" t="s">
        <v>549</v>
      </c>
      <c r="U398" s="23" t="s">
        <v>36</v>
      </c>
      <c r="V398" s="24" t="s">
        <v>515</v>
      </c>
      <c r="W398" s="51">
        <v>45341</v>
      </c>
      <c r="X398" s="34">
        <v>3659</v>
      </c>
      <c r="Y398" s="34">
        <f t="shared" si="34"/>
        <v>61093</v>
      </c>
      <c r="Z398" s="33"/>
      <c r="AA398" s="33"/>
    </row>
    <row r="399" spans="1:27" ht="43" x14ac:dyDescent="0.2">
      <c r="A399" s="73">
        <v>61093</v>
      </c>
      <c r="B399" s="63" t="s">
        <v>30</v>
      </c>
      <c r="C399" s="63" t="str">
        <f>VLOOKUP(B399, [9]Riferimento!M$3:N441, 2, 0)</f>
        <v>Italy</v>
      </c>
      <c r="D399" s="22" t="s">
        <v>31</v>
      </c>
      <c r="E399" s="63" t="s">
        <v>513</v>
      </c>
      <c r="F399" s="64" t="str">
        <f>VLOOKUP(E399,[9]Riferimento!$E$3:$H$183,3,FALSE)</f>
        <v>5Y</v>
      </c>
      <c r="G399" s="64" t="str">
        <f>VLOOKUP(E399,[9]Riferimento!$E$3:$H$181,2,FALSE)</f>
        <v>Department / Location Budgets</v>
      </c>
      <c r="H399" s="30">
        <v>42736</v>
      </c>
      <c r="I399" s="65">
        <v>42766</v>
      </c>
      <c r="J399" s="23" t="s">
        <v>181</v>
      </c>
      <c r="K399" s="27" t="s">
        <v>182</v>
      </c>
      <c r="L399" s="22" t="s">
        <v>522</v>
      </c>
      <c r="M399" s="64" t="str">
        <f>VLOOKUP(E399,[9]Riferimento!$E$3:$H$181,4,FALSE)</f>
        <v>Creation Date</v>
      </c>
      <c r="N399" s="30">
        <f t="shared" si="35"/>
        <v>42767</v>
      </c>
      <c r="O399" s="68">
        <f>VLOOKUP(E399,[9]Riferimento!$E$3:$I$181,5,FALSE)</f>
        <v>1825</v>
      </c>
      <c r="P399" s="69">
        <f t="shared" si="36"/>
        <v>44592</v>
      </c>
      <c r="Q399" s="69" t="str">
        <f>VLOOKUP(E399,[9]Riferimento!$E$3:$J$181,6,FALSE)</f>
        <v>Confidential</v>
      </c>
      <c r="R399" s="30"/>
      <c r="S399" s="38" t="str">
        <f t="shared" si="31"/>
        <v/>
      </c>
      <c r="T399" s="22" t="s">
        <v>549</v>
      </c>
      <c r="U399" s="23" t="s">
        <v>36</v>
      </c>
      <c r="V399" s="24" t="s">
        <v>515</v>
      </c>
      <c r="W399" s="51">
        <v>45341</v>
      </c>
      <c r="X399" s="34">
        <v>3659</v>
      </c>
      <c r="Y399" s="34">
        <f t="shared" si="34"/>
        <v>61093</v>
      </c>
      <c r="Z399" s="33"/>
      <c r="AA399" s="33"/>
    </row>
    <row r="400" spans="1:27" ht="43" x14ac:dyDescent="0.2">
      <c r="A400" s="73">
        <v>61093</v>
      </c>
      <c r="B400" s="63" t="s">
        <v>30</v>
      </c>
      <c r="C400" s="63" t="str">
        <f>VLOOKUP(B400, [9]Riferimento!M$3:N442, 2, 0)</f>
        <v>Italy</v>
      </c>
      <c r="D400" s="22" t="s">
        <v>31</v>
      </c>
      <c r="E400" s="63" t="s">
        <v>513</v>
      </c>
      <c r="F400" s="64" t="str">
        <f>VLOOKUP(E400,[9]Riferimento!$E$3:$H$183,3,FALSE)</f>
        <v>5Y</v>
      </c>
      <c r="G400" s="64" t="str">
        <f>VLOOKUP(E400,[9]Riferimento!$E$3:$H$181,2,FALSE)</f>
        <v>Department / Location Budgets</v>
      </c>
      <c r="H400" s="30">
        <v>42887</v>
      </c>
      <c r="I400" s="65">
        <v>42766</v>
      </c>
      <c r="J400" s="23" t="s">
        <v>181</v>
      </c>
      <c r="K400" s="27" t="s">
        <v>182</v>
      </c>
      <c r="L400" s="22" t="s">
        <v>523</v>
      </c>
      <c r="M400" s="64" t="str">
        <f>VLOOKUP(E400,[9]Riferimento!$E$3:$H$181,4,FALSE)</f>
        <v>Creation Date</v>
      </c>
      <c r="N400" s="30">
        <f t="shared" si="35"/>
        <v>42767</v>
      </c>
      <c r="O400" s="68">
        <f>VLOOKUP(E400,[9]Riferimento!$E$3:$I$181,5,FALSE)</f>
        <v>1825</v>
      </c>
      <c r="P400" s="69">
        <f t="shared" si="36"/>
        <v>44592</v>
      </c>
      <c r="Q400" s="69" t="str">
        <f>VLOOKUP(E400,[9]Riferimento!$E$3:$J$181,6,FALSE)</f>
        <v>Confidential</v>
      </c>
      <c r="R400" s="30"/>
      <c r="S400" s="38" t="str">
        <f t="shared" si="31"/>
        <v/>
      </c>
      <c r="T400" s="22" t="s">
        <v>549</v>
      </c>
      <c r="U400" s="23" t="s">
        <v>36</v>
      </c>
      <c r="V400" s="24" t="s">
        <v>515</v>
      </c>
      <c r="W400" s="51">
        <v>45341</v>
      </c>
      <c r="X400" s="34">
        <v>3659</v>
      </c>
      <c r="Y400" s="34">
        <f t="shared" si="34"/>
        <v>61093</v>
      </c>
      <c r="Z400" s="33"/>
      <c r="AA400" s="33"/>
    </row>
    <row r="401" spans="1:27" ht="43" x14ac:dyDescent="0.2">
      <c r="A401" s="73">
        <v>61093</v>
      </c>
      <c r="B401" s="63" t="s">
        <v>30</v>
      </c>
      <c r="C401" s="63" t="str">
        <f>VLOOKUP(B401, [9]Riferimento!M$3:N443, 2, 0)</f>
        <v>Italy</v>
      </c>
      <c r="D401" s="22" t="s">
        <v>31</v>
      </c>
      <c r="E401" s="63" t="s">
        <v>513</v>
      </c>
      <c r="F401" s="64" t="str">
        <f>VLOOKUP(E401,[9]Riferimento!$E$3:$H$183,3,FALSE)</f>
        <v>5Y</v>
      </c>
      <c r="G401" s="64" t="str">
        <f>VLOOKUP(E401,[9]Riferimento!$E$3:$H$181,2,FALSE)</f>
        <v>Department / Location Budgets</v>
      </c>
      <c r="H401" s="30">
        <v>42736</v>
      </c>
      <c r="I401" s="65">
        <v>42766</v>
      </c>
      <c r="J401" s="23" t="s">
        <v>181</v>
      </c>
      <c r="K401" s="27" t="s">
        <v>182</v>
      </c>
      <c r="L401" s="22" t="s">
        <v>524</v>
      </c>
      <c r="M401" s="64" t="str">
        <f>VLOOKUP(E401,[9]Riferimento!$E$3:$H$181,4,FALSE)</f>
        <v>Creation Date</v>
      </c>
      <c r="N401" s="30">
        <f t="shared" si="35"/>
        <v>42767</v>
      </c>
      <c r="O401" s="68">
        <f>VLOOKUP(E401,[9]Riferimento!$E$3:$I$181,5,FALSE)</f>
        <v>1825</v>
      </c>
      <c r="P401" s="69">
        <f t="shared" si="36"/>
        <v>44592</v>
      </c>
      <c r="Q401" s="69" t="str">
        <f>VLOOKUP(E401,[9]Riferimento!$E$3:$J$181,6,FALSE)</f>
        <v>Confidential</v>
      </c>
      <c r="R401" s="30"/>
      <c r="S401" s="38" t="str">
        <f t="shared" si="31"/>
        <v/>
      </c>
      <c r="T401" s="22" t="s">
        <v>549</v>
      </c>
      <c r="U401" s="23" t="s">
        <v>36</v>
      </c>
      <c r="V401" s="24" t="s">
        <v>515</v>
      </c>
      <c r="W401" s="51">
        <v>45341</v>
      </c>
      <c r="X401" s="34">
        <v>3659</v>
      </c>
      <c r="Y401" s="34">
        <f t="shared" si="34"/>
        <v>61093</v>
      </c>
      <c r="Z401" s="33"/>
      <c r="AA401" s="33"/>
    </row>
    <row r="402" spans="1:27" ht="43" x14ac:dyDescent="0.2">
      <c r="A402" s="73">
        <v>61094</v>
      </c>
      <c r="B402" s="63" t="s">
        <v>30</v>
      </c>
      <c r="C402" s="63" t="str">
        <f>VLOOKUP(B402, [9]Riferimento!M$3:N444, 2, 0)</f>
        <v>Italy</v>
      </c>
      <c r="D402" s="22" t="s">
        <v>31</v>
      </c>
      <c r="E402" s="63" t="s">
        <v>513</v>
      </c>
      <c r="F402" s="64" t="str">
        <f>VLOOKUP(E402,[9]Riferimento!$E$3:$H$183,3,FALSE)</f>
        <v>5Y</v>
      </c>
      <c r="G402" s="64" t="str">
        <f>VLOOKUP(E402,[9]Riferimento!$E$3:$H$181,2,FALSE)</f>
        <v>Department / Location Budgets</v>
      </c>
      <c r="H402" s="30">
        <v>43466</v>
      </c>
      <c r="I402" s="65">
        <v>43830</v>
      </c>
      <c r="J402" s="23" t="s">
        <v>181</v>
      </c>
      <c r="K402" s="27" t="s">
        <v>182</v>
      </c>
      <c r="L402" s="22" t="s">
        <v>525</v>
      </c>
      <c r="M402" s="64" t="str">
        <f>VLOOKUP(E402,[9]Riferimento!$E$3:$H$181,4,FALSE)</f>
        <v>Creation Date</v>
      </c>
      <c r="N402" s="30">
        <f t="shared" si="35"/>
        <v>43831</v>
      </c>
      <c r="O402" s="68">
        <f>VLOOKUP(E402,[9]Riferimento!$E$3:$I$181,5,FALSE)</f>
        <v>1825</v>
      </c>
      <c r="P402" s="69">
        <f t="shared" si="36"/>
        <v>45656</v>
      </c>
      <c r="Q402" s="69" t="str">
        <f>VLOOKUP(E402,[9]Riferimento!$E$3:$J$181,6,FALSE)</f>
        <v>Confidential</v>
      </c>
      <c r="R402" s="30"/>
      <c r="S402" s="38" t="str">
        <f t="shared" si="31"/>
        <v/>
      </c>
      <c r="T402" s="22" t="s">
        <v>549</v>
      </c>
      <c r="U402" s="23" t="s">
        <v>36</v>
      </c>
      <c r="V402" s="24" t="s">
        <v>515</v>
      </c>
      <c r="W402" s="51">
        <v>45341</v>
      </c>
      <c r="X402" s="34">
        <v>3654</v>
      </c>
      <c r="Y402" s="34">
        <f t="shared" si="34"/>
        <v>61094</v>
      </c>
      <c r="Z402" s="33"/>
      <c r="AA402" s="33"/>
    </row>
    <row r="403" spans="1:27" ht="43" x14ac:dyDescent="0.2">
      <c r="A403" s="73">
        <v>61094</v>
      </c>
      <c r="B403" s="63" t="s">
        <v>30</v>
      </c>
      <c r="C403" s="63" t="str">
        <f>VLOOKUP(B403, [9]Riferimento!M$3:N445, 2, 0)</f>
        <v>Italy</v>
      </c>
      <c r="D403" s="22" t="s">
        <v>31</v>
      </c>
      <c r="E403" s="63" t="s">
        <v>513</v>
      </c>
      <c r="F403" s="64" t="str">
        <f>VLOOKUP(E403,[9]Riferimento!$E$3:$H$183,3,FALSE)</f>
        <v>5Y</v>
      </c>
      <c r="G403" s="64" t="str">
        <f>VLOOKUP(E403,[9]Riferimento!$E$3:$H$181,2,FALSE)</f>
        <v>Department / Location Budgets</v>
      </c>
      <c r="H403" s="30">
        <v>43466</v>
      </c>
      <c r="I403" s="65">
        <v>43830</v>
      </c>
      <c r="J403" s="23" t="s">
        <v>181</v>
      </c>
      <c r="K403" s="27" t="s">
        <v>182</v>
      </c>
      <c r="L403" s="22" t="s">
        <v>522</v>
      </c>
      <c r="M403" s="64" t="str">
        <f>VLOOKUP(E403,[9]Riferimento!$E$3:$H$181,4,FALSE)</f>
        <v>Creation Date</v>
      </c>
      <c r="N403" s="30">
        <f t="shared" si="35"/>
        <v>43831</v>
      </c>
      <c r="O403" s="68">
        <f>VLOOKUP(E403,[9]Riferimento!$E$3:$I$181,5,FALSE)</f>
        <v>1825</v>
      </c>
      <c r="P403" s="69">
        <f t="shared" si="36"/>
        <v>45656</v>
      </c>
      <c r="Q403" s="69" t="str">
        <f>VLOOKUP(E403,[9]Riferimento!$E$3:$J$181,6,FALSE)</f>
        <v>Confidential</v>
      </c>
      <c r="R403" s="30"/>
      <c r="S403" s="38" t="str">
        <f t="shared" si="31"/>
        <v/>
      </c>
      <c r="T403" s="22" t="s">
        <v>549</v>
      </c>
      <c r="U403" s="23" t="s">
        <v>36</v>
      </c>
      <c r="V403" s="24" t="s">
        <v>515</v>
      </c>
      <c r="W403" s="51">
        <v>45341</v>
      </c>
      <c r="X403" s="34">
        <v>3654</v>
      </c>
      <c r="Y403" s="34">
        <f t="shared" si="34"/>
        <v>61094</v>
      </c>
      <c r="Z403" s="33"/>
      <c r="AA403" s="33"/>
    </row>
    <row r="404" spans="1:27" ht="43" x14ac:dyDescent="0.2">
      <c r="A404" s="73">
        <v>61094</v>
      </c>
      <c r="B404" s="63" t="s">
        <v>30</v>
      </c>
      <c r="C404" s="63" t="str">
        <f>VLOOKUP(B404, [9]Riferimento!M$3:N446, 2, 0)</f>
        <v>Italy</v>
      </c>
      <c r="D404" s="22" t="s">
        <v>31</v>
      </c>
      <c r="E404" s="63" t="s">
        <v>513</v>
      </c>
      <c r="F404" s="64" t="str">
        <f>VLOOKUP(E404,[9]Riferimento!$E$3:$H$183,3,FALSE)</f>
        <v>5Y</v>
      </c>
      <c r="G404" s="64" t="str">
        <f>VLOOKUP(E404,[9]Riferimento!$E$3:$H$181,2,FALSE)</f>
        <v>Department / Location Budgets</v>
      </c>
      <c r="H404" s="30">
        <v>43466</v>
      </c>
      <c r="I404" s="65">
        <v>43830</v>
      </c>
      <c r="J404" s="23" t="s">
        <v>181</v>
      </c>
      <c r="K404" s="27" t="s">
        <v>182</v>
      </c>
      <c r="L404" s="22" t="s">
        <v>526</v>
      </c>
      <c r="M404" s="64" t="str">
        <f>VLOOKUP(E404,[9]Riferimento!$E$3:$H$181,4,FALSE)</f>
        <v>Creation Date</v>
      </c>
      <c r="N404" s="30">
        <f t="shared" si="35"/>
        <v>43831</v>
      </c>
      <c r="O404" s="68">
        <f>VLOOKUP(E404,[9]Riferimento!$E$3:$I$181,5,FALSE)</f>
        <v>1825</v>
      </c>
      <c r="P404" s="69">
        <f t="shared" si="36"/>
        <v>45656</v>
      </c>
      <c r="Q404" s="69" t="str">
        <f>VLOOKUP(E404,[9]Riferimento!$E$3:$J$181,6,FALSE)</f>
        <v>Confidential</v>
      </c>
      <c r="R404" s="30"/>
      <c r="S404" s="38" t="str">
        <f t="shared" si="31"/>
        <v/>
      </c>
      <c r="T404" s="22" t="s">
        <v>549</v>
      </c>
      <c r="U404" s="23" t="s">
        <v>36</v>
      </c>
      <c r="V404" s="24" t="s">
        <v>515</v>
      </c>
      <c r="W404" s="51">
        <v>45341</v>
      </c>
      <c r="X404" s="34">
        <v>3654</v>
      </c>
      <c r="Y404" s="34">
        <f t="shared" si="34"/>
        <v>61094</v>
      </c>
      <c r="Z404" s="33"/>
      <c r="AA404" s="33"/>
    </row>
    <row r="405" spans="1:27" ht="43" x14ac:dyDescent="0.2">
      <c r="A405" s="73">
        <v>61094</v>
      </c>
      <c r="B405" s="63" t="s">
        <v>30</v>
      </c>
      <c r="C405" s="63" t="str">
        <f>VLOOKUP(B405, [9]Riferimento!M$3:N447, 2, 0)</f>
        <v>Italy</v>
      </c>
      <c r="D405" s="22" t="s">
        <v>31</v>
      </c>
      <c r="E405" s="63" t="s">
        <v>513</v>
      </c>
      <c r="F405" s="64" t="str">
        <f>VLOOKUP(E405,[9]Riferimento!$E$3:$H$183,3,FALSE)</f>
        <v>5Y</v>
      </c>
      <c r="G405" s="64" t="str">
        <f>VLOOKUP(E405,[9]Riferimento!$E$3:$H$181,2,FALSE)</f>
        <v>Department / Location Budgets</v>
      </c>
      <c r="H405" s="30">
        <v>43466</v>
      </c>
      <c r="I405" s="65">
        <v>43830</v>
      </c>
      <c r="J405" s="23" t="s">
        <v>181</v>
      </c>
      <c r="K405" s="27" t="s">
        <v>182</v>
      </c>
      <c r="L405" s="22" t="s">
        <v>527</v>
      </c>
      <c r="M405" s="64" t="str">
        <f>VLOOKUP(E405,[9]Riferimento!$E$3:$H$181,4,FALSE)</f>
        <v>Creation Date</v>
      </c>
      <c r="N405" s="30">
        <f t="shared" si="35"/>
        <v>43831</v>
      </c>
      <c r="O405" s="68">
        <f>VLOOKUP(E405,[9]Riferimento!$E$3:$I$181,5,FALSE)</f>
        <v>1825</v>
      </c>
      <c r="P405" s="69">
        <f t="shared" si="36"/>
        <v>45656</v>
      </c>
      <c r="Q405" s="69" t="str">
        <f>VLOOKUP(E405,[9]Riferimento!$E$3:$J$181,6,FALSE)</f>
        <v>Confidential</v>
      </c>
      <c r="R405" s="30"/>
      <c r="S405" s="38" t="str">
        <f t="shared" si="31"/>
        <v/>
      </c>
      <c r="T405" s="22" t="s">
        <v>549</v>
      </c>
      <c r="U405" s="23" t="s">
        <v>36</v>
      </c>
      <c r="V405" s="24" t="s">
        <v>515</v>
      </c>
      <c r="W405" s="51">
        <v>45341</v>
      </c>
      <c r="X405" s="34">
        <v>3654</v>
      </c>
      <c r="Y405" s="34">
        <f t="shared" si="34"/>
        <v>61094</v>
      </c>
      <c r="Z405" s="33"/>
      <c r="AA405" s="33"/>
    </row>
    <row r="406" spans="1:27" ht="43" x14ac:dyDescent="0.2">
      <c r="A406" s="73">
        <v>61094</v>
      </c>
      <c r="B406" s="63" t="s">
        <v>30</v>
      </c>
      <c r="C406" s="63" t="str">
        <f>VLOOKUP(B406, [9]Riferimento!M$3:N448, 2, 0)</f>
        <v>Italy</v>
      </c>
      <c r="D406" s="22" t="s">
        <v>31</v>
      </c>
      <c r="E406" s="63" t="s">
        <v>513</v>
      </c>
      <c r="F406" s="64" t="str">
        <f>VLOOKUP(E406,[9]Riferimento!$E$3:$H$183,3,FALSE)</f>
        <v>5Y</v>
      </c>
      <c r="G406" s="64" t="str">
        <f>VLOOKUP(E406,[9]Riferimento!$E$3:$H$181,2,FALSE)</f>
        <v>Department / Location Budgets</v>
      </c>
      <c r="H406" s="30">
        <v>43466</v>
      </c>
      <c r="I406" s="65">
        <v>43830</v>
      </c>
      <c r="J406" s="23" t="s">
        <v>181</v>
      </c>
      <c r="K406" s="27" t="s">
        <v>182</v>
      </c>
      <c r="L406" s="22" t="s">
        <v>517</v>
      </c>
      <c r="M406" s="64" t="str">
        <f>VLOOKUP(E406,[9]Riferimento!$E$3:$H$181,4,FALSE)</f>
        <v>Creation Date</v>
      </c>
      <c r="N406" s="30">
        <f t="shared" si="35"/>
        <v>43831</v>
      </c>
      <c r="O406" s="68">
        <f>VLOOKUP(E406,[9]Riferimento!$E$3:$I$181,5,FALSE)</f>
        <v>1825</v>
      </c>
      <c r="P406" s="69">
        <f t="shared" si="36"/>
        <v>45656</v>
      </c>
      <c r="Q406" s="69" t="str">
        <f>VLOOKUP(E406,[9]Riferimento!$E$3:$J$181,6,FALSE)</f>
        <v>Confidential</v>
      </c>
      <c r="R406" s="30"/>
      <c r="S406" s="38" t="str">
        <f t="shared" si="31"/>
        <v/>
      </c>
      <c r="T406" s="22" t="s">
        <v>549</v>
      </c>
      <c r="U406" s="23" t="s">
        <v>36</v>
      </c>
      <c r="V406" s="24" t="s">
        <v>515</v>
      </c>
      <c r="W406" s="51">
        <v>45341</v>
      </c>
      <c r="X406" s="34">
        <v>3654</v>
      </c>
      <c r="Y406" s="34">
        <f t="shared" si="34"/>
        <v>61094</v>
      </c>
      <c r="Z406" s="33"/>
      <c r="AA406" s="33"/>
    </row>
    <row r="407" spans="1:27" ht="43" x14ac:dyDescent="0.2">
      <c r="A407" s="73">
        <v>61095</v>
      </c>
      <c r="B407" s="63" t="s">
        <v>30</v>
      </c>
      <c r="C407" s="63" t="str">
        <f>VLOOKUP(B407, [9]Riferimento!M$3:N449, 2, 0)</f>
        <v>Italy</v>
      </c>
      <c r="D407" s="22" t="s">
        <v>31</v>
      </c>
      <c r="E407" s="63" t="s">
        <v>513</v>
      </c>
      <c r="F407" s="64" t="str">
        <f>VLOOKUP(E407,[9]Riferimento!$E$3:$H$183,3,FALSE)</f>
        <v>5Y</v>
      </c>
      <c r="G407" s="64" t="str">
        <f>VLOOKUP(E407,[9]Riferimento!$E$3:$H$181,2,FALSE)</f>
        <v>Department / Location Budgets</v>
      </c>
      <c r="H407" s="30">
        <v>43466</v>
      </c>
      <c r="I407" s="65">
        <v>43830</v>
      </c>
      <c r="J407" s="23" t="s">
        <v>181</v>
      </c>
      <c r="K407" s="27" t="s">
        <v>182</v>
      </c>
      <c r="L407" s="22" t="s">
        <v>528</v>
      </c>
      <c r="M407" s="64" t="str">
        <f>VLOOKUP(E407,[9]Riferimento!$E$3:$H$181,4,FALSE)</f>
        <v>Creation Date</v>
      </c>
      <c r="N407" s="30">
        <f t="shared" si="35"/>
        <v>43831</v>
      </c>
      <c r="O407" s="68">
        <f>VLOOKUP(E407,[9]Riferimento!$E$3:$I$181,5,FALSE)</f>
        <v>1825</v>
      </c>
      <c r="P407" s="69">
        <f t="shared" si="36"/>
        <v>45656</v>
      </c>
      <c r="Q407" s="69" t="str">
        <f>VLOOKUP(E407,[9]Riferimento!$E$3:$J$181,6,FALSE)</f>
        <v>Confidential</v>
      </c>
      <c r="R407" s="30"/>
      <c r="S407" s="38" t="str">
        <f t="shared" si="31"/>
        <v/>
      </c>
      <c r="T407" s="22" t="s">
        <v>549</v>
      </c>
      <c r="U407" s="23" t="s">
        <v>36</v>
      </c>
      <c r="V407" s="24" t="s">
        <v>515</v>
      </c>
      <c r="W407" s="51">
        <v>45341</v>
      </c>
      <c r="X407" s="34">
        <v>3654</v>
      </c>
      <c r="Y407" s="34">
        <f t="shared" si="34"/>
        <v>61095</v>
      </c>
      <c r="Z407" s="33"/>
      <c r="AA407" s="33"/>
    </row>
    <row r="408" spans="1:27" ht="43" x14ac:dyDescent="0.2">
      <c r="A408" s="73">
        <v>61095</v>
      </c>
      <c r="B408" s="63" t="s">
        <v>30</v>
      </c>
      <c r="C408" s="63" t="str">
        <f>VLOOKUP(B408, [9]Riferimento!M$3:N450, 2, 0)</f>
        <v>Italy</v>
      </c>
      <c r="D408" s="22" t="s">
        <v>31</v>
      </c>
      <c r="E408" s="63" t="s">
        <v>513</v>
      </c>
      <c r="F408" s="64" t="str">
        <f>VLOOKUP(E408,[9]Riferimento!$E$3:$H$183,3,FALSE)</f>
        <v>5Y</v>
      </c>
      <c r="G408" s="64" t="str">
        <f>VLOOKUP(E408,[9]Riferimento!$E$3:$H$181,2,FALSE)</f>
        <v>Department / Location Budgets</v>
      </c>
      <c r="H408" s="30">
        <v>43466</v>
      </c>
      <c r="I408" s="65">
        <v>43830</v>
      </c>
      <c r="J408" s="23" t="s">
        <v>181</v>
      </c>
      <c r="K408" s="27" t="s">
        <v>182</v>
      </c>
      <c r="L408" s="22" t="s">
        <v>529</v>
      </c>
      <c r="M408" s="64" t="str">
        <f>VLOOKUP(E408,[9]Riferimento!$E$3:$H$181,4,FALSE)</f>
        <v>Creation Date</v>
      </c>
      <c r="N408" s="30">
        <f t="shared" si="35"/>
        <v>43831</v>
      </c>
      <c r="O408" s="68">
        <f>VLOOKUP(E408,[9]Riferimento!$E$3:$I$181,5,FALSE)</f>
        <v>1825</v>
      </c>
      <c r="P408" s="69">
        <f t="shared" si="36"/>
        <v>45656</v>
      </c>
      <c r="Q408" s="69" t="str">
        <f>VLOOKUP(E408,[9]Riferimento!$E$3:$J$181,6,FALSE)</f>
        <v>Confidential</v>
      </c>
      <c r="R408" s="30"/>
      <c r="S408" s="38" t="str">
        <f t="shared" si="31"/>
        <v/>
      </c>
      <c r="T408" s="22" t="s">
        <v>549</v>
      </c>
      <c r="U408" s="23" t="s">
        <v>36</v>
      </c>
      <c r="V408" s="24" t="s">
        <v>515</v>
      </c>
      <c r="W408" s="51">
        <v>45341</v>
      </c>
      <c r="X408" s="34">
        <v>3654</v>
      </c>
      <c r="Y408" s="34">
        <f t="shared" si="34"/>
        <v>61095</v>
      </c>
      <c r="Z408" s="33"/>
      <c r="AA408" s="33"/>
    </row>
    <row r="409" spans="1:27" ht="57" x14ac:dyDescent="0.2">
      <c r="A409" s="73">
        <v>61095</v>
      </c>
      <c r="B409" s="63" t="s">
        <v>30</v>
      </c>
      <c r="C409" s="63" t="str">
        <f>VLOOKUP(B409, [9]Riferimento!M$3:N451, 2, 0)</f>
        <v>Italy</v>
      </c>
      <c r="D409" s="22" t="s">
        <v>31</v>
      </c>
      <c r="E409" s="63" t="s">
        <v>173</v>
      </c>
      <c r="F409" s="64" t="str">
        <f>VLOOKUP(E409,[9]Riferimento!$E$3:$H$183,3,FALSE)</f>
        <v>EVT+10Y</v>
      </c>
      <c r="G409" s="64" t="str">
        <f>VLOOKUP(E409,[9]Riferimento!$E$3:$H$181,2,FALSE)</f>
        <v>Purchase Orders</v>
      </c>
      <c r="H409" s="30">
        <v>43466</v>
      </c>
      <c r="I409" s="65">
        <v>43830</v>
      </c>
      <c r="J409" s="23" t="s">
        <v>181</v>
      </c>
      <c r="K409" s="27" t="s">
        <v>182</v>
      </c>
      <c r="L409" s="63" t="s">
        <v>520</v>
      </c>
      <c r="M409" s="64" t="str">
        <f>VLOOKUP(E409,[9]Riferimento!$E$3:$H$181,4,FALSE)</f>
        <v>Closed</v>
      </c>
      <c r="N409" s="30">
        <f t="shared" si="35"/>
        <v>43831</v>
      </c>
      <c r="O409" s="68">
        <f>VLOOKUP(E409,[9]Riferimento!$E$3:$I$181,5,FALSE)</f>
        <v>3650</v>
      </c>
      <c r="P409" s="69">
        <f t="shared" si="36"/>
        <v>47481</v>
      </c>
      <c r="Q409" s="69" t="str">
        <f>VLOOKUP(E409,[9]Riferimento!$E$3:$J$181,6,FALSE)</f>
        <v>Confidential</v>
      </c>
      <c r="R409" s="30"/>
      <c r="S409" s="38" t="str">
        <f t="shared" si="31"/>
        <v/>
      </c>
      <c r="T409" s="22" t="s">
        <v>549</v>
      </c>
      <c r="U409" s="23" t="s">
        <v>36</v>
      </c>
      <c r="V409" s="24" t="s">
        <v>515</v>
      </c>
      <c r="W409" s="51">
        <v>45341</v>
      </c>
      <c r="X409" s="34">
        <v>3654</v>
      </c>
      <c r="Y409" s="34">
        <f t="shared" si="34"/>
        <v>61095</v>
      </c>
      <c r="Z409" s="33"/>
      <c r="AA409" s="33"/>
    </row>
    <row r="410" spans="1:27" ht="43" x14ac:dyDescent="0.2">
      <c r="A410" s="73">
        <v>61095</v>
      </c>
      <c r="B410" s="63" t="s">
        <v>30</v>
      </c>
      <c r="C410" s="63" t="str">
        <f>VLOOKUP(B410, [9]Riferimento!M$3:N452, 2, 0)</f>
        <v>Italy</v>
      </c>
      <c r="D410" s="22" t="s">
        <v>31</v>
      </c>
      <c r="E410" s="63" t="s">
        <v>513</v>
      </c>
      <c r="F410" s="64" t="str">
        <f>VLOOKUP(E410,[9]Riferimento!$E$3:$H$183,3,FALSE)</f>
        <v>5Y</v>
      </c>
      <c r="G410" s="64" t="str">
        <f>VLOOKUP(E410,[9]Riferimento!$E$3:$H$181,2,FALSE)</f>
        <v>Department / Location Budgets</v>
      </c>
      <c r="H410" s="30">
        <v>43466</v>
      </c>
      <c r="I410" s="65">
        <v>43830</v>
      </c>
      <c r="J410" s="23" t="s">
        <v>181</v>
      </c>
      <c r="K410" s="27" t="s">
        <v>182</v>
      </c>
      <c r="L410" s="22" t="s">
        <v>530</v>
      </c>
      <c r="M410" s="64" t="str">
        <f>VLOOKUP(E410,[9]Riferimento!$E$3:$H$181,4,FALSE)</f>
        <v>Creation Date</v>
      </c>
      <c r="N410" s="30">
        <f t="shared" si="35"/>
        <v>43831</v>
      </c>
      <c r="O410" s="68">
        <f>VLOOKUP(E410,[9]Riferimento!$E$3:$I$181,5,FALSE)</f>
        <v>1825</v>
      </c>
      <c r="P410" s="69">
        <f t="shared" si="36"/>
        <v>45656</v>
      </c>
      <c r="Q410" s="69" t="str">
        <f>VLOOKUP(E410,[9]Riferimento!$E$3:$J$181,6,FALSE)</f>
        <v>Confidential</v>
      </c>
      <c r="R410" s="30"/>
      <c r="S410" s="38" t="str">
        <f t="shared" si="31"/>
        <v/>
      </c>
      <c r="T410" s="22" t="s">
        <v>549</v>
      </c>
      <c r="U410" s="23" t="s">
        <v>36</v>
      </c>
      <c r="V410" s="24" t="s">
        <v>515</v>
      </c>
      <c r="W410" s="51">
        <v>45341</v>
      </c>
      <c r="X410" s="34">
        <v>3654</v>
      </c>
      <c r="Y410" s="34">
        <f t="shared" si="34"/>
        <v>61095</v>
      </c>
      <c r="Z410" s="33"/>
      <c r="AA410" s="33"/>
    </row>
    <row r="411" spans="1:27" ht="56" x14ac:dyDescent="0.2">
      <c r="A411" s="73">
        <v>61095</v>
      </c>
      <c r="B411" s="63" t="s">
        <v>30</v>
      </c>
      <c r="C411" s="63" t="str">
        <f>VLOOKUP(B411, [9]Riferimento!M$3:N453, 2, 0)</f>
        <v>Italy</v>
      </c>
      <c r="D411" s="22" t="s">
        <v>31</v>
      </c>
      <c r="E411" s="63" t="s">
        <v>513</v>
      </c>
      <c r="F411" s="64" t="str">
        <f>VLOOKUP(E411,[9]Riferimento!$E$3:$H$183,3,FALSE)</f>
        <v>5Y</v>
      </c>
      <c r="G411" s="64" t="str">
        <f>VLOOKUP(E411,[9]Riferimento!$E$3:$H$181,2,FALSE)</f>
        <v>Department / Location Budgets</v>
      </c>
      <c r="H411" s="30">
        <v>43466</v>
      </c>
      <c r="I411" s="65">
        <v>43830</v>
      </c>
      <c r="J411" s="23" t="s">
        <v>181</v>
      </c>
      <c r="K411" s="27" t="s">
        <v>182</v>
      </c>
      <c r="L411" s="22" t="s">
        <v>531</v>
      </c>
      <c r="M411" s="64" t="str">
        <f>VLOOKUP(E411,[9]Riferimento!$E$3:$H$181,4,FALSE)</f>
        <v>Creation Date</v>
      </c>
      <c r="N411" s="30">
        <f t="shared" si="35"/>
        <v>43831</v>
      </c>
      <c r="O411" s="68">
        <f>VLOOKUP(E411,[9]Riferimento!$E$3:$I$181,5,FALSE)</f>
        <v>1825</v>
      </c>
      <c r="P411" s="69">
        <f t="shared" si="36"/>
        <v>45656</v>
      </c>
      <c r="Q411" s="69" t="str">
        <f>VLOOKUP(E411,[9]Riferimento!$E$3:$J$181,6,FALSE)</f>
        <v>Confidential</v>
      </c>
      <c r="R411" s="30"/>
      <c r="S411" s="38" t="str">
        <f t="shared" si="31"/>
        <v/>
      </c>
      <c r="T411" s="22" t="s">
        <v>549</v>
      </c>
      <c r="U411" s="23" t="s">
        <v>36</v>
      </c>
      <c r="V411" s="24" t="s">
        <v>515</v>
      </c>
      <c r="W411" s="51">
        <v>45341</v>
      </c>
      <c r="X411" s="34">
        <v>3654</v>
      </c>
      <c r="Y411" s="34">
        <f t="shared" si="34"/>
        <v>61095</v>
      </c>
      <c r="Z411" s="33"/>
      <c r="AA411" s="33"/>
    </row>
    <row r="412" spans="1:27" ht="57" x14ac:dyDescent="0.2">
      <c r="A412" s="73">
        <v>61096</v>
      </c>
      <c r="B412" s="63" t="s">
        <v>30</v>
      </c>
      <c r="C412" s="63" t="str">
        <f>VLOOKUP(B412, [9]Riferimento!M$3:N454, 2, 0)</f>
        <v>Italy</v>
      </c>
      <c r="D412" s="22" t="s">
        <v>31</v>
      </c>
      <c r="E412" s="63" t="s">
        <v>173</v>
      </c>
      <c r="F412" s="64" t="str">
        <f>VLOOKUP(E412,[9]Riferimento!$E$3:$H$183,3,FALSE)</f>
        <v>EVT+10Y</v>
      </c>
      <c r="G412" s="64" t="str">
        <f>VLOOKUP(E412,[9]Riferimento!$E$3:$H$181,2,FALSE)</f>
        <v>Purchase Orders</v>
      </c>
      <c r="H412" s="30">
        <v>43831</v>
      </c>
      <c r="I412" s="65">
        <v>43861</v>
      </c>
      <c r="J412" s="23" t="s">
        <v>181</v>
      </c>
      <c r="K412" s="27" t="s">
        <v>182</v>
      </c>
      <c r="L412" s="63" t="s">
        <v>520</v>
      </c>
      <c r="M412" s="64" t="str">
        <f>VLOOKUP(E412,[9]Riferimento!$E$3:$H$181,4,FALSE)</f>
        <v>Closed</v>
      </c>
      <c r="N412" s="30">
        <f t="shared" si="35"/>
        <v>43862</v>
      </c>
      <c r="O412" s="68">
        <f>VLOOKUP(E412,[9]Riferimento!$E$3:$I$181,5,FALSE)</f>
        <v>3650</v>
      </c>
      <c r="P412" s="69">
        <f t="shared" si="36"/>
        <v>47512</v>
      </c>
      <c r="Q412" s="69" t="str">
        <f>VLOOKUP(E412,[9]Riferimento!$E$3:$J$181,6,FALSE)</f>
        <v>Confidential</v>
      </c>
      <c r="R412" s="30"/>
      <c r="S412" s="38" t="str">
        <f t="shared" si="31"/>
        <v/>
      </c>
      <c r="T412" s="22" t="s">
        <v>549</v>
      </c>
      <c r="U412" s="23" t="s">
        <v>36</v>
      </c>
      <c r="V412" s="24" t="s">
        <v>515</v>
      </c>
      <c r="W412" s="51">
        <v>45341</v>
      </c>
      <c r="X412" s="34">
        <v>3649</v>
      </c>
      <c r="Y412" s="34">
        <f t="shared" si="34"/>
        <v>61096</v>
      </c>
      <c r="Z412" s="33"/>
      <c r="AA412" s="33"/>
    </row>
    <row r="413" spans="1:27" ht="43" x14ac:dyDescent="0.2">
      <c r="A413" s="73">
        <v>61096</v>
      </c>
      <c r="B413" s="63" t="s">
        <v>30</v>
      </c>
      <c r="C413" s="63" t="str">
        <f>VLOOKUP(B413, [9]Riferimento!M$3:N455, 2, 0)</f>
        <v>Italy</v>
      </c>
      <c r="D413" s="22" t="s">
        <v>31</v>
      </c>
      <c r="E413" s="63" t="s">
        <v>513</v>
      </c>
      <c r="F413" s="64" t="str">
        <f>VLOOKUP(E413,[9]Riferimento!$E$3:$H$183,3,FALSE)</f>
        <v>5Y</v>
      </c>
      <c r="G413" s="64" t="str">
        <f>VLOOKUP(E413,[9]Riferimento!$E$3:$H$181,2,FALSE)</f>
        <v>Department / Location Budgets</v>
      </c>
      <c r="H413" s="30">
        <v>43831</v>
      </c>
      <c r="I413" s="65">
        <v>43861</v>
      </c>
      <c r="J413" s="23" t="s">
        <v>181</v>
      </c>
      <c r="K413" s="27" t="s">
        <v>182</v>
      </c>
      <c r="L413" s="22" t="s">
        <v>532</v>
      </c>
      <c r="M413" s="64" t="str">
        <f>VLOOKUP(E413,[9]Riferimento!$E$3:$H$181,4,FALSE)</f>
        <v>Creation Date</v>
      </c>
      <c r="N413" s="30">
        <f t="shared" si="35"/>
        <v>43862</v>
      </c>
      <c r="O413" s="68">
        <f>VLOOKUP(E413,[9]Riferimento!$E$3:$I$181,5,FALSE)</f>
        <v>1825</v>
      </c>
      <c r="P413" s="69">
        <f t="shared" si="36"/>
        <v>45687</v>
      </c>
      <c r="Q413" s="69" t="str">
        <f>VLOOKUP(E413,[9]Riferimento!$E$3:$J$181,6,FALSE)</f>
        <v>Confidential</v>
      </c>
      <c r="R413" s="30"/>
      <c r="S413" s="38" t="str">
        <f t="shared" si="31"/>
        <v/>
      </c>
      <c r="T413" s="22" t="s">
        <v>549</v>
      </c>
      <c r="U413" s="23" t="s">
        <v>36</v>
      </c>
      <c r="V413" s="24" t="s">
        <v>515</v>
      </c>
      <c r="W413" s="51">
        <v>45341</v>
      </c>
      <c r="X413" s="34">
        <v>3649</v>
      </c>
      <c r="Y413" s="34">
        <f t="shared" si="34"/>
        <v>61096</v>
      </c>
      <c r="Z413" s="33"/>
      <c r="AA413" s="33"/>
    </row>
    <row r="414" spans="1:27" ht="56" x14ac:dyDescent="0.2">
      <c r="A414" s="73">
        <v>61096</v>
      </c>
      <c r="B414" s="63" t="s">
        <v>30</v>
      </c>
      <c r="C414" s="63" t="str">
        <f>VLOOKUP(B414, [9]Riferimento!M$3:N456, 2, 0)</f>
        <v>Italy</v>
      </c>
      <c r="D414" s="22" t="s">
        <v>31</v>
      </c>
      <c r="E414" s="63" t="s">
        <v>513</v>
      </c>
      <c r="F414" s="64" t="str">
        <f>VLOOKUP(E414,[9]Riferimento!$E$3:$H$183,3,FALSE)</f>
        <v>5Y</v>
      </c>
      <c r="G414" s="64" t="str">
        <f>VLOOKUP(E414,[9]Riferimento!$E$3:$H$181,2,FALSE)</f>
        <v>Department / Location Budgets</v>
      </c>
      <c r="H414" s="30">
        <v>43831</v>
      </c>
      <c r="I414" s="65">
        <v>43861</v>
      </c>
      <c r="J414" s="23" t="s">
        <v>181</v>
      </c>
      <c r="K414" s="27" t="s">
        <v>182</v>
      </c>
      <c r="L414" s="22" t="s">
        <v>531</v>
      </c>
      <c r="M414" s="64" t="str">
        <f>VLOOKUP(E414,[9]Riferimento!$E$3:$H$181,4,FALSE)</f>
        <v>Creation Date</v>
      </c>
      <c r="N414" s="30">
        <f t="shared" si="35"/>
        <v>43862</v>
      </c>
      <c r="O414" s="68">
        <f>VLOOKUP(E414,[9]Riferimento!$E$3:$I$181,5,FALSE)</f>
        <v>1825</v>
      </c>
      <c r="P414" s="69">
        <f t="shared" si="36"/>
        <v>45687</v>
      </c>
      <c r="Q414" s="69" t="str">
        <f>VLOOKUP(E414,[9]Riferimento!$E$3:$J$181,6,FALSE)</f>
        <v>Confidential</v>
      </c>
      <c r="R414" s="30"/>
      <c r="S414" s="38" t="str">
        <f t="shared" si="31"/>
        <v/>
      </c>
      <c r="T414" s="22" t="s">
        <v>549</v>
      </c>
      <c r="U414" s="23" t="s">
        <v>36</v>
      </c>
      <c r="V414" s="24" t="s">
        <v>515</v>
      </c>
      <c r="W414" s="51">
        <v>45341</v>
      </c>
      <c r="X414" s="34">
        <v>3649</v>
      </c>
      <c r="Y414" s="34">
        <f t="shared" si="34"/>
        <v>61096</v>
      </c>
      <c r="Z414" s="33"/>
      <c r="AA414" s="33"/>
    </row>
    <row r="415" spans="1:27" ht="56" x14ac:dyDescent="0.2">
      <c r="A415" s="73">
        <v>61096</v>
      </c>
      <c r="B415" s="63" t="s">
        <v>30</v>
      </c>
      <c r="C415" s="63" t="str">
        <f>VLOOKUP(B415, [9]Riferimento!M$3:N457, 2, 0)</f>
        <v>Italy</v>
      </c>
      <c r="D415" s="22" t="s">
        <v>31</v>
      </c>
      <c r="E415" s="63" t="s">
        <v>513</v>
      </c>
      <c r="F415" s="64" t="str">
        <f>VLOOKUP(E415,[9]Riferimento!$E$3:$H$183,3,FALSE)</f>
        <v>5Y</v>
      </c>
      <c r="G415" s="64" t="str">
        <f>VLOOKUP(E415,[9]Riferimento!$E$3:$H$181,2,FALSE)</f>
        <v>Department / Location Budgets</v>
      </c>
      <c r="H415" s="30">
        <v>43831</v>
      </c>
      <c r="I415" s="65">
        <v>43861</v>
      </c>
      <c r="J415" s="23" t="s">
        <v>181</v>
      </c>
      <c r="K415" s="27" t="s">
        <v>182</v>
      </c>
      <c r="L415" s="22" t="s">
        <v>533</v>
      </c>
      <c r="M415" s="64" t="str">
        <f>VLOOKUP(E415,[9]Riferimento!$E$3:$H$181,4,FALSE)</f>
        <v>Creation Date</v>
      </c>
      <c r="N415" s="30">
        <f t="shared" si="35"/>
        <v>43862</v>
      </c>
      <c r="O415" s="68">
        <f>VLOOKUP(E415,[9]Riferimento!$E$3:$I$181,5,FALSE)</f>
        <v>1825</v>
      </c>
      <c r="P415" s="69">
        <f t="shared" si="36"/>
        <v>45687</v>
      </c>
      <c r="Q415" s="69" t="str">
        <f>VLOOKUP(E415,[9]Riferimento!$E$3:$J$181,6,FALSE)</f>
        <v>Confidential</v>
      </c>
      <c r="R415" s="30"/>
      <c r="S415" s="38" t="str">
        <f t="shared" si="31"/>
        <v/>
      </c>
      <c r="T415" s="22" t="s">
        <v>549</v>
      </c>
      <c r="U415" s="23" t="s">
        <v>36</v>
      </c>
      <c r="V415" s="24" t="s">
        <v>515</v>
      </c>
      <c r="W415" s="51">
        <v>45341</v>
      </c>
      <c r="X415" s="34">
        <v>3649</v>
      </c>
      <c r="Y415" s="34">
        <f t="shared" si="34"/>
        <v>61096</v>
      </c>
      <c r="Z415" s="33"/>
      <c r="AA415" s="33"/>
    </row>
    <row r="416" spans="1:27" ht="56" x14ac:dyDescent="0.2">
      <c r="A416" s="73">
        <v>61096</v>
      </c>
      <c r="B416" s="63" t="s">
        <v>30</v>
      </c>
      <c r="C416" s="63" t="str">
        <f>VLOOKUP(B416, [9]Riferimento!M$3:N458, 2, 0)</f>
        <v>Italy</v>
      </c>
      <c r="D416" s="22" t="s">
        <v>31</v>
      </c>
      <c r="E416" s="63" t="s">
        <v>513</v>
      </c>
      <c r="F416" s="64" t="str">
        <f>VLOOKUP(E416,[9]Riferimento!$E$3:$H$183,3,FALSE)</f>
        <v>5Y</v>
      </c>
      <c r="G416" s="64" t="str">
        <f>VLOOKUP(E416,[9]Riferimento!$E$3:$H$181,2,FALSE)</f>
        <v>Department / Location Budgets</v>
      </c>
      <c r="H416" s="30">
        <v>43831</v>
      </c>
      <c r="I416" s="65">
        <v>43861</v>
      </c>
      <c r="J416" s="23" t="s">
        <v>181</v>
      </c>
      <c r="K416" s="27" t="s">
        <v>182</v>
      </c>
      <c r="L416" s="22" t="s">
        <v>534</v>
      </c>
      <c r="M416" s="64" t="str">
        <f>VLOOKUP(E416,[9]Riferimento!$E$3:$H$181,4,FALSE)</f>
        <v>Creation Date</v>
      </c>
      <c r="N416" s="30">
        <f t="shared" si="35"/>
        <v>43862</v>
      </c>
      <c r="O416" s="68">
        <f>VLOOKUP(E416,[9]Riferimento!$E$3:$I$181,5,FALSE)</f>
        <v>1825</v>
      </c>
      <c r="P416" s="69">
        <f t="shared" si="36"/>
        <v>45687</v>
      </c>
      <c r="Q416" s="69" t="str">
        <f>VLOOKUP(E416,[9]Riferimento!$E$3:$J$181,6,FALSE)</f>
        <v>Confidential</v>
      </c>
      <c r="R416" s="30"/>
      <c r="S416" s="38" t="str">
        <f t="shared" si="31"/>
        <v/>
      </c>
      <c r="T416" s="22" t="s">
        <v>549</v>
      </c>
      <c r="U416" s="23" t="s">
        <v>36</v>
      </c>
      <c r="V416" s="24" t="s">
        <v>515</v>
      </c>
      <c r="W416" s="51">
        <v>45341</v>
      </c>
      <c r="X416" s="34">
        <v>3649</v>
      </c>
      <c r="Y416" s="34">
        <f t="shared" si="34"/>
        <v>61096</v>
      </c>
      <c r="Z416" s="33"/>
      <c r="AA416" s="33"/>
    </row>
    <row r="417" spans="1:27" ht="43" x14ac:dyDescent="0.2">
      <c r="A417" s="73">
        <v>61097</v>
      </c>
      <c r="B417" s="63" t="s">
        <v>30</v>
      </c>
      <c r="C417" s="63" t="str">
        <f>VLOOKUP(B417, [9]Riferimento!M$3:N459, 2, 0)</f>
        <v>Italy</v>
      </c>
      <c r="D417" s="22" t="s">
        <v>31</v>
      </c>
      <c r="E417" s="63" t="s">
        <v>513</v>
      </c>
      <c r="F417" s="64" t="str">
        <f>VLOOKUP(E417,[9]Riferimento!$E$3:$H$183,3,FALSE)</f>
        <v>5Y</v>
      </c>
      <c r="G417" s="64" t="str">
        <f>VLOOKUP(E417,[9]Riferimento!$E$3:$H$181,2,FALSE)</f>
        <v>Department / Location Budgets</v>
      </c>
      <c r="H417" s="30">
        <v>43831</v>
      </c>
      <c r="I417" s="65">
        <v>43861</v>
      </c>
      <c r="J417" s="23" t="s">
        <v>181</v>
      </c>
      <c r="K417" s="27" t="s">
        <v>182</v>
      </c>
      <c r="L417" s="22" t="s">
        <v>517</v>
      </c>
      <c r="M417" s="64" t="str">
        <f>VLOOKUP(E417,[9]Riferimento!$E$3:$H$181,4,FALSE)</f>
        <v>Creation Date</v>
      </c>
      <c r="N417" s="30">
        <f t="shared" si="35"/>
        <v>43862</v>
      </c>
      <c r="O417" s="68">
        <f>VLOOKUP(E417,[9]Riferimento!$E$3:$I$181,5,FALSE)</f>
        <v>1825</v>
      </c>
      <c r="P417" s="69">
        <f t="shared" si="36"/>
        <v>45687</v>
      </c>
      <c r="Q417" s="69" t="str">
        <f>VLOOKUP(E417,[9]Riferimento!$E$3:$J$181,6,FALSE)</f>
        <v>Confidential</v>
      </c>
      <c r="R417" s="30"/>
      <c r="S417" s="38" t="str">
        <f t="shared" si="31"/>
        <v/>
      </c>
      <c r="T417" s="22" t="s">
        <v>549</v>
      </c>
      <c r="U417" s="23" t="s">
        <v>36</v>
      </c>
      <c r="V417" s="24" t="s">
        <v>515</v>
      </c>
      <c r="W417" s="51">
        <v>45341</v>
      </c>
      <c r="X417" s="34">
        <v>3649</v>
      </c>
      <c r="Y417" s="34">
        <f t="shared" si="34"/>
        <v>61097</v>
      </c>
      <c r="Z417" s="33"/>
      <c r="AA417" s="33"/>
    </row>
    <row r="418" spans="1:27" ht="43" x14ac:dyDescent="0.2">
      <c r="A418" s="73">
        <v>61097</v>
      </c>
      <c r="B418" s="63" t="s">
        <v>30</v>
      </c>
      <c r="C418" s="63" t="str">
        <f>VLOOKUP(B418, [9]Riferimento!M$3:N460, 2, 0)</f>
        <v>Italy</v>
      </c>
      <c r="D418" s="22" t="s">
        <v>31</v>
      </c>
      <c r="E418" s="63" t="s">
        <v>513</v>
      </c>
      <c r="F418" s="64" t="str">
        <f>VLOOKUP(E418,[9]Riferimento!$E$3:$H$183,3,FALSE)</f>
        <v>5Y</v>
      </c>
      <c r="G418" s="64" t="str">
        <f>VLOOKUP(E418,[9]Riferimento!$E$3:$H$181,2,FALSE)</f>
        <v>Department / Location Budgets</v>
      </c>
      <c r="H418" s="30">
        <v>43831</v>
      </c>
      <c r="I418" s="65">
        <v>43861</v>
      </c>
      <c r="J418" s="23" t="s">
        <v>181</v>
      </c>
      <c r="K418" s="27" t="s">
        <v>182</v>
      </c>
      <c r="L418" s="22" t="s">
        <v>535</v>
      </c>
      <c r="M418" s="64" t="str">
        <f>VLOOKUP(E418,[9]Riferimento!$E$3:$H$181,4,FALSE)</f>
        <v>Creation Date</v>
      </c>
      <c r="N418" s="30">
        <f t="shared" si="35"/>
        <v>43862</v>
      </c>
      <c r="O418" s="68">
        <f>VLOOKUP(E418,[9]Riferimento!$E$3:$I$181,5,FALSE)</f>
        <v>1825</v>
      </c>
      <c r="P418" s="69">
        <f t="shared" si="36"/>
        <v>45687</v>
      </c>
      <c r="Q418" s="69" t="str">
        <f>VLOOKUP(E418,[9]Riferimento!$E$3:$J$181,6,FALSE)</f>
        <v>Confidential</v>
      </c>
      <c r="R418" s="30"/>
      <c r="S418" s="38" t="str">
        <f t="shared" si="31"/>
        <v/>
      </c>
      <c r="T418" s="22" t="s">
        <v>549</v>
      </c>
      <c r="U418" s="23" t="s">
        <v>36</v>
      </c>
      <c r="V418" s="24" t="s">
        <v>515</v>
      </c>
      <c r="W418" s="51">
        <v>45341</v>
      </c>
      <c r="X418" s="34">
        <v>3649</v>
      </c>
      <c r="Y418" s="34">
        <f t="shared" si="34"/>
        <v>61097</v>
      </c>
      <c r="Z418" s="33"/>
      <c r="AA418" s="33"/>
    </row>
    <row r="419" spans="1:27" ht="43" x14ac:dyDescent="0.2">
      <c r="A419" s="73">
        <v>61097</v>
      </c>
      <c r="B419" s="63" t="s">
        <v>30</v>
      </c>
      <c r="C419" s="63" t="str">
        <f>VLOOKUP(B419, [9]Riferimento!M$3:N461, 2, 0)</f>
        <v>Italy</v>
      </c>
      <c r="D419" s="22" t="s">
        <v>31</v>
      </c>
      <c r="E419" s="63" t="s">
        <v>513</v>
      </c>
      <c r="F419" s="64" t="str">
        <f>VLOOKUP(E419,[9]Riferimento!$E$3:$H$183,3,FALSE)</f>
        <v>5Y</v>
      </c>
      <c r="G419" s="64" t="str">
        <f>VLOOKUP(E419,[9]Riferimento!$E$3:$H$181,2,FALSE)</f>
        <v>Department / Location Budgets</v>
      </c>
      <c r="H419" s="30">
        <v>43831</v>
      </c>
      <c r="I419" s="65">
        <v>43861</v>
      </c>
      <c r="J419" s="23" t="s">
        <v>181</v>
      </c>
      <c r="K419" s="27" t="s">
        <v>182</v>
      </c>
      <c r="L419" s="22" t="s">
        <v>530</v>
      </c>
      <c r="M419" s="64" t="str">
        <f>VLOOKUP(E419,[9]Riferimento!$E$3:$H$181,4,FALSE)</f>
        <v>Creation Date</v>
      </c>
      <c r="N419" s="30">
        <f t="shared" si="35"/>
        <v>43862</v>
      </c>
      <c r="O419" s="68">
        <f>VLOOKUP(E419,[9]Riferimento!$E$3:$I$181,5,FALSE)</f>
        <v>1825</v>
      </c>
      <c r="P419" s="69">
        <f t="shared" si="36"/>
        <v>45687</v>
      </c>
      <c r="Q419" s="69" t="str">
        <f>VLOOKUP(E419,[9]Riferimento!$E$3:$J$181,6,FALSE)</f>
        <v>Confidential</v>
      </c>
      <c r="R419" s="30"/>
      <c r="S419" s="38" t="str">
        <f t="shared" si="31"/>
        <v/>
      </c>
      <c r="T419" s="22" t="s">
        <v>549</v>
      </c>
      <c r="U419" s="23" t="s">
        <v>36</v>
      </c>
      <c r="V419" s="24" t="s">
        <v>515</v>
      </c>
      <c r="W419" s="51">
        <v>45341</v>
      </c>
      <c r="X419" s="34">
        <v>3649</v>
      </c>
      <c r="Y419" s="34">
        <f t="shared" si="34"/>
        <v>61097</v>
      </c>
      <c r="Z419" s="33"/>
      <c r="AA419" s="33"/>
    </row>
    <row r="420" spans="1:27" ht="43" x14ac:dyDescent="0.2">
      <c r="A420" s="73">
        <v>61097</v>
      </c>
      <c r="B420" s="63" t="s">
        <v>30</v>
      </c>
      <c r="C420" s="63" t="str">
        <f>VLOOKUP(B420, [9]Riferimento!M$3:N462, 2, 0)</f>
        <v>Italy</v>
      </c>
      <c r="D420" s="22" t="s">
        <v>31</v>
      </c>
      <c r="E420" s="63" t="s">
        <v>513</v>
      </c>
      <c r="F420" s="64" t="str">
        <f>VLOOKUP(E420,[9]Riferimento!$E$3:$H$183,3,FALSE)</f>
        <v>5Y</v>
      </c>
      <c r="G420" s="64" t="str">
        <f>VLOOKUP(E420,[9]Riferimento!$E$3:$H$181,2,FALSE)</f>
        <v>Department / Location Budgets</v>
      </c>
      <c r="H420" s="30">
        <v>43831</v>
      </c>
      <c r="I420" s="65">
        <v>43861</v>
      </c>
      <c r="J420" s="23" t="s">
        <v>181</v>
      </c>
      <c r="K420" s="27" t="s">
        <v>182</v>
      </c>
      <c r="L420" s="22" t="s">
        <v>524</v>
      </c>
      <c r="M420" s="64" t="str">
        <f>VLOOKUP(E420,[9]Riferimento!$E$3:$H$181,4,FALSE)</f>
        <v>Creation Date</v>
      </c>
      <c r="N420" s="30">
        <f t="shared" si="35"/>
        <v>43862</v>
      </c>
      <c r="O420" s="68">
        <f>VLOOKUP(E420,[9]Riferimento!$E$3:$I$181,5,FALSE)</f>
        <v>1825</v>
      </c>
      <c r="P420" s="69">
        <f t="shared" si="36"/>
        <v>45687</v>
      </c>
      <c r="Q420" s="69" t="str">
        <f>VLOOKUP(E420,[9]Riferimento!$E$3:$J$181,6,FALSE)</f>
        <v>Confidential</v>
      </c>
      <c r="R420" s="30"/>
      <c r="S420" s="38" t="str">
        <f t="shared" si="31"/>
        <v/>
      </c>
      <c r="T420" s="22" t="s">
        <v>549</v>
      </c>
      <c r="U420" s="23" t="s">
        <v>36</v>
      </c>
      <c r="V420" s="24" t="s">
        <v>515</v>
      </c>
      <c r="W420" s="51">
        <v>45341</v>
      </c>
      <c r="X420" s="34">
        <v>3649</v>
      </c>
      <c r="Y420" s="34">
        <f t="shared" si="34"/>
        <v>61097</v>
      </c>
      <c r="Z420" s="33"/>
      <c r="AA420" s="33"/>
    </row>
    <row r="421" spans="1:27" ht="43" x14ac:dyDescent="0.2">
      <c r="A421" s="73">
        <v>61097</v>
      </c>
      <c r="B421" s="63" t="s">
        <v>30</v>
      </c>
      <c r="C421" s="63" t="str">
        <f>VLOOKUP(B421, [9]Riferimento!M$3:N463, 2, 0)</f>
        <v>Italy</v>
      </c>
      <c r="D421" s="22" t="s">
        <v>31</v>
      </c>
      <c r="E421" s="63" t="s">
        <v>513</v>
      </c>
      <c r="F421" s="64" t="str">
        <f>VLOOKUP(E421,[9]Riferimento!$E$3:$H$183,3,FALSE)</f>
        <v>5Y</v>
      </c>
      <c r="G421" s="64" t="str">
        <f>VLOOKUP(E421,[9]Riferimento!$E$3:$H$181,2,FALSE)</f>
        <v>Department / Location Budgets</v>
      </c>
      <c r="H421" s="30">
        <v>43831</v>
      </c>
      <c r="I421" s="65">
        <v>43861</v>
      </c>
      <c r="J421" s="23" t="s">
        <v>181</v>
      </c>
      <c r="K421" s="27" t="s">
        <v>182</v>
      </c>
      <c r="L421" s="22" t="s">
        <v>522</v>
      </c>
      <c r="M421" s="64" t="str">
        <f>VLOOKUP(E421,[9]Riferimento!$E$3:$H$181,4,FALSE)</f>
        <v>Creation Date</v>
      </c>
      <c r="N421" s="30">
        <f t="shared" si="35"/>
        <v>43862</v>
      </c>
      <c r="O421" s="68">
        <f>VLOOKUP(E421,[9]Riferimento!$E$3:$I$181,5,FALSE)</f>
        <v>1825</v>
      </c>
      <c r="P421" s="69">
        <f t="shared" si="36"/>
        <v>45687</v>
      </c>
      <c r="Q421" s="69" t="str">
        <f>VLOOKUP(E421,[9]Riferimento!$E$3:$J$181,6,FALSE)</f>
        <v>Confidential</v>
      </c>
      <c r="R421" s="30"/>
      <c r="S421" s="38" t="str">
        <f t="shared" si="31"/>
        <v/>
      </c>
      <c r="T421" s="22" t="s">
        <v>549</v>
      </c>
      <c r="U421" s="23" t="s">
        <v>36</v>
      </c>
      <c r="V421" s="24" t="s">
        <v>515</v>
      </c>
      <c r="W421" s="51">
        <v>45341</v>
      </c>
      <c r="X421" s="34">
        <v>3649</v>
      </c>
      <c r="Y421" s="34">
        <f t="shared" si="34"/>
        <v>61097</v>
      </c>
      <c r="Z421" s="33"/>
      <c r="AA421" s="33"/>
    </row>
    <row r="422" spans="1:27" ht="92" x14ac:dyDescent="0.2">
      <c r="A422" s="81">
        <v>61098</v>
      </c>
      <c r="B422" s="81" t="s">
        <v>30</v>
      </c>
      <c r="C422" s="81" t="str">
        <f>VLOOKUP(B422, [10]Riferimento!M$3:N464, 2, 0)</f>
        <v>Italy</v>
      </c>
      <c r="D422" s="81" t="s">
        <v>78</v>
      </c>
      <c r="E422" s="81" t="s">
        <v>79</v>
      </c>
      <c r="F422" s="82" t="str">
        <f>VLOOKUP(E422,[10]Riferimento!$E$3:$H$183,3,FALSE)</f>
        <v>EVT+10Y</v>
      </c>
      <c r="G422" s="82" t="str">
        <f>VLOOKUP(E422,[10]Riferimento!$E$3:$H$181,2,FALSE)</f>
        <v>Accounts Payable, Receivables, Journal Vouchers and Cost Accounting</v>
      </c>
      <c r="H422" s="83">
        <v>44927</v>
      </c>
      <c r="I422" s="84">
        <v>45291</v>
      </c>
      <c r="J422" s="85" t="s">
        <v>80</v>
      </c>
      <c r="K422" s="86" t="s">
        <v>283</v>
      </c>
      <c r="L422" s="81" t="s">
        <v>536</v>
      </c>
      <c r="M422" s="82" t="str">
        <f>VLOOKUP(E422,[10]Riferimento!$E$3:$H$181,4,FALSE)</f>
        <v>Tax Year Closed</v>
      </c>
      <c r="N422" s="83">
        <v>45292</v>
      </c>
      <c r="O422" s="87">
        <f>VLOOKUP(E422,[10]Riferimento!$E$3:$I$181,5,FALSE)</f>
        <v>3650</v>
      </c>
      <c r="P422" s="88">
        <f>N422+O422</f>
        <v>48942</v>
      </c>
      <c r="Q422" s="88" t="str">
        <f>VLOOKUP(E422,[10]Riferimento!$E$3:$J$181,6,FALSE)</f>
        <v>Confidential</v>
      </c>
      <c r="R422" s="30"/>
      <c r="S422" s="38" t="str">
        <f t="shared" si="31"/>
        <v/>
      </c>
      <c r="T422" s="22" t="s">
        <v>549</v>
      </c>
      <c r="U422" s="23" t="s">
        <v>36</v>
      </c>
      <c r="V422" s="24" t="s">
        <v>83</v>
      </c>
      <c r="W422" s="51">
        <v>45341</v>
      </c>
      <c r="X422" s="34">
        <v>3667</v>
      </c>
      <c r="Y422" s="34">
        <f t="shared" si="34"/>
        <v>61098</v>
      </c>
      <c r="Z422" s="33"/>
      <c r="AA422" s="33"/>
    </row>
    <row r="423" spans="1:27" ht="92" x14ac:dyDescent="0.2">
      <c r="A423" s="81">
        <v>61099</v>
      </c>
      <c r="B423" s="81" t="s">
        <v>30</v>
      </c>
      <c r="C423" s="81" t="str">
        <f>VLOOKUP(B423, [10]Riferimento!M$3:N465, 2, 0)</f>
        <v>Italy</v>
      </c>
      <c r="D423" s="81" t="s">
        <v>78</v>
      </c>
      <c r="E423" s="81" t="s">
        <v>79</v>
      </c>
      <c r="F423" s="82" t="str">
        <f>VLOOKUP(E423,[10]Riferimento!$E$3:$H$183,3,FALSE)</f>
        <v>EVT+10Y</v>
      </c>
      <c r="G423" s="82" t="str">
        <f>VLOOKUP(E423,[10]Riferimento!$E$3:$H$181,2,FALSE)</f>
        <v>Accounts Payable, Receivables, Journal Vouchers and Cost Accounting</v>
      </c>
      <c r="H423" s="83">
        <v>44927</v>
      </c>
      <c r="I423" s="84">
        <v>45291</v>
      </c>
      <c r="J423" s="85" t="s">
        <v>80</v>
      </c>
      <c r="K423" s="86" t="s">
        <v>283</v>
      </c>
      <c r="L423" s="81" t="s">
        <v>537</v>
      </c>
      <c r="M423" s="82" t="str">
        <f>VLOOKUP(E423,[10]Riferimento!$E$3:$H$181,4,FALSE)</f>
        <v>Tax Year Closed</v>
      </c>
      <c r="N423" s="83">
        <v>45292</v>
      </c>
      <c r="O423" s="87">
        <f>VLOOKUP(E423,[10]Riferimento!$E$3:$I$181,5,FALSE)</f>
        <v>3650</v>
      </c>
      <c r="P423" s="88">
        <f t="shared" ref="P423:P438" si="37">N423+O423</f>
        <v>48942</v>
      </c>
      <c r="Q423" s="88" t="str">
        <f>VLOOKUP(E423,[10]Riferimento!$E$3:$J$181,6,FALSE)</f>
        <v>Confidential</v>
      </c>
      <c r="R423" s="30"/>
      <c r="S423" s="38" t="str">
        <f t="shared" si="31"/>
        <v/>
      </c>
      <c r="T423" s="22" t="s">
        <v>549</v>
      </c>
      <c r="U423" s="23" t="s">
        <v>36</v>
      </c>
      <c r="V423" s="24" t="s">
        <v>83</v>
      </c>
      <c r="W423" s="51">
        <v>45341</v>
      </c>
      <c r="X423" s="34">
        <v>3667</v>
      </c>
      <c r="Y423" s="34">
        <f t="shared" si="34"/>
        <v>61099</v>
      </c>
      <c r="Z423" s="33"/>
      <c r="AA423" s="33"/>
    </row>
    <row r="424" spans="1:27" ht="92" x14ac:dyDescent="0.2">
      <c r="A424" s="81">
        <v>61100</v>
      </c>
      <c r="B424" s="81" t="s">
        <v>30</v>
      </c>
      <c r="C424" s="81" t="str">
        <f>VLOOKUP(B424, [10]Riferimento!M$3:N466, 2, 0)</f>
        <v>Italy</v>
      </c>
      <c r="D424" s="81" t="s">
        <v>78</v>
      </c>
      <c r="E424" s="81" t="s">
        <v>79</v>
      </c>
      <c r="F424" s="82" t="str">
        <f>VLOOKUP(E424,[10]Riferimento!$E$3:$H$183,3,FALSE)</f>
        <v>EVT+10Y</v>
      </c>
      <c r="G424" s="82" t="str">
        <f>VLOOKUP(E424,[10]Riferimento!$E$3:$H$181,2,FALSE)</f>
        <v>Accounts Payable, Receivables, Journal Vouchers and Cost Accounting</v>
      </c>
      <c r="H424" s="83">
        <v>44927</v>
      </c>
      <c r="I424" s="84">
        <v>45291</v>
      </c>
      <c r="J424" s="85" t="s">
        <v>80</v>
      </c>
      <c r="K424" s="86" t="s">
        <v>283</v>
      </c>
      <c r="L424" s="81" t="s">
        <v>538</v>
      </c>
      <c r="M424" s="82" t="str">
        <f>VLOOKUP(E424,[10]Riferimento!$E$3:$H$181,4,FALSE)</f>
        <v>Tax Year Closed</v>
      </c>
      <c r="N424" s="83">
        <v>45292</v>
      </c>
      <c r="O424" s="87">
        <f>VLOOKUP(E424,[10]Riferimento!$E$3:$I$181,5,FALSE)</f>
        <v>3650</v>
      </c>
      <c r="P424" s="88">
        <f t="shared" si="37"/>
        <v>48942</v>
      </c>
      <c r="Q424" s="88" t="str">
        <f>VLOOKUP(E424,[10]Riferimento!$E$3:$J$181,6,FALSE)</f>
        <v>Confidential</v>
      </c>
      <c r="R424" s="30"/>
      <c r="S424" s="38" t="str">
        <f t="shared" si="31"/>
        <v/>
      </c>
      <c r="T424" s="22" t="s">
        <v>549</v>
      </c>
      <c r="U424" s="23" t="s">
        <v>36</v>
      </c>
      <c r="V424" s="24" t="s">
        <v>83</v>
      </c>
      <c r="W424" s="51">
        <v>45341</v>
      </c>
      <c r="X424" s="34">
        <v>3672</v>
      </c>
      <c r="Y424" s="34">
        <f t="shared" si="34"/>
        <v>61100</v>
      </c>
      <c r="Z424" s="33"/>
      <c r="AA424" s="33"/>
    </row>
    <row r="425" spans="1:27" ht="92" x14ac:dyDescent="0.2">
      <c r="A425" s="81">
        <v>61101</v>
      </c>
      <c r="B425" s="81" t="s">
        <v>30</v>
      </c>
      <c r="C425" s="81" t="str">
        <f>VLOOKUP(B425, [10]Riferimento!M$3:N467, 2, 0)</f>
        <v>Italy</v>
      </c>
      <c r="D425" s="81" t="s">
        <v>78</v>
      </c>
      <c r="E425" s="81" t="s">
        <v>79</v>
      </c>
      <c r="F425" s="82" t="str">
        <f>VLOOKUP(E425,[10]Riferimento!$E$3:$H$183,3,FALSE)</f>
        <v>EVT+10Y</v>
      </c>
      <c r="G425" s="82" t="str">
        <f>VLOOKUP(E425,[10]Riferimento!$E$3:$H$181,2,FALSE)</f>
        <v>Accounts Payable, Receivables, Journal Vouchers and Cost Accounting</v>
      </c>
      <c r="H425" s="83">
        <v>44927</v>
      </c>
      <c r="I425" s="84">
        <v>45291</v>
      </c>
      <c r="J425" s="85" t="s">
        <v>80</v>
      </c>
      <c r="K425" s="86" t="s">
        <v>283</v>
      </c>
      <c r="L425" s="81" t="s">
        <v>539</v>
      </c>
      <c r="M425" s="82" t="str">
        <f>VLOOKUP(E425,[10]Riferimento!$E$3:$H$181,4,FALSE)</f>
        <v>Tax Year Closed</v>
      </c>
      <c r="N425" s="83">
        <v>45292</v>
      </c>
      <c r="O425" s="87">
        <f>VLOOKUP(E425,[10]Riferimento!$E$3:$I$181,5,FALSE)</f>
        <v>3650</v>
      </c>
      <c r="P425" s="88">
        <f t="shared" si="37"/>
        <v>48942</v>
      </c>
      <c r="Q425" s="88" t="str">
        <f>VLOOKUP(E425,[10]Riferimento!$E$3:$J$181,6,FALSE)</f>
        <v>Confidential</v>
      </c>
      <c r="R425" s="30"/>
      <c r="S425" s="38" t="str">
        <f t="shared" si="31"/>
        <v/>
      </c>
      <c r="T425" s="22" t="s">
        <v>549</v>
      </c>
      <c r="U425" s="23" t="s">
        <v>36</v>
      </c>
      <c r="V425" s="24" t="s">
        <v>83</v>
      </c>
      <c r="W425" s="51">
        <v>45341</v>
      </c>
      <c r="X425" s="34">
        <v>3672</v>
      </c>
      <c r="Y425" s="34">
        <f t="shared" si="34"/>
        <v>61101</v>
      </c>
      <c r="Z425" s="33"/>
      <c r="AA425" s="33"/>
    </row>
    <row r="426" spans="1:27" ht="92" x14ac:dyDescent="0.2">
      <c r="A426" s="81">
        <v>61102</v>
      </c>
      <c r="B426" s="81" t="s">
        <v>30</v>
      </c>
      <c r="C426" s="81" t="str">
        <f>VLOOKUP(B426, [10]Riferimento!M$3:N468, 2, 0)</f>
        <v>Italy</v>
      </c>
      <c r="D426" s="81" t="s">
        <v>78</v>
      </c>
      <c r="E426" s="81" t="s">
        <v>79</v>
      </c>
      <c r="F426" s="82" t="str">
        <f>VLOOKUP(E426,[10]Riferimento!$E$3:$H$183,3,FALSE)</f>
        <v>EVT+10Y</v>
      </c>
      <c r="G426" s="82" t="str">
        <f>VLOOKUP(E426,[10]Riferimento!$E$3:$H$181,2,FALSE)</f>
        <v>Accounts Payable, Receivables, Journal Vouchers and Cost Accounting</v>
      </c>
      <c r="H426" s="83">
        <v>44927</v>
      </c>
      <c r="I426" s="84">
        <v>45291</v>
      </c>
      <c r="J426" s="85" t="s">
        <v>80</v>
      </c>
      <c r="K426" s="86" t="s">
        <v>283</v>
      </c>
      <c r="L426" s="81" t="s">
        <v>540</v>
      </c>
      <c r="M426" s="82" t="str">
        <f>VLOOKUP(E426,[10]Riferimento!$E$3:$H$181,4,FALSE)</f>
        <v>Tax Year Closed</v>
      </c>
      <c r="N426" s="83">
        <v>45292</v>
      </c>
      <c r="O426" s="87">
        <f>VLOOKUP(E426,[10]Riferimento!$E$3:$I$181,5,FALSE)</f>
        <v>3650</v>
      </c>
      <c r="P426" s="88">
        <f t="shared" si="37"/>
        <v>48942</v>
      </c>
      <c r="Q426" s="88" t="str">
        <f>VLOOKUP(E426,[10]Riferimento!$E$3:$J$181,6,FALSE)</f>
        <v>Confidential</v>
      </c>
      <c r="R426" s="30"/>
      <c r="S426" s="38" t="str">
        <f t="shared" si="31"/>
        <v/>
      </c>
      <c r="T426" s="22" t="s">
        <v>549</v>
      </c>
      <c r="U426" s="23" t="s">
        <v>36</v>
      </c>
      <c r="V426" s="24" t="s">
        <v>83</v>
      </c>
      <c r="W426" s="51">
        <v>45341</v>
      </c>
      <c r="X426" s="34">
        <v>3668</v>
      </c>
      <c r="Y426" s="34">
        <f t="shared" si="34"/>
        <v>61102</v>
      </c>
      <c r="Z426" s="33"/>
      <c r="AA426" s="33"/>
    </row>
    <row r="427" spans="1:27" ht="92" x14ac:dyDescent="0.2">
      <c r="A427" s="81">
        <v>61103</v>
      </c>
      <c r="B427" s="81" t="s">
        <v>30</v>
      </c>
      <c r="C427" s="81" t="str">
        <f>VLOOKUP(B427, [10]Riferimento!M$3:N469, 2, 0)</f>
        <v>Italy</v>
      </c>
      <c r="D427" s="81" t="s">
        <v>78</v>
      </c>
      <c r="E427" s="81" t="s">
        <v>79</v>
      </c>
      <c r="F427" s="82" t="str">
        <f>VLOOKUP(E427,[10]Riferimento!$E$3:$H$183,3,FALSE)</f>
        <v>EVT+10Y</v>
      </c>
      <c r="G427" s="82" t="str">
        <f>VLOOKUP(E427,[10]Riferimento!$E$3:$H$181,2,FALSE)</f>
        <v>Accounts Payable, Receivables, Journal Vouchers and Cost Accounting</v>
      </c>
      <c r="H427" s="83">
        <v>44927</v>
      </c>
      <c r="I427" s="84">
        <v>45291</v>
      </c>
      <c r="J427" s="85" t="s">
        <v>80</v>
      </c>
      <c r="K427" s="86" t="s">
        <v>283</v>
      </c>
      <c r="L427" s="81" t="s">
        <v>541</v>
      </c>
      <c r="M427" s="82" t="str">
        <f>VLOOKUP(E427,[10]Riferimento!$E$3:$H$181,4,FALSE)</f>
        <v>Tax Year Closed</v>
      </c>
      <c r="N427" s="83">
        <v>45292</v>
      </c>
      <c r="O427" s="87">
        <f>VLOOKUP(E427,[10]Riferimento!$E$3:$I$181,5,FALSE)</f>
        <v>3650</v>
      </c>
      <c r="P427" s="88">
        <f t="shared" si="37"/>
        <v>48942</v>
      </c>
      <c r="Q427" s="88" t="str">
        <f>VLOOKUP(E427,[10]Riferimento!$E$3:$J$181,6,FALSE)</f>
        <v>Confidential</v>
      </c>
      <c r="R427" s="30"/>
      <c r="S427" s="38" t="str">
        <f t="shared" si="31"/>
        <v/>
      </c>
      <c r="T427" s="22" t="s">
        <v>549</v>
      </c>
      <c r="U427" s="23" t="s">
        <v>36</v>
      </c>
      <c r="V427" s="24" t="s">
        <v>83</v>
      </c>
      <c r="W427" s="51">
        <v>45341</v>
      </c>
      <c r="X427" s="34">
        <v>3668</v>
      </c>
      <c r="Y427" s="34">
        <f t="shared" si="34"/>
        <v>61103</v>
      </c>
      <c r="Z427" s="33"/>
      <c r="AA427" s="33"/>
    </row>
    <row r="428" spans="1:27" ht="92" x14ac:dyDescent="0.2">
      <c r="A428" s="81">
        <v>61104</v>
      </c>
      <c r="B428" s="81" t="s">
        <v>30</v>
      </c>
      <c r="C428" s="81" t="str">
        <f>VLOOKUP(B428, [10]Riferimento!M$3:N470, 2, 0)</f>
        <v>Italy</v>
      </c>
      <c r="D428" s="81" t="s">
        <v>78</v>
      </c>
      <c r="E428" s="81" t="s">
        <v>79</v>
      </c>
      <c r="F428" s="82" t="str">
        <f>VLOOKUP(E428,[10]Riferimento!$E$3:$H$183,3,FALSE)</f>
        <v>EVT+10Y</v>
      </c>
      <c r="G428" s="82" t="str">
        <f>VLOOKUP(E428,[10]Riferimento!$E$3:$H$181,2,FALSE)</f>
        <v>Accounts Payable, Receivables, Journal Vouchers and Cost Accounting</v>
      </c>
      <c r="H428" s="83">
        <v>44927</v>
      </c>
      <c r="I428" s="84">
        <v>45291</v>
      </c>
      <c r="J428" s="85" t="s">
        <v>80</v>
      </c>
      <c r="K428" s="86" t="s">
        <v>283</v>
      </c>
      <c r="L428" s="81" t="s">
        <v>542</v>
      </c>
      <c r="M428" s="82" t="str">
        <f>VLOOKUP(E428,[10]Riferimento!$E$3:$H$181,4,FALSE)</f>
        <v>Tax Year Closed</v>
      </c>
      <c r="N428" s="83">
        <v>45292</v>
      </c>
      <c r="O428" s="87">
        <f>VLOOKUP(E428,[10]Riferimento!$E$3:$I$181,5,FALSE)</f>
        <v>3650</v>
      </c>
      <c r="P428" s="88">
        <f t="shared" si="37"/>
        <v>48942</v>
      </c>
      <c r="Q428" s="88" t="str">
        <f>VLOOKUP(E428,[10]Riferimento!$E$3:$J$181,6,FALSE)</f>
        <v>Confidential</v>
      </c>
      <c r="R428" s="30"/>
      <c r="S428" s="38" t="str">
        <f t="shared" ref="S428:S438" si="38">IF(T428="Planet","066890B001","")</f>
        <v/>
      </c>
      <c r="T428" s="22" t="s">
        <v>549</v>
      </c>
      <c r="U428" s="23" t="s">
        <v>36</v>
      </c>
      <c r="V428" s="24" t="s">
        <v>83</v>
      </c>
      <c r="W428" s="51">
        <v>45341</v>
      </c>
      <c r="X428" s="34">
        <v>3673</v>
      </c>
      <c r="Y428" s="34">
        <f t="shared" si="34"/>
        <v>61104</v>
      </c>
      <c r="Z428" s="33"/>
      <c r="AA428" s="33"/>
    </row>
    <row r="429" spans="1:27" ht="70" x14ac:dyDescent="0.2">
      <c r="A429" s="34">
        <v>61105</v>
      </c>
      <c r="B429" s="22" t="s">
        <v>30</v>
      </c>
      <c r="C429" s="23" t="str">
        <f>VLOOKUP(B429, [1]Riferimento!M$3:N473, 2, 0)</f>
        <v>Italy</v>
      </c>
      <c r="D429" s="22" t="s">
        <v>31</v>
      </c>
      <c r="E429" s="22" t="s">
        <v>173</v>
      </c>
      <c r="F429" s="24" t="str">
        <f>VLOOKUP(E429,[1]Riferimento!$E$3:$H$183,3,FALSE)</f>
        <v>EVT+10Y</v>
      </c>
      <c r="G429" s="24" t="str">
        <f>VLOOKUP(E429,[1]Riferimento!$E$3:$H$181,2,FALSE)</f>
        <v>Purchase Orders</v>
      </c>
      <c r="H429" s="25">
        <v>43831</v>
      </c>
      <c r="I429" s="26">
        <v>44196</v>
      </c>
      <c r="J429" s="23" t="s">
        <v>543</v>
      </c>
      <c r="K429" s="27" t="s">
        <v>544</v>
      </c>
      <c r="L429" s="22" t="s">
        <v>545</v>
      </c>
      <c r="M429" s="24" t="str">
        <f>VLOOKUP(E429,[1]Riferimento!$E$3:$H$181,4,FALSE)</f>
        <v>Closed</v>
      </c>
      <c r="N429" s="25">
        <f t="shared" ref="N429:N438" si="39">+I429+1</f>
        <v>44197</v>
      </c>
      <c r="O429" s="28">
        <f>VLOOKUP(E429,[1]Riferimento!$E$3:$I$181,5,FALSE)</f>
        <v>3650</v>
      </c>
      <c r="P429" s="29">
        <f t="shared" si="37"/>
        <v>47847</v>
      </c>
      <c r="Q429" s="29" t="str">
        <f>VLOOKUP(E429,[2]Riferimento!$E$3:$J$181,6,FALSE)</f>
        <v>Confidential</v>
      </c>
      <c r="R429" s="30"/>
      <c r="S429" s="38" t="str">
        <f t="shared" si="38"/>
        <v/>
      </c>
      <c r="T429" s="22" t="s">
        <v>549</v>
      </c>
      <c r="U429" s="23" t="s">
        <v>36</v>
      </c>
      <c r="V429" s="24" t="s">
        <v>546</v>
      </c>
      <c r="W429" s="51">
        <v>45355</v>
      </c>
      <c r="X429" s="34">
        <v>3524</v>
      </c>
      <c r="Y429" s="34">
        <f t="shared" si="34"/>
        <v>61105</v>
      </c>
      <c r="Z429" s="33"/>
      <c r="AA429" s="33"/>
    </row>
    <row r="430" spans="1:27" ht="70" x14ac:dyDescent="0.2">
      <c r="A430" s="34">
        <v>61105</v>
      </c>
      <c r="B430" s="22" t="s">
        <v>30</v>
      </c>
      <c r="C430" s="23" t="str">
        <f>VLOOKUP(B430, [1]Riferimento!M$3:N474, 2, 0)</f>
        <v>Italy</v>
      </c>
      <c r="D430" s="22" t="s">
        <v>31</v>
      </c>
      <c r="E430" s="22" t="s">
        <v>173</v>
      </c>
      <c r="F430" s="24" t="str">
        <f>VLOOKUP(E430,[1]Riferimento!$E$3:$H$183,3,FALSE)</f>
        <v>EVT+10Y</v>
      </c>
      <c r="G430" s="24" t="str">
        <f>VLOOKUP(E430,[1]Riferimento!$E$3:$H$181,2,FALSE)</f>
        <v>Purchase Orders</v>
      </c>
      <c r="H430" s="25">
        <v>43831</v>
      </c>
      <c r="I430" s="26">
        <v>44196</v>
      </c>
      <c r="J430" s="23" t="s">
        <v>543</v>
      </c>
      <c r="K430" s="27" t="s">
        <v>544</v>
      </c>
      <c r="L430" s="22" t="s">
        <v>545</v>
      </c>
      <c r="M430" s="24" t="str">
        <f>VLOOKUP(E430,[1]Riferimento!$E$3:$H$181,4,FALSE)</f>
        <v>Closed</v>
      </c>
      <c r="N430" s="25">
        <f t="shared" si="39"/>
        <v>44197</v>
      </c>
      <c r="O430" s="28">
        <f>VLOOKUP(E430,[1]Riferimento!$E$3:$I$181,5,FALSE)</f>
        <v>3650</v>
      </c>
      <c r="P430" s="29">
        <f t="shared" si="37"/>
        <v>47847</v>
      </c>
      <c r="Q430" s="29" t="str">
        <f>VLOOKUP(E430,[2]Riferimento!$E$3:$J$181,6,FALSE)</f>
        <v>Confidential</v>
      </c>
      <c r="R430" s="30"/>
      <c r="S430" s="38" t="str">
        <f t="shared" si="38"/>
        <v/>
      </c>
      <c r="T430" s="22" t="s">
        <v>549</v>
      </c>
      <c r="U430" s="23" t="s">
        <v>36</v>
      </c>
      <c r="V430" s="24" t="s">
        <v>546</v>
      </c>
      <c r="W430" s="51">
        <v>45355</v>
      </c>
      <c r="X430" s="34">
        <v>3524</v>
      </c>
      <c r="Y430" s="34">
        <f t="shared" si="34"/>
        <v>61105</v>
      </c>
      <c r="Z430" s="33"/>
      <c r="AA430" s="33"/>
    </row>
    <row r="431" spans="1:27" ht="70" x14ac:dyDescent="0.2">
      <c r="A431" s="34">
        <v>61105</v>
      </c>
      <c r="B431" s="22" t="s">
        <v>30</v>
      </c>
      <c r="C431" s="23" t="str">
        <f>VLOOKUP(B431, [1]Riferimento!M$3:N475, 2, 0)</f>
        <v>Italy</v>
      </c>
      <c r="D431" s="22" t="s">
        <v>31</v>
      </c>
      <c r="E431" s="22" t="s">
        <v>173</v>
      </c>
      <c r="F431" s="24" t="str">
        <f>VLOOKUP(E431,[1]Riferimento!$E$3:$H$183,3,FALSE)</f>
        <v>EVT+10Y</v>
      </c>
      <c r="G431" s="24" t="str">
        <f>VLOOKUP(E431,[1]Riferimento!$E$3:$H$181,2,FALSE)</f>
        <v>Purchase Orders</v>
      </c>
      <c r="H431" s="25">
        <v>44197</v>
      </c>
      <c r="I431" s="26">
        <v>44561</v>
      </c>
      <c r="J431" s="23" t="s">
        <v>543</v>
      </c>
      <c r="K431" s="27" t="s">
        <v>544</v>
      </c>
      <c r="L431" s="22" t="s">
        <v>545</v>
      </c>
      <c r="M431" s="24" t="str">
        <f>VLOOKUP(E431,[1]Riferimento!$E$3:$H$181,4,FALSE)</f>
        <v>Closed</v>
      </c>
      <c r="N431" s="25">
        <f t="shared" si="39"/>
        <v>44562</v>
      </c>
      <c r="O431" s="28">
        <f>VLOOKUP(E431,[1]Riferimento!$E$3:$I$181,5,FALSE)</f>
        <v>3650</v>
      </c>
      <c r="P431" s="29">
        <f t="shared" si="37"/>
        <v>48212</v>
      </c>
      <c r="Q431" s="29" t="str">
        <f>VLOOKUP(E431,[2]Riferimento!$E$3:$J$181,6,FALSE)</f>
        <v>Confidential</v>
      </c>
      <c r="R431" s="30"/>
      <c r="S431" s="38" t="str">
        <f t="shared" si="38"/>
        <v/>
      </c>
      <c r="T431" s="22" t="s">
        <v>549</v>
      </c>
      <c r="U431" s="23" t="s">
        <v>36</v>
      </c>
      <c r="V431" s="24" t="s">
        <v>546</v>
      </c>
      <c r="W431" s="51">
        <v>45355</v>
      </c>
      <c r="X431" s="34">
        <v>3524</v>
      </c>
      <c r="Y431" s="34">
        <f t="shared" si="34"/>
        <v>61105</v>
      </c>
      <c r="Z431" s="33"/>
      <c r="AA431" s="33"/>
    </row>
    <row r="432" spans="1:27" ht="70" x14ac:dyDescent="0.2">
      <c r="A432" s="34">
        <v>61105</v>
      </c>
      <c r="B432" s="22" t="s">
        <v>30</v>
      </c>
      <c r="C432" s="23" t="str">
        <f>VLOOKUP(B432, [1]Riferimento!M$3:N476, 2, 0)</f>
        <v>Italy</v>
      </c>
      <c r="D432" s="22" t="s">
        <v>31</v>
      </c>
      <c r="E432" s="22" t="s">
        <v>173</v>
      </c>
      <c r="F432" s="24" t="str">
        <f>VLOOKUP(E432,[1]Riferimento!$E$3:$H$183,3,FALSE)</f>
        <v>EVT+10Y</v>
      </c>
      <c r="G432" s="24" t="str">
        <f>VLOOKUP(E432,[1]Riferimento!$E$3:$H$181,2,FALSE)</f>
        <v>Purchase Orders</v>
      </c>
      <c r="H432" s="25">
        <v>44197</v>
      </c>
      <c r="I432" s="26">
        <v>44561</v>
      </c>
      <c r="J432" s="23" t="s">
        <v>543</v>
      </c>
      <c r="K432" s="27" t="s">
        <v>544</v>
      </c>
      <c r="L432" s="22" t="s">
        <v>545</v>
      </c>
      <c r="M432" s="24" t="str">
        <f>VLOOKUP(E432,[1]Riferimento!$E$3:$H$181,4,FALSE)</f>
        <v>Closed</v>
      </c>
      <c r="N432" s="25">
        <f t="shared" si="39"/>
        <v>44562</v>
      </c>
      <c r="O432" s="28">
        <f>VLOOKUP(E432,[1]Riferimento!$E$3:$I$181,5,FALSE)</f>
        <v>3650</v>
      </c>
      <c r="P432" s="29">
        <f t="shared" si="37"/>
        <v>48212</v>
      </c>
      <c r="Q432" s="29" t="str">
        <f>VLOOKUP(E432,[2]Riferimento!$E$3:$J$181,6,FALSE)</f>
        <v>Confidential</v>
      </c>
      <c r="R432" s="30"/>
      <c r="S432" s="38" t="str">
        <f t="shared" si="38"/>
        <v/>
      </c>
      <c r="T432" s="22" t="s">
        <v>549</v>
      </c>
      <c r="U432" s="23" t="s">
        <v>36</v>
      </c>
      <c r="V432" s="24" t="s">
        <v>546</v>
      </c>
      <c r="W432" s="51">
        <v>45355</v>
      </c>
      <c r="X432" s="34">
        <v>3524</v>
      </c>
      <c r="Y432" s="34">
        <f t="shared" si="34"/>
        <v>61105</v>
      </c>
      <c r="Z432" s="33"/>
      <c r="AA432" s="33"/>
    </row>
    <row r="433" spans="1:27" ht="70" x14ac:dyDescent="0.2">
      <c r="A433" s="34">
        <v>61105</v>
      </c>
      <c r="B433" s="22" t="s">
        <v>30</v>
      </c>
      <c r="C433" s="23" t="str">
        <f>VLOOKUP(B433, [1]Riferimento!M$3:N477, 2, 0)</f>
        <v>Italy</v>
      </c>
      <c r="D433" s="22" t="s">
        <v>31</v>
      </c>
      <c r="E433" s="22" t="s">
        <v>173</v>
      </c>
      <c r="F433" s="24" t="str">
        <f>VLOOKUP(E433,[1]Riferimento!$E$3:$H$183,3,FALSE)</f>
        <v>EVT+10Y</v>
      </c>
      <c r="G433" s="24" t="str">
        <f>VLOOKUP(E433,[1]Riferimento!$E$3:$H$181,2,FALSE)</f>
        <v>Purchase Orders</v>
      </c>
      <c r="H433" s="25">
        <v>44927</v>
      </c>
      <c r="I433" s="26">
        <v>44926</v>
      </c>
      <c r="J433" s="23" t="s">
        <v>543</v>
      </c>
      <c r="K433" s="27" t="s">
        <v>544</v>
      </c>
      <c r="L433" s="22" t="s">
        <v>545</v>
      </c>
      <c r="M433" s="24" t="str">
        <f>VLOOKUP(E433,[1]Riferimento!$E$3:$H$181,4,FALSE)</f>
        <v>Closed</v>
      </c>
      <c r="N433" s="25">
        <f t="shared" si="39"/>
        <v>44927</v>
      </c>
      <c r="O433" s="28">
        <f>VLOOKUP(E433,[1]Riferimento!$E$3:$I$181,5,FALSE)</f>
        <v>3650</v>
      </c>
      <c r="P433" s="29">
        <f t="shared" si="37"/>
        <v>48577</v>
      </c>
      <c r="Q433" s="29" t="str">
        <f>VLOOKUP(E433,[2]Riferimento!$E$3:$J$181,6,FALSE)</f>
        <v>Confidential</v>
      </c>
      <c r="R433" s="30"/>
      <c r="S433" s="38" t="str">
        <f t="shared" si="38"/>
        <v/>
      </c>
      <c r="T433" s="22" t="s">
        <v>549</v>
      </c>
      <c r="U433" s="23" t="s">
        <v>36</v>
      </c>
      <c r="V433" s="24" t="s">
        <v>546</v>
      </c>
      <c r="W433" s="51">
        <v>45355</v>
      </c>
      <c r="X433" s="34">
        <v>3524</v>
      </c>
      <c r="Y433" s="34">
        <f t="shared" si="34"/>
        <v>61105</v>
      </c>
      <c r="Z433" s="33"/>
      <c r="AA433" s="33"/>
    </row>
    <row r="434" spans="1:27" ht="70" x14ac:dyDescent="0.2">
      <c r="A434" s="34">
        <v>61106</v>
      </c>
      <c r="B434" s="22" t="s">
        <v>30</v>
      </c>
      <c r="C434" s="23" t="str">
        <f>VLOOKUP(B434, [1]Riferimento!M$3:N478, 2, 0)</f>
        <v>Italy</v>
      </c>
      <c r="D434" s="22" t="s">
        <v>31</v>
      </c>
      <c r="E434" s="22" t="s">
        <v>173</v>
      </c>
      <c r="F434" s="24" t="str">
        <f>VLOOKUP(E434,[1]Riferimento!$E$3:$H$183,3,FALSE)</f>
        <v>EVT+10Y</v>
      </c>
      <c r="G434" s="24" t="str">
        <f>VLOOKUP(E434,[1]Riferimento!$E$3:$H$181,2,FALSE)</f>
        <v>Purchase Orders</v>
      </c>
      <c r="H434" s="25">
        <v>44927</v>
      </c>
      <c r="I434" s="26">
        <v>44926</v>
      </c>
      <c r="J434" s="23" t="s">
        <v>543</v>
      </c>
      <c r="K434" s="27" t="s">
        <v>544</v>
      </c>
      <c r="L434" s="22" t="s">
        <v>545</v>
      </c>
      <c r="M434" s="24" t="str">
        <f>VLOOKUP(E434,[1]Riferimento!$E$3:$H$181,4,FALSE)</f>
        <v>Closed</v>
      </c>
      <c r="N434" s="25">
        <f t="shared" si="39"/>
        <v>44927</v>
      </c>
      <c r="O434" s="28">
        <f>VLOOKUP(E434,[1]Riferimento!$E$3:$I$181,5,FALSE)</f>
        <v>3650</v>
      </c>
      <c r="P434" s="29">
        <f t="shared" si="37"/>
        <v>48577</v>
      </c>
      <c r="Q434" s="29" t="str">
        <f>VLOOKUP(E434,[2]Riferimento!$E$3:$J$181,6,FALSE)</f>
        <v>Confidential</v>
      </c>
      <c r="R434" s="30"/>
      <c r="S434" s="38" t="str">
        <f t="shared" si="38"/>
        <v/>
      </c>
      <c r="T434" s="22" t="s">
        <v>549</v>
      </c>
      <c r="U434" s="23" t="s">
        <v>36</v>
      </c>
      <c r="V434" s="24" t="s">
        <v>546</v>
      </c>
      <c r="W434" s="51">
        <v>45355</v>
      </c>
      <c r="X434" s="34">
        <v>3524</v>
      </c>
      <c r="Y434" s="34">
        <f t="shared" si="34"/>
        <v>61106</v>
      </c>
      <c r="Z434" s="33"/>
      <c r="AA434" s="33"/>
    </row>
    <row r="435" spans="1:27" ht="56" x14ac:dyDescent="0.2">
      <c r="A435" s="34">
        <v>61106</v>
      </c>
      <c r="B435" s="22" t="s">
        <v>30</v>
      </c>
      <c r="C435" s="23" t="str">
        <f>VLOOKUP(B435, [1]Riferimento!M$3:N479, 2, 0)</f>
        <v>Italy</v>
      </c>
      <c r="D435" s="22" t="s">
        <v>31</v>
      </c>
      <c r="E435" s="22" t="s">
        <v>173</v>
      </c>
      <c r="F435" s="24" t="str">
        <f>VLOOKUP(E435,[1]Riferimento!$E$3:$H$183,3,FALSE)</f>
        <v>EVT+10Y</v>
      </c>
      <c r="G435" s="24" t="str">
        <f>VLOOKUP(E435,[1]Riferimento!$E$3:$H$181,2,FALSE)</f>
        <v>Purchase Orders</v>
      </c>
      <c r="H435" s="25">
        <v>44564</v>
      </c>
      <c r="I435" s="26">
        <v>44918</v>
      </c>
      <c r="J435" s="23" t="s">
        <v>543</v>
      </c>
      <c r="K435" s="27" t="s">
        <v>544</v>
      </c>
      <c r="L435" s="22" t="s">
        <v>547</v>
      </c>
      <c r="M435" s="24" t="str">
        <f>VLOOKUP(E435,[1]Riferimento!$E$3:$H$181,4,FALSE)</f>
        <v>Closed</v>
      </c>
      <c r="N435" s="25">
        <f t="shared" si="39"/>
        <v>44919</v>
      </c>
      <c r="O435" s="28">
        <f>VLOOKUP(E435,[1]Riferimento!$E$3:$I$181,5,FALSE)</f>
        <v>3650</v>
      </c>
      <c r="P435" s="29">
        <f t="shared" si="37"/>
        <v>48569</v>
      </c>
      <c r="Q435" s="29" t="str">
        <f>VLOOKUP(E435,[2]Riferimento!$E$3:$J$181,6,FALSE)</f>
        <v>Confidential</v>
      </c>
      <c r="R435" s="30"/>
      <c r="S435" s="38" t="str">
        <f t="shared" si="38"/>
        <v/>
      </c>
      <c r="T435" s="22" t="s">
        <v>549</v>
      </c>
      <c r="U435" s="23" t="s">
        <v>36</v>
      </c>
      <c r="V435" s="24" t="s">
        <v>546</v>
      </c>
      <c r="W435" s="51">
        <v>45355</v>
      </c>
      <c r="X435" s="34">
        <v>3524</v>
      </c>
      <c r="Y435" s="34">
        <f t="shared" si="34"/>
        <v>61106</v>
      </c>
      <c r="Z435" s="33"/>
      <c r="AA435" s="33"/>
    </row>
    <row r="436" spans="1:27" ht="56" x14ac:dyDescent="0.2">
      <c r="A436" s="34">
        <v>61106</v>
      </c>
      <c r="B436" s="22" t="s">
        <v>30</v>
      </c>
      <c r="C436" s="23" t="str">
        <f>VLOOKUP(B436, [1]Riferimento!M$3:N480, 2, 0)</f>
        <v>Italy</v>
      </c>
      <c r="D436" s="22" t="s">
        <v>31</v>
      </c>
      <c r="E436" s="22" t="s">
        <v>173</v>
      </c>
      <c r="F436" s="24" t="str">
        <f>VLOOKUP(E436,[1]Riferimento!$E$3:$H$183,3,FALSE)</f>
        <v>EVT+10Y</v>
      </c>
      <c r="G436" s="24" t="str">
        <f>VLOOKUP(E436,[1]Riferimento!$E$3:$H$181,2,FALSE)</f>
        <v>Purchase Orders</v>
      </c>
      <c r="H436" s="25">
        <v>44928</v>
      </c>
      <c r="I436" s="26">
        <v>45100</v>
      </c>
      <c r="J436" s="23" t="s">
        <v>543</v>
      </c>
      <c r="K436" s="27" t="s">
        <v>544</v>
      </c>
      <c r="L436" s="22" t="s">
        <v>547</v>
      </c>
      <c r="M436" s="24" t="str">
        <f>VLOOKUP(E436,[1]Riferimento!$E$3:$H$181,4,FALSE)</f>
        <v>Closed</v>
      </c>
      <c r="N436" s="25">
        <f t="shared" si="39"/>
        <v>45101</v>
      </c>
      <c r="O436" s="28">
        <f>VLOOKUP(E436,[1]Riferimento!$E$3:$I$181,5,FALSE)</f>
        <v>3650</v>
      </c>
      <c r="P436" s="29">
        <f t="shared" si="37"/>
        <v>48751</v>
      </c>
      <c r="Q436" s="29" t="str">
        <f>VLOOKUP(E436,[2]Riferimento!$E$3:$J$181,6,FALSE)</f>
        <v>Confidential</v>
      </c>
      <c r="R436" s="30"/>
      <c r="S436" s="38" t="str">
        <f t="shared" si="38"/>
        <v/>
      </c>
      <c r="T436" s="22" t="s">
        <v>549</v>
      </c>
      <c r="U436" s="23" t="s">
        <v>36</v>
      </c>
      <c r="V436" s="24" t="s">
        <v>546</v>
      </c>
      <c r="W436" s="51">
        <v>45355</v>
      </c>
      <c r="X436" s="34">
        <v>3524</v>
      </c>
      <c r="Y436" s="34">
        <f t="shared" si="34"/>
        <v>61106</v>
      </c>
      <c r="Z436" s="33"/>
      <c r="AA436" s="33"/>
    </row>
    <row r="437" spans="1:27" ht="56" x14ac:dyDescent="0.2">
      <c r="A437" s="34">
        <v>61106</v>
      </c>
      <c r="B437" s="22" t="s">
        <v>30</v>
      </c>
      <c r="C437" s="23" t="str">
        <f>VLOOKUP(B437, [1]Riferimento!M$3:N481, 2, 0)</f>
        <v>Italy</v>
      </c>
      <c r="D437" s="22" t="s">
        <v>31</v>
      </c>
      <c r="E437" s="22" t="s">
        <v>173</v>
      </c>
      <c r="F437" s="24" t="str">
        <f>VLOOKUP(E437,[1]Riferimento!$E$3:$H$183,3,FALSE)</f>
        <v>EVT+10Y</v>
      </c>
      <c r="G437" s="24" t="str">
        <f>VLOOKUP(E437,[1]Riferimento!$E$3:$H$181,2,FALSE)</f>
        <v>Purchase Orders</v>
      </c>
      <c r="H437" s="25">
        <v>44083</v>
      </c>
      <c r="I437" s="26">
        <v>44280</v>
      </c>
      <c r="J437" s="23" t="s">
        <v>543</v>
      </c>
      <c r="K437" s="27" t="s">
        <v>544</v>
      </c>
      <c r="L437" s="22" t="s">
        <v>548</v>
      </c>
      <c r="M437" s="24" t="str">
        <f>VLOOKUP(E437,[1]Riferimento!$E$3:$H$181,4,FALSE)</f>
        <v>Closed</v>
      </c>
      <c r="N437" s="25">
        <f t="shared" si="39"/>
        <v>44281</v>
      </c>
      <c r="O437" s="28">
        <f>VLOOKUP(E437,[1]Riferimento!$E$3:$I$181,5,FALSE)</f>
        <v>3650</v>
      </c>
      <c r="P437" s="29">
        <f t="shared" si="37"/>
        <v>47931</v>
      </c>
      <c r="Q437" s="29" t="str">
        <f>VLOOKUP(E437,[2]Riferimento!$E$3:$J$181,6,FALSE)</f>
        <v>Confidential</v>
      </c>
      <c r="R437" s="30"/>
      <c r="S437" s="38" t="str">
        <f t="shared" si="38"/>
        <v/>
      </c>
      <c r="T437" s="22" t="s">
        <v>549</v>
      </c>
      <c r="U437" s="23" t="s">
        <v>36</v>
      </c>
      <c r="V437" s="24" t="s">
        <v>546</v>
      </c>
      <c r="W437" s="51">
        <v>45355</v>
      </c>
      <c r="X437" s="34">
        <v>3524</v>
      </c>
      <c r="Y437" s="34">
        <f t="shared" si="34"/>
        <v>61106</v>
      </c>
      <c r="Z437" s="33"/>
      <c r="AA437" s="33"/>
    </row>
    <row r="438" spans="1:27" ht="56" x14ac:dyDescent="0.2">
      <c r="A438" s="34">
        <v>61106</v>
      </c>
      <c r="B438" s="22" t="s">
        <v>30</v>
      </c>
      <c r="C438" s="23" t="str">
        <f>VLOOKUP(B438, [1]Riferimento!M$3:N482, 2, 0)</f>
        <v>Italy</v>
      </c>
      <c r="D438" s="22" t="s">
        <v>31</v>
      </c>
      <c r="E438" s="22" t="s">
        <v>173</v>
      </c>
      <c r="F438" s="24" t="str">
        <f>VLOOKUP(E438,[1]Riferimento!$E$3:$H$183,3,FALSE)</f>
        <v>EVT+10Y</v>
      </c>
      <c r="G438" s="24" t="str">
        <f>VLOOKUP(E438,[1]Riferimento!$E$3:$H$181,2,FALSE)</f>
        <v>Purchase Orders</v>
      </c>
      <c r="H438" s="25">
        <v>44284</v>
      </c>
      <c r="I438" s="26">
        <v>44560</v>
      </c>
      <c r="J438" s="23" t="s">
        <v>543</v>
      </c>
      <c r="K438" s="27" t="s">
        <v>544</v>
      </c>
      <c r="L438" s="22" t="s">
        <v>548</v>
      </c>
      <c r="M438" s="24" t="str">
        <f>VLOOKUP(E438,[1]Riferimento!$E$3:$H$181,4,FALSE)</f>
        <v>Closed</v>
      </c>
      <c r="N438" s="25">
        <f t="shared" si="39"/>
        <v>44561</v>
      </c>
      <c r="O438" s="28">
        <f>VLOOKUP(E438,[1]Riferimento!$E$3:$I$181,5,FALSE)</f>
        <v>3650</v>
      </c>
      <c r="P438" s="29">
        <f t="shared" si="37"/>
        <v>48211</v>
      </c>
      <c r="Q438" s="29" t="str">
        <f>VLOOKUP(E438,[2]Riferimento!$E$3:$J$181,6,FALSE)</f>
        <v>Confidential</v>
      </c>
      <c r="R438" s="30"/>
      <c r="S438" s="38" t="str">
        <f t="shared" si="38"/>
        <v/>
      </c>
      <c r="T438" s="22" t="s">
        <v>549</v>
      </c>
      <c r="U438" s="23" t="s">
        <v>36</v>
      </c>
      <c r="V438" s="24" t="s">
        <v>546</v>
      </c>
      <c r="W438" s="51">
        <v>45355</v>
      </c>
      <c r="X438" s="34">
        <v>3524</v>
      </c>
      <c r="Y438" s="34">
        <f t="shared" si="34"/>
        <v>61106</v>
      </c>
      <c r="Z438" s="33"/>
      <c r="AA438" s="33"/>
    </row>
  </sheetData>
  <mergeCells count="3">
    <mergeCell ref="B1:L1"/>
    <mergeCell ref="M1:R1"/>
    <mergeCell ref="Z1:AA1"/>
  </mergeCells>
  <conditionalFormatting sqref="A3:A162">
    <cfRule type="cellIs" dxfId="32" priority="26" operator="equal">
      <formula>""</formula>
    </cfRule>
  </conditionalFormatting>
  <conditionalFormatting sqref="A325:C363">
    <cfRule type="cellIs" dxfId="31" priority="6" operator="equal">
      <formula>""</formula>
    </cfRule>
  </conditionalFormatting>
  <conditionalFormatting sqref="A284:L298 A299:I324 K299:L324">
    <cfRule type="cellIs" dxfId="30" priority="20" operator="equal">
      <formula>""</formula>
    </cfRule>
  </conditionalFormatting>
  <conditionalFormatting sqref="A364:S366">
    <cfRule type="cellIs" dxfId="29" priority="4" operator="equal">
      <formula>""</formula>
    </cfRule>
  </conditionalFormatting>
  <conditionalFormatting sqref="A367:S438 U367:Y438">
    <cfRule type="cellIs" dxfId="28" priority="1" operator="equal">
      <formula>""</formula>
    </cfRule>
  </conditionalFormatting>
  <conditionalFormatting sqref="B3:L3 E4:F4 D4:D36 B4:C283 G4:G283 F5:F283 H47:J85 D47:D156 D157:E191 A209:A212 A220:A223 A260:A283 D274:E283">
    <cfRule type="cellIs" dxfId="27" priority="29" operator="equal">
      <formula>""</formula>
    </cfRule>
  </conditionalFormatting>
  <conditionalFormatting sqref="D192:D267">
    <cfRule type="cellIs" dxfId="26" priority="23" operator="equal">
      <formula>""</formula>
    </cfRule>
  </conditionalFormatting>
  <conditionalFormatting sqref="D344:Q344 E345:G353 D345:D359 L345:Q359 E354:F354 E355:G359">
    <cfRule type="cellIs" dxfId="25" priority="11" operator="equal">
      <formula>""</formula>
    </cfRule>
  </conditionalFormatting>
  <conditionalFormatting sqref="D325:R325 D326:G343">
    <cfRule type="cellIs" dxfId="24" priority="19" operator="equal">
      <formula>""</formula>
    </cfRule>
  </conditionalFormatting>
  <conditionalFormatting sqref="D362:S363">
    <cfRule type="cellIs" dxfId="23" priority="5" operator="equal">
      <formula>""</formula>
    </cfRule>
  </conditionalFormatting>
  <conditionalFormatting sqref="E4:E156">
    <cfRule type="cellIs" dxfId="22" priority="28" operator="equal">
      <formula>""</formula>
    </cfRule>
  </conditionalFormatting>
  <conditionalFormatting sqref="E192:E273">
    <cfRule type="cellIs" dxfId="21" priority="24" operator="equal">
      <formula>""</formula>
    </cfRule>
  </conditionalFormatting>
  <conditionalFormatting sqref="E360:S361">
    <cfRule type="cellIs" dxfId="20" priority="7" operator="equal">
      <formula>""</formula>
    </cfRule>
  </conditionalFormatting>
  <conditionalFormatting sqref="H38:I46">
    <cfRule type="cellIs" dxfId="19" priority="31" operator="equal">
      <formula>""</formula>
    </cfRule>
  </conditionalFormatting>
  <conditionalFormatting sqref="H347:I349">
    <cfRule type="cellIs" dxfId="18" priority="9" operator="equal">
      <formula>""</formula>
    </cfRule>
  </conditionalFormatting>
  <conditionalFormatting sqref="H326:J327">
    <cfRule type="cellIs" dxfId="17" priority="14" operator="equal">
      <formula>""</formula>
    </cfRule>
  </conditionalFormatting>
  <conditionalFormatting sqref="H4:K46">
    <cfRule type="cellIs" dxfId="16" priority="27" operator="equal">
      <formula>""</formula>
    </cfRule>
  </conditionalFormatting>
  <conditionalFormatting sqref="H345:K346">
    <cfRule type="cellIs" dxfId="15" priority="10" operator="equal">
      <formula>""</formula>
    </cfRule>
  </conditionalFormatting>
  <conditionalFormatting sqref="H368:K391">
    <cfRule type="cellIs" dxfId="14" priority="2" operator="equal">
      <formula>""</formula>
    </cfRule>
  </conditionalFormatting>
  <conditionalFormatting sqref="H86:L283">
    <cfRule type="cellIs" dxfId="13" priority="21" operator="equal">
      <formula>""</formula>
    </cfRule>
  </conditionalFormatting>
  <conditionalFormatting sqref="I328:I329">
    <cfRule type="cellIs" dxfId="12" priority="12" operator="equal">
      <formula>""</formula>
    </cfRule>
  </conditionalFormatting>
  <conditionalFormatting sqref="J328:J343">
    <cfRule type="cellIs" dxfId="11" priority="13" operator="equal">
      <formula>""</formula>
    </cfRule>
  </conditionalFormatting>
  <conditionalFormatting sqref="J347:K359">
    <cfRule type="cellIs" dxfId="10" priority="8" operator="equal">
      <formula>""</formula>
    </cfRule>
  </conditionalFormatting>
  <conditionalFormatting sqref="K47:K84">
    <cfRule type="cellIs" dxfId="9" priority="32" operator="equal">
      <formula>""</formula>
    </cfRule>
  </conditionalFormatting>
  <conditionalFormatting sqref="K326:R343">
    <cfRule type="cellIs" dxfId="8" priority="15" operator="equal">
      <formula>""</formula>
    </cfRule>
  </conditionalFormatting>
  <conditionalFormatting sqref="L4:L84 K85:L85">
    <cfRule type="cellIs" dxfId="7" priority="30" operator="equal">
      <formula>""</formula>
    </cfRule>
  </conditionalFormatting>
  <conditionalFormatting sqref="M3:Y3 R344:S359 M4:S324 U4:Y324 T4:T438">
    <cfRule type="cellIs" dxfId="6" priority="22" operator="equal">
      <formula>""</formula>
    </cfRule>
  </conditionalFormatting>
  <conditionalFormatting sqref="S325:S327">
    <cfRule type="containsText" dxfId="5" priority="17" operator="containsText" text="Yes">
      <formula>NOT(ISERROR(SEARCH("Yes",S325)))</formula>
    </cfRule>
    <cfRule type="cellIs" dxfId="4" priority="18" operator="equal">
      <formula>"X"</formula>
    </cfRule>
    <cfRule type="cellIs" dxfId="3" priority="16" operator="equal">
      <formula>"no"</formula>
    </cfRule>
  </conditionalFormatting>
  <conditionalFormatting sqref="U325:Y366">
    <cfRule type="cellIs" dxfId="2" priority="3" operator="equal">
      <formula>""</formula>
    </cfRule>
  </conditionalFormatting>
  <conditionalFormatting sqref="V89:W156">
    <cfRule type="cellIs" dxfId="1" priority="33" operator="equal">
      <formula>""</formula>
    </cfRule>
  </conditionalFormatting>
  <conditionalFormatting sqref="W37:W41">
    <cfRule type="cellIs" dxfId="0" priority="25" operator="equal">
      <formula>""</formula>
    </cfRule>
  </conditionalFormatting>
  <dataValidations count="6">
    <dataValidation showDropDown="1" showInputMessage="1" showErrorMessage="1" sqref="S325:S343" xr:uid="{4316DF5D-17B5-5E4A-9CBA-7552056AF82E}"/>
    <dataValidation allowBlank="1" sqref="V3:X273 N367:Q421 U4:U273 O325:R343 R3:S324 R344:S438 N4:N346 O344:Q363 N360:N366 O422:Q428 N422:N438 U274:X438" xr:uid="{F0DE8672-96E0-1D41-A97A-AE3716D602D6}"/>
    <dataValidation allowBlank="1" showInputMessage="1" showErrorMessage="1" prompt="GRD to complete; for off-site type name of vendor, on-site type location." sqref="R2:Y2 Y3:Y438" xr:uid="{7B04B780-AB18-9D43-B78C-7B2E86A47E12}"/>
    <dataValidation allowBlank="1" showInputMessage="1" showErrorMessage="1" prompt="List records for off-site storage here. Use one line for each box. Delete examples." sqref="A110:A114 A47:A52 A157:A162 A325:A329 A344:A348 A360:A369 A371 A373 A375:A377 A383 A385 A387 A389:A396 A380:A381 A422:A428" xr:uid="{630024BB-0093-BB47-ADD4-C81EE97BBF13}"/>
    <dataValidation type="textLength" operator="lessThanOrEqual" allowBlank="1" sqref="L31:L46 K85 L236 L192:L212 L325:L363 L367:L428" xr:uid="{D2A85D6D-756B-0C4D-B5C3-084CC682B541}">
      <formula1>250</formula1>
    </dataValidation>
    <dataValidation allowBlank="1" showErrorMessage="1" sqref="A53:A83 A115:A151 A86:A109 H31:K46 K47:K84 K86:K109 A163:A191 H192:K212 H236:K236 D268:D273 D236:D255 H84:J85 H422:K428 D299:D324 A299:A324 H325:K363 D326:D343 D345:D359 A330:A343 A349:A359 D363 H364:I366 H367:K391 A384 A370 A372 A374 A388 A378:A379 A386 A382 A397:A421 H392:I421 H299:I324 L305" xr:uid="{EFEE3882-9B16-6945-99D5-F069EB0B658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Pacifico</dc:creator>
  <cp:lastModifiedBy>Danilo Pacifico-External</cp:lastModifiedBy>
  <dcterms:created xsi:type="dcterms:W3CDTF">2024-05-10T09:45:25Z</dcterms:created>
  <dcterms:modified xsi:type="dcterms:W3CDTF">2024-05-13T08:22:26Z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9603fb-7fab-4bf6-8ed3-004985bb9d91_Enabled">
    <vt:lpwstr>true</vt:lpwstr>
  </property>
  <property fmtid="{D5CDD505-2E9C-101B-9397-08002B2CF9AE}" pid="3" name="MSIP_Label_b29603fb-7fab-4bf6-8ed3-004985bb9d91_SetDate">
    <vt:lpwstr>2024-05-10T09:46:47Z</vt:lpwstr>
  </property>
  <property fmtid="{D5CDD505-2E9C-101B-9397-08002B2CF9AE}" pid="4" name="MSIP_Label_b29603fb-7fab-4bf6-8ed3-004985bb9d91_Method">
    <vt:lpwstr>Standard</vt:lpwstr>
  </property>
  <property fmtid="{D5CDD505-2E9C-101B-9397-08002B2CF9AE}" pid="5" name="MSIP_Label_b29603fb-7fab-4bf6-8ed3-004985bb9d91_Name">
    <vt:lpwstr>Anyone - No Protection</vt:lpwstr>
  </property>
  <property fmtid="{D5CDD505-2E9C-101B-9397-08002B2CF9AE}" pid="6" name="MSIP_Label_b29603fb-7fab-4bf6-8ed3-004985bb9d91_SiteId">
    <vt:lpwstr>9179d01a-e94c-4488-b5f0-4554bc474f8c</vt:lpwstr>
  </property>
  <property fmtid="{D5CDD505-2E9C-101B-9397-08002B2CF9AE}" pid="7" name="MSIP_Label_b29603fb-7fab-4bf6-8ed3-004985bb9d91_ActionId">
    <vt:lpwstr>3063624e-59e2-4da7-b067-47dab662c239</vt:lpwstr>
  </property>
  <property fmtid="{D5CDD505-2E9C-101B-9397-08002B2CF9AE}" pid="8" name="MSIP_Label_b29603fb-7fab-4bf6-8ed3-004985bb9d91_ContentBits">
    <vt:lpwstr>0</vt:lpwstr>
  </property>
</Properties>
</file>