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ary\Dropbox (Biostat Global)\BGC Projects\BGC - WHO Document B Work\"/>
    </mc:Choice>
  </mc:AlternateContent>
  <bookViews>
    <workbookView xWindow="90" yWindow="180" windowWidth="24915" windowHeight="8160" tabRatio="857" activeTab="2"/>
  </bookViews>
  <sheets>
    <sheet name="Read Me" sheetId="8" r:id="rId1"/>
    <sheet name="summary table" sheetId="1" r:id="rId2"/>
    <sheet name="calc m for single prevalence " sheetId="2" r:id="rId3"/>
    <sheet name="calc m for range of prevalences" sheetId="3" r:id="rId4"/>
    <sheet name="calc CI half-width for stratum" sheetId="4" r:id="rId5"/>
    <sheet name="test for change over time" sheetId="5" r:id="rId6"/>
    <sheet name="test for diff btwn 2 areas" sheetId="6" r:id="rId7"/>
    <sheet name="is prevalence &gt; a threshold" sheetId="7" r:id="rId8"/>
  </sheets>
  <calcPr calcId="152511"/>
</workbook>
</file>

<file path=xl/calcChain.xml><?xml version="1.0" encoding="utf-8"?>
<calcChain xmlns="http://schemas.openxmlformats.org/spreadsheetml/2006/main">
  <c r="L3" i="3" l="1"/>
  <c r="M3" i="3"/>
  <c r="N3" i="3"/>
  <c r="K3" i="3"/>
  <c r="F3" i="3"/>
  <c r="G3" i="3"/>
  <c r="H3" i="3"/>
  <c r="I3" i="3"/>
  <c r="J3" i="3"/>
  <c r="E3" i="3"/>
  <c r="B8" i="2" l="1"/>
  <c r="B10" i="2" s="1"/>
  <c r="B2" i="7" l="1"/>
  <c r="B2" i="4"/>
  <c r="F54" i="4" l="1"/>
  <c r="G54" i="4"/>
  <c r="H54" i="4"/>
  <c r="I54" i="4"/>
  <c r="J54" i="4"/>
  <c r="K54" i="4"/>
  <c r="L54" i="4"/>
  <c r="M54" i="4"/>
  <c r="N54" i="4"/>
  <c r="B2" i="2" l="1"/>
  <c r="H4" i="4" l="1"/>
  <c r="F4" i="4"/>
  <c r="G4" i="4"/>
  <c r="I4" i="4"/>
  <c r="J4" i="4"/>
  <c r="K4" i="4"/>
  <c r="M4" i="4"/>
  <c r="N4" i="4"/>
  <c r="O4" i="4"/>
  <c r="G5" i="4"/>
  <c r="H5" i="4"/>
  <c r="I5" i="4"/>
  <c r="K5" i="4"/>
  <c r="L5" i="4"/>
  <c r="M5" i="4"/>
  <c r="O5" i="4"/>
  <c r="F6" i="4"/>
  <c r="G6" i="4"/>
  <c r="I6" i="4"/>
  <c r="J6" i="4"/>
  <c r="K6" i="4"/>
  <c r="M6" i="4"/>
  <c r="N6" i="4"/>
  <c r="O6" i="4"/>
  <c r="G7" i="4"/>
  <c r="H7" i="4"/>
  <c r="I7" i="4"/>
  <c r="K7" i="4"/>
  <c r="L7" i="4"/>
  <c r="M7" i="4"/>
  <c r="O7" i="4"/>
  <c r="F8" i="4"/>
  <c r="G8" i="4"/>
  <c r="I8" i="4"/>
  <c r="J8" i="4"/>
  <c r="K8" i="4"/>
  <c r="M8" i="4"/>
  <c r="N8" i="4"/>
  <c r="O8" i="4"/>
  <c r="G9" i="4"/>
  <c r="H9" i="4"/>
  <c r="I9" i="4"/>
  <c r="K9" i="4"/>
  <c r="L9" i="4"/>
  <c r="M9" i="4"/>
  <c r="O9" i="4"/>
  <c r="F10" i="4"/>
  <c r="G10" i="4"/>
  <c r="I10" i="4"/>
  <c r="J10" i="4"/>
  <c r="K10" i="4"/>
  <c r="M10" i="4"/>
  <c r="N10" i="4"/>
  <c r="O10" i="4"/>
  <c r="G11" i="4"/>
  <c r="H11" i="4"/>
  <c r="I11" i="4"/>
  <c r="K11" i="4"/>
  <c r="L11" i="4"/>
  <c r="M11" i="4"/>
  <c r="O11" i="4"/>
  <c r="F12" i="4"/>
  <c r="G12" i="4"/>
  <c r="I12" i="4"/>
  <c r="J12" i="4"/>
  <c r="K12" i="4"/>
  <c r="M12" i="4"/>
  <c r="N12" i="4"/>
  <c r="O12" i="4"/>
  <c r="G13" i="4"/>
  <c r="H13" i="4"/>
  <c r="I13" i="4"/>
  <c r="K13" i="4"/>
  <c r="L13" i="4"/>
  <c r="M13" i="4"/>
  <c r="O13" i="4"/>
  <c r="F14" i="4"/>
  <c r="G14" i="4"/>
  <c r="I14" i="4"/>
  <c r="J14" i="4"/>
  <c r="K14" i="4"/>
  <c r="M14" i="4"/>
  <c r="N14" i="4"/>
  <c r="O14" i="4"/>
  <c r="G15" i="4"/>
  <c r="H15" i="4"/>
  <c r="I15" i="4"/>
  <c r="K15" i="4"/>
  <c r="L15" i="4"/>
  <c r="M15" i="4"/>
  <c r="O15" i="4"/>
  <c r="F16" i="4"/>
  <c r="G16" i="4"/>
  <c r="I16" i="4"/>
  <c r="J16" i="4"/>
  <c r="K16" i="4"/>
  <c r="M16" i="4"/>
  <c r="N16" i="4"/>
  <c r="O16" i="4"/>
  <c r="G17" i="4"/>
  <c r="H17" i="4"/>
  <c r="I17" i="4"/>
  <c r="K17" i="4"/>
  <c r="L17" i="4"/>
  <c r="M17" i="4"/>
  <c r="O17" i="4"/>
  <c r="F18" i="4"/>
  <c r="G18" i="4"/>
  <c r="I18" i="4"/>
  <c r="J18" i="4"/>
  <c r="K18" i="4"/>
  <c r="M18" i="4"/>
  <c r="N18" i="4"/>
  <c r="O18" i="4"/>
  <c r="G19" i="4"/>
  <c r="H19" i="4"/>
  <c r="I19" i="4"/>
  <c r="K19" i="4"/>
  <c r="L19" i="4"/>
  <c r="M19" i="4"/>
  <c r="O19" i="4"/>
  <c r="F20" i="4"/>
  <c r="G20" i="4"/>
  <c r="I20" i="4"/>
  <c r="J20" i="4"/>
  <c r="K20" i="4"/>
  <c r="M20" i="4"/>
  <c r="N20" i="4"/>
  <c r="O20" i="4"/>
  <c r="G21" i="4"/>
  <c r="H21" i="4"/>
  <c r="I21" i="4"/>
  <c r="K21" i="4"/>
  <c r="L21" i="4"/>
  <c r="M21" i="4"/>
  <c r="O21" i="4"/>
  <c r="F22" i="4"/>
  <c r="G22" i="4"/>
  <c r="I22" i="4"/>
  <c r="J22" i="4"/>
  <c r="K22" i="4"/>
  <c r="M22" i="4"/>
  <c r="N22" i="4"/>
  <c r="O22" i="4"/>
  <c r="G23" i="4"/>
  <c r="H23" i="4"/>
  <c r="I23" i="4"/>
  <c r="K23" i="4"/>
  <c r="L23" i="4"/>
  <c r="M23" i="4"/>
  <c r="O23" i="4"/>
  <c r="F24" i="4"/>
  <c r="G24" i="4"/>
  <c r="I24" i="4"/>
  <c r="J24" i="4"/>
  <c r="K24" i="4"/>
  <c r="M24" i="4"/>
  <c r="N24" i="4"/>
  <c r="O24" i="4"/>
  <c r="G25" i="4"/>
  <c r="H25" i="4"/>
  <c r="I25" i="4"/>
  <c r="K25" i="4"/>
  <c r="L25" i="4"/>
  <c r="M25" i="4"/>
  <c r="O25" i="4"/>
  <c r="F26" i="4"/>
  <c r="G26" i="4"/>
  <c r="I26" i="4"/>
  <c r="J26" i="4"/>
  <c r="K26" i="4"/>
  <c r="M26" i="4"/>
  <c r="N26" i="4"/>
  <c r="O26" i="4"/>
  <c r="G27" i="4"/>
  <c r="H27" i="4"/>
  <c r="I27" i="4"/>
  <c r="K27" i="4"/>
  <c r="L27" i="4"/>
  <c r="M27" i="4"/>
  <c r="O27" i="4"/>
  <c r="F28" i="4"/>
  <c r="G28" i="4"/>
  <c r="I28" i="4"/>
  <c r="J28" i="4"/>
  <c r="K28" i="4"/>
  <c r="M28" i="4"/>
  <c r="N28" i="4"/>
  <c r="O28" i="4"/>
  <c r="G29" i="4"/>
  <c r="H29" i="4"/>
  <c r="I29" i="4"/>
  <c r="K29" i="4"/>
  <c r="L29" i="4"/>
  <c r="M29" i="4"/>
  <c r="O29" i="4"/>
  <c r="F30" i="4"/>
  <c r="G30" i="4"/>
  <c r="I30" i="4"/>
  <c r="J30" i="4"/>
  <c r="K30" i="4"/>
  <c r="M30" i="4"/>
  <c r="N30" i="4"/>
  <c r="O30" i="4"/>
  <c r="G31" i="4"/>
  <c r="H31" i="4"/>
  <c r="I31" i="4"/>
  <c r="K31" i="4"/>
  <c r="L31" i="4"/>
  <c r="M31" i="4"/>
  <c r="O31" i="4"/>
  <c r="F32" i="4"/>
  <c r="G32" i="4"/>
  <c r="I32" i="4"/>
  <c r="J32" i="4"/>
  <c r="K32" i="4"/>
  <c r="M32" i="4"/>
  <c r="N32" i="4"/>
  <c r="O32" i="4"/>
  <c r="G33" i="4"/>
  <c r="H33" i="4"/>
  <c r="I33" i="4"/>
  <c r="K33" i="4"/>
  <c r="L33" i="4"/>
  <c r="M33" i="4"/>
  <c r="O33" i="4"/>
  <c r="F34" i="4"/>
  <c r="G34" i="4"/>
  <c r="I34" i="4"/>
  <c r="J34" i="4"/>
  <c r="K34" i="4"/>
  <c r="M34" i="4"/>
  <c r="N34" i="4"/>
  <c r="O34" i="4"/>
  <c r="G35" i="4"/>
  <c r="H35" i="4"/>
  <c r="I35" i="4"/>
  <c r="K35" i="4"/>
  <c r="L35" i="4"/>
  <c r="M35" i="4"/>
  <c r="O35" i="4"/>
  <c r="F36" i="4"/>
  <c r="G36" i="4"/>
  <c r="I36" i="4"/>
  <c r="J36" i="4"/>
  <c r="K36" i="4"/>
  <c r="M36" i="4"/>
  <c r="N36" i="4"/>
  <c r="O36" i="4"/>
  <c r="G37" i="4"/>
  <c r="H37" i="4"/>
  <c r="I37" i="4"/>
  <c r="K37" i="4"/>
  <c r="L37" i="4"/>
  <c r="M37" i="4"/>
  <c r="O37" i="4"/>
  <c r="F38" i="4"/>
  <c r="G38" i="4"/>
  <c r="I38" i="4"/>
  <c r="J38" i="4"/>
  <c r="K38" i="4"/>
  <c r="M38" i="4"/>
  <c r="N38" i="4"/>
  <c r="O38" i="4"/>
  <c r="G39" i="4"/>
  <c r="H39" i="4"/>
  <c r="I39" i="4"/>
  <c r="K39" i="4"/>
  <c r="L39" i="4"/>
  <c r="M39" i="4"/>
  <c r="O39" i="4"/>
  <c r="F40" i="4"/>
  <c r="G40" i="4"/>
  <c r="I40" i="4"/>
  <c r="J40" i="4"/>
  <c r="K40" i="4"/>
  <c r="M40" i="4"/>
  <c r="N40" i="4"/>
  <c r="O40" i="4"/>
  <c r="G41" i="4"/>
  <c r="H41" i="4"/>
  <c r="I41" i="4"/>
  <c r="K41" i="4"/>
  <c r="L41" i="4"/>
  <c r="M41" i="4"/>
  <c r="O41" i="4"/>
  <c r="F42" i="4"/>
  <c r="G42" i="4"/>
  <c r="I42" i="4"/>
  <c r="J42" i="4"/>
  <c r="K42" i="4"/>
  <c r="M42" i="4"/>
  <c r="N42" i="4"/>
  <c r="O42" i="4"/>
  <c r="G43" i="4"/>
  <c r="H43" i="4"/>
  <c r="I43" i="4"/>
  <c r="K43" i="4"/>
  <c r="L43" i="4"/>
  <c r="M43" i="4"/>
  <c r="O43" i="4"/>
  <c r="F44" i="4"/>
  <c r="G44" i="4"/>
  <c r="I44" i="4"/>
  <c r="J44" i="4"/>
  <c r="K44" i="4"/>
  <c r="M44" i="4"/>
  <c r="N44" i="4"/>
  <c r="O44" i="4"/>
  <c r="G45" i="4"/>
  <c r="H45" i="4"/>
  <c r="I45" i="4"/>
  <c r="K45" i="4"/>
  <c r="L45" i="4"/>
  <c r="M45" i="4"/>
  <c r="O45" i="4"/>
  <c r="F46" i="4"/>
  <c r="G46" i="4"/>
  <c r="I46" i="4"/>
  <c r="J46" i="4"/>
  <c r="K46" i="4"/>
  <c r="M46" i="4"/>
  <c r="N46" i="4"/>
  <c r="O46" i="4"/>
  <c r="G47" i="4"/>
  <c r="H47" i="4"/>
  <c r="I47" i="4"/>
  <c r="K47" i="4"/>
  <c r="L47" i="4"/>
  <c r="M47" i="4"/>
  <c r="O47" i="4"/>
  <c r="F48" i="4"/>
  <c r="G48" i="4"/>
  <c r="I48" i="4"/>
  <c r="J48" i="4"/>
  <c r="K48" i="4"/>
  <c r="M48" i="4"/>
  <c r="N48" i="4"/>
  <c r="O48" i="4"/>
  <c r="G49" i="4"/>
  <c r="H49" i="4"/>
  <c r="I49" i="4"/>
  <c r="K49" i="4"/>
  <c r="L49" i="4"/>
  <c r="M49" i="4"/>
  <c r="O49" i="4"/>
  <c r="F50" i="4"/>
  <c r="G50" i="4"/>
  <c r="I50" i="4"/>
  <c r="J50" i="4"/>
  <c r="K50" i="4"/>
  <c r="M50" i="4"/>
  <c r="N50" i="4"/>
  <c r="O50" i="4"/>
  <c r="G51" i="4"/>
  <c r="H51" i="4"/>
  <c r="I51" i="4"/>
  <c r="K51" i="4"/>
  <c r="L51" i="4"/>
  <c r="M51" i="4"/>
  <c r="O51" i="4"/>
  <c r="F52" i="4"/>
  <c r="G52" i="4"/>
  <c r="I52" i="4"/>
  <c r="J52" i="4"/>
  <c r="K52" i="4"/>
  <c r="M52" i="4"/>
  <c r="N52" i="4"/>
  <c r="O52" i="4"/>
  <c r="G53" i="4"/>
  <c r="H53" i="4"/>
  <c r="I53" i="4"/>
  <c r="K53" i="4"/>
  <c r="L53" i="4"/>
  <c r="M53" i="4"/>
  <c r="O53" i="4"/>
  <c r="H3" i="4"/>
  <c r="I3" i="4"/>
  <c r="K3" i="4"/>
  <c r="L3" i="4"/>
  <c r="M3" i="4"/>
  <c r="O3" i="4"/>
  <c r="G3" i="4"/>
  <c r="F3" i="4"/>
  <c r="J3" i="4" l="1"/>
  <c r="J53" i="4"/>
  <c r="L52" i="4"/>
  <c r="N51" i="4"/>
  <c r="F51" i="4"/>
  <c r="H50" i="4"/>
  <c r="J49" i="4"/>
  <c r="L48" i="4"/>
  <c r="N47" i="4"/>
  <c r="F47" i="4"/>
  <c r="H46" i="4"/>
  <c r="J45" i="4"/>
  <c r="L44" i="4"/>
  <c r="N43" i="4"/>
  <c r="F43" i="4"/>
  <c r="H42" i="4"/>
  <c r="J41" i="4"/>
  <c r="L40" i="4"/>
  <c r="N39" i="4"/>
  <c r="F39" i="4"/>
  <c r="H38" i="4"/>
  <c r="J37" i="4"/>
  <c r="L36" i="4"/>
  <c r="N35" i="4"/>
  <c r="F35" i="4"/>
  <c r="H34" i="4"/>
  <c r="J33" i="4"/>
  <c r="L32" i="4"/>
  <c r="N31" i="4"/>
  <c r="F31" i="4"/>
  <c r="H30" i="4"/>
  <c r="J29" i="4"/>
  <c r="L28" i="4"/>
  <c r="N27" i="4"/>
  <c r="F27" i="4"/>
  <c r="H26" i="4"/>
  <c r="J25" i="4"/>
  <c r="L24" i="4"/>
  <c r="N23" i="4"/>
  <c r="F23" i="4"/>
  <c r="H22" i="4"/>
  <c r="J21" i="4"/>
  <c r="L20" i="4"/>
  <c r="N19" i="4"/>
  <c r="F19" i="4"/>
  <c r="H18" i="4"/>
  <c r="J17" i="4"/>
  <c r="L16" i="4"/>
  <c r="N15" i="4"/>
  <c r="F15" i="4"/>
  <c r="H14" i="4"/>
  <c r="J13" i="4"/>
  <c r="L12" i="4"/>
  <c r="N11" i="4"/>
  <c r="F11" i="4"/>
  <c r="H10" i="4"/>
  <c r="J9" i="4"/>
  <c r="L8" i="4"/>
  <c r="N7" i="4"/>
  <c r="F7" i="4"/>
  <c r="H6" i="4"/>
  <c r="J5" i="4"/>
  <c r="L4" i="4"/>
  <c r="N3" i="4"/>
  <c r="N53" i="4"/>
  <c r="F53" i="4"/>
  <c r="H52" i="4"/>
  <c r="J51" i="4"/>
  <c r="L50" i="4"/>
  <c r="N49" i="4"/>
  <c r="F49" i="4"/>
  <c r="H48" i="4"/>
  <c r="J47" i="4"/>
  <c r="L46" i="4"/>
  <c r="N45" i="4"/>
  <c r="F45" i="4"/>
  <c r="H44" i="4"/>
  <c r="J43" i="4"/>
  <c r="L42" i="4"/>
  <c r="N41" i="4"/>
  <c r="F41" i="4"/>
  <c r="H40" i="4"/>
  <c r="J39" i="4"/>
  <c r="L38" i="4"/>
  <c r="N37" i="4"/>
  <c r="F37" i="4"/>
  <c r="H36" i="4"/>
  <c r="J35" i="4"/>
  <c r="L34" i="4"/>
  <c r="N33" i="4"/>
  <c r="F33" i="4"/>
  <c r="H32" i="4"/>
  <c r="J31" i="4"/>
  <c r="L30" i="4"/>
  <c r="N29" i="4"/>
  <c r="F29" i="4"/>
  <c r="H28" i="4"/>
  <c r="J27" i="4"/>
  <c r="L26" i="4"/>
  <c r="N25" i="4"/>
  <c r="F25" i="4"/>
  <c r="H24" i="4"/>
  <c r="J23" i="4"/>
  <c r="L22" i="4"/>
  <c r="N21" i="4"/>
  <c r="F21" i="4"/>
  <c r="H20" i="4"/>
  <c r="J19" i="4"/>
  <c r="L18" i="4"/>
  <c r="N17" i="4"/>
  <c r="F17" i="4"/>
  <c r="H16" i="4"/>
  <c r="J15" i="4"/>
  <c r="L14" i="4"/>
  <c r="N13" i="4"/>
  <c r="F13" i="4"/>
  <c r="H12" i="4"/>
  <c r="J11" i="4"/>
  <c r="L10" i="4"/>
  <c r="N9" i="4"/>
  <c r="F9" i="4"/>
  <c r="H8" i="4"/>
  <c r="J7" i="4"/>
  <c r="L6" i="4"/>
  <c r="N5" i="4"/>
  <c r="F5" i="4"/>
  <c r="B11" i="7"/>
  <c r="B12" i="7" s="1"/>
  <c r="F54" i="7" s="1"/>
  <c r="G54" i="7" l="1"/>
  <c r="H54" i="7"/>
  <c r="B12" i="6"/>
  <c r="B13" i="6" s="1"/>
  <c r="B8" i="6"/>
  <c r="B7" i="6"/>
  <c r="B17" i="5"/>
  <c r="B18" i="5" s="1"/>
  <c r="B19" i="5" s="1"/>
  <c r="B12" i="5"/>
  <c r="B16" i="5" s="1"/>
  <c r="B6" i="5"/>
  <c r="R53" i="4"/>
  <c r="Q53" i="4"/>
  <c r="R52" i="4"/>
  <c r="Q52" i="4"/>
  <c r="Q51" i="4"/>
  <c r="Q50" i="4"/>
  <c r="Q49" i="4"/>
  <c r="R48" i="4"/>
  <c r="Q48" i="4"/>
  <c r="Q47" i="4"/>
  <c r="Q46" i="4"/>
  <c r="R45" i="4"/>
  <c r="Q45" i="4"/>
  <c r="R44" i="4"/>
  <c r="Q44" i="4"/>
  <c r="Q43" i="4"/>
  <c r="Q42" i="4"/>
  <c r="R41" i="4"/>
  <c r="Q41" i="4"/>
  <c r="Q40" i="4"/>
  <c r="Q39" i="4"/>
  <c r="Q38" i="4"/>
  <c r="R37" i="4"/>
  <c r="Q37" i="4"/>
  <c r="R36" i="4"/>
  <c r="Q36" i="4"/>
  <c r="Q35" i="4"/>
  <c r="Q34" i="4"/>
  <c r="Q33" i="4"/>
  <c r="R32" i="4"/>
  <c r="Q32" i="4"/>
  <c r="Q31" i="4"/>
  <c r="Q30" i="4"/>
  <c r="R29" i="4"/>
  <c r="Q29" i="4"/>
  <c r="R28" i="4"/>
  <c r="Q28" i="4"/>
  <c r="Q27" i="4"/>
  <c r="Q26" i="4"/>
  <c r="R25" i="4"/>
  <c r="Q25" i="4"/>
  <c r="Q24" i="4"/>
  <c r="Q23" i="4"/>
  <c r="Q22" i="4"/>
  <c r="R21" i="4"/>
  <c r="Q21" i="4"/>
  <c r="R20" i="4"/>
  <c r="Q20" i="4"/>
  <c r="Q19" i="4"/>
  <c r="Q18" i="4"/>
  <c r="Q17" i="4"/>
  <c r="R16" i="4"/>
  <c r="Q16" i="4"/>
  <c r="Q15" i="4"/>
  <c r="Q14" i="4"/>
  <c r="R13" i="4"/>
  <c r="Q13" i="4"/>
  <c r="R12" i="4"/>
  <c r="Q12" i="4"/>
  <c r="Q11" i="4"/>
  <c r="Q10" i="4"/>
  <c r="R9" i="4"/>
  <c r="Q9" i="4"/>
  <c r="Q8" i="4"/>
  <c r="Q7" i="4"/>
  <c r="Q6" i="4"/>
  <c r="R5" i="4"/>
  <c r="Q5" i="4"/>
  <c r="R4" i="4"/>
  <c r="Q4" i="4"/>
  <c r="Q3" i="4"/>
  <c r="R50" i="4"/>
  <c r="N4" i="3"/>
  <c r="M4" i="3"/>
  <c r="L4" i="3"/>
  <c r="K4" i="3"/>
  <c r="J4" i="3"/>
  <c r="H4" i="3"/>
  <c r="G4" i="3"/>
  <c r="F4" i="3"/>
  <c r="E4" i="3"/>
  <c r="B2" i="3"/>
  <c r="H2" i="2"/>
  <c r="G2" i="2"/>
  <c r="F2" i="2"/>
  <c r="I4" i="3" l="1"/>
  <c r="V4" i="3" s="1"/>
  <c r="R17" i="3"/>
  <c r="F54" i="2"/>
  <c r="B21" i="5"/>
  <c r="B22" i="5" s="1"/>
  <c r="E4" i="5" s="1"/>
  <c r="F4" i="5" s="1"/>
  <c r="S21" i="4"/>
  <c r="S5" i="4"/>
  <c r="S32" i="4"/>
  <c r="S53" i="4"/>
  <c r="S4" i="4"/>
  <c r="S52" i="4"/>
  <c r="S37" i="4"/>
  <c r="S16" i="4"/>
  <c r="S48" i="4"/>
  <c r="S36" i="4"/>
  <c r="S20" i="4"/>
  <c r="R5" i="3"/>
  <c r="AN5" i="3" s="1"/>
  <c r="Z13" i="3"/>
  <c r="AK13" i="3" s="1"/>
  <c r="S28" i="4"/>
  <c r="U9" i="3"/>
  <c r="AF9" i="3" s="1"/>
  <c r="Z6" i="3"/>
  <c r="AV6" i="3" s="1"/>
  <c r="R8" i="4"/>
  <c r="S8" i="4" s="1"/>
  <c r="R17" i="4"/>
  <c r="S17" i="4" s="1"/>
  <c r="R24" i="4"/>
  <c r="S24" i="4" s="1"/>
  <c r="R33" i="4"/>
  <c r="S33" i="4" s="1"/>
  <c r="R40" i="4"/>
  <c r="S40" i="4" s="1"/>
  <c r="R49" i="4"/>
  <c r="S49" i="4" s="1"/>
  <c r="S12" i="4"/>
  <c r="S44" i="4"/>
  <c r="R13" i="3"/>
  <c r="AC13" i="3" s="1"/>
  <c r="S13" i="4"/>
  <c r="S29" i="4"/>
  <c r="S45" i="4"/>
  <c r="S9" i="4"/>
  <c r="S25" i="4"/>
  <c r="S41" i="4"/>
  <c r="Z4" i="3"/>
  <c r="R3" i="3"/>
  <c r="AC3" i="3" s="1"/>
  <c r="Z17" i="3"/>
  <c r="AK17" i="3" s="1"/>
  <c r="F51" i="7"/>
  <c r="F47" i="7"/>
  <c r="F43" i="7"/>
  <c r="F39" i="7"/>
  <c r="F35" i="7"/>
  <c r="F31" i="7"/>
  <c r="F27" i="7"/>
  <c r="F23" i="7"/>
  <c r="F19" i="7"/>
  <c r="F15" i="7"/>
  <c r="F9" i="7"/>
  <c r="F5" i="7"/>
  <c r="F30" i="7"/>
  <c r="F26" i="7"/>
  <c r="F8" i="7"/>
  <c r="F4" i="7"/>
  <c r="F52" i="7"/>
  <c r="F48" i="7"/>
  <c r="F44" i="7"/>
  <c r="F40" i="7"/>
  <c r="F36" i="7"/>
  <c r="F32" i="7"/>
  <c r="F28" i="7"/>
  <c r="F24" i="7"/>
  <c r="F20" i="7"/>
  <c r="F16" i="7"/>
  <c r="F12" i="7"/>
  <c r="F11" i="7"/>
  <c r="F10" i="7"/>
  <c r="F6" i="7"/>
  <c r="F42" i="7"/>
  <c r="F22" i="7"/>
  <c r="F18" i="7"/>
  <c r="F53" i="7"/>
  <c r="F49" i="7"/>
  <c r="F45" i="7"/>
  <c r="F41" i="7"/>
  <c r="F37" i="7"/>
  <c r="F33" i="7"/>
  <c r="F29" i="7"/>
  <c r="F25" i="7"/>
  <c r="F21" i="7"/>
  <c r="F17" i="7"/>
  <c r="F13" i="7"/>
  <c r="F7" i="7"/>
  <c r="F3" i="7"/>
  <c r="F50" i="7"/>
  <c r="F46" i="7"/>
  <c r="F38" i="7"/>
  <c r="F34" i="7"/>
  <c r="F14" i="7"/>
  <c r="B15" i="6"/>
  <c r="E21" i="6" s="1"/>
  <c r="B14" i="6"/>
  <c r="E12" i="6"/>
  <c r="E14" i="6"/>
  <c r="E16" i="6"/>
  <c r="E20" i="6"/>
  <c r="E7" i="6"/>
  <c r="E10" i="6"/>
  <c r="B20" i="5"/>
  <c r="S50" i="4"/>
  <c r="R3" i="4"/>
  <c r="S3" i="4" s="1"/>
  <c r="R7" i="4"/>
  <c r="S7" i="4" s="1"/>
  <c r="R11" i="4"/>
  <c r="S11" i="4" s="1"/>
  <c r="R15" i="4"/>
  <c r="S15" i="4" s="1"/>
  <c r="R19" i="4"/>
  <c r="S19" i="4" s="1"/>
  <c r="R23" i="4"/>
  <c r="S23" i="4" s="1"/>
  <c r="R27" i="4"/>
  <c r="S27" i="4" s="1"/>
  <c r="R31" i="4"/>
  <c r="S31" i="4" s="1"/>
  <c r="R35" i="4"/>
  <c r="S35" i="4" s="1"/>
  <c r="R39" i="4"/>
  <c r="S39" i="4" s="1"/>
  <c r="R43" i="4"/>
  <c r="S43" i="4" s="1"/>
  <c r="R47" i="4"/>
  <c r="S47" i="4" s="1"/>
  <c r="R51" i="4"/>
  <c r="S51" i="4" s="1"/>
  <c r="R6" i="4"/>
  <c r="S6" i="4" s="1"/>
  <c r="R10" i="4"/>
  <c r="S10" i="4" s="1"/>
  <c r="R14" i="4"/>
  <c r="S14" i="4" s="1"/>
  <c r="R18" i="4"/>
  <c r="S18" i="4" s="1"/>
  <c r="R22" i="4"/>
  <c r="S22" i="4" s="1"/>
  <c r="R26" i="4"/>
  <c r="S26" i="4" s="1"/>
  <c r="R30" i="4"/>
  <c r="S30" i="4" s="1"/>
  <c r="R34" i="4"/>
  <c r="S34" i="4" s="1"/>
  <c r="R38" i="4"/>
  <c r="S38" i="4" s="1"/>
  <c r="R42" i="4"/>
  <c r="S42" i="4" s="1"/>
  <c r="R46" i="4"/>
  <c r="S46" i="4" s="1"/>
  <c r="X53" i="3"/>
  <c r="X51" i="3"/>
  <c r="X49" i="3"/>
  <c r="X47" i="3"/>
  <c r="X45" i="3"/>
  <c r="X43" i="3"/>
  <c r="X50" i="3"/>
  <c r="X46" i="3"/>
  <c r="X41" i="3"/>
  <c r="X39" i="3"/>
  <c r="X37" i="3"/>
  <c r="X35" i="3"/>
  <c r="X33" i="3"/>
  <c r="X42" i="3"/>
  <c r="X38" i="3"/>
  <c r="X48" i="3"/>
  <c r="X32" i="3"/>
  <c r="X30" i="3"/>
  <c r="X28" i="3"/>
  <c r="X26" i="3"/>
  <c r="X24" i="3"/>
  <c r="X22" i="3"/>
  <c r="X20" i="3"/>
  <c r="X44" i="3"/>
  <c r="X31" i="3"/>
  <c r="X40" i="3"/>
  <c r="X34" i="3"/>
  <c r="X21" i="3"/>
  <c r="X29" i="3"/>
  <c r="X17" i="3"/>
  <c r="X15" i="3"/>
  <c r="X13" i="3"/>
  <c r="X11" i="3"/>
  <c r="X25" i="3"/>
  <c r="X23" i="3"/>
  <c r="X52" i="3"/>
  <c r="X18" i="3"/>
  <c r="X14" i="3"/>
  <c r="X10" i="3"/>
  <c r="X9" i="3"/>
  <c r="X4" i="3"/>
  <c r="X3" i="3"/>
  <c r="X7" i="3"/>
  <c r="X6" i="3"/>
  <c r="X27" i="3"/>
  <c r="X36" i="3"/>
  <c r="X5" i="3"/>
  <c r="X12" i="3"/>
  <c r="X16" i="3"/>
  <c r="X19" i="3"/>
  <c r="X8" i="3"/>
  <c r="T53" i="3"/>
  <c r="T51" i="3"/>
  <c r="T49" i="3"/>
  <c r="T47" i="3"/>
  <c r="T45" i="3"/>
  <c r="T43" i="3"/>
  <c r="T52" i="3"/>
  <c r="T48" i="3"/>
  <c r="T44" i="3"/>
  <c r="T41" i="3"/>
  <c r="T39" i="3"/>
  <c r="T37" i="3"/>
  <c r="T35" i="3"/>
  <c r="T33" i="3"/>
  <c r="T40" i="3"/>
  <c r="T36" i="3"/>
  <c r="T46" i="3"/>
  <c r="T32" i="3"/>
  <c r="T30" i="3"/>
  <c r="T28" i="3"/>
  <c r="T26" i="3"/>
  <c r="T24" i="3"/>
  <c r="T22" i="3"/>
  <c r="T20" i="3"/>
  <c r="T38" i="3"/>
  <c r="T27" i="3"/>
  <c r="T17" i="3"/>
  <c r="T15" i="3"/>
  <c r="T13" i="3"/>
  <c r="T11" i="3"/>
  <c r="T21" i="3"/>
  <c r="T19" i="3"/>
  <c r="T34" i="3"/>
  <c r="T16" i="3"/>
  <c r="T12" i="3"/>
  <c r="T7" i="3"/>
  <c r="T4" i="3"/>
  <c r="T3" i="3"/>
  <c r="T25" i="3"/>
  <c r="T23" i="3"/>
  <c r="T5" i="3"/>
  <c r="T29" i="3"/>
  <c r="T42" i="3"/>
  <c r="T9" i="3"/>
  <c r="T8" i="3"/>
  <c r="T50" i="3"/>
  <c r="T31" i="3"/>
  <c r="T6" i="3"/>
  <c r="T10" i="3"/>
  <c r="T14" i="3"/>
  <c r="T18" i="3"/>
  <c r="W53" i="3"/>
  <c r="W51" i="3"/>
  <c r="W49" i="3"/>
  <c r="W47" i="3"/>
  <c r="W45" i="3"/>
  <c r="W43" i="3"/>
  <c r="W41" i="3"/>
  <c r="W39" i="3"/>
  <c r="W37" i="3"/>
  <c r="W52" i="3"/>
  <c r="W48" i="3"/>
  <c r="W44" i="3"/>
  <c r="W50" i="3"/>
  <c r="W35" i="3"/>
  <c r="W32" i="3"/>
  <c r="W30" i="3"/>
  <c r="W28" i="3"/>
  <c r="W26" i="3"/>
  <c r="W40" i="3"/>
  <c r="W34" i="3"/>
  <c r="W38" i="3"/>
  <c r="W33" i="3"/>
  <c r="W46" i="3"/>
  <c r="W31" i="3"/>
  <c r="W27" i="3"/>
  <c r="W23" i="3"/>
  <c r="W24" i="3"/>
  <c r="W20" i="3"/>
  <c r="W29" i="3"/>
  <c r="W17" i="3"/>
  <c r="W15" i="3"/>
  <c r="W13" i="3"/>
  <c r="W11" i="3"/>
  <c r="W9" i="3"/>
  <c r="W7" i="3"/>
  <c r="W5" i="3"/>
  <c r="W25" i="3"/>
  <c r="W22" i="3"/>
  <c r="W6" i="3"/>
  <c r="W21" i="3"/>
  <c r="W10" i="3"/>
  <c r="W4" i="3"/>
  <c r="W3" i="3"/>
  <c r="W36" i="3"/>
  <c r="W19" i="3"/>
  <c r="W16" i="3"/>
  <c r="W12" i="3"/>
  <c r="W8" i="3"/>
  <c r="W18" i="3"/>
  <c r="W14" i="3"/>
  <c r="W42" i="3"/>
  <c r="AC17" i="3"/>
  <c r="AN17" i="3"/>
  <c r="AV4" i="3"/>
  <c r="AK4" i="3"/>
  <c r="AV17" i="3"/>
  <c r="U52" i="3"/>
  <c r="U50" i="3"/>
  <c r="U48" i="3"/>
  <c r="U46" i="3"/>
  <c r="U44" i="3"/>
  <c r="U42" i="3"/>
  <c r="U40" i="3"/>
  <c r="U38" i="3"/>
  <c r="U51" i="3"/>
  <c r="U47" i="3"/>
  <c r="U43" i="3"/>
  <c r="U49" i="3"/>
  <c r="U34" i="3"/>
  <c r="U31" i="3"/>
  <c r="U29" i="3"/>
  <c r="U27" i="3"/>
  <c r="U25" i="3"/>
  <c r="U39" i="3"/>
  <c r="U36" i="3"/>
  <c r="U33" i="3"/>
  <c r="U37" i="3"/>
  <c r="U45" i="3"/>
  <c r="U30" i="3"/>
  <c r="U26" i="3"/>
  <c r="U22" i="3"/>
  <c r="U21" i="3"/>
  <c r="U19" i="3"/>
  <c r="U53" i="3"/>
  <c r="U35" i="3"/>
  <c r="U28" i="3"/>
  <c r="U18" i="3"/>
  <c r="U16" i="3"/>
  <c r="U14" i="3"/>
  <c r="U12" i="3"/>
  <c r="U10" i="3"/>
  <c r="U8" i="3"/>
  <c r="U6" i="3"/>
  <c r="U41" i="3"/>
  <c r="U24" i="3"/>
  <c r="U23" i="3"/>
  <c r="U20" i="3"/>
  <c r="U5" i="3"/>
  <c r="U32" i="3"/>
  <c r="U15" i="3"/>
  <c r="U11" i="3"/>
  <c r="U7" i="3"/>
  <c r="U4" i="3"/>
  <c r="U3" i="3"/>
  <c r="U17" i="3"/>
  <c r="U13" i="3"/>
  <c r="Y52" i="3"/>
  <c r="Y50" i="3"/>
  <c r="Y48" i="3"/>
  <c r="Y46" i="3"/>
  <c r="Y44" i="3"/>
  <c r="Y42" i="3"/>
  <c r="Y40" i="3"/>
  <c r="Y38" i="3"/>
  <c r="Y53" i="3"/>
  <c r="Y49" i="3"/>
  <c r="Y45" i="3"/>
  <c r="Y51" i="3"/>
  <c r="Y43" i="3"/>
  <c r="Y36" i="3"/>
  <c r="Y33" i="3"/>
  <c r="Y31" i="3"/>
  <c r="Y29" i="3"/>
  <c r="Y27" i="3"/>
  <c r="Y25" i="3"/>
  <c r="Y41" i="3"/>
  <c r="Y37" i="3"/>
  <c r="Y35" i="3"/>
  <c r="Y39" i="3"/>
  <c r="Y34" i="3"/>
  <c r="Y47" i="3"/>
  <c r="Y32" i="3"/>
  <c r="Y28" i="3"/>
  <c r="Y24" i="3"/>
  <c r="Y23" i="3"/>
  <c r="Y30" i="3"/>
  <c r="Y22" i="3"/>
  <c r="Y19" i="3"/>
  <c r="Y18" i="3"/>
  <c r="Y16" i="3"/>
  <c r="Y14" i="3"/>
  <c r="Y12" i="3"/>
  <c r="Y10" i="3"/>
  <c r="Y8" i="3"/>
  <c r="Y6" i="3"/>
  <c r="Y21" i="3"/>
  <c r="Y7" i="3"/>
  <c r="Y11" i="3"/>
  <c r="Y26" i="3"/>
  <c r="Y20" i="3"/>
  <c r="Y17" i="3"/>
  <c r="Y13" i="3"/>
  <c r="Y9" i="3"/>
  <c r="Y4" i="3"/>
  <c r="Y3" i="3"/>
  <c r="Y15" i="3"/>
  <c r="Y5" i="3"/>
  <c r="V7" i="3"/>
  <c r="Z9" i="3"/>
  <c r="S53" i="3"/>
  <c r="S51" i="3"/>
  <c r="S49" i="3"/>
  <c r="S47" i="3"/>
  <c r="S45" i="3"/>
  <c r="S43" i="3"/>
  <c r="S41" i="3"/>
  <c r="S39" i="3"/>
  <c r="S50" i="3"/>
  <c r="S46" i="3"/>
  <c r="S48" i="3"/>
  <c r="S33" i="3"/>
  <c r="S32" i="3"/>
  <c r="S30" i="3"/>
  <c r="S28" i="3"/>
  <c r="S26" i="3"/>
  <c r="S42" i="3"/>
  <c r="S38" i="3"/>
  <c r="S35" i="3"/>
  <c r="S36" i="3"/>
  <c r="S44" i="3"/>
  <c r="S37" i="3"/>
  <c r="S29" i="3"/>
  <c r="S25" i="3"/>
  <c r="S24" i="3"/>
  <c r="S21" i="3"/>
  <c r="S23" i="3"/>
  <c r="S22" i="3"/>
  <c r="S27" i="3"/>
  <c r="S17" i="3"/>
  <c r="S15" i="3"/>
  <c r="S13" i="3"/>
  <c r="S11" i="3"/>
  <c r="S9" i="3"/>
  <c r="S7" i="3"/>
  <c r="S5" i="3"/>
  <c r="S19" i="3"/>
  <c r="S34" i="3"/>
  <c r="S31" i="3"/>
  <c r="S18" i="3"/>
  <c r="S14" i="3"/>
  <c r="S10" i="3"/>
  <c r="S6" i="3"/>
  <c r="S52" i="3"/>
  <c r="S20" i="3"/>
  <c r="S16" i="3"/>
  <c r="S12" i="3"/>
  <c r="S4" i="3"/>
  <c r="S3" i="3"/>
  <c r="S40" i="3"/>
  <c r="AA53" i="3"/>
  <c r="AA51" i="3"/>
  <c r="AA49" i="3"/>
  <c r="AA47" i="3"/>
  <c r="AA45" i="3"/>
  <c r="AA43" i="3"/>
  <c r="AA41" i="3"/>
  <c r="AA39" i="3"/>
  <c r="AA37" i="3"/>
  <c r="AA50" i="3"/>
  <c r="AA46" i="3"/>
  <c r="AA52" i="3"/>
  <c r="AA44" i="3"/>
  <c r="AA34" i="3"/>
  <c r="AA32" i="3"/>
  <c r="AA30" i="3"/>
  <c r="AA28" i="3"/>
  <c r="AA26" i="3"/>
  <c r="AA42" i="3"/>
  <c r="AA38" i="3"/>
  <c r="AA36" i="3"/>
  <c r="AA40" i="3"/>
  <c r="AA35" i="3"/>
  <c r="AA48" i="3"/>
  <c r="AA29" i="3"/>
  <c r="AA25" i="3"/>
  <c r="AA22" i="3"/>
  <c r="AA19" i="3"/>
  <c r="AA31" i="3"/>
  <c r="AA21" i="3"/>
  <c r="AA20" i="3"/>
  <c r="AA17" i="3"/>
  <c r="AA15" i="3"/>
  <c r="AA13" i="3"/>
  <c r="AA11" i="3"/>
  <c r="AA9" i="3"/>
  <c r="AA7" i="3"/>
  <c r="AA5" i="3"/>
  <c r="AA27" i="3"/>
  <c r="AA8" i="3"/>
  <c r="AA16" i="3"/>
  <c r="AA12" i="3"/>
  <c r="AA33" i="3"/>
  <c r="AA23" i="3"/>
  <c r="AA18" i="3"/>
  <c r="AA14" i="3"/>
  <c r="AA10" i="3"/>
  <c r="AA6" i="3"/>
  <c r="AA4" i="3"/>
  <c r="AA3" i="3"/>
  <c r="AA24" i="3"/>
  <c r="R52" i="3"/>
  <c r="R50" i="3"/>
  <c r="R48" i="3"/>
  <c r="R46" i="3"/>
  <c r="R44" i="3"/>
  <c r="R51" i="3"/>
  <c r="R47" i="3"/>
  <c r="R43" i="3"/>
  <c r="R42" i="3"/>
  <c r="R40" i="3"/>
  <c r="R38" i="3"/>
  <c r="R36" i="3"/>
  <c r="R34" i="3"/>
  <c r="R39" i="3"/>
  <c r="R35" i="3"/>
  <c r="R53" i="3"/>
  <c r="R45" i="3"/>
  <c r="R37" i="3"/>
  <c r="R31" i="3"/>
  <c r="R29" i="3"/>
  <c r="R27" i="3"/>
  <c r="R25" i="3"/>
  <c r="R23" i="3"/>
  <c r="R21" i="3"/>
  <c r="R19" i="3"/>
  <c r="R32" i="3"/>
  <c r="R49" i="3"/>
  <c r="R33" i="3"/>
  <c r="R26" i="3"/>
  <c r="R20" i="3"/>
  <c r="R18" i="3"/>
  <c r="R16" i="3"/>
  <c r="R14" i="3"/>
  <c r="R12" i="3"/>
  <c r="R10" i="3"/>
  <c r="R22" i="3"/>
  <c r="R28" i="3"/>
  <c r="R15" i="3"/>
  <c r="R11" i="3"/>
  <c r="R9" i="3"/>
  <c r="R6" i="3"/>
  <c r="R24" i="3"/>
  <c r="R8" i="3"/>
  <c r="R41" i="3"/>
  <c r="R7" i="3"/>
  <c r="R30" i="3"/>
  <c r="V53" i="3"/>
  <c r="V29" i="3"/>
  <c r="V16" i="3"/>
  <c r="V26" i="3"/>
  <c r="Z52" i="3"/>
  <c r="Z50" i="3"/>
  <c r="Z48" i="3"/>
  <c r="Z46" i="3"/>
  <c r="Z44" i="3"/>
  <c r="Z51" i="3"/>
  <c r="Z47" i="3"/>
  <c r="Z43" i="3"/>
  <c r="Z42" i="3"/>
  <c r="Z40" i="3"/>
  <c r="Z38" i="3"/>
  <c r="Z36" i="3"/>
  <c r="Z34" i="3"/>
  <c r="Z39" i="3"/>
  <c r="Z49" i="3"/>
  <c r="Z33" i="3"/>
  <c r="Z31" i="3"/>
  <c r="Z29" i="3"/>
  <c r="Z27" i="3"/>
  <c r="Z25" i="3"/>
  <c r="Z23" i="3"/>
  <c r="Z21" i="3"/>
  <c r="Z19" i="3"/>
  <c r="Z45" i="3"/>
  <c r="Z32" i="3"/>
  <c r="Z41" i="3"/>
  <c r="Z35" i="3"/>
  <c r="Z22" i="3"/>
  <c r="Z53" i="3"/>
  <c r="Z30" i="3"/>
  <c r="Z18" i="3"/>
  <c r="Z16" i="3"/>
  <c r="Z14" i="3"/>
  <c r="Z12" i="3"/>
  <c r="Z10" i="3"/>
  <c r="Z37" i="3"/>
  <c r="Z26" i="3"/>
  <c r="Z15" i="3"/>
  <c r="Z11" i="3"/>
  <c r="Z5" i="3"/>
  <c r="Z8" i="3"/>
  <c r="Z28" i="3"/>
  <c r="Z24" i="3"/>
  <c r="Z7" i="3"/>
  <c r="Z3" i="3"/>
  <c r="R4" i="3"/>
  <c r="AK6" i="3"/>
  <c r="S8" i="3"/>
  <c r="Z20" i="3"/>
  <c r="V6" i="3" l="1"/>
  <c r="V46" i="3"/>
  <c r="V3" i="3"/>
  <c r="V51" i="3"/>
  <c r="AR51" i="3" s="1"/>
  <c r="V50" i="3"/>
  <c r="AR50" i="3" s="1"/>
  <c r="V41" i="3"/>
  <c r="V36" i="3"/>
  <c r="AG36" i="3" s="1"/>
  <c r="V24" i="3"/>
  <c r="AG24" i="3" s="1"/>
  <c r="V28" i="3"/>
  <c r="V39" i="3"/>
  <c r="V17" i="3"/>
  <c r="V40" i="3"/>
  <c r="AR40" i="3" s="1"/>
  <c r="V12" i="3"/>
  <c r="AR12" i="3" s="1"/>
  <c r="V21" i="3"/>
  <c r="V42" i="3"/>
  <c r="AG42" i="3" s="1"/>
  <c r="V31" i="3"/>
  <c r="AR31" i="3" s="1"/>
  <c r="V22" i="3"/>
  <c r="V47" i="3"/>
  <c r="V8" i="3"/>
  <c r="V52" i="3"/>
  <c r="V30" i="3"/>
  <c r="AG30" i="3" s="1"/>
  <c r="V15" i="3"/>
  <c r="AG15" i="3" s="1"/>
  <c r="V43" i="3"/>
  <c r="AG43" i="3" s="1"/>
  <c r="V9" i="3"/>
  <c r="AG9" i="3" s="1"/>
  <c r="V14" i="3"/>
  <c r="V25" i="3"/>
  <c r="V45" i="3"/>
  <c r="AN13" i="3"/>
  <c r="AG4" i="3"/>
  <c r="AR4" i="3"/>
  <c r="V11" i="3"/>
  <c r="V13" i="3"/>
  <c r="AG13" i="3" s="1"/>
  <c r="V18" i="3"/>
  <c r="V19" i="3"/>
  <c r="AR19" i="3" s="1"/>
  <c r="V37" i="3"/>
  <c r="AG37" i="3" s="1"/>
  <c r="V49" i="3"/>
  <c r="AG49" i="3" s="1"/>
  <c r="V5" i="3"/>
  <c r="AG5" i="3" s="1"/>
  <c r="V20" i="3"/>
  <c r="AG20" i="3" s="1"/>
  <c r="V35" i="3"/>
  <c r="AG35" i="3" s="1"/>
  <c r="V23" i="3"/>
  <c r="AR23" i="3" s="1"/>
  <c r="V34" i="3"/>
  <c r="V44" i="3"/>
  <c r="AR44" i="3" s="1"/>
  <c r="V32" i="3"/>
  <c r="AR32" i="3" s="1"/>
  <c r="V10" i="3"/>
  <c r="AR10" i="3" s="1"/>
  <c r="V33" i="3"/>
  <c r="V27" i="3"/>
  <c r="AR27" i="3" s="1"/>
  <c r="V38" i="3"/>
  <c r="AR38" i="3" s="1"/>
  <c r="V48" i="3"/>
  <c r="AR48" i="3" s="1"/>
  <c r="AN3" i="3"/>
  <c r="AC5" i="3"/>
  <c r="E19" i="5"/>
  <c r="F19" i="5" s="1"/>
  <c r="F4" i="2"/>
  <c r="G4" i="2" s="1"/>
  <c r="F25" i="2"/>
  <c r="G25" i="2" s="1"/>
  <c r="F12" i="2"/>
  <c r="G12" i="2" s="1"/>
  <c r="F44" i="2"/>
  <c r="H44" i="2" s="1"/>
  <c r="F46" i="2"/>
  <c r="H46" i="2" s="1"/>
  <c r="F11" i="2"/>
  <c r="G11" i="2" s="1"/>
  <c r="F43" i="2"/>
  <c r="G43" i="2" s="1"/>
  <c r="F9" i="2"/>
  <c r="H9" i="2" s="1"/>
  <c r="F33" i="2"/>
  <c r="G33" i="2" s="1"/>
  <c r="F48" i="2"/>
  <c r="G48" i="2" s="1"/>
  <c r="F47" i="2"/>
  <c r="H47" i="2" s="1"/>
  <c r="F14" i="2"/>
  <c r="G14" i="2" s="1"/>
  <c r="F20" i="2"/>
  <c r="G20" i="2" s="1"/>
  <c r="F3" i="2"/>
  <c r="H3" i="2" s="1"/>
  <c r="F51" i="2"/>
  <c r="G51" i="2" s="1"/>
  <c r="F22" i="2"/>
  <c r="G22" i="2" s="1"/>
  <c r="F24" i="2"/>
  <c r="G24" i="2" s="1"/>
  <c r="F23" i="2"/>
  <c r="H23" i="2" s="1"/>
  <c r="F45" i="2"/>
  <c r="H45" i="2" s="1"/>
  <c r="F28" i="2"/>
  <c r="H28" i="2" s="1"/>
  <c r="F13" i="2"/>
  <c r="H13" i="2" s="1"/>
  <c r="F49" i="2"/>
  <c r="G49" i="2" s="1"/>
  <c r="F26" i="2"/>
  <c r="G26" i="2" s="1"/>
  <c r="F31" i="2"/>
  <c r="H31" i="2" s="1"/>
  <c r="F7" i="2"/>
  <c r="H7" i="2" s="1"/>
  <c r="F53" i="2"/>
  <c r="H53" i="2" s="1"/>
  <c r="F36" i="2"/>
  <c r="G36" i="2" s="1"/>
  <c r="F34" i="2"/>
  <c r="H34" i="2" s="1"/>
  <c r="F29" i="2"/>
  <c r="H29" i="2" s="1"/>
  <c r="F35" i="2"/>
  <c r="H35" i="2" s="1"/>
  <c r="F16" i="2"/>
  <c r="G16" i="2" s="1"/>
  <c r="F50" i="2"/>
  <c r="H50" i="2" s="1"/>
  <c r="F15" i="2"/>
  <c r="H15" i="2" s="1"/>
  <c r="F37" i="2"/>
  <c r="H37" i="2" s="1"/>
  <c r="F52" i="2"/>
  <c r="H52" i="2" s="1"/>
  <c r="F19" i="2"/>
  <c r="H19" i="2" s="1"/>
  <c r="F41" i="2"/>
  <c r="H41" i="2" s="1"/>
  <c r="F10" i="2"/>
  <c r="G10" i="2" s="1"/>
  <c r="F8" i="2"/>
  <c r="G8" i="2" s="1"/>
  <c r="F30" i="2"/>
  <c r="H30" i="2" s="1"/>
  <c r="F18" i="2"/>
  <c r="G18" i="2" s="1"/>
  <c r="F27" i="2"/>
  <c r="H27" i="2" s="1"/>
  <c r="F38" i="2"/>
  <c r="G38" i="2" s="1"/>
  <c r="F32" i="2"/>
  <c r="H32" i="2" s="1"/>
  <c r="F21" i="2"/>
  <c r="G21" i="2" s="1"/>
  <c r="F17" i="2"/>
  <c r="H17" i="2" s="1"/>
  <c r="F6" i="2"/>
  <c r="H6" i="2" s="1"/>
  <c r="F40" i="2"/>
  <c r="G40" i="2" s="1"/>
  <c r="F42" i="2"/>
  <c r="H42" i="2" s="1"/>
  <c r="F5" i="2"/>
  <c r="H5" i="2" s="1"/>
  <c r="F39" i="2"/>
  <c r="H39" i="2" s="1"/>
  <c r="H54" i="2"/>
  <c r="G54" i="2"/>
  <c r="E20" i="5"/>
  <c r="F20" i="5" s="1"/>
  <c r="E18" i="5"/>
  <c r="F18" i="5" s="1"/>
  <c r="E3" i="5"/>
  <c r="F3" i="5" s="1"/>
  <c r="E8" i="5"/>
  <c r="F8" i="5" s="1"/>
  <c r="E12" i="5"/>
  <c r="F12" i="5" s="1"/>
  <c r="E7" i="5"/>
  <c r="F7" i="5" s="1"/>
  <c r="E21" i="5"/>
  <c r="F21" i="5" s="1"/>
  <c r="E5" i="5"/>
  <c r="F5" i="5" s="1"/>
  <c r="E22" i="5"/>
  <c r="F22" i="5" s="1"/>
  <c r="E17" i="5"/>
  <c r="F17" i="5" s="1"/>
  <c r="E11" i="5"/>
  <c r="F11" i="5" s="1"/>
  <c r="E16" i="5"/>
  <c r="F16" i="5" s="1"/>
  <c r="E14" i="5"/>
  <c r="F14" i="5" s="1"/>
  <c r="E9" i="5"/>
  <c r="F9" i="5" s="1"/>
  <c r="E15" i="5"/>
  <c r="F15" i="5" s="1"/>
  <c r="E6" i="5"/>
  <c r="F6" i="5" s="1"/>
  <c r="E13" i="5"/>
  <c r="F13" i="5" s="1"/>
  <c r="E10" i="5"/>
  <c r="F10" i="5" s="1"/>
  <c r="E17" i="6"/>
  <c r="E9" i="6"/>
  <c r="AQ9" i="3"/>
  <c r="AV13" i="3"/>
  <c r="E4" i="6"/>
  <c r="F4" i="6" s="1"/>
  <c r="H29" i="7"/>
  <c r="G29" i="7"/>
  <c r="H22" i="7"/>
  <c r="G22" i="7"/>
  <c r="G11" i="7"/>
  <c r="H11" i="7"/>
  <c r="G40" i="7"/>
  <c r="H40" i="7"/>
  <c r="H5" i="7"/>
  <c r="G5" i="7"/>
  <c r="H14" i="7"/>
  <c r="G14" i="7"/>
  <c r="H50" i="7"/>
  <c r="G50" i="7"/>
  <c r="H17" i="7"/>
  <c r="G17" i="7"/>
  <c r="H33" i="7"/>
  <c r="G33" i="7"/>
  <c r="H49" i="7"/>
  <c r="G49" i="7"/>
  <c r="H42" i="7"/>
  <c r="G42" i="7"/>
  <c r="G12" i="7"/>
  <c r="H12" i="7"/>
  <c r="G28" i="7"/>
  <c r="H28" i="7"/>
  <c r="G44" i="7"/>
  <c r="H44" i="7"/>
  <c r="H8" i="7"/>
  <c r="G8" i="7"/>
  <c r="G9" i="7"/>
  <c r="H9" i="7"/>
  <c r="H27" i="7"/>
  <c r="G27" i="7"/>
  <c r="H43" i="7"/>
  <c r="G43" i="7"/>
  <c r="H13" i="7"/>
  <c r="G13" i="7"/>
  <c r="H45" i="7"/>
  <c r="G45" i="7"/>
  <c r="G24" i="7"/>
  <c r="H24" i="7"/>
  <c r="H4" i="7"/>
  <c r="G4" i="7"/>
  <c r="G39" i="7"/>
  <c r="H39" i="7"/>
  <c r="H34" i="7"/>
  <c r="G34" i="7"/>
  <c r="H3" i="7"/>
  <c r="G3" i="7"/>
  <c r="H21" i="7"/>
  <c r="G21" i="7"/>
  <c r="H37" i="7"/>
  <c r="G37" i="7"/>
  <c r="H53" i="7"/>
  <c r="G53" i="7"/>
  <c r="G6" i="7"/>
  <c r="H6" i="7"/>
  <c r="G16" i="7"/>
  <c r="H16" i="7"/>
  <c r="G32" i="7"/>
  <c r="H32" i="7"/>
  <c r="G48" i="7"/>
  <c r="H48" i="7"/>
  <c r="H26" i="7"/>
  <c r="G26" i="7"/>
  <c r="G15" i="7"/>
  <c r="H15" i="7"/>
  <c r="H31" i="7"/>
  <c r="G31" i="7"/>
  <c r="G47" i="7"/>
  <c r="H47" i="7"/>
  <c r="H46" i="7"/>
  <c r="G46" i="7"/>
  <c r="H23" i="7"/>
  <c r="G23" i="7"/>
  <c r="H38" i="7"/>
  <c r="G38" i="7"/>
  <c r="H7" i="7"/>
  <c r="G7" i="7"/>
  <c r="H25" i="7"/>
  <c r="G25" i="7"/>
  <c r="H41" i="7"/>
  <c r="G41" i="7"/>
  <c r="H18" i="7"/>
  <c r="G18" i="7"/>
  <c r="G10" i="7"/>
  <c r="H10" i="7"/>
  <c r="G20" i="7"/>
  <c r="H20" i="7"/>
  <c r="G36" i="7"/>
  <c r="H36" i="7"/>
  <c r="G52" i="7"/>
  <c r="H52" i="7"/>
  <c r="H30" i="7"/>
  <c r="G30" i="7"/>
  <c r="H19" i="7"/>
  <c r="G19" i="7"/>
  <c r="G35" i="7"/>
  <c r="H35" i="7"/>
  <c r="G51" i="7"/>
  <c r="H51" i="7"/>
  <c r="F21" i="6"/>
  <c r="F7" i="6"/>
  <c r="F20" i="6"/>
  <c r="F14" i="6"/>
  <c r="F9" i="6"/>
  <c r="F17" i="6"/>
  <c r="F10" i="6"/>
  <c r="F16" i="6"/>
  <c r="F12" i="6"/>
  <c r="E3" i="6"/>
  <c r="E19" i="6"/>
  <c r="B16" i="6"/>
  <c r="E8" i="6"/>
  <c r="E6" i="6"/>
  <c r="E22" i="6"/>
  <c r="E18" i="6"/>
  <c r="E13" i="6"/>
  <c r="E11" i="6"/>
  <c r="E15" i="6"/>
  <c r="E5" i="6"/>
  <c r="AK3" i="3"/>
  <c r="AV3" i="3"/>
  <c r="AK26" i="3"/>
  <c r="AV26" i="3"/>
  <c r="AK53" i="3"/>
  <c r="AV53" i="3"/>
  <c r="AV23" i="3"/>
  <c r="AK23" i="3"/>
  <c r="AV34" i="3"/>
  <c r="AK34" i="3"/>
  <c r="AV44" i="3"/>
  <c r="AK44" i="3"/>
  <c r="AG33" i="3"/>
  <c r="AR33" i="3"/>
  <c r="AC6" i="3"/>
  <c r="AN6" i="3"/>
  <c r="AN14" i="3"/>
  <c r="AC14" i="3"/>
  <c r="AC26" i="3"/>
  <c r="AN26" i="3"/>
  <c r="AN27" i="3"/>
  <c r="AC27" i="3"/>
  <c r="AN34" i="3"/>
  <c r="AC34" i="3"/>
  <c r="AN44" i="3"/>
  <c r="AC44" i="3"/>
  <c r="AL6" i="3"/>
  <c r="AW6" i="3"/>
  <c r="AL8" i="3"/>
  <c r="AW8" i="3"/>
  <c r="AW17" i="3"/>
  <c r="AL17" i="3"/>
  <c r="AL48" i="3"/>
  <c r="AW48" i="3"/>
  <c r="AW30" i="3"/>
  <c r="AL30" i="3"/>
  <c r="AW39" i="3"/>
  <c r="AL39" i="3"/>
  <c r="AD40" i="3"/>
  <c r="AO40" i="3"/>
  <c r="AD10" i="3"/>
  <c r="AO10" i="3"/>
  <c r="AO9" i="3"/>
  <c r="AD9" i="3"/>
  <c r="AD21" i="3"/>
  <c r="AO21" i="3"/>
  <c r="AD38" i="3"/>
  <c r="AO38" i="3"/>
  <c r="AD46" i="3"/>
  <c r="AO46" i="3"/>
  <c r="AO51" i="3"/>
  <c r="AD51" i="3"/>
  <c r="AJ17" i="3"/>
  <c r="AU17" i="3"/>
  <c r="AU10" i="3"/>
  <c r="AJ10" i="3"/>
  <c r="AU23" i="3"/>
  <c r="AJ23" i="3"/>
  <c r="AJ37" i="3"/>
  <c r="AU37" i="3"/>
  <c r="AJ43" i="3"/>
  <c r="AU43" i="3"/>
  <c r="AU44" i="3"/>
  <c r="AJ44" i="3"/>
  <c r="AQ4" i="3"/>
  <c r="AF4" i="3"/>
  <c r="AQ24" i="3"/>
  <c r="AF24" i="3"/>
  <c r="AQ18" i="3"/>
  <c r="AF18" i="3"/>
  <c r="AF30" i="3"/>
  <c r="AQ30" i="3"/>
  <c r="AQ29" i="3"/>
  <c r="AF29" i="3"/>
  <c r="AQ40" i="3"/>
  <c r="AF40" i="3"/>
  <c r="AS36" i="3"/>
  <c r="AH36" i="3"/>
  <c r="AS5" i="3"/>
  <c r="AH5" i="3"/>
  <c r="AS20" i="3"/>
  <c r="AH20" i="3"/>
  <c r="AS34" i="3"/>
  <c r="AH34" i="3"/>
  <c r="AH44" i="3"/>
  <c r="AS44" i="3"/>
  <c r="AS47" i="3"/>
  <c r="AH47" i="3"/>
  <c r="AE31" i="3"/>
  <c r="AP31" i="3"/>
  <c r="AE25" i="3"/>
  <c r="AP25" i="3"/>
  <c r="AE21" i="3"/>
  <c r="AP21" i="3"/>
  <c r="AP22" i="3"/>
  <c r="AE22" i="3"/>
  <c r="AE40" i="3"/>
  <c r="AP40" i="3"/>
  <c r="AE52" i="3"/>
  <c r="AP52" i="3"/>
  <c r="AI19" i="3"/>
  <c r="AT19" i="3"/>
  <c r="AT3" i="3"/>
  <c r="AI3" i="3"/>
  <c r="AI25" i="3"/>
  <c r="AT25" i="3"/>
  <c r="AI40" i="3"/>
  <c r="AT40" i="3"/>
  <c r="AT30" i="3"/>
  <c r="AI30" i="3"/>
  <c r="AT39" i="3"/>
  <c r="AI39" i="3"/>
  <c r="AT43" i="3"/>
  <c r="AI43" i="3"/>
  <c r="AT51" i="3"/>
  <c r="AI51" i="3"/>
  <c r="AD8" i="3"/>
  <c r="AO8" i="3"/>
  <c r="AV5" i="3"/>
  <c r="AK5" i="3"/>
  <c r="AV16" i="3"/>
  <c r="AK16" i="3"/>
  <c r="AK45" i="3"/>
  <c r="AV45" i="3"/>
  <c r="AK33" i="3"/>
  <c r="AV33" i="3"/>
  <c r="AK43" i="3"/>
  <c r="AV43" i="3"/>
  <c r="AR9" i="3"/>
  <c r="AG17" i="3"/>
  <c r="AR17" i="3"/>
  <c r="AG28" i="3"/>
  <c r="AR28" i="3"/>
  <c r="AR21" i="3"/>
  <c r="AG21" i="3"/>
  <c r="AG41" i="3"/>
  <c r="AR41" i="3"/>
  <c r="AG53" i="3"/>
  <c r="AR53" i="3"/>
  <c r="AC41" i="3"/>
  <c r="AN41" i="3"/>
  <c r="AC22" i="3"/>
  <c r="AN22" i="3"/>
  <c r="AC33" i="3"/>
  <c r="AN33" i="3"/>
  <c r="AN29" i="3"/>
  <c r="AC29" i="3"/>
  <c r="AN36" i="3"/>
  <c r="AC36" i="3"/>
  <c r="AN46" i="3"/>
  <c r="AC46" i="3"/>
  <c r="AL10" i="3"/>
  <c r="AW10" i="3"/>
  <c r="AL27" i="3"/>
  <c r="AW27" i="3"/>
  <c r="AW20" i="3"/>
  <c r="AL20" i="3"/>
  <c r="AW35" i="3"/>
  <c r="AL35" i="3"/>
  <c r="AW32" i="3"/>
  <c r="AL32" i="3"/>
  <c r="AW41" i="3"/>
  <c r="AL41" i="3"/>
  <c r="AO3" i="3"/>
  <c r="AD3" i="3"/>
  <c r="AD14" i="3"/>
  <c r="AO14" i="3"/>
  <c r="AO11" i="3"/>
  <c r="AD11" i="3"/>
  <c r="AD24" i="3"/>
  <c r="AO24" i="3"/>
  <c r="AD42" i="3"/>
  <c r="AO42" i="3"/>
  <c r="AD50" i="3"/>
  <c r="AO50" i="3"/>
  <c r="AO53" i="3"/>
  <c r="AD53" i="3"/>
  <c r="AU4" i="3"/>
  <c r="AJ4" i="3"/>
  <c r="AU21" i="3"/>
  <c r="AJ21" i="3"/>
  <c r="AU19" i="3"/>
  <c r="AJ19" i="3"/>
  <c r="AJ24" i="3"/>
  <c r="AU24" i="3"/>
  <c r="AJ41" i="3"/>
  <c r="AU41" i="3"/>
  <c r="AJ51" i="3"/>
  <c r="AU51" i="3"/>
  <c r="AU46" i="3"/>
  <c r="AJ46" i="3"/>
  <c r="AF7" i="3"/>
  <c r="AQ7" i="3"/>
  <c r="AF41" i="3"/>
  <c r="AQ41" i="3"/>
  <c r="AF28" i="3"/>
  <c r="AQ28" i="3"/>
  <c r="AF45" i="3"/>
  <c r="AQ45" i="3"/>
  <c r="AQ31" i="3"/>
  <c r="AF31" i="3"/>
  <c r="AQ42" i="3"/>
  <c r="AF42" i="3"/>
  <c r="AH12" i="3"/>
  <c r="AS12" i="3"/>
  <c r="AH6" i="3"/>
  <c r="AS6" i="3"/>
  <c r="AS15" i="3"/>
  <c r="AH15" i="3"/>
  <c r="AH46" i="3"/>
  <c r="AS46" i="3"/>
  <c r="AS32" i="3"/>
  <c r="AH32" i="3"/>
  <c r="AS41" i="3"/>
  <c r="AH41" i="3"/>
  <c r="AE14" i="3"/>
  <c r="AP14" i="3"/>
  <c r="AE29" i="3"/>
  <c r="AP29" i="3"/>
  <c r="AE16" i="3"/>
  <c r="AP16" i="3"/>
  <c r="AE27" i="3"/>
  <c r="AP27" i="3"/>
  <c r="AP32" i="3"/>
  <c r="AE32" i="3"/>
  <c r="AP41" i="3"/>
  <c r="AE41" i="3"/>
  <c r="AP51" i="3"/>
  <c r="AE51" i="3"/>
  <c r="AI16" i="3"/>
  <c r="AT16" i="3"/>
  <c r="AI27" i="3"/>
  <c r="AT27" i="3"/>
  <c r="AT4" i="3"/>
  <c r="AI4" i="3"/>
  <c r="AI18" i="3"/>
  <c r="AT18" i="3"/>
  <c r="AT11" i="3"/>
  <c r="AI11" i="3"/>
  <c r="AI29" i="3"/>
  <c r="AT29" i="3"/>
  <c r="AT24" i="3"/>
  <c r="AI24" i="3"/>
  <c r="AT32" i="3"/>
  <c r="AI32" i="3"/>
  <c r="AT33" i="3"/>
  <c r="AI33" i="3"/>
  <c r="AT41" i="3"/>
  <c r="AI41" i="3"/>
  <c r="AT45" i="3"/>
  <c r="AI45" i="3"/>
  <c r="AT53" i="3"/>
  <c r="AI53" i="3"/>
  <c r="AK24" i="3"/>
  <c r="AV24" i="3"/>
  <c r="AK11" i="3"/>
  <c r="AV11" i="3"/>
  <c r="AV10" i="3"/>
  <c r="AK10" i="3"/>
  <c r="AV18" i="3"/>
  <c r="AK18" i="3"/>
  <c r="AK35" i="3"/>
  <c r="AV35" i="3"/>
  <c r="AV19" i="3"/>
  <c r="AK19" i="3"/>
  <c r="AV27" i="3"/>
  <c r="AK27" i="3"/>
  <c r="AK49" i="3"/>
  <c r="AV49" i="3"/>
  <c r="AV38" i="3"/>
  <c r="AK38" i="3"/>
  <c r="AK47" i="3"/>
  <c r="AV47" i="3"/>
  <c r="AV48" i="3"/>
  <c r="AK48" i="3"/>
  <c r="AG22" i="3"/>
  <c r="AR22" i="3"/>
  <c r="AR20" i="3"/>
  <c r="AR14" i="3"/>
  <c r="AG14" i="3"/>
  <c r="AR30" i="3"/>
  <c r="AG31" i="3"/>
  <c r="AR34" i="3"/>
  <c r="AG34" i="3"/>
  <c r="AG44" i="3"/>
  <c r="AR52" i="3"/>
  <c r="AG52" i="3"/>
  <c r="AN8" i="3"/>
  <c r="AC8" i="3"/>
  <c r="AC11" i="3"/>
  <c r="AN11" i="3"/>
  <c r="AN10" i="3"/>
  <c r="AC10" i="3"/>
  <c r="AN18" i="3"/>
  <c r="AC18" i="3"/>
  <c r="AC49" i="3"/>
  <c r="AN49" i="3"/>
  <c r="AN23" i="3"/>
  <c r="AC23" i="3"/>
  <c r="AN31" i="3"/>
  <c r="AC31" i="3"/>
  <c r="AC35" i="3"/>
  <c r="AN35" i="3"/>
  <c r="AN38" i="3"/>
  <c r="AC38" i="3"/>
  <c r="AC47" i="3"/>
  <c r="AN47" i="3"/>
  <c r="AN48" i="3"/>
  <c r="AC48" i="3"/>
  <c r="AW3" i="3"/>
  <c r="AL3" i="3"/>
  <c r="AL14" i="3"/>
  <c r="AW14" i="3"/>
  <c r="AL12" i="3"/>
  <c r="AW12" i="3"/>
  <c r="AW5" i="3"/>
  <c r="AL5" i="3"/>
  <c r="AW13" i="3"/>
  <c r="AL13" i="3"/>
  <c r="AL21" i="3"/>
  <c r="AW21" i="3"/>
  <c r="AL25" i="3"/>
  <c r="AW25" i="3"/>
  <c r="AL40" i="3"/>
  <c r="AW40" i="3"/>
  <c r="AW26" i="3"/>
  <c r="AL26" i="3"/>
  <c r="AL34" i="3"/>
  <c r="AW34" i="3"/>
  <c r="AL50" i="3"/>
  <c r="AW50" i="3"/>
  <c r="AW43" i="3"/>
  <c r="AL43" i="3"/>
  <c r="AW51" i="3"/>
  <c r="AL51" i="3"/>
  <c r="AO4" i="3"/>
  <c r="AD4" i="3"/>
  <c r="AD52" i="3"/>
  <c r="AO52" i="3"/>
  <c r="AD18" i="3"/>
  <c r="AO18" i="3"/>
  <c r="AO5" i="3"/>
  <c r="AD5" i="3"/>
  <c r="AO13" i="3"/>
  <c r="AD13" i="3"/>
  <c r="AO22" i="3"/>
  <c r="AD22" i="3"/>
  <c r="AD25" i="3"/>
  <c r="AO25" i="3"/>
  <c r="AD36" i="3"/>
  <c r="AO36" i="3"/>
  <c r="AO26" i="3"/>
  <c r="AD26" i="3"/>
  <c r="AO33" i="3"/>
  <c r="AD33" i="3"/>
  <c r="AO39" i="3"/>
  <c r="AD39" i="3"/>
  <c r="AO47" i="3"/>
  <c r="AD47" i="3"/>
  <c r="AV9" i="3"/>
  <c r="AK9" i="3"/>
  <c r="AJ5" i="3"/>
  <c r="AU5" i="3"/>
  <c r="AJ9" i="3"/>
  <c r="AU9" i="3"/>
  <c r="AJ26" i="3"/>
  <c r="AU26" i="3"/>
  <c r="AU6" i="3"/>
  <c r="AJ6" i="3"/>
  <c r="AU14" i="3"/>
  <c r="AJ14" i="3"/>
  <c r="AU22" i="3"/>
  <c r="AJ22" i="3"/>
  <c r="AJ28" i="3"/>
  <c r="AU28" i="3"/>
  <c r="AJ39" i="3"/>
  <c r="AU39" i="3"/>
  <c r="AU25" i="3"/>
  <c r="AJ25" i="3"/>
  <c r="AJ33" i="3"/>
  <c r="AU33" i="3"/>
  <c r="AJ45" i="3"/>
  <c r="AU45" i="3"/>
  <c r="AU40" i="3"/>
  <c r="AJ40" i="3"/>
  <c r="AU48" i="3"/>
  <c r="AJ48" i="3"/>
  <c r="AF17" i="3"/>
  <c r="AQ17" i="3"/>
  <c r="AF11" i="3"/>
  <c r="AQ11" i="3"/>
  <c r="AF20" i="3"/>
  <c r="AQ20" i="3"/>
  <c r="AQ6" i="3"/>
  <c r="AF6" i="3"/>
  <c r="AQ14" i="3"/>
  <c r="AF14" i="3"/>
  <c r="AQ35" i="3"/>
  <c r="AF35" i="3"/>
  <c r="AF22" i="3"/>
  <c r="AQ22" i="3"/>
  <c r="AF37" i="3"/>
  <c r="AQ37" i="3"/>
  <c r="AQ25" i="3"/>
  <c r="AF25" i="3"/>
  <c r="AF34" i="3"/>
  <c r="AQ34" i="3"/>
  <c r="AF51" i="3"/>
  <c r="AQ51" i="3"/>
  <c r="AQ44" i="3"/>
  <c r="AF44" i="3"/>
  <c r="AQ52" i="3"/>
  <c r="AF52" i="3"/>
  <c r="AH14" i="3"/>
  <c r="AS14" i="3"/>
  <c r="AH16" i="3"/>
  <c r="AS16" i="3"/>
  <c r="AH4" i="3"/>
  <c r="AS4" i="3"/>
  <c r="AH22" i="3"/>
  <c r="AS22" i="3"/>
  <c r="AS9" i="3"/>
  <c r="AH9" i="3"/>
  <c r="AS17" i="3"/>
  <c r="AH17" i="3"/>
  <c r="AH23" i="3"/>
  <c r="AS23" i="3"/>
  <c r="AS33" i="3"/>
  <c r="AH33" i="3"/>
  <c r="AS26" i="3"/>
  <c r="AH26" i="3"/>
  <c r="AS35" i="3"/>
  <c r="AH35" i="3"/>
  <c r="AH52" i="3"/>
  <c r="AS52" i="3"/>
  <c r="AS43" i="3"/>
  <c r="AH43" i="3"/>
  <c r="AS51" i="3"/>
  <c r="AH51" i="3"/>
  <c r="AE10" i="3"/>
  <c r="AP10" i="3"/>
  <c r="AP8" i="3"/>
  <c r="AE8" i="3"/>
  <c r="AE5" i="3"/>
  <c r="AP5" i="3"/>
  <c r="AP4" i="3"/>
  <c r="AE4" i="3"/>
  <c r="AE34" i="3"/>
  <c r="AP34" i="3"/>
  <c r="AP13" i="3"/>
  <c r="AE13" i="3"/>
  <c r="AE38" i="3"/>
  <c r="AP38" i="3"/>
  <c r="AP26" i="3"/>
  <c r="AE26" i="3"/>
  <c r="AE46" i="3"/>
  <c r="AP46" i="3"/>
  <c r="AP35" i="3"/>
  <c r="AE35" i="3"/>
  <c r="AE44" i="3"/>
  <c r="AP44" i="3"/>
  <c r="AP45" i="3"/>
  <c r="AE45" i="3"/>
  <c r="AP53" i="3"/>
  <c r="AE53" i="3"/>
  <c r="AI12" i="3"/>
  <c r="AT12" i="3"/>
  <c r="AT6" i="3"/>
  <c r="AI6" i="3"/>
  <c r="AT9" i="3"/>
  <c r="AI9" i="3"/>
  <c r="AI52" i="3"/>
  <c r="AT52" i="3"/>
  <c r="AT13" i="3"/>
  <c r="AI13" i="3"/>
  <c r="AI21" i="3"/>
  <c r="AT21" i="3"/>
  <c r="AI44" i="3"/>
  <c r="AT44" i="3"/>
  <c r="AT26" i="3"/>
  <c r="AI26" i="3"/>
  <c r="AI48" i="3"/>
  <c r="AT48" i="3"/>
  <c r="AT35" i="3"/>
  <c r="AI35" i="3"/>
  <c r="AI46" i="3"/>
  <c r="AT46" i="3"/>
  <c r="AT47" i="3"/>
  <c r="AI47" i="3"/>
  <c r="AK20" i="3"/>
  <c r="AV20" i="3"/>
  <c r="AK8" i="3"/>
  <c r="AV8" i="3"/>
  <c r="AV14" i="3"/>
  <c r="AK14" i="3"/>
  <c r="AV32" i="3"/>
  <c r="AK32" i="3"/>
  <c r="AV31" i="3"/>
  <c r="AK31" i="3"/>
  <c r="AV42" i="3"/>
  <c r="AK42" i="3"/>
  <c r="AV52" i="3"/>
  <c r="AK52" i="3"/>
  <c r="AR13" i="3"/>
  <c r="AR18" i="3"/>
  <c r="AG18" i="3"/>
  <c r="AG19" i="3"/>
  <c r="AC7" i="3"/>
  <c r="AN7" i="3"/>
  <c r="AC28" i="3"/>
  <c r="AN28" i="3"/>
  <c r="AN19" i="3"/>
  <c r="AC19" i="3"/>
  <c r="AC45" i="3"/>
  <c r="AN45" i="3"/>
  <c r="AN42" i="3"/>
  <c r="AC42" i="3"/>
  <c r="AN52" i="3"/>
  <c r="AC52" i="3"/>
  <c r="AW23" i="3"/>
  <c r="AL23" i="3"/>
  <c r="AW9" i="3"/>
  <c r="AL9" i="3"/>
  <c r="AL19" i="3"/>
  <c r="AW19" i="3"/>
  <c r="AL38" i="3"/>
  <c r="AW38" i="3"/>
  <c r="AL52" i="3"/>
  <c r="AW52" i="3"/>
  <c r="AW47" i="3"/>
  <c r="AL47" i="3"/>
  <c r="AD16" i="3"/>
  <c r="AO16" i="3"/>
  <c r="AO34" i="3"/>
  <c r="AD34" i="3"/>
  <c r="AO17" i="3"/>
  <c r="AD17" i="3"/>
  <c r="AO37" i="3"/>
  <c r="AD37" i="3"/>
  <c r="AO30" i="3"/>
  <c r="AD30" i="3"/>
  <c r="AO43" i="3"/>
  <c r="AD43" i="3"/>
  <c r="AU3" i="3"/>
  <c r="AJ3" i="3"/>
  <c r="AJ7" i="3"/>
  <c r="AU7" i="3"/>
  <c r="AU18" i="3"/>
  <c r="AJ18" i="3"/>
  <c r="AJ47" i="3"/>
  <c r="AU47" i="3"/>
  <c r="AU29" i="3"/>
  <c r="AJ29" i="3"/>
  <c r="AJ53" i="3"/>
  <c r="AU53" i="3"/>
  <c r="AU52" i="3"/>
  <c r="AJ52" i="3"/>
  <c r="AF32" i="3"/>
  <c r="AQ32" i="3"/>
  <c r="AQ10" i="3"/>
  <c r="AF10" i="3"/>
  <c r="AQ19" i="3"/>
  <c r="AF19" i="3"/>
  <c r="AQ36" i="3"/>
  <c r="AF36" i="3"/>
  <c r="AF43" i="3"/>
  <c r="AQ43" i="3"/>
  <c r="AQ48" i="3"/>
  <c r="AF48" i="3"/>
  <c r="AH8" i="3"/>
  <c r="AS8" i="3"/>
  <c r="AS21" i="3"/>
  <c r="AH21" i="3"/>
  <c r="AS13" i="3"/>
  <c r="AH13" i="3"/>
  <c r="AH31" i="3"/>
  <c r="AS31" i="3"/>
  <c r="AS30" i="3"/>
  <c r="AH30" i="3"/>
  <c r="AS39" i="3"/>
  <c r="AH39" i="3"/>
  <c r="AE18" i="3"/>
  <c r="AP18" i="3"/>
  <c r="AE42" i="3"/>
  <c r="AP42" i="3"/>
  <c r="AE12" i="3"/>
  <c r="AP12" i="3"/>
  <c r="AP17" i="3"/>
  <c r="AE17" i="3"/>
  <c r="AP30" i="3"/>
  <c r="AE30" i="3"/>
  <c r="AP39" i="3"/>
  <c r="AE39" i="3"/>
  <c r="AP49" i="3"/>
  <c r="AE49" i="3"/>
  <c r="AI36" i="3"/>
  <c r="AT36" i="3"/>
  <c r="AI14" i="3"/>
  <c r="AT14" i="3"/>
  <c r="AT17" i="3"/>
  <c r="AI17" i="3"/>
  <c r="AT22" i="3"/>
  <c r="AI22" i="3"/>
  <c r="AT42" i="3"/>
  <c r="AI42" i="3"/>
  <c r="AV7" i="3"/>
  <c r="AK7" i="3"/>
  <c r="AK37" i="3"/>
  <c r="AV37" i="3"/>
  <c r="AK22" i="3"/>
  <c r="AV22" i="3"/>
  <c r="AV25" i="3"/>
  <c r="AK25" i="3"/>
  <c r="AV36" i="3"/>
  <c r="AK36" i="3"/>
  <c r="AV46" i="3"/>
  <c r="AK46" i="3"/>
  <c r="AG6" i="3"/>
  <c r="AR6" i="3"/>
  <c r="AG12" i="3"/>
  <c r="AG39" i="3"/>
  <c r="AR39" i="3"/>
  <c r="AR29" i="3"/>
  <c r="AG29" i="3"/>
  <c r="AG50" i="3"/>
  <c r="AN9" i="3"/>
  <c r="AC9" i="3"/>
  <c r="AN16" i="3"/>
  <c r="AC16" i="3"/>
  <c r="AN21" i="3"/>
  <c r="AC21" i="3"/>
  <c r="AC53" i="3"/>
  <c r="AN53" i="3"/>
  <c r="AC43" i="3"/>
  <c r="AN43" i="3"/>
  <c r="AW24" i="3"/>
  <c r="AL24" i="3"/>
  <c r="AW33" i="3"/>
  <c r="AL33" i="3"/>
  <c r="AW11" i="3"/>
  <c r="AL11" i="3"/>
  <c r="AW22" i="3"/>
  <c r="AL22" i="3"/>
  <c r="AL42" i="3"/>
  <c r="AW42" i="3"/>
  <c r="AL46" i="3"/>
  <c r="AW46" i="3"/>
  <c r="AW49" i="3"/>
  <c r="AL49" i="3"/>
  <c r="AO20" i="3"/>
  <c r="AD20" i="3"/>
  <c r="AD19" i="3"/>
  <c r="AO19" i="3"/>
  <c r="AD27" i="3"/>
  <c r="AO27" i="3"/>
  <c r="AD44" i="3"/>
  <c r="AO44" i="3"/>
  <c r="AO32" i="3"/>
  <c r="AD32" i="3"/>
  <c r="AO45" i="3"/>
  <c r="AD45" i="3"/>
  <c r="AG3" i="3"/>
  <c r="AR3" i="3"/>
  <c r="AU20" i="3"/>
  <c r="AJ20" i="3"/>
  <c r="AU12" i="3"/>
  <c r="AJ12" i="3"/>
  <c r="AU34" i="3"/>
  <c r="AJ34" i="3"/>
  <c r="AU31" i="3"/>
  <c r="AJ31" i="3"/>
  <c r="AU38" i="3"/>
  <c r="AJ38" i="3"/>
  <c r="AF13" i="3"/>
  <c r="AQ13" i="3"/>
  <c r="AF5" i="3"/>
  <c r="AQ5" i="3"/>
  <c r="AQ12" i="3"/>
  <c r="AF12" i="3"/>
  <c r="AQ21" i="3"/>
  <c r="AF21" i="3"/>
  <c r="AF39" i="3"/>
  <c r="AQ39" i="3"/>
  <c r="AF47" i="3"/>
  <c r="AQ47" i="3"/>
  <c r="AQ50" i="3"/>
  <c r="AF50" i="3"/>
  <c r="AS42" i="3"/>
  <c r="AH42" i="3"/>
  <c r="AH3" i="3"/>
  <c r="AS3" i="3"/>
  <c r="AS7" i="3"/>
  <c r="AH7" i="3"/>
  <c r="AS24" i="3"/>
  <c r="AH24" i="3"/>
  <c r="AH40" i="3"/>
  <c r="AS40" i="3"/>
  <c r="AH48" i="3"/>
  <c r="AS48" i="3"/>
  <c r="AS49" i="3"/>
  <c r="AH49" i="3"/>
  <c r="AE50" i="3"/>
  <c r="AP50" i="3"/>
  <c r="AP3" i="3"/>
  <c r="AE3" i="3"/>
  <c r="AP11" i="3"/>
  <c r="AE11" i="3"/>
  <c r="AP24" i="3"/>
  <c r="AE24" i="3"/>
  <c r="AP33" i="3"/>
  <c r="AE33" i="3"/>
  <c r="AP43" i="3"/>
  <c r="AE43" i="3"/>
  <c r="AI31" i="3"/>
  <c r="AT31" i="3"/>
  <c r="AC4" i="3"/>
  <c r="AN4" i="3"/>
  <c r="AK28" i="3"/>
  <c r="AV28" i="3"/>
  <c r="AK15" i="3"/>
  <c r="AV15" i="3"/>
  <c r="AV12" i="3"/>
  <c r="AK12" i="3"/>
  <c r="AK30" i="3"/>
  <c r="AV30" i="3"/>
  <c r="AK41" i="3"/>
  <c r="AV41" i="3"/>
  <c r="AV21" i="3"/>
  <c r="AK21" i="3"/>
  <c r="AV29" i="3"/>
  <c r="AK29" i="3"/>
  <c r="AK39" i="3"/>
  <c r="AV39" i="3"/>
  <c r="AV40" i="3"/>
  <c r="AK40" i="3"/>
  <c r="AK51" i="3"/>
  <c r="AV51" i="3"/>
  <c r="AV50" i="3"/>
  <c r="AK50" i="3"/>
  <c r="AG26" i="3"/>
  <c r="AR26" i="3"/>
  <c r="AG8" i="3"/>
  <c r="AR8" i="3"/>
  <c r="AR16" i="3"/>
  <c r="AG16" i="3"/>
  <c r="AG51" i="3"/>
  <c r="AR25" i="3"/>
  <c r="AG25" i="3"/>
  <c r="AG47" i="3"/>
  <c r="AR47" i="3"/>
  <c r="AR36" i="3"/>
  <c r="AG45" i="3"/>
  <c r="AR45" i="3"/>
  <c r="AR46" i="3"/>
  <c r="AG46" i="3"/>
  <c r="AC30" i="3"/>
  <c r="AN30" i="3"/>
  <c r="AC24" i="3"/>
  <c r="AN24" i="3"/>
  <c r="AC15" i="3"/>
  <c r="AN15" i="3"/>
  <c r="AN12" i="3"/>
  <c r="AC12" i="3"/>
  <c r="AC20" i="3"/>
  <c r="AN20" i="3"/>
  <c r="AC32" i="3"/>
  <c r="AN32" i="3"/>
  <c r="AN25" i="3"/>
  <c r="AC25" i="3"/>
  <c r="AC37" i="3"/>
  <c r="AN37" i="3"/>
  <c r="AC39" i="3"/>
  <c r="AN39" i="3"/>
  <c r="AN40" i="3"/>
  <c r="AC40" i="3"/>
  <c r="AC51" i="3"/>
  <c r="AN51" i="3"/>
  <c r="AN50" i="3"/>
  <c r="AC50" i="3"/>
  <c r="AW4" i="3"/>
  <c r="AL4" i="3"/>
  <c r="AL18" i="3"/>
  <c r="AW18" i="3"/>
  <c r="AL16" i="3"/>
  <c r="AW16" i="3"/>
  <c r="AW7" i="3"/>
  <c r="AL7" i="3"/>
  <c r="AW15" i="3"/>
  <c r="AL15" i="3"/>
  <c r="AL31" i="3"/>
  <c r="AW31" i="3"/>
  <c r="AL29" i="3"/>
  <c r="AW29" i="3"/>
  <c r="AW36" i="3"/>
  <c r="AL36" i="3"/>
  <c r="AW28" i="3"/>
  <c r="AL28" i="3"/>
  <c r="AL44" i="3"/>
  <c r="AW44" i="3"/>
  <c r="AW37" i="3"/>
  <c r="AL37" i="3"/>
  <c r="AW45" i="3"/>
  <c r="AL45" i="3"/>
  <c r="AW53" i="3"/>
  <c r="AL53" i="3"/>
  <c r="AD12" i="3"/>
  <c r="AO12" i="3"/>
  <c r="AD6" i="3"/>
  <c r="AO6" i="3"/>
  <c r="AD31" i="3"/>
  <c r="AO31" i="3"/>
  <c r="AO7" i="3"/>
  <c r="AD7" i="3"/>
  <c r="AO15" i="3"/>
  <c r="AD15" i="3"/>
  <c r="AO23" i="3"/>
  <c r="AD23" i="3"/>
  <c r="AD29" i="3"/>
  <c r="AO29" i="3"/>
  <c r="AO35" i="3"/>
  <c r="AD35" i="3"/>
  <c r="AO28" i="3"/>
  <c r="AD28" i="3"/>
  <c r="AD48" i="3"/>
  <c r="AO48" i="3"/>
  <c r="AO41" i="3"/>
  <c r="AD41" i="3"/>
  <c r="AO49" i="3"/>
  <c r="AD49" i="3"/>
  <c r="AR7" i="3"/>
  <c r="AG7" i="3"/>
  <c r="AJ15" i="3"/>
  <c r="AU15" i="3"/>
  <c r="AJ13" i="3"/>
  <c r="AU13" i="3"/>
  <c r="AJ11" i="3"/>
  <c r="AU11" i="3"/>
  <c r="AU8" i="3"/>
  <c r="AJ8" i="3"/>
  <c r="AU16" i="3"/>
  <c r="AJ16" i="3"/>
  <c r="AJ30" i="3"/>
  <c r="AU30" i="3"/>
  <c r="AJ32" i="3"/>
  <c r="AU32" i="3"/>
  <c r="AU35" i="3"/>
  <c r="AJ35" i="3"/>
  <c r="AU27" i="3"/>
  <c r="AJ27" i="3"/>
  <c r="AJ36" i="3"/>
  <c r="AU36" i="3"/>
  <c r="AJ49" i="3"/>
  <c r="AU49" i="3"/>
  <c r="AU42" i="3"/>
  <c r="AJ42" i="3"/>
  <c r="AU50" i="3"/>
  <c r="AJ50" i="3"/>
  <c r="AF3" i="3"/>
  <c r="AQ3" i="3"/>
  <c r="AF15" i="3"/>
  <c r="AQ15" i="3"/>
  <c r="AF23" i="3"/>
  <c r="AQ23" i="3"/>
  <c r="AQ8" i="3"/>
  <c r="AF8" i="3"/>
  <c r="AQ16" i="3"/>
  <c r="AF16" i="3"/>
  <c r="AF53" i="3"/>
  <c r="AQ53" i="3"/>
  <c r="AF26" i="3"/>
  <c r="AQ26" i="3"/>
  <c r="AQ33" i="3"/>
  <c r="AF33" i="3"/>
  <c r="AQ27" i="3"/>
  <c r="AF27" i="3"/>
  <c r="AF49" i="3"/>
  <c r="AQ49" i="3"/>
  <c r="AQ38" i="3"/>
  <c r="AF38" i="3"/>
  <c r="AQ46" i="3"/>
  <c r="AF46" i="3"/>
  <c r="AH18" i="3"/>
  <c r="AS18" i="3"/>
  <c r="AS19" i="3"/>
  <c r="AH19" i="3"/>
  <c r="AH10" i="3"/>
  <c r="AS10" i="3"/>
  <c r="AH25" i="3"/>
  <c r="AS25" i="3"/>
  <c r="AS11" i="3"/>
  <c r="AH11" i="3"/>
  <c r="AH29" i="3"/>
  <c r="AS29" i="3"/>
  <c r="AH27" i="3"/>
  <c r="AS27" i="3"/>
  <c r="AH38" i="3"/>
  <c r="AS38" i="3"/>
  <c r="AS28" i="3"/>
  <c r="AH28" i="3"/>
  <c r="AH50" i="3"/>
  <c r="AS50" i="3"/>
  <c r="AS37" i="3"/>
  <c r="AH37" i="3"/>
  <c r="AS45" i="3"/>
  <c r="AH45" i="3"/>
  <c r="AS53" i="3"/>
  <c r="AH53" i="3"/>
  <c r="AP6" i="3"/>
  <c r="AE6" i="3"/>
  <c r="AP9" i="3"/>
  <c r="AE9" i="3"/>
  <c r="AE23" i="3"/>
  <c r="AP23" i="3"/>
  <c r="AE7" i="3"/>
  <c r="AP7" i="3"/>
  <c r="AE19" i="3"/>
  <c r="AP19" i="3"/>
  <c r="AP15" i="3"/>
  <c r="AE15" i="3"/>
  <c r="AP20" i="3"/>
  <c r="AE20" i="3"/>
  <c r="AP28" i="3"/>
  <c r="AE28" i="3"/>
  <c r="AE36" i="3"/>
  <c r="AP36" i="3"/>
  <c r="AP37" i="3"/>
  <c r="AE37" i="3"/>
  <c r="AE48" i="3"/>
  <c r="AP48" i="3"/>
  <c r="AP47" i="3"/>
  <c r="AE47" i="3"/>
  <c r="AT8" i="3"/>
  <c r="AI8" i="3"/>
  <c r="AT5" i="3"/>
  <c r="AI5" i="3"/>
  <c r="AI7" i="3"/>
  <c r="AT7" i="3"/>
  <c r="AI10" i="3"/>
  <c r="AT10" i="3"/>
  <c r="AI23" i="3"/>
  <c r="AT23" i="3"/>
  <c r="AT15" i="3"/>
  <c r="AI15" i="3"/>
  <c r="AI34" i="3"/>
  <c r="AT34" i="3"/>
  <c r="AT20" i="3"/>
  <c r="AI20" i="3"/>
  <c r="AT28" i="3"/>
  <c r="AI28" i="3"/>
  <c r="AI38" i="3"/>
  <c r="AT38" i="3"/>
  <c r="AT37" i="3"/>
  <c r="AI37" i="3"/>
  <c r="AI50" i="3"/>
  <c r="AT50" i="3"/>
  <c r="AT49" i="3"/>
  <c r="AI49" i="3"/>
  <c r="AG23" i="3" l="1"/>
  <c r="AR24" i="3"/>
  <c r="AG48" i="3"/>
  <c r="AR43" i="3"/>
  <c r="AG40" i="3"/>
  <c r="AR42" i="3"/>
  <c r="AR35" i="3"/>
  <c r="AR5" i="3"/>
  <c r="AG38" i="3"/>
  <c r="AR15" i="3"/>
  <c r="AG27" i="3"/>
  <c r="AR49" i="3"/>
  <c r="AG10" i="3"/>
  <c r="AR37" i="3"/>
  <c r="AG32" i="3"/>
  <c r="AG11" i="3"/>
  <c r="AR11" i="3"/>
  <c r="H25" i="2"/>
  <c r="G23" i="2"/>
  <c r="G5" i="2"/>
  <c r="G37" i="2"/>
  <c r="G47" i="2"/>
  <c r="H48" i="2"/>
  <c r="G27" i="2"/>
  <c r="G53" i="2"/>
  <c r="G52" i="2"/>
  <c r="H24" i="2"/>
  <c r="H4" i="2"/>
  <c r="H33" i="2"/>
  <c r="G39" i="2"/>
  <c r="G15" i="2"/>
  <c r="G42" i="2"/>
  <c r="H14" i="2"/>
  <c r="H18" i="2"/>
  <c r="G7" i="2"/>
  <c r="H49" i="2"/>
  <c r="H51" i="2"/>
  <c r="H10" i="2"/>
  <c r="G6" i="2"/>
  <c r="G32" i="2"/>
  <c r="H16" i="2"/>
  <c r="H11" i="2"/>
  <c r="G35" i="2"/>
  <c r="G17" i="2"/>
  <c r="G3" i="2"/>
  <c r="H22" i="2"/>
  <c r="G34" i="2"/>
  <c r="H8" i="2"/>
  <c r="H40" i="2"/>
  <c r="G28" i="2"/>
  <c r="H21" i="2"/>
  <c r="G44" i="2"/>
  <c r="G19" i="2"/>
  <c r="G45" i="2"/>
  <c r="H38" i="2"/>
  <c r="H12" i="2"/>
  <c r="H20" i="2"/>
  <c r="G41" i="2"/>
  <c r="G13" i="2"/>
  <c r="G29" i="2"/>
  <c r="H26" i="2"/>
  <c r="G50" i="2"/>
  <c r="G9" i="2"/>
  <c r="H36" i="2"/>
  <c r="G30" i="2"/>
  <c r="G31" i="2"/>
  <c r="H43" i="2"/>
  <c r="G46" i="2"/>
  <c r="F11" i="6"/>
  <c r="F6" i="6"/>
  <c r="F3" i="6"/>
  <c r="F13" i="6"/>
  <c r="F8" i="6"/>
  <c r="F5" i="6"/>
  <c r="F18" i="6"/>
  <c r="G5" i="6"/>
  <c r="H5" i="6" s="1"/>
  <c r="G21" i="6"/>
  <c r="G17" i="6"/>
  <c r="G10" i="6"/>
  <c r="G7" i="6"/>
  <c r="G4" i="6"/>
  <c r="G20" i="6"/>
  <c r="G16" i="6"/>
  <c r="G3" i="6"/>
  <c r="H3" i="6" s="1"/>
  <c r="G12" i="6"/>
  <c r="G14" i="6"/>
  <c r="G9" i="6"/>
  <c r="G13" i="6"/>
  <c r="H13" i="6" s="1"/>
  <c r="G18" i="6"/>
  <c r="H18" i="6" s="1"/>
  <c r="G6" i="6"/>
  <c r="H6" i="6" s="1"/>
  <c r="G19" i="6"/>
  <c r="H19" i="6" s="1"/>
  <c r="G11" i="6"/>
  <c r="H11" i="6" s="1"/>
  <c r="G15" i="6"/>
  <c r="H15" i="6" s="1"/>
  <c r="G22" i="6"/>
  <c r="H22" i="6" s="1"/>
  <c r="G8" i="6"/>
  <c r="H8" i="6" s="1"/>
  <c r="F15" i="6"/>
  <c r="J15" i="6"/>
  <c r="F22" i="6"/>
  <c r="F19" i="6"/>
  <c r="J19" i="6"/>
  <c r="J5" i="6" l="1"/>
  <c r="J13" i="6"/>
  <c r="H14" i="6"/>
  <c r="J14" i="6"/>
  <c r="H20" i="6"/>
  <c r="J20" i="6"/>
  <c r="H17" i="6"/>
  <c r="J17" i="6"/>
  <c r="H12" i="6"/>
  <c r="J12" i="6"/>
  <c r="H4" i="6"/>
  <c r="J4" i="6"/>
  <c r="H21" i="6"/>
  <c r="J21" i="6"/>
  <c r="J6" i="6"/>
  <c r="H7" i="6"/>
  <c r="J7" i="6"/>
  <c r="J22" i="6"/>
  <c r="H9" i="6"/>
  <c r="J9" i="6"/>
  <c r="H16" i="6"/>
  <c r="J16" i="6"/>
  <c r="H10" i="6"/>
  <c r="J10" i="6"/>
  <c r="J18" i="6"/>
  <c r="J8" i="6"/>
  <c r="J3" i="6"/>
  <c r="J11" i="6"/>
</calcChain>
</file>

<file path=xl/sharedStrings.xml><?xml version="1.0" encoding="utf-8"?>
<sst xmlns="http://schemas.openxmlformats.org/spreadsheetml/2006/main" count="181" uniqueCount="131">
  <si>
    <t>Purpose</t>
  </si>
  <si>
    <t>Inputs</t>
  </si>
  <si>
    <t>Connection to 2005 WHO manual</t>
  </si>
  <si>
    <t>New</t>
  </si>
  <si>
    <t>Updates tables C.1-C.3</t>
  </si>
  <si>
    <t>Updates table C.4</t>
  </si>
  <si>
    <t>Updates table C.5</t>
  </si>
  <si>
    <t>Equation (2.24) (p.32): Effective sample size with a continuity correction applied</t>
  </si>
  <si>
    <t>To calculate effective sample sizes and cluster survey sample sizes for one-sample, one-sided hypothesis tests where it is desired to compare a hypothesized value to a sampled value.</t>
  </si>
  <si>
    <t>Outputs</t>
  </si>
  <si>
    <t>1. Effective sample size
2. m (# children to sample per cluster)
3. Cluster sample size
4. DEFF</t>
  </si>
  <si>
    <t>1. Signficance level
2. Power
3. Hypothesized coverage proportion (p0)
4. Observed sample proportion (p1)
5. ICC</t>
  </si>
  <si>
    <t>1. Signficance level
2. Precision level (Full CI width)
3. Estimated coverage proportion (p)
4. ICC</t>
  </si>
  <si>
    <t>Equation (2.29) (p.35): Effective sample size with a continuity correction applied</t>
  </si>
  <si>
    <t>1. Signficance level
2. Precision level (Full CI width)
3. ICC</t>
  </si>
  <si>
    <r>
      <t xml:space="preserve">To calculate the effective sample size and cluster survey sample size for a one-sample proportion.  </t>
    </r>
    <r>
      <rPr>
        <u/>
        <sz val="11"/>
        <color theme="1"/>
        <rFont val="Calibri"/>
        <family val="2"/>
        <scheme val="minor"/>
      </rPr>
      <t>Note:</t>
    </r>
    <r>
      <rPr>
        <sz val="11"/>
        <color theme="1"/>
        <rFont val="Calibri"/>
        <family val="2"/>
        <scheme val="minor"/>
      </rPr>
      <t xml:space="preserve"> This tool does not allow user to  input p (estimated coverage proportion).  Instead, this tool populates the effective sample size for a set range of p's (50%-95% by 5%).</t>
    </r>
  </si>
  <si>
    <t>To calculate the effective sample size and cluster survey sample size for a one-sample proportion.</t>
  </si>
  <si>
    <t>To calculate the half-width of a CI for a one-sample proportion.</t>
  </si>
  <si>
    <t>1. Signficance level
2. m (# children sampled per cluster)
3. ICC</t>
  </si>
  <si>
    <t>Equation (2.28) (p.34): Width of the CI (Note: The formula in the Excel tool takes this width and divides by two to get the half-width, which is what is reported in the table in the tool.)</t>
  </si>
  <si>
    <t>1. Half-width of CI for given p (expected coverage proportion) and cluster size.  Note: p ranges from 50%-95% by 5% and cluster sizes range from 20-70.
2. Cluster sample size
3. DEFF
4. Effective sample size</t>
  </si>
  <si>
    <t>1. Signficance level
2. Power
3. Estimated coverage from survey 1 (p1)
4. Expected coverage from survey 2 (p2)
5. Estimated ICC for survey 2
6. Effective sample size from survey 1</t>
  </si>
  <si>
    <t>1. Effective sample size for survey 2
2. Cluster survey sample size
3. Number of clusters needed to sample</t>
  </si>
  <si>
    <t>Equation (4.15) (p.72): Effective sample size of n1 with a continuity correction applied
Equation (4.22) (p.78): Required ratio of n1 and n2</t>
  </si>
  <si>
    <t>1. Signficance level
2. Power
3. Expected coverage from place 1 (p1)
4. Expected coverage from place 2 (p2)
5. Estimated ICC for survey 2
6. Ratio of two samples
7. Estimated ICC for survey 1
8. Estimated ICC for survey 2</t>
  </si>
  <si>
    <t>1. Effective sample size for place 1
2. Effective sample size for place 2
3. Cluster survey sample size for place 1
4. Cluster survey sample size for place 2
5. Number of clusters to sample for place 1
6. Number of clusters to sample for place 2</t>
  </si>
  <si>
    <t>Equation (4.18) (p.76): Effective sample size with a continuity correction applied</t>
  </si>
  <si>
    <t>To calculate the effective sample size and survey cluster sample size to determine if the coverage is significantly different between two places.</t>
  </si>
  <si>
    <t>To calculate the effective sample size and survey cluster sample size to determine if the coverage for an area has significantly increased since the last survey (i.e., increased over time).</t>
  </si>
  <si>
    <t>2.5 Sample size for a one-sample study
2.5.2 (p.34) Sample size for confidence intervals</t>
  </si>
  <si>
    <t>Note: Ch.4 is "Determing sample sizes needed to detect a difference between two proportions"
4.2 (p.69) The mathematics of sample size determination
4.5 (p.77) Some additional uses of the tables (One sample size given)</t>
  </si>
  <si>
    <t>Note: Ch.4 is "Determing sample sizes needed to detect a difference between two proportions"
4.4 (p.75) Unequal sample sizes</t>
  </si>
  <si>
    <t>2.5 Sample size for a one-sample study
2.5.1 (p.30) Sample size for hypthosis tests</t>
  </si>
  <si>
    <t>Variable</t>
  </si>
  <si>
    <t>Value/Input</t>
  </si>
  <si>
    <t>m
(# of children to sample per cluster)
for the given expected coverage proportion
Note: It is possible formula will produce negative values.</t>
  </si>
  <si>
    <t>N
(total sample size)
N = m * #clusters (where, for m&gt;0, m is rounded up from previous column)</t>
  </si>
  <si>
    <t>DEFF
Note: DEFF=1+(m-1)*ICC</t>
  </si>
  <si>
    <t>ICC</t>
  </si>
  <si>
    <t>Alpha</t>
  </si>
  <si>
    <t>Number of clusters</t>
  </si>
  <si>
    <t>Estimated coverage proportion (p)</t>
  </si>
  <si>
    <t>Use conservative k=1? (Y/N)  (If Y, then k=1 used to calculate effective sample size.  If N, then k in cell B8 used.)</t>
  </si>
  <si>
    <t>N</t>
  </si>
  <si>
    <t>Effective sample size (ESS)
(For any number of clusters)</t>
  </si>
  <si>
    <t xml:space="preserve">m
(# of children to sample per cluster)
for the given expected coverage proportion
Note: It is possible for formula to produce m&lt;0 </t>
  </si>
  <si>
    <t>N
(total sample size)
N = m * #clusters (where, for m&gt;0, m is rounded up from previous table)</t>
  </si>
  <si>
    <t>DEFF for each cell
Note: DEFF=1+(m-1)*ICC</t>
  </si>
  <si>
    <t>alpha</t>
  </si>
  <si>
    <t>k=</t>
  </si>
  <si>
    <t>Fliess p.35 Table 2.1</t>
  </si>
  <si>
    <t>If p satifies:</t>
  </si>
  <si>
    <t>Then use:</t>
  </si>
  <si>
    <t>0 &lt;= P &lt; d/2</t>
  </si>
  <si>
    <t>k=4d(1-d)</t>
  </si>
  <si>
    <t>d/2 &lt;= P &lt; 0.3</t>
  </si>
  <si>
    <t>k=4(P+d/2)(1-P-d/2)</t>
  </si>
  <si>
    <t>0.3 &lt;= P &lt;= 0.7</t>
  </si>
  <si>
    <t>k=1</t>
  </si>
  <si>
    <t>0.7 &lt; P &lt;= 1-d/2</t>
  </si>
  <si>
    <t>k=4(P-d/2)(1-P+d/2)</t>
  </si>
  <si>
    <t>1-d/2 &lt; P &lt;= 1</t>
  </si>
  <si>
    <t>Precision is +/- cell entry (i.e., table of half-widths, d)</t>
  </si>
  <si>
    <t>Expected coverage</t>
  </si>
  <si>
    <t>N
(total sample size)
N=m * #clusters</t>
  </si>
  <si>
    <t xml:space="preserve">DEFF for given number of clusters
Note: DEFF=1+(m-1)*ICC </t>
  </si>
  <si>
    <t>Effective sample size (ESS)
ESS=N/DEFF</t>
  </si>
  <si>
    <t>For all expected coverage levels</t>
  </si>
  <si>
    <t>m (# kids per cluster)</t>
  </si>
  <si>
    <t>Using formula from Fleiss p.34 (2.28) (Note: (2.28) provides the CI width - using this formula and dividing it by 2 to get half-width)</t>
  </si>
  <si>
    <t>Number of samples per cluster</t>
  </si>
  <si>
    <t>n2 (number of samples to take for survey 2)</t>
  </si>
  <si>
    <t>Number of clusters sampled</t>
  </si>
  <si>
    <r>
      <t>alpha (</t>
    </r>
    <r>
      <rPr>
        <b/>
        <sz val="13"/>
        <color rgb="FF0000FF"/>
        <rFont val="Calibri"/>
        <family val="2"/>
        <scheme val="minor"/>
      </rPr>
      <t>1-sided</t>
    </r>
    <r>
      <rPr>
        <sz val="13"/>
        <color rgb="FF0000FF"/>
        <rFont val="Calibri"/>
        <family val="2"/>
        <scheme val="minor"/>
      </rPr>
      <t xml:space="preserve"> significance level)</t>
    </r>
  </si>
  <si>
    <t>power (1-beta)</t>
  </si>
  <si>
    <t xml:space="preserve">p1 (estimate of coverage from survey 1) </t>
  </si>
  <si>
    <t xml:space="preserve">p2 (expected coverage from survey 2) </t>
  </si>
  <si>
    <t>ICC_2 (estimated ICC for survey 2)</t>
  </si>
  <si>
    <t>n1_effective_sample_size (sample size from survey 1 equivalent to simple random sample) (If unknown, continue to next box.)</t>
  </si>
  <si>
    <r>
      <t xml:space="preserve">If n1_effective_sample_size (sample size from survey 1 equivalent to simple random sample) is </t>
    </r>
    <r>
      <rPr>
        <b/>
        <u/>
        <sz val="13"/>
        <color theme="5" tint="-0.249977111117893"/>
        <rFont val="Calibri"/>
        <family val="2"/>
        <scheme val="minor"/>
      </rPr>
      <t>unknown</t>
    </r>
    <r>
      <rPr>
        <b/>
        <sz val="13"/>
        <color theme="5" tint="-0.249977111117893"/>
        <rFont val="Calibri"/>
        <family val="2"/>
        <scheme val="minor"/>
      </rPr>
      <t>, then fill in the following:</t>
    </r>
  </si>
  <si>
    <t>n1_actual_sample_size from cluster survey</t>
  </si>
  <si>
    <t>average number of sampled children per cluster in survey 1 (m1)</t>
  </si>
  <si>
    <t>ICC for survey 1 (If unknown, assume it's 1/6.)</t>
  </si>
  <si>
    <t>n1_effective_sample_size (sample size from survey 1 equivalent to simple random sample)</t>
  </si>
  <si>
    <t>p (average of p1 and p2)</t>
  </si>
  <si>
    <r>
      <t xml:space="preserve">n (effective sample size; </t>
    </r>
    <r>
      <rPr>
        <u/>
        <sz val="11"/>
        <color theme="1"/>
        <rFont val="Calibri"/>
        <family val="2"/>
        <scheme val="minor"/>
      </rPr>
      <t>no continuity correction</t>
    </r>
    <r>
      <rPr>
        <sz val="11"/>
        <color theme="1"/>
        <rFont val="Calibri"/>
        <family val="2"/>
        <scheme val="minor"/>
      </rPr>
      <t>; equal sample sizes)
(Fleiss p.72 formula 4.14)</t>
    </r>
  </si>
  <si>
    <r>
      <t xml:space="preserve">n (effective sample size; </t>
    </r>
    <r>
      <rPr>
        <u/>
        <sz val="11"/>
        <color theme="1"/>
        <rFont val="Calibri"/>
        <family val="2"/>
        <scheme val="minor"/>
      </rPr>
      <t>with continuity correction</t>
    </r>
    <r>
      <rPr>
        <sz val="11"/>
        <color theme="1"/>
        <rFont val="Calibri"/>
        <family val="2"/>
        <scheme val="minor"/>
      </rPr>
      <t>; equal sample sizes)
(Fleiss p.72 formula 4.15 - formula used for sample sizes tabulated in Table A.4 of Fleiss)</t>
    </r>
  </si>
  <si>
    <t>Check n1&gt;n_effSS/2 (Don't continue if false)</t>
  </si>
  <si>
    <t>r (ratio of two sample sizes)
(Fleiss p.78 formula 4.22)</t>
  </si>
  <si>
    <t>n2 (effective sample size; unequal sample size)</t>
  </si>
  <si>
    <t>n1 
(# of samples to take for survey 1)</t>
  </si>
  <si>
    <t># of clusters sampled in survey 1</t>
  </si>
  <si>
    <t>n2 
(# of samples to take for survey 2)</t>
  </si>
  <si>
    <t># of clusters sampled in survey 2</t>
  </si>
  <si>
    <t>N (total # of samples for surveys 1 &amp; 2)
N=n1+n2</t>
  </si>
  <si>
    <r>
      <t>alpha (</t>
    </r>
    <r>
      <rPr>
        <b/>
        <sz val="13"/>
        <color rgb="FF0000FF"/>
        <rFont val="Calibri"/>
        <family val="2"/>
        <scheme val="minor"/>
      </rPr>
      <t>2-sided</t>
    </r>
    <r>
      <rPr>
        <sz val="13"/>
        <color rgb="FF0000FF"/>
        <rFont val="Calibri"/>
        <family val="2"/>
        <scheme val="minor"/>
      </rPr>
      <t xml:space="preserve"> significance level)</t>
    </r>
  </si>
  <si>
    <t xml:space="preserve">p1 (expected coverage from survey 1) </t>
  </si>
  <si>
    <t>ratio of two samples if desire unequal sample sizes (if desire equal sample sizes, set this value to 1)</t>
  </si>
  <si>
    <t>ICC_1 (estimated ICC for survey 1)</t>
  </si>
  <si>
    <t>p (weighted average of p1 and p2 with respect to the ratio)</t>
  </si>
  <si>
    <r>
      <t xml:space="preserve">n1 (effective sample size for survey 1; </t>
    </r>
    <r>
      <rPr>
        <u/>
        <sz val="11"/>
        <color theme="1"/>
        <rFont val="Calibri"/>
        <family val="2"/>
        <scheme val="minor"/>
      </rPr>
      <t>no continuity correction</t>
    </r>
    <r>
      <rPr>
        <sz val="11"/>
        <color theme="1"/>
        <rFont val="Calibri"/>
        <family val="2"/>
        <scheme val="minor"/>
      </rPr>
      <t>)
(Fleiss p.76 formula 4.19)</t>
    </r>
  </si>
  <si>
    <r>
      <t xml:space="preserve">n2 (effective sample size for survey 2; </t>
    </r>
    <r>
      <rPr>
        <u/>
        <sz val="11"/>
        <color theme="1"/>
        <rFont val="Calibri"/>
        <family val="2"/>
        <scheme val="minor"/>
      </rPr>
      <t>no continuity correction</t>
    </r>
    <r>
      <rPr>
        <sz val="11"/>
        <color theme="1"/>
        <rFont val="Calibri"/>
        <family val="2"/>
        <scheme val="minor"/>
      </rPr>
      <t>)</t>
    </r>
  </si>
  <si>
    <r>
      <t xml:space="preserve">n1 (effective sample size for survey 1; </t>
    </r>
    <r>
      <rPr>
        <u/>
        <sz val="11"/>
        <color theme="1"/>
        <rFont val="Calibri"/>
        <family val="2"/>
        <scheme val="minor"/>
      </rPr>
      <t>with continuity correction</t>
    </r>
    <r>
      <rPr>
        <sz val="11"/>
        <color theme="1"/>
        <rFont val="Calibri"/>
        <family val="2"/>
        <scheme val="minor"/>
      </rPr>
      <t>)
(Fleiss p.76 formula 4.18 - formula used for sample sizes tabulated in Table A.4 of Fleiss if ratio=1)</t>
    </r>
  </si>
  <si>
    <r>
      <t xml:space="preserve">n2 (effective sample size for survey 2; </t>
    </r>
    <r>
      <rPr>
        <u/>
        <sz val="11"/>
        <color theme="1"/>
        <rFont val="Calibri"/>
        <family val="2"/>
        <scheme val="minor"/>
      </rPr>
      <t>with continuity correction</t>
    </r>
    <r>
      <rPr>
        <sz val="11"/>
        <color theme="1"/>
        <rFont val="Calibri"/>
        <family val="2"/>
        <scheme val="minor"/>
      </rPr>
      <t>)</t>
    </r>
  </si>
  <si>
    <t>Power</t>
  </si>
  <si>
    <t>Hypothesized coverage proportion (p0)</t>
  </si>
  <si>
    <t>Observed sample coverage proportion (p1)</t>
  </si>
  <si>
    <r>
      <t xml:space="preserve">NOTE: This is a one-sided, one-sample hypothesis test.
</t>
    </r>
    <r>
      <rPr>
        <b/>
        <sz val="11"/>
        <color rgb="FFFF0000"/>
        <rFont val="Calibri"/>
        <family val="2"/>
        <scheme val="minor"/>
      </rPr>
      <t>If p0&gt;p1, then testing H0: P&gt;=p0 vs. H1: P&lt;p0.
If p0&lt;p1, then testing H0: P&lt;=p0 vs. H1: P&gt;p0.</t>
    </r>
  </si>
  <si>
    <t>Effective sample size (not corrected for continuity) (Fleiss p.32 (2.22))</t>
  </si>
  <si>
    <t>Effective sample size (corrected for continuity) (Fleiss p.32 (2.24))</t>
  </si>
  <si>
    <t>P=</t>
  </si>
  <si>
    <t>Note: To be conservative at higher prevalence (P) levels, you could replace all values of k in the pink cells above with 1.</t>
  </si>
  <si>
    <t>calc m for single prevalence</t>
  </si>
  <si>
    <t>calc m for range of prevalences</t>
  </si>
  <si>
    <t>calc CI half-width</t>
  </si>
  <si>
    <t>test for change over time</t>
  </si>
  <si>
    <t>test for diff btwn 2 areas</t>
  </si>
  <si>
    <t>is prevalence &gt; a threshold</t>
  </si>
  <si>
    <t>Worksheet Name</t>
  </si>
  <si>
    <t>Fleiss (2003) Section</t>
  </si>
  <si>
    <t>Fleiss (2003) Formula(e)</t>
  </si>
  <si>
    <t>k (Fleiss p.35 Table 2.1; see below)</t>
  </si>
  <si>
    <r>
      <t>The worksheets in this spreadsheet are intended to help inform decisions about vaccination coverage cluster survey sample sizes for the 2013/2014 revisions to the WHO cluster survey manual.  They are intended to help generate tables that will update and replace the tables in the annexes of the 2005 cluster survey manual.  The tools should prove useful for exploring design issues for cluster surveys and their applicability is not limited to surveys to estimate vaccination coverage.
Broadly speaking, a user can fill in some input values in a box in the upper left side of the spreadsheet and the worksheet will use those values to populate one or more tables on the right.
At this writing (</t>
    </r>
    <r>
      <rPr>
        <b/>
        <sz val="11"/>
        <color rgb="FFFF0000"/>
        <rFont val="Calibri"/>
        <family val="2"/>
        <scheme val="minor"/>
      </rPr>
      <t>November 1, 2013</t>
    </r>
    <r>
      <rPr>
        <sz val="11"/>
        <color theme="1"/>
        <rFont val="Calibri"/>
        <family val="2"/>
        <scheme val="minor"/>
      </rPr>
      <t xml:space="preserve">) the worksheets have been tested quite thoroughly but the authors will appreciate hearing questions if any calculation seems wrong.  Future revisions may blank out table cells with non-sensical values, like negative sample sizes.  Some survey goals cannot be accomplished with some constraints, and therefore some combinations of input values may result in non-sensical values. 
The summary table worksheet indicates which worksheets are intended to update which tables in the 2005 manual and there is an additional table that we will propose for inclusion as well.  In many cases we liked the ideas behind the 2005 manual tables but in nearly every case we believe that the tables should be updated using the equations coded in this spreadsheet.
The tables in this document are all consistent with sample size formulas in Fleiss, Levin, and Paik (2003); </t>
    </r>
    <r>
      <rPr>
        <i/>
        <sz val="11"/>
        <color theme="1"/>
        <rFont val="Calibri"/>
        <family val="2"/>
        <scheme val="minor"/>
      </rPr>
      <t>Statistical Methods for Rates and Proportions</t>
    </r>
    <r>
      <rPr>
        <sz val="11"/>
        <color theme="1"/>
        <rFont val="Calibri"/>
        <family val="2"/>
        <scheme val="minor"/>
      </rPr>
      <t xml:space="preserve"> (3rd Ed); John Wiley &amp; Sons, Inc.; Hoboken, New Jersey.  The summary table indicates which worksheets make use of which formulae in Fleiss </t>
    </r>
    <r>
      <rPr>
        <i/>
        <sz val="11"/>
        <color theme="1"/>
        <rFont val="Calibri"/>
        <family val="2"/>
        <scheme val="minor"/>
      </rPr>
      <t>et al</t>
    </r>
    <r>
      <rPr>
        <sz val="11"/>
        <color theme="1"/>
        <rFont val="Calibri"/>
        <family val="2"/>
        <scheme val="minor"/>
      </rPr>
      <t>.
The authors intend to make several future improvements to this spreadsheet and may develop a set of user-friendly instructions to accompany it.  The current spreadsheet may be circulated freely, as-is, as long as this 'Read Me' worksheet is circulated along with it.  The spreadsheet was developed by Mary Prier and Dale Rhoda at Battelle Memorial Institute under contract to the Bill and Melinda Gates Foundation to support the revision of the WHO Cluster Survey Manual.  
Address questions to:  
     Dale Rhoda (Dale.Rhoda@biostatglobal.com or dale.rhoda@gmail.com) or 
     Mary Prier (Mary.Prier@biostatglobal.com)</t>
    </r>
  </si>
  <si>
    <t>Type of survey for which method is appropriate</t>
  </si>
  <si>
    <t>Cluster survey
(Estimation at cluster &amp; stratum levels)</t>
  </si>
  <si>
    <t>Classification survey
(Classification at cluster level &amp; estimation at stratum level)</t>
  </si>
  <si>
    <t>*Note: See discussion in accompanying document that talks about the conservative nature of k when p is between 0.3 and 0.7.</t>
  </si>
  <si>
    <r>
      <t xml:space="preserve">Precision level (CI half-width) (Note: This is the </t>
    </r>
    <r>
      <rPr>
        <b/>
        <sz val="13"/>
        <color rgb="FFFF0000"/>
        <rFont val="Calibri"/>
        <family val="2"/>
        <scheme val="minor"/>
      </rPr>
      <t>HALF</t>
    </r>
    <r>
      <rPr>
        <sz val="13"/>
        <color rgb="FFFF0000"/>
        <rFont val="Calibri"/>
        <family val="2"/>
        <scheme val="minor"/>
      </rPr>
      <t xml:space="preserve"> CI width, not the full width)</t>
    </r>
  </si>
  <si>
    <r>
      <t xml:space="preserve">Precision level (CI half width) (Note: This is the </t>
    </r>
    <r>
      <rPr>
        <b/>
        <sz val="13"/>
        <color rgb="FFFF0000"/>
        <rFont val="Calibri"/>
        <family val="2"/>
        <scheme val="minor"/>
      </rPr>
      <t>HALF</t>
    </r>
    <r>
      <rPr>
        <sz val="13"/>
        <color rgb="FFFF0000"/>
        <rFont val="Calibri"/>
        <family val="2"/>
        <scheme val="minor"/>
      </rPr>
      <t xml:space="preserve"> CI width, not the full width)</t>
    </r>
  </si>
  <si>
    <t>Fleiss p.35 Table 2.1</t>
  </si>
  <si>
    <t>Effective sample size (Fleiss p.35 (Eq. 2.29))</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</si>
</sst>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5" x14ac:knownFonts="1">
    <font>
      <sz val="11"/>
      <color theme="1"/>
      <name val="Calibri"/>
      <family val="2"/>
      <scheme val="minor"/>
    </font>
    <font>
      <b/>
      <u/>
      <sz val="11"/>
      <color theme="1"/>
      <name val="Calibri"/>
      <family val="2"/>
      <scheme val="minor"/>
    </font>
    <font>
      <u/>
      <sz val="11"/>
      <color theme="1"/>
      <name val="Calibri"/>
      <family val="2"/>
      <scheme val="minor"/>
    </font>
    <font>
      <b/>
      <sz val="13"/>
      <color rgb="FF0000FF"/>
      <name val="Calibri"/>
      <family val="2"/>
      <scheme val="minor"/>
    </font>
    <font>
      <sz val="11"/>
      <name val="Calibri"/>
      <family val="2"/>
    </font>
    <font>
      <sz val="13"/>
      <color rgb="FF0000FF"/>
      <name val="Calibri"/>
      <family val="2"/>
      <scheme val="minor"/>
    </font>
    <font>
      <sz val="11"/>
      <color rgb="FF0000FF"/>
      <name val="Calibri"/>
      <family val="2"/>
      <scheme val="minor"/>
    </font>
    <font>
      <sz val="11"/>
      <name val="Calibri"/>
      <family val="2"/>
      <scheme val="minor"/>
    </font>
    <font>
      <b/>
      <sz val="13"/>
      <color theme="5" tint="-0.249977111117893"/>
      <name val="Calibri"/>
      <family val="2"/>
      <scheme val="minor"/>
    </font>
    <font>
      <b/>
      <u/>
      <sz val="13"/>
      <color theme="5" tint="-0.249977111117893"/>
      <name val="Calibri"/>
      <family val="2"/>
      <scheme val="minor"/>
    </font>
    <font>
      <sz val="13"/>
      <color theme="5" tint="-0.249977111117893"/>
      <name val="Calibri"/>
      <family val="2"/>
      <scheme val="minor"/>
    </font>
    <font>
      <b/>
      <sz val="13"/>
      <color rgb="FFFF0000"/>
      <name val="Calibri"/>
      <family val="2"/>
      <scheme val="minor"/>
    </font>
    <font>
      <b/>
      <sz val="11"/>
      <color rgb="FFFF0000"/>
      <name val="Calibri"/>
      <family val="2"/>
      <scheme val="minor"/>
    </font>
    <font>
      <i/>
      <sz val="11"/>
      <color theme="1"/>
      <name val="Calibri"/>
      <family val="2"/>
      <scheme val="minor"/>
    </font>
    <font>
      <sz val="13"/>
      <color rgb="FFFF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6" tint="0.59996337778862885"/>
        <bgColor indexed="64"/>
      </patternFill>
    </fill>
    <fill>
      <patternFill patternType="solid">
        <fgColor theme="4" tint="0.59996337778862885"/>
        <bgColor indexed="64"/>
      </patternFill>
    </fill>
    <fill>
      <patternFill patternType="solid">
        <fgColor theme="6" tint="0.59999389629810485"/>
        <bgColor indexed="64"/>
      </patternFill>
    </fill>
    <fill>
      <patternFill patternType="solid">
        <fgColor theme="5" tint="0.599963377788628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bottom/>
      <diagonal/>
    </border>
    <border>
      <left/>
      <right style="medium">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206">
    <xf numFmtId="0" fontId="0" fillId="0" borderId="0" xfId="0"/>
    <xf numFmtId="0" fontId="0" fillId="0" borderId="0" xfId="0" applyAlignment="1">
      <alignment wrapText="1"/>
    </xf>
    <xf numFmtId="0" fontId="0" fillId="0" borderId="0" xfId="0" applyAlignment="1">
      <alignment vertical="center"/>
    </xf>
    <xf numFmtId="0" fontId="0" fillId="0" borderId="1" xfId="0" applyBorder="1" applyAlignment="1">
      <alignment vertical="center" wrapText="1"/>
    </xf>
    <xf numFmtId="0" fontId="0" fillId="0" borderId="1" xfId="0" applyBorder="1" applyAlignment="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2" borderId="5" xfId="0" applyFill="1" applyBorder="1" applyAlignment="1">
      <alignment horizontal="center" vertical="center" wrapText="1"/>
    </xf>
    <xf numFmtId="0" fontId="4" fillId="3"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9" fontId="0" fillId="2" borderId="10" xfId="0" applyNumberFormat="1" applyFill="1" applyBorder="1" applyAlignment="1">
      <alignment horizontal="center" vertical="center"/>
    </xf>
    <xf numFmtId="9" fontId="0" fillId="5" borderId="10" xfId="0" applyNumberFormat="1" applyFill="1" applyBorder="1" applyAlignment="1">
      <alignment horizontal="center" vertical="center"/>
    </xf>
    <xf numFmtId="9" fontId="0" fillId="4" borderId="11" xfId="0" applyNumberFormat="1" applyFill="1" applyBorder="1" applyAlignment="1">
      <alignment horizontal="center" vertical="center"/>
    </xf>
    <xf numFmtId="0" fontId="0" fillId="0" borderId="5" xfId="0" applyBorder="1" applyAlignment="1">
      <alignment horizontal="center" vertical="center"/>
    </xf>
    <xf numFmtId="2" fontId="0" fillId="0" borderId="4" xfId="0" applyNumberFormat="1" applyBorder="1" applyAlignment="1">
      <alignment horizontal="center" vertical="center"/>
    </xf>
    <xf numFmtId="1" fontId="0" fillId="0" borderId="5" xfId="0" applyNumberFormat="1" applyFill="1" applyBorder="1" applyAlignment="1">
      <alignment horizontal="center" vertical="center"/>
    </xf>
    <xf numFmtId="2" fontId="0" fillId="0" borderId="6" xfId="0" applyNumberFormat="1" applyFill="1" applyBorder="1" applyAlignment="1">
      <alignment horizontal="center" vertical="center"/>
    </xf>
    <xf numFmtId="0" fontId="0" fillId="0" borderId="0" xfId="0" applyBorder="1" applyAlignment="1">
      <alignment horizontal="center" vertical="center"/>
    </xf>
    <xf numFmtId="2" fontId="0" fillId="0" borderId="12" xfId="0" applyNumberFormat="1" applyBorder="1" applyAlignment="1">
      <alignment horizontal="center" vertical="center"/>
    </xf>
    <xf numFmtId="1" fontId="0" fillId="0" borderId="0" xfId="0" applyNumberFormat="1" applyFill="1" applyBorder="1" applyAlignment="1">
      <alignment horizontal="center" vertical="center"/>
    </xf>
    <xf numFmtId="2" fontId="0" fillId="0" borderId="13" xfId="0" applyNumberFormat="1" applyFill="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6" fillId="0" borderId="0" xfId="0" applyFont="1" applyFill="1" applyBorder="1" applyAlignment="1">
      <alignment horizontal="center" vertical="center"/>
    </xf>
    <xf numFmtId="0" fontId="0" fillId="0" borderId="0" xfId="0" applyAlignment="1">
      <alignment horizontal="right" vertical="center"/>
    </xf>
    <xf numFmtId="164" fontId="0" fillId="0" borderId="0" xfId="0" applyNumberFormat="1"/>
    <xf numFmtId="0" fontId="0" fillId="0" borderId="10" xfId="0" applyBorder="1" applyAlignment="1">
      <alignment horizontal="center" vertical="center"/>
    </xf>
    <xf numFmtId="2" fontId="0" fillId="0" borderId="9" xfId="0" applyNumberFormat="1" applyBorder="1" applyAlignment="1">
      <alignment horizontal="center" vertical="center"/>
    </xf>
    <xf numFmtId="1" fontId="0" fillId="0" borderId="10" xfId="0" applyNumberFormat="1" applyFill="1" applyBorder="1" applyAlignment="1">
      <alignment horizontal="center" vertical="center"/>
    </xf>
    <xf numFmtId="2" fontId="0" fillId="0" borderId="11" xfId="0" applyNumberFormat="1" applyFill="1" applyBorder="1" applyAlignment="1">
      <alignment horizontal="center" vertical="center"/>
    </xf>
    <xf numFmtId="0" fontId="3" fillId="0" borderId="0" xfId="0" applyFont="1" applyBorder="1" applyAlignment="1">
      <alignment horizontal="center" vertical="center"/>
    </xf>
    <xf numFmtId="0" fontId="0" fillId="0" borderId="4" xfId="0" applyBorder="1"/>
    <xf numFmtId="0" fontId="4" fillId="0" borderId="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0" fillId="0" borderId="6" xfId="0" applyFill="1" applyBorder="1" applyAlignment="1">
      <alignment horizontal="center" vertical="center"/>
    </xf>
    <xf numFmtId="0" fontId="5" fillId="0" borderId="0" xfId="0" applyFont="1" applyBorder="1" applyAlignment="1">
      <alignment horizontal="center" vertical="center"/>
    </xf>
    <xf numFmtId="0" fontId="0" fillId="7" borderId="12" xfId="0" applyFill="1" applyBorder="1" applyAlignment="1">
      <alignment horizontal="right"/>
    </xf>
    <xf numFmtId="9" fontId="0" fillId="7" borderId="0" xfId="0" applyNumberFormat="1" applyFill="1" applyBorder="1" applyAlignment="1">
      <alignment horizontal="center" vertical="center"/>
    </xf>
    <xf numFmtId="9" fontId="0" fillId="7" borderId="13" xfId="0" applyNumberFormat="1" applyFill="1" applyBorder="1" applyAlignment="1">
      <alignment horizontal="center" vertical="center"/>
    </xf>
    <xf numFmtId="9" fontId="0" fillId="0" borderId="0" xfId="0" applyNumberFormat="1" applyFill="1" applyBorder="1" applyAlignment="1">
      <alignment horizontal="center" vertical="center"/>
    </xf>
    <xf numFmtId="9" fontId="0" fillId="2" borderId="11" xfId="0" applyNumberFormat="1" applyFill="1" applyBorder="1" applyAlignment="1">
      <alignment horizontal="center" vertical="center"/>
    </xf>
    <xf numFmtId="9" fontId="0" fillId="5" borderId="9" xfId="0" applyNumberFormat="1" applyFill="1" applyBorder="1" applyAlignment="1">
      <alignment horizontal="center" vertical="center"/>
    </xf>
    <xf numFmtId="9" fontId="0" fillId="5" borderId="11" xfId="0" applyNumberFormat="1" applyFill="1" applyBorder="1" applyAlignment="1">
      <alignment horizontal="center" vertical="center"/>
    </xf>
    <xf numFmtId="9" fontId="0" fillId="0" borderId="16" xfId="0" applyNumberFormat="1" applyFill="1" applyBorder="1" applyAlignment="1">
      <alignment horizontal="center" vertical="center"/>
    </xf>
    <xf numFmtId="9" fontId="0" fillId="4" borderId="9" xfId="0" applyNumberFormat="1" applyFill="1" applyBorder="1" applyAlignment="1">
      <alignment horizontal="center" vertical="center"/>
    </xf>
    <xf numFmtId="9" fontId="0" fillId="4" borderId="10" xfId="0" applyNumberFormat="1" applyFill="1" applyBorder="1" applyAlignment="1">
      <alignment horizontal="center" vertical="center"/>
    </xf>
    <xf numFmtId="0" fontId="0" fillId="7" borderId="0" xfId="0" applyFill="1" applyBorder="1" applyAlignment="1">
      <alignment horizontal="center"/>
    </xf>
    <xf numFmtId="2" fontId="0" fillId="0" borderId="0" xfId="0" applyNumberFormat="1" applyFill="1" applyBorder="1" applyAlignment="1">
      <alignment horizontal="center"/>
    </xf>
    <xf numFmtId="0" fontId="0" fillId="0" borderId="6" xfId="0" applyBorder="1" applyAlignment="1">
      <alignment horizontal="center" vertical="center"/>
    </xf>
    <xf numFmtId="2" fontId="0" fillId="0" borderId="5" xfId="0" applyNumberFormat="1" applyBorder="1" applyAlignment="1">
      <alignment horizontal="center" vertical="center"/>
    </xf>
    <xf numFmtId="2" fontId="0" fillId="0" borderId="6" xfId="0" applyNumberFormat="1" applyBorder="1" applyAlignment="1">
      <alignment horizontal="center" vertical="center"/>
    </xf>
    <xf numFmtId="1" fontId="0" fillId="0" borderId="4" xfId="0" applyNumberFormat="1" applyFill="1" applyBorder="1" applyAlignment="1">
      <alignment horizontal="center" vertical="center"/>
    </xf>
    <xf numFmtId="1" fontId="0" fillId="0" borderId="6" xfId="0" applyNumberFormat="1" applyFill="1" applyBorder="1" applyAlignment="1">
      <alignment horizontal="center" vertical="center"/>
    </xf>
    <xf numFmtId="2" fontId="0" fillId="0" borderId="4" xfId="0" applyNumberFormat="1" applyFill="1" applyBorder="1" applyAlignment="1">
      <alignment horizontal="center" vertical="center"/>
    </xf>
    <xf numFmtId="2" fontId="0" fillId="0" borderId="5" xfId="0" applyNumberFormat="1" applyFill="1" applyBorder="1" applyAlignment="1">
      <alignment horizontal="center" vertical="center"/>
    </xf>
    <xf numFmtId="2" fontId="0" fillId="0" borderId="0" xfId="0" applyNumberFormat="1" applyFill="1" applyBorder="1" applyAlignment="1">
      <alignment horizontal="center" vertical="center"/>
    </xf>
    <xf numFmtId="0" fontId="0" fillId="0" borderId="9" xfId="0" applyBorder="1"/>
    <xf numFmtId="2" fontId="0" fillId="0" borderId="10" xfId="0" applyNumberFormat="1" applyBorder="1" applyAlignment="1">
      <alignment horizontal="center" vertical="center"/>
    </xf>
    <xf numFmtId="2" fontId="0" fillId="0" borderId="11" xfId="0" applyNumberFormat="1" applyBorder="1" applyAlignment="1">
      <alignment horizontal="center" vertical="center"/>
    </xf>
    <xf numFmtId="0" fontId="0" fillId="0" borderId="13" xfId="0" applyBorder="1" applyAlignment="1">
      <alignment horizontal="center" vertical="center"/>
    </xf>
    <xf numFmtId="2" fontId="0" fillId="0" borderId="0" xfId="0" applyNumberFormat="1" applyBorder="1" applyAlignment="1">
      <alignment horizontal="center" vertical="center"/>
    </xf>
    <xf numFmtId="2" fontId="0" fillId="0" borderId="13" xfId="0" applyNumberFormat="1" applyBorder="1" applyAlignment="1">
      <alignment horizontal="center" vertical="center"/>
    </xf>
    <xf numFmtId="1" fontId="0" fillId="0" borderId="12" xfId="0" applyNumberFormat="1" applyFill="1" applyBorder="1" applyAlignment="1">
      <alignment horizontal="center" vertical="center"/>
    </xf>
    <xf numFmtId="1" fontId="0" fillId="0" borderId="13" xfId="0" applyNumberFormat="1" applyFill="1" applyBorder="1" applyAlignment="1">
      <alignment horizontal="center" vertical="center"/>
    </xf>
    <xf numFmtId="2" fontId="0" fillId="0" borderId="12" xfId="0" applyNumberFormat="1" applyFill="1" applyBorder="1" applyAlignment="1">
      <alignment horizontal="center" vertical="center"/>
    </xf>
    <xf numFmtId="2" fontId="0" fillId="0" borderId="0" xfId="0" applyNumberFormat="1" applyBorder="1" applyAlignment="1">
      <alignment horizontal="center"/>
    </xf>
    <xf numFmtId="0" fontId="7" fillId="0" borderId="0" xfId="0" applyFont="1" applyAlignment="1">
      <alignment horizontal="center" vertical="center"/>
    </xf>
    <xf numFmtId="0" fontId="7" fillId="0" borderId="12" xfId="0" applyFont="1" applyFill="1" applyBorder="1" applyAlignment="1">
      <alignment horizontal="center" vertical="center"/>
    </xf>
    <xf numFmtId="0" fontId="7" fillId="0" borderId="13" xfId="0" applyFont="1" applyBorder="1" applyAlignment="1">
      <alignment horizontal="center" vertical="center"/>
    </xf>
    <xf numFmtId="2" fontId="0" fillId="0" borderId="0" xfId="0" applyNumberFormat="1"/>
    <xf numFmtId="0" fontId="0" fillId="0" borderId="12" xfId="0" applyBorder="1" applyAlignment="1">
      <alignment horizontal="center" vertical="center" wrapText="1"/>
    </xf>
    <xf numFmtId="2" fontId="0" fillId="0" borderId="13" xfId="0" applyNumberFormat="1" applyBorder="1"/>
    <xf numFmtId="0" fontId="0" fillId="0" borderId="12" xfId="0" applyBorder="1" applyAlignment="1">
      <alignment horizontal="center" vertical="center"/>
    </xf>
    <xf numFmtId="0" fontId="0" fillId="0" borderId="13" xfId="0" applyBorder="1"/>
    <xf numFmtId="0" fontId="0" fillId="0" borderId="9" xfId="0" applyBorder="1" applyAlignment="1">
      <alignment horizontal="center" vertical="center"/>
    </xf>
    <xf numFmtId="0" fontId="0" fillId="0" borderId="11" xfId="0" applyBorder="1"/>
    <xf numFmtId="0" fontId="0" fillId="0" borderId="11" xfId="0" applyBorder="1" applyAlignment="1">
      <alignment horizontal="center" vertical="center"/>
    </xf>
    <xf numFmtId="1" fontId="0" fillId="0" borderId="9" xfId="0" applyNumberFormat="1" applyFill="1" applyBorder="1" applyAlignment="1">
      <alignment horizontal="center" vertical="center"/>
    </xf>
    <xf numFmtId="1" fontId="0" fillId="0" borderId="11" xfId="0" applyNumberFormat="1" applyFill="1" applyBorder="1" applyAlignment="1">
      <alignment horizontal="center" vertical="center"/>
    </xf>
    <xf numFmtId="2" fontId="0" fillId="0" borderId="9" xfId="0" applyNumberFormat="1" applyFill="1" applyBorder="1" applyAlignment="1">
      <alignment horizontal="center" vertical="center"/>
    </xf>
    <xf numFmtId="2" fontId="0" fillId="0" borderId="10" xfId="0" applyNumberFormat="1" applyFill="1" applyBorder="1" applyAlignment="1">
      <alignment horizontal="center" vertical="center"/>
    </xf>
    <xf numFmtId="0" fontId="0" fillId="0" borderId="0" xfId="0" applyFill="1" applyBorder="1"/>
    <xf numFmtId="0" fontId="0" fillId="0" borderId="0" xfId="0" applyFill="1"/>
    <xf numFmtId="0" fontId="4" fillId="3"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9" fontId="4" fillId="3" borderId="9" xfId="0" applyNumberFormat="1" applyFont="1" applyFill="1" applyBorder="1" applyAlignment="1">
      <alignment horizontal="center" vertical="center"/>
    </xf>
    <xf numFmtId="9" fontId="4" fillId="4" borderId="10" xfId="0" applyNumberFormat="1" applyFont="1" applyFill="1" applyBorder="1" applyAlignment="1">
      <alignment horizontal="center" vertical="center"/>
    </xf>
    <xf numFmtId="9" fontId="4" fillId="6" borderId="11" xfId="0" applyNumberFormat="1" applyFont="1" applyFill="1" applyBorder="1" applyAlignment="1">
      <alignment horizontal="center" vertical="center"/>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5" fontId="0" fillId="0" borderId="6" xfId="0" applyNumberFormat="1" applyBorder="1" applyAlignment="1">
      <alignment horizontal="center" vertical="center"/>
    </xf>
    <xf numFmtId="2" fontId="0" fillId="0" borderId="6" xfId="0" applyNumberFormat="1" applyBorder="1" applyAlignment="1">
      <alignment horizontal="center"/>
    </xf>
    <xf numFmtId="165" fontId="0" fillId="0" borderId="12" xfId="0" applyNumberFormat="1" applyBorder="1" applyAlignment="1">
      <alignment horizontal="center" vertical="center"/>
    </xf>
    <xf numFmtId="165" fontId="0" fillId="0" borderId="0" xfId="0" applyNumberFormat="1" applyBorder="1" applyAlignment="1">
      <alignment horizontal="center" vertical="center"/>
    </xf>
    <xf numFmtId="165" fontId="0" fillId="0" borderId="13" xfId="0" applyNumberFormat="1" applyBorder="1" applyAlignment="1">
      <alignment horizontal="center" vertical="center"/>
    </xf>
    <xf numFmtId="2" fontId="0" fillId="0" borderId="13" xfId="0" applyNumberFormat="1" applyBorder="1" applyAlignment="1">
      <alignment horizontal="center"/>
    </xf>
    <xf numFmtId="165" fontId="0" fillId="0" borderId="9"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11" xfId="0" applyNumberFormat="1" applyBorder="1" applyAlignment="1">
      <alignment horizontal="center" vertical="center"/>
    </xf>
    <xf numFmtId="2" fontId="0" fillId="0" borderId="11" xfId="0" applyNumberFormat="1" applyBorder="1" applyAlignment="1">
      <alignment horizontal="center"/>
    </xf>
    <xf numFmtId="1" fontId="0" fillId="8" borderId="0" xfId="0" applyNumberFormat="1" applyFill="1" applyBorder="1" applyAlignment="1">
      <alignment horizontal="center" vertical="center"/>
    </xf>
    <xf numFmtId="0" fontId="5" fillId="0" borderId="8" xfId="0" applyFont="1" applyFill="1" applyBorder="1" applyAlignment="1">
      <alignment horizontal="center" vertical="center"/>
    </xf>
    <xf numFmtId="0" fontId="5" fillId="0" borderId="7" xfId="0" applyFont="1" applyFill="1" applyBorder="1" applyAlignment="1">
      <alignment horizontal="center" vertical="center"/>
    </xf>
    <xf numFmtId="166" fontId="5" fillId="0" borderId="8" xfId="0" applyNumberFormat="1" applyFont="1" applyFill="1" applyBorder="1" applyAlignment="1">
      <alignment horizontal="center" vertical="center"/>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xf>
    <xf numFmtId="0" fontId="5" fillId="0" borderId="0" xfId="0" applyFont="1" applyFill="1" applyBorder="1" applyAlignment="1">
      <alignment horizontal="center" vertical="center"/>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8"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15" xfId="0" applyFont="1" applyFill="1" applyBorder="1" applyAlignment="1">
      <alignment horizontal="center" vertical="center"/>
    </xf>
    <xf numFmtId="0" fontId="10"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0" fillId="0" borderId="0" xfId="0" applyAlignment="1">
      <alignment horizontal="center" vertical="center"/>
    </xf>
    <xf numFmtId="164" fontId="0" fillId="0" borderId="0" xfId="0" applyNumberFormat="1" applyAlignment="1">
      <alignment wrapText="1"/>
    </xf>
    <xf numFmtId="165" fontId="0" fillId="0" borderId="0" xfId="0" applyNumberFormat="1" applyAlignment="1">
      <alignment horizontal="center" vertical="center"/>
    </xf>
    <xf numFmtId="1" fontId="0" fillId="8" borderId="10" xfId="0" applyNumberFormat="1" applyFill="1" applyBorder="1" applyAlignment="1">
      <alignment horizontal="center" vertical="center"/>
    </xf>
    <xf numFmtId="0" fontId="0" fillId="0" borderId="0" xfId="0" applyBorder="1"/>
    <xf numFmtId="1" fontId="0" fillId="8" borderId="4" xfId="0" applyNumberFormat="1" applyFill="1" applyBorder="1" applyAlignment="1">
      <alignment horizontal="center" vertical="center"/>
    </xf>
    <xf numFmtId="0" fontId="0" fillId="9" borderId="4" xfId="0" applyFill="1" applyBorder="1" applyAlignment="1">
      <alignment horizontal="center" vertical="center"/>
    </xf>
    <xf numFmtId="1" fontId="0" fillId="0" borderId="16" xfId="0" applyNumberFormat="1" applyBorder="1" applyAlignment="1">
      <alignment horizontal="center" vertical="center"/>
    </xf>
    <xf numFmtId="1" fontId="0" fillId="8" borderId="12" xfId="0" applyNumberFormat="1" applyFill="1" applyBorder="1" applyAlignment="1">
      <alignment horizontal="center" vertical="center"/>
    </xf>
    <xf numFmtId="0" fontId="0" fillId="9" borderId="12" xfId="0" applyFill="1" applyBorder="1" applyAlignment="1">
      <alignment horizontal="center" vertical="center"/>
    </xf>
    <xf numFmtId="0" fontId="5" fillId="0" borderId="7" xfId="0" applyFont="1" applyFill="1" applyBorder="1" applyAlignment="1">
      <alignment horizontal="center" vertical="center" wrapText="1"/>
    </xf>
    <xf numFmtId="0" fontId="5" fillId="0" borderId="14" xfId="0" applyFont="1" applyFill="1" applyBorder="1" applyAlignment="1">
      <alignment horizontal="center" vertical="center"/>
    </xf>
    <xf numFmtId="166" fontId="5" fillId="0" borderId="15" xfId="0" applyNumberFormat="1" applyFont="1" applyFill="1" applyBorder="1" applyAlignment="1">
      <alignment horizontal="center" vertical="center"/>
    </xf>
    <xf numFmtId="0" fontId="0" fillId="0" borderId="0" xfId="0" applyFill="1" applyAlignment="1">
      <alignment wrapText="1"/>
    </xf>
    <xf numFmtId="0" fontId="0" fillId="0" borderId="0" xfId="0" applyFill="1" applyAlignment="1">
      <alignment horizontal="center" vertical="center"/>
    </xf>
    <xf numFmtId="1" fontId="0" fillId="8" borderId="9" xfId="0" applyNumberFormat="1" applyFill="1" applyBorder="1" applyAlignment="1">
      <alignment horizontal="center" vertical="center"/>
    </xf>
    <xf numFmtId="0" fontId="0" fillId="9" borderId="9" xfId="0" applyFill="1" applyBorder="1" applyAlignment="1">
      <alignment horizontal="center" vertical="center"/>
    </xf>
    <xf numFmtId="1" fontId="0" fillId="0" borderId="18" xfId="0" applyNumberFormat="1" applyBorder="1" applyAlignment="1">
      <alignment horizontal="center" vertical="center"/>
    </xf>
    <xf numFmtId="0" fontId="0" fillId="0" borderId="0" xfId="0" applyAlignment="1">
      <alignment vertical="top" wrapText="1"/>
    </xf>
    <xf numFmtId="0" fontId="1" fillId="0" borderId="17" xfId="0" applyFont="1" applyBorder="1" applyAlignment="1">
      <alignment horizontal="center" vertical="center"/>
    </xf>
    <xf numFmtId="0" fontId="1" fillId="0" borderId="17" xfId="0" applyFont="1"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0" xfId="0" applyBorder="1" applyAlignment="1">
      <alignment vertical="center"/>
    </xf>
    <xf numFmtId="0" fontId="0" fillId="0" borderId="22"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0" fillId="0" borderId="25" xfId="0" applyBorder="1" applyAlignment="1">
      <alignment vertical="center"/>
    </xf>
    <xf numFmtId="0" fontId="0" fillId="0" borderId="27" xfId="0" applyBorder="1" applyAlignment="1">
      <alignment vertical="center" wrapText="1"/>
    </xf>
    <xf numFmtId="0" fontId="0" fillId="0" borderId="28" xfId="0" applyBorder="1" applyAlignment="1">
      <alignment vertical="center" wrapText="1"/>
    </xf>
    <xf numFmtId="0" fontId="0" fillId="0" borderId="28" xfId="0" applyBorder="1" applyAlignment="1">
      <alignment vertical="center"/>
    </xf>
    <xf numFmtId="0" fontId="0" fillId="10" borderId="21" xfId="0" applyFill="1" applyBorder="1" applyAlignment="1">
      <alignment horizontal="center" vertical="center"/>
    </xf>
    <xf numFmtId="0" fontId="0" fillId="10" borderId="26" xfId="0" applyFill="1" applyBorder="1" applyAlignment="1">
      <alignment horizontal="center" vertical="center"/>
    </xf>
    <xf numFmtId="0" fontId="1" fillId="10" borderId="17" xfId="0" applyFont="1" applyFill="1" applyBorder="1" applyAlignment="1">
      <alignment horizontal="center" vertical="center" wrapText="1"/>
    </xf>
    <xf numFmtId="0" fontId="0" fillId="10" borderId="26" xfId="0" applyFill="1" applyBorder="1" applyAlignment="1">
      <alignment horizontal="center" vertical="center" wrapText="1"/>
    </xf>
    <xf numFmtId="0" fontId="0" fillId="10" borderId="30" xfId="0" applyFill="1" applyBorder="1" applyAlignment="1">
      <alignment horizontal="center" vertical="center" wrapText="1"/>
    </xf>
    <xf numFmtId="0" fontId="0" fillId="10" borderId="23" xfId="0" applyFill="1" applyBorder="1" applyAlignment="1">
      <alignment horizontal="center" vertical="center" wrapText="1"/>
    </xf>
    <xf numFmtId="0" fontId="0" fillId="10" borderId="29" xfId="0" applyFill="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Fill="1" applyBorder="1" applyAlignment="1">
      <alignment horizontal="center" vertical="center"/>
    </xf>
    <xf numFmtId="0" fontId="14" fillId="0" borderId="7" xfId="0" applyFont="1" applyBorder="1" applyAlignment="1">
      <alignment horizontal="center" vertical="center" wrapText="1"/>
    </xf>
    <xf numFmtId="0" fontId="14" fillId="0" borderId="14" xfId="0" applyFont="1" applyBorder="1" applyAlignment="1">
      <alignment horizontal="center" vertical="center" wrapText="1"/>
    </xf>
    <xf numFmtId="0" fontId="0" fillId="10" borderId="0" xfId="0" applyFill="1" applyAlignment="1">
      <alignment horizontal="left" vertical="top"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9" xfId="0" applyFill="1" applyBorder="1" applyAlignment="1">
      <alignment horizontal="center" vertical="center" wrapText="1"/>
    </xf>
    <xf numFmtId="0" fontId="0" fillId="0" borderId="4" xfId="0" applyBorder="1" applyAlignment="1">
      <alignment horizontal="center"/>
    </xf>
    <xf numFmtId="0" fontId="0" fillId="0" borderId="6" xfId="0" applyBorder="1" applyAlignment="1">
      <alignment horizontal="center"/>
    </xf>
    <xf numFmtId="0" fontId="0" fillId="11" borderId="0" xfId="0" applyFill="1" applyBorder="1" applyAlignment="1">
      <alignment horizontal="left" vertical="top"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2" borderId="5"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0" fillId="0" borderId="5" xfId="0" applyBorder="1"/>
    <xf numFmtId="0" fontId="0" fillId="0" borderId="6"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7" fillId="0" borderId="0" xfId="0" applyFont="1" applyFill="1" applyBorder="1" applyAlignment="1">
      <alignment horizontal="left" vertical="top" wrapText="1"/>
    </xf>
    <xf numFmtId="0" fontId="0" fillId="2" borderId="17" xfId="0" applyFill="1" applyBorder="1" applyAlignment="1">
      <alignment horizontal="center" vertical="center" wrapText="1"/>
    </xf>
    <xf numFmtId="0" fontId="0" fillId="2" borderId="18" xfId="0" applyFill="1" applyBorder="1" applyAlignment="1">
      <alignment horizontal="center" vertical="center" wrapText="1"/>
    </xf>
    <xf numFmtId="0" fontId="0" fillId="0" borderId="9" xfId="0" applyBorder="1"/>
    <xf numFmtId="0" fontId="0" fillId="2" borderId="6" xfId="0" applyFill="1" applyBorder="1" applyAlignment="1">
      <alignment horizontal="center" vertical="center" wrapText="1"/>
    </xf>
    <xf numFmtId="0" fontId="0" fillId="0" borderId="11" xfId="0" applyBorder="1"/>
    <xf numFmtId="0" fontId="0" fillId="2" borderId="11" xfId="0" applyFill="1" applyBorder="1" applyAlignment="1">
      <alignment horizontal="center" vertical="center" wrapText="1"/>
    </xf>
    <xf numFmtId="0" fontId="11" fillId="0" borderId="0" xfId="0" applyFont="1" applyFill="1" applyBorder="1" applyAlignment="1">
      <alignment horizontal="left" vertical="center"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sqref="A1:K33"/>
    </sheetView>
  </sheetViews>
  <sheetFormatPr defaultRowHeight="15" x14ac:dyDescent="0.25"/>
  <sheetData>
    <row r="1" spans="1:12" ht="15" customHeight="1" x14ac:dyDescent="0.25">
      <c r="A1" s="161" t="s">
        <v>122</v>
      </c>
      <c r="B1" s="161"/>
      <c r="C1" s="161"/>
      <c r="D1" s="161"/>
      <c r="E1" s="161"/>
      <c r="F1" s="161"/>
      <c r="G1" s="161"/>
      <c r="H1" s="161"/>
      <c r="I1" s="161"/>
      <c r="J1" s="161"/>
      <c r="K1" s="161"/>
      <c r="L1" s="136"/>
    </row>
    <row r="2" spans="1:12" x14ac:dyDescent="0.25">
      <c r="A2" s="161"/>
      <c r="B2" s="161"/>
      <c r="C2" s="161"/>
      <c r="D2" s="161"/>
      <c r="E2" s="161"/>
      <c r="F2" s="161"/>
      <c r="G2" s="161"/>
      <c r="H2" s="161"/>
      <c r="I2" s="161"/>
      <c r="J2" s="161"/>
      <c r="K2" s="161"/>
      <c r="L2" s="136"/>
    </row>
    <row r="3" spans="1:12" x14ac:dyDescent="0.25">
      <c r="A3" s="161"/>
      <c r="B3" s="161"/>
      <c r="C3" s="161"/>
      <c r="D3" s="161"/>
      <c r="E3" s="161"/>
      <c r="F3" s="161"/>
      <c r="G3" s="161"/>
      <c r="H3" s="161"/>
      <c r="I3" s="161"/>
      <c r="J3" s="161"/>
      <c r="K3" s="161"/>
      <c r="L3" s="136"/>
    </row>
    <row r="4" spans="1:12" x14ac:dyDescent="0.25">
      <c r="A4" s="161"/>
      <c r="B4" s="161"/>
      <c r="C4" s="161"/>
      <c r="D4" s="161"/>
      <c r="E4" s="161"/>
      <c r="F4" s="161"/>
      <c r="G4" s="161"/>
      <c r="H4" s="161"/>
      <c r="I4" s="161"/>
      <c r="J4" s="161"/>
      <c r="K4" s="161"/>
      <c r="L4" s="136"/>
    </row>
    <row r="5" spans="1:12" x14ac:dyDescent="0.25">
      <c r="A5" s="161"/>
      <c r="B5" s="161"/>
      <c r="C5" s="161"/>
      <c r="D5" s="161"/>
      <c r="E5" s="161"/>
      <c r="F5" s="161"/>
      <c r="G5" s="161"/>
      <c r="H5" s="161"/>
      <c r="I5" s="161"/>
      <c r="J5" s="161"/>
      <c r="K5" s="161"/>
      <c r="L5" s="136"/>
    </row>
    <row r="6" spans="1:12" x14ac:dyDescent="0.25">
      <c r="A6" s="161"/>
      <c r="B6" s="161"/>
      <c r="C6" s="161"/>
      <c r="D6" s="161"/>
      <c r="E6" s="161"/>
      <c r="F6" s="161"/>
      <c r="G6" s="161"/>
      <c r="H6" s="161"/>
      <c r="I6" s="161"/>
      <c r="J6" s="161"/>
      <c r="K6" s="161"/>
      <c r="L6" s="136"/>
    </row>
    <row r="7" spans="1:12" x14ac:dyDescent="0.25">
      <c r="A7" s="161"/>
      <c r="B7" s="161"/>
      <c r="C7" s="161"/>
      <c r="D7" s="161"/>
      <c r="E7" s="161"/>
      <c r="F7" s="161"/>
      <c r="G7" s="161"/>
      <c r="H7" s="161"/>
      <c r="I7" s="161"/>
      <c r="J7" s="161"/>
      <c r="K7" s="161"/>
      <c r="L7" s="136"/>
    </row>
    <row r="8" spans="1:12" x14ac:dyDescent="0.25">
      <c r="A8" s="161"/>
      <c r="B8" s="161"/>
      <c r="C8" s="161"/>
      <c r="D8" s="161"/>
      <c r="E8" s="161"/>
      <c r="F8" s="161"/>
      <c r="G8" s="161"/>
      <c r="H8" s="161"/>
      <c r="I8" s="161"/>
      <c r="J8" s="161"/>
      <c r="K8" s="161"/>
      <c r="L8" s="136"/>
    </row>
    <row r="9" spans="1:12" x14ac:dyDescent="0.25">
      <c r="A9" s="161"/>
      <c r="B9" s="161"/>
      <c r="C9" s="161"/>
      <c r="D9" s="161"/>
      <c r="E9" s="161"/>
      <c r="F9" s="161"/>
      <c r="G9" s="161"/>
      <c r="H9" s="161"/>
      <c r="I9" s="161"/>
      <c r="J9" s="161"/>
      <c r="K9" s="161"/>
      <c r="L9" s="136"/>
    </row>
    <row r="10" spans="1:12" x14ac:dyDescent="0.25">
      <c r="A10" s="161"/>
      <c r="B10" s="161"/>
      <c r="C10" s="161"/>
      <c r="D10" s="161"/>
      <c r="E10" s="161"/>
      <c r="F10" s="161"/>
      <c r="G10" s="161"/>
      <c r="H10" s="161"/>
      <c r="I10" s="161"/>
      <c r="J10" s="161"/>
      <c r="K10" s="161"/>
      <c r="L10" s="136"/>
    </row>
    <row r="11" spans="1:12" x14ac:dyDescent="0.25">
      <c r="A11" s="161"/>
      <c r="B11" s="161"/>
      <c r="C11" s="161"/>
      <c r="D11" s="161"/>
      <c r="E11" s="161"/>
      <c r="F11" s="161"/>
      <c r="G11" s="161"/>
      <c r="H11" s="161"/>
      <c r="I11" s="161"/>
      <c r="J11" s="161"/>
      <c r="K11" s="161"/>
      <c r="L11" s="136"/>
    </row>
    <row r="12" spans="1:12" x14ac:dyDescent="0.25">
      <c r="A12" s="161"/>
      <c r="B12" s="161"/>
      <c r="C12" s="161"/>
      <c r="D12" s="161"/>
      <c r="E12" s="161"/>
      <c r="F12" s="161"/>
      <c r="G12" s="161"/>
      <c r="H12" s="161"/>
      <c r="I12" s="161"/>
      <c r="J12" s="161"/>
      <c r="K12" s="161"/>
      <c r="L12" s="136"/>
    </row>
    <row r="13" spans="1:12" x14ac:dyDescent="0.25">
      <c r="A13" s="161"/>
      <c r="B13" s="161"/>
      <c r="C13" s="161"/>
      <c r="D13" s="161"/>
      <c r="E13" s="161"/>
      <c r="F13" s="161"/>
      <c r="G13" s="161"/>
      <c r="H13" s="161"/>
      <c r="I13" s="161"/>
      <c r="J13" s="161"/>
      <c r="K13" s="161"/>
      <c r="L13" s="136"/>
    </row>
    <row r="14" spans="1:12" x14ac:dyDescent="0.25">
      <c r="A14" s="161"/>
      <c r="B14" s="161"/>
      <c r="C14" s="161"/>
      <c r="D14" s="161"/>
      <c r="E14" s="161"/>
      <c r="F14" s="161"/>
      <c r="G14" s="161"/>
      <c r="H14" s="161"/>
      <c r="I14" s="161"/>
      <c r="J14" s="161"/>
      <c r="K14" s="161"/>
      <c r="L14" s="136"/>
    </row>
    <row r="15" spans="1:12" x14ac:dyDescent="0.25">
      <c r="A15" s="161"/>
      <c r="B15" s="161"/>
      <c r="C15" s="161"/>
      <c r="D15" s="161"/>
      <c r="E15" s="161"/>
      <c r="F15" s="161"/>
      <c r="G15" s="161"/>
      <c r="H15" s="161"/>
      <c r="I15" s="161"/>
      <c r="J15" s="161"/>
      <c r="K15" s="161"/>
      <c r="L15" s="136"/>
    </row>
    <row r="16" spans="1:12" x14ac:dyDescent="0.25">
      <c r="A16" s="161"/>
      <c r="B16" s="161"/>
      <c r="C16" s="161"/>
      <c r="D16" s="161"/>
      <c r="E16" s="161"/>
      <c r="F16" s="161"/>
      <c r="G16" s="161"/>
      <c r="H16" s="161"/>
      <c r="I16" s="161"/>
      <c r="J16" s="161"/>
      <c r="K16" s="161"/>
      <c r="L16" s="136"/>
    </row>
    <row r="17" spans="1:12" x14ac:dyDescent="0.25">
      <c r="A17" s="161"/>
      <c r="B17" s="161"/>
      <c r="C17" s="161"/>
      <c r="D17" s="161"/>
      <c r="E17" s="161"/>
      <c r="F17" s="161"/>
      <c r="G17" s="161"/>
      <c r="H17" s="161"/>
      <c r="I17" s="161"/>
      <c r="J17" s="161"/>
      <c r="K17" s="161"/>
      <c r="L17" s="136"/>
    </row>
    <row r="18" spans="1:12" x14ac:dyDescent="0.25">
      <c r="A18" s="161"/>
      <c r="B18" s="161"/>
      <c r="C18" s="161"/>
      <c r="D18" s="161"/>
      <c r="E18" s="161"/>
      <c r="F18" s="161"/>
      <c r="G18" s="161"/>
      <c r="H18" s="161"/>
      <c r="I18" s="161"/>
      <c r="J18" s="161"/>
      <c r="K18" s="161"/>
      <c r="L18" s="136"/>
    </row>
    <row r="19" spans="1:12" x14ac:dyDescent="0.25">
      <c r="A19" s="161"/>
      <c r="B19" s="161"/>
      <c r="C19" s="161"/>
      <c r="D19" s="161"/>
      <c r="E19" s="161"/>
      <c r="F19" s="161"/>
      <c r="G19" s="161"/>
      <c r="H19" s="161"/>
      <c r="I19" s="161"/>
      <c r="J19" s="161"/>
      <c r="K19" s="161"/>
      <c r="L19" s="136"/>
    </row>
    <row r="20" spans="1:12" x14ac:dyDescent="0.25">
      <c r="A20" s="161"/>
      <c r="B20" s="161"/>
      <c r="C20" s="161"/>
      <c r="D20" s="161"/>
      <c r="E20" s="161"/>
      <c r="F20" s="161"/>
      <c r="G20" s="161"/>
      <c r="H20" s="161"/>
      <c r="I20" s="161"/>
      <c r="J20" s="161"/>
      <c r="K20" s="161"/>
      <c r="L20" s="136"/>
    </row>
    <row r="21" spans="1:12" x14ac:dyDescent="0.25">
      <c r="A21" s="161"/>
      <c r="B21" s="161"/>
      <c r="C21" s="161"/>
      <c r="D21" s="161"/>
      <c r="E21" s="161"/>
      <c r="F21" s="161"/>
      <c r="G21" s="161"/>
      <c r="H21" s="161"/>
      <c r="I21" s="161"/>
      <c r="J21" s="161"/>
      <c r="K21" s="161"/>
      <c r="L21" s="136"/>
    </row>
    <row r="22" spans="1:12" x14ac:dyDescent="0.25">
      <c r="A22" s="161"/>
      <c r="B22" s="161"/>
      <c r="C22" s="161"/>
      <c r="D22" s="161"/>
      <c r="E22" s="161"/>
      <c r="F22" s="161"/>
      <c r="G22" s="161"/>
      <c r="H22" s="161"/>
      <c r="I22" s="161"/>
      <c r="J22" s="161"/>
      <c r="K22" s="161"/>
      <c r="L22" s="136"/>
    </row>
    <row r="23" spans="1:12" x14ac:dyDescent="0.25">
      <c r="A23" s="161"/>
      <c r="B23" s="161"/>
      <c r="C23" s="161"/>
      <c r="D23" s="161"/>
      <c r="E23" s="161"/>
      <c r="F23" s="161"/>
      <c r="G23" s="161"/>
      <c r="H23" s="161"/>
      <c r="I23" s="161"/>
      <c r="J23" s="161"/>
      <c r="K23" s="161"/>
      <c r="L23" s="136"/>
    </row>
    <row r="24" spans="1:12" x14ac:dyDescent="0.25">
      <c r="A24" s="161"/>
      <c r="B24" s="161"/>
      <c r="C24" s="161"/>
      <c r="D24" s="161"/>
      <c r="E24" s="161"/>
      <c r="F24" s="161"/>
      <c r="G24" s="161"/>
      <c r="H24" s="161"/>
      <c r="I24" s="161"/>
      <c r="J24" s="161"/>
      <c r="K24" s="161"/>
      <c r="L24" s="136"/>
    </row>
    <row r="25" spans="1:12" x14ac:dyDescent="0.25">
      <c r="A25" s="161"/>
      <c r="B25" s="161"/>
      <c r="C25" s="161"/>
      <c r="D25" s="161"/>
      <c r="E25" s="161"/>
      <c r="F25" s="161"/>
      <c r="G25" s="161"/>
      <c r="H25" s="161"/>
      <c r="I25" s="161"/>
      <c r="J25" s="161"/>
      <c r="K25" s="161"/>
      <c r="L25" s="136"/>
    </row>
    <row r="26" spans="1:12" x14ac:dyDescent="0.25">
      <c r="A26" s="161"/>
      <c r="B26" s="161"/>
      <c r="C26" s="161"/>
      <c r="D26" s="161"/>
      <c r="E26" s="161"/>
      <c r="F26" s="161"/>
      <c r="G26" s="161"/>
      <c r="H26" s="161"/>
      <c r="I26" s="161"/>
      <c r="J26" s="161"/>
      <c r="K26" s="161"/>
      <c r="L26" s="136"/>
    </row>
    <row r="27" spans="1:12" x14ac:dyDescent="0.25">
      <c r="A27" s="161"/>
      <c r="B27" s="161"/>
      <c r="C27" s="161"/>
      <c r="D27" s="161"/>
      <c r="E27" s="161"/>
      <c r="F27" s="161"/>
      <c r="G27" s="161"/>
      <c r="H27" s="161"/>
      <c r="I27" s="161"/>
      <c r="J27" s="161"/>
      <c r="K27" s="161"/>
      <c r="L27" s="136"/>
    </row>
    <row r="28" spans="1:12" x14ac:dyDescent="0.25">
      <c r="A28" s="161"/>
      <c r="B28" s="161"/>
      <c r="C28" s="161"/>
      <c r="D28" s="161"/>
      <c r="E28" s="161"/>
      <c r="F28" s="161"/>
      <c r="G28" s="161"/>
      <c r="H28" s="161"/>
      <c r="I28" s="161"/>
      <c r="J28" s="161"/>
      <c r="K28" s="161"/>
      <c r="L28" s="136"/>
    </row>
    <row r="29" spans="1:12" x14ac:dyDescent="0.25">
      <c r="A29" s="161"/>
      <c r="B29" s="161"/>
      <c r="C29" s="161"/>
      <c r="D29" s="161"/>
      <c r="E29" s="161"/>
      <c r="F29" s="161"/>
      <c r="G29" s="161"/>
      <c r="H29" s="161"/>
      <c r="I29" s="161"/>
      <c r="J29" s="161"/>
      <c r="K29" s="161"/>
      <c r="L29" s="136"/>
    </row>
    <row r="30" spans="1:12" x14ac:dyDescent="0.25">
      <c r="A30" s="161"/>
      <c r="B30" s="161"/>
      <c r="C30" s="161"/>
      <c r="D30" s="161"/>
      <c r="E30" s="161"/>
      <c r="F30" s="161"/>
      <c r="G30" s="161"/>
      <c r="H30" s="161"/>
      <c r="I30" s="161"/>
      <c r="J30" s="161"/>
      <c r="K30" s="161"/>
      <c r="L30" s="136"/>
    </row>
    <row r="31" spans="1:12" x14ac:dyDescent="0.25">
      <c r="A31" s="161"/>
      <c r="B31" s="161"/>
      <c r="C31" s="161"/>
      <c r="D31" s="161"/>
      <c r="E31" s="161"/>
      <c r="F31" s="161"/>
      <c r="G31" s="161"/>
      <c r="H31" s="161"/>
      <c r="I31" s="161"/>
      <c r="J31" s="161"/>
      <c r="K31" s="161"/>
      <c r="L31" s="136"/>
    </row>
    <row r="32" spans="1:12" x14ac:dyDescent="0.25">
      <c r="A32" s="161"/>
      <c r="B32" s="161"/>
      <c r="C32" s="161"/>
      <c r="D32" s="161"/>
      <c r="E32" s="161"/>
      <c r="F32" s="161"/>
      <c r="G32" s="161"/>
      <c r="H32" s="161"/>
      <c r="I32" s="161"/>
      <c r="J32" s="161"/>
      <c r="K32" s="161"/>
      <c r="L32" s="136"/>
    </row>
    <row r="33" spans="1:12" x14ac:dyDescent="0.25">
      <c r="A33" s="161"/>
      <c r="B33" s="161"/>
      <c r="C33" s="161"/>
      <c r="D33" s="161"/>
      <c r="E33" s="161"/>
      <c r="F33" s="161"/>
      <c r="G33" s="161"/>
      <c r="H33" s="161"/>
      <c r="I33" s="161"/>
      <c r="J33" s="161"/>
      <c r="K33" s="161"/>
      <c r="L33" s="136"/>
    </row>
    <row r="34" spans="1:12" x14ac:dyDescent="0.25">
      <c r="A34" s="136"/>
      <c r="B34" s="136"/>
      <c r="C34" s="136"/>
      <c r="D34" s="136"/>
      <c r="E34" s="136"/>
      <c r="F34" s="136"/>
      <c r="G34" s="136"/>
      <c r="H34" s="136"/>
      <c r="I34" s="136"/>
      <c r="J34" s="136"/>
      <c r="K34" s="136"/>
      <c r="L34" s="136"/>
    </row>
    <row r="35" spans="1:12" x14ac:dyDescent="0.25">
      <c r="A35" s="136"/>
      <c r="B35" s="136"/>
      <c r="C35" s="136"/>
      <c r="D35" s="136"/>
      <c r="E35" s="136"/>
      <c r="F35" s="136"/>
      <c r="G35" s="136"/>
      <c r="H35" s="136"/>
      <c r="I35" s="136"/>
      <c r="J35" s="136"/>
      <c r="K35" s="136"/>
      <c r="L35" s="136"/>
    </row>
    <row r="36" spans="1:12" x14ac:dyDescent="0.25">
      <c r="A36" s="136"/>
      <c r="B36" s="136"/>
      <c r="C36" s="136"/>
      <c r="D36" s="136"/>
      <c r="E36" s="136"/>
      <c r="F36" s="136"/>
      <c r="G36" s="136"/>
      <c r="H36" s="136"/>
      <c r="I36" s="136"/>
      <c r="J36" s="136"/>
      <c r="K36" s="136"/>
      <c r="L36" s="136"/>
    </row>
  </sheetData>
  <mergeCells count="1">
    <mergeCell ref="A1:K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
  <sheetViews>
    <sheetView zoomScale="80" zoomScaleNormal="80" workbookViewId="0">
      <pane ySplit="1" topLeftCell="A5" activePane="bottomLeft" state="frozen"/>
      <selection activeCell="B1" sqref="B1"/>
      <selection pane="bottomLeft" activeCell="B6" sqref="B6"/>
    </sheetView>
  </sheetViews>
  <sheetFormatPr defaultColWidth="9.140625" defaultRowHeight="15" x14ac:dyDescent="0.25"/>
  <cols>
    <col min="1" max="1" width="28.85546875" style="2" bestFit="1" customWidth="1"/>
    <col min="2" max="2" width="36.85546875" style="2" bestFit="1" customWidth="1"/>
    <col min="3" max="3" width="34.5703125" style="2" customWidth="1"/>
    <col min="4" max="4" width="32.140625" style="2" customWidth="1"/>
    <col min="5" max="5" width="21" style="2" bestFit="1" customWidth="1"/>
    <col min="6" max="7" width="30.85546875" style="2" customWidth="1"/>
    <col min="8" max="8" width="41.7109375" style="2" bestFit="1" customWidth="1"/>
    <col min="9" max="16384" width="9.140625" style="2"/>
  </cols>
  <sheetData>
    <row r="1" spans="1:8" ht="30.75" thickBot="1" x14ac:dyDescent="0.3">
      <c r="A1" s="137" t="s">
        <v>118</v>
      </c>
      <c r="B1" s="137" t="s">
        <v>0</v>
      </c>
      <c r="C1" s="137" t="s">
        <v>1</v>
      </c>
      <c r="D1" s="137" t="s">
        <v>9</v>
      </c>
      <c r="E1" s="138" t="s">
        <v>2</v>
      </c>
      <c r="F1" s="137" t="s">
        <v>119</v>
      </c>
      <c r="G1" s="137" t="s">
        <v>120</v>
      </c>
      <c r="H1" s="151" t="s">
        <v>123</v>
      </c>
    </row>
    <row r="2" spans="1:8" ht="75" x14ac:dyDescent="0.25">
      <c r="A2" s="139" t="s">
        <v>112</v>
      </c>
      <c r="B2" s="140" t="s">
        <v>16</v>
      </c>
      <c r="C2" s="140" t="s">
        <v>12</v>
      </c>
      <c r="D2" s="140" t="s">
        <v>10</v>
      </c>
      <c r="E2" s="141" t="s">
        <v>4</v>
      </c>
      <c r="F2" s="140" t="s">
        <v>29</v>
      </c>
      <c r="G2" s="140" t="s">
        <v>13</v>
      </c>
      <c r="H2" s="153" t="s">
        <v>124</v>
      </c>
    </row>
    <row r="3" spans="1:8" ht="120" x14ac:dyDescent="0.25">
      <c r="A3" s="142" t="s">
        <v>113</v>
      </c>
      <c r="B3" s="3" t="s">
        <v>15</v>
      </c>
      <c r="C3" s="3" t="s">
        <v>14</v>
      </c>
      <c r="D3" s="3" t="s">
        <v>10</v>
      </c>
      <c r="E3" s="4" t="s">
        <v>4</v>
      </c>
      <c r="F3" s="3" t="s">
        <v>29</v>
      </c>
      <c r="G3" s="3" t="s">
        <v>13</v>
      </c>
      <c r="H3" s="154" t="s">
        <v>124</v>
      </c>
    </row>
    <row r="4" spans="1:8" ht="120.75" thickBot="1" x14ac:dyDescent="0.3">
      <c r="A4" s="143" t="s">
        <v>114</v>
      </c>
      <c r="B4" s="144" t="s">
        <v>17</v>
      </c>
      <c r="C4" s="144" t="s">
        <v>18</v>
      </c>
      <c r="D4" s="144" t="s">
        <v>20</v>
      </c>
      <c r="E4" s="145" t="s">
        <v>4</v>
      </c>
      <c r="F4" s="144" t="s">
        <v>29</v>
      </c>
      <c r="G4" s="144" t="s">
        <v>19</v>
      </c>
      <c r="H4" s="152" t="s">
        <v>124</v>
      </c>
    </row>
    <row r="5" spans="1:8" ht="135" x14ac:dyDescent="0.25">
      <c r="A5" s="139" t="s">
        <v>115</v>
      </c>
      <c r="B5" s="140" t="s">
        <v>28</v>
      </c>
      <c r="C5" s="140" t="s">
        <v>21</v>
      </c>
      <c r="D5" s="140" t="s">
        <v>22</v>
      </c>
      <c r="E5" s="141" t="s">
        <v>5</v>
      </c>
      <c r="F5" s="140" t="s">
        <v>30</v>
      </c>
      <c r="G5" s="140" t="s">
        <v>23</v>
      </c>
      <c r="H5" s="149"/>
    </row>
    <row r="6" spans="1:8" ht="190.5" customHeight="1" thickBot="1" x14ac:dyDescent="0.3">
      <c r="A6" s="143" t="s">
        <v>116</v>
      </c>
      <c r="B6" s="144" t="s">
        <v>27</v>
      </c>
      <c r="C6" s="144" t="s">
        <v>24</v>
      </c>
      <c r="D6" s="144" t="s">
        <v>25</v>
      </c>
      <c r="E6" s="145" t="s">
        <v>6</v>
      </c>
      <c r="F6" s="144" t="s">
        <v>31</v>
      </c>
      <c r="G6" s="144" t="s">
        <v>26</v>
      </c>
      <c r="H6" s="150"/>
    </row>
    <row r="7" spans="1:8" ht="90.75" thickBot="1" x14ac:dyDescent="0.3">
      <c r="A7" s="146" t="s">
        <v>117</v>
      </c>
      <c r="B7" s="147" t="s">
        <v>8</v>
      </c>
      <c r="C7" s="147" t="s">
        <v>11</v>
      </c>
      <c r="D7" s="147" t="s">
        <v>10</v>
      </c>
      <c r="E7" s="148" t="s">
        <v>3</v>
      </c>
      <c r="F7" s="147" t="s">
        <v>32</v>
      </c>
      <c r="G7" s="147" t="s">
        <v>7</v>
      </c>
      <c r="H7" s="155" t="s">
        <v>125</v>
      </c>
    </row>
  </sheetData>
  <printOptions horizontalCentered="1" verticalCentered="1" gridLines="1"/>
  <pageMargins left="0.5" right="0.5" top="0.5" bottom="0.5" header="0.3" footer="0.3"/>
  <pageSetup scale="4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abSelected="1" zoomScale="90" zoomScaleNormal="90" workbookViewId="0"/>
  </sheetViews>
  <sheetFormatPr defaultRowHeight="15" x14ac:dyDescent="0.25"/>
  <cols>
    <col min="1" max="1" width="41.140625" customWidth="1"/>
    <col min="2" max="2" width="25" customWidth="1"/>
    <col min="6" max="6" width="33.140625" bestFit="1" customWidth="1"/>
    <col min="7" max="7" width="28.7109375" customWidth="1"/>
    <col min="8" max="8" width="22.85546875" bestFit="1" customWidth="1"/>
    <col min="9" max="9" width="24.85546875" customWidth="1"/>
  </cols>
  <sheetData>
    <row r="1" spans="1:8" ht="107.25" customHeight="1" x14ac:dyDescent="0.25">
      <c r="A1" s="5" t="s">
        <v>33</v>
      </c>
      <c r="B1" s="6" t="s">
        <v>34</v>
      </c>
      <c r="D1" s="162"/>
      <c r="E1" s="163"/>
      <c r="F1" s="7" t="s">
        <v>35</v>
      </c>
      <c r="G1" s="8" t="s">
        <v>36</v>
      </c>
      <c r="H1" s="9" t="s">
        <v>37</v>
      </c>
    </row>
    <row r="2" spans="1:8" ht="15" customHeight="1" x14ac:dyDescent="0.25">
      <c r="A2" s="10" t="s">
        <v>38</v>
      </c>
      <c r="B2" s="11">
        <f>1/6</f>
        <v>0.16666666666666666</v>
      </c>
      <c r="D2" s="164"/>
      <c r="E2" s="165"/>
      <c r="F2" s="12">
        <f>B5</f>
        <v>0.85</v>
      </c>
      <c r="G2" s="13">
        <f>B5</f>
        <v>0.85</v>
      </c>
      <c r="H2" s="14">
        <f>B5</f>
        <v>0.85</v>
      </c>
    </row>
    <row r="3" spans="1:8" ht="17.25" x14ac:dyDescent="0.25">
      <c r="A3" s="10" t="s">
        <v>39</v>
      </c>
      <c r="B3" s="11">
        <v>0.05</v>
      </c>
      <c r="D3" s="166" t="s">
        <v>40</v>
      </c>
      <c r="E3" s="15">
        <v>20</v>
      </c>
      <c r="F3" s="16">
        <f t="shared" ref="F3:F54" si="0">($E3*$B$10*(1-$B$2))/($E3-$B$2*$B$10)/$E3</f>
        <v>9.8604555764555339</v>
      </c>
      <c r="G3" s="17">
        <f>IF(F3&gt;0,CEILING(F3,1)*$E3,F3*$E3)</f>
        <v>200</v>
      </c>
      <c r="H3" s="18">
        <f>1+(F3-1)*$B$2</f>
        <v>2.4767425960759222</v>
      </c>
    </row>
    <row r="4" spans="1:8" ht="51.75" x14ac:dyDescent="0.25">
      <c r="A4" s="159" t="s">
        <v>128</v>
      </c>
      <c r="B4" s="11">
        <v>0.1</v>
      </c>
      <c r="D4" s="167"/>
      <c r="E4" s="19">
        <v>21</v>
      </c>
      <c r="F4" s="20">
        <f t="shared" si="0"/>
        <v>8.5847261592063209</v>
      </c>
      <c r="G4" s="21">
        <f t="shared" ref="G4:G53" si="1">IF(F4&gt;0,CEILING(F4,1)*$E4,F4*$E4)</f>
        <v>189</v>
      </c>
      <c r="H4" s="22">
        <f t="shared" ref="H4:H53" si="2">1+(F4-1)*$B$2</f>
        <v>2.2641210265343865</v>
      </c>
    </row>
    <row r="5" spans="1:8" ht="18" thickBot="1" x14ac:dyDescent="0.3">
      <c r="A5" s="23" t="s">
        <v>41</v>
      </c>
      <c r="B5" s="24">
        <v>0.85</v>
      </c>
      <c r="D5" s="167"/>
      <c r="E5" s="19">
        <v>22</v>
      </c>
      <c r="F5" s="20">
        <f t="shared" si="0"/>
        <v>7.6012845491289589</v>
      </c>
      <c r="G5" s="21">
        <f t="shared" si="1"/>
        <v>176</v>
      </c>
      <c r="H5" s="22">
        <f t="shared" si="2"/>
        <v>2.1002140915214929</v>
      </c>
    </row>
    <row r="6" spans="1:8" ht="15" customHeight="1" x14ac:dyDescent="0.25">
      <c r="A6" s="25"/>
      <c r="D6" s="167"/>
      <c r="E6" s="19">
        <v>23</v>
      </c>
      <c r="F6" s="20">
        <f t="shared" si="0"/>
        <v>6.8200044027199871</v>
      </c>
      <c r="G6" s="21">
        <f t="shared" si="1"/>
        <v>161</v>
      </c>
      <c r="H6" s="22">
        <f t="shared" si="2"/>
        <v>1.9700007337866645</v>
      </c>
    </row>
    <row r="7" spans="1:8" x14ac:dyDescent="0.25">
      <c r="D7" s="167"/>
      <c r="E7" s="19">
        <v>24</v>
      </c>
      <c r="F7" s="20">
        <f t="shared" si="0"/>
        <v>6.1843595575208576</v>
      </c>
      <c r="G7" s="21">
        <f t="shared" si="1"/>
        <v>168</v>
      </c>
      <c r="H7" s="22">
        <f t="shared" si="2"/>
        <v>1.8640599262534763</v>
      </c>
    </row>
    <row r="8" spans="1:8" x14ac:dyDescent="0.25">
      <c r="A8" t="s">
        <v>121</v>
      </c>
      <c r="B8">
        <f>IF(B5&lt;0,"ERROR: p must be between 0 and 1",IF(B5&lt;(B4*2)/2,4*(B4*2)*(1-(B4*2)),IF(B5&lt;0.3,4*(B5+(B4*2)/2)*(1-B5-(B4*2)/2),IF(B5&lt;=0.7,1,IF(B5&lt;=1-(B4*2)/2,4*(B5-(B4*2)/2)*(1-B5+(B4*2)/2),IF(B5&lt;=1,4*(B4*2)*(1-(B4*2)),"ERROR: p must be between 0 and 1"))))))</f>
        <v>0.75</v>
      </c>
      <c r="D8" s="167"/>
      <c r="E8" s="19">
        <v>25</v>
      </c>
      <c r="F8" s="20">
        <f t="shared" si="0"/>
        <v>5.6571008114507864</v>
      </c>
      <c r="G8" s="21">
        <f t="shared" si="1"/>
        <v>150</v>
      </c>
      <c r="H8" s="22">
        <f t="shared" si="2"/>
        <v>1.776183468575131</v>
      </c>
    </row>
    <row r="9" spans="1:8" ht="45" x14ac:dyDescent="0.25">
      <c r="A9" s="1" t="s">
        <v>42</v>
      </c>
      <c r="B9" s="26" t="s">
        <v>43</v>
      </c>
      <c r="D9" s="167"/>
      <c r="E9" s="19">
        <v>26</v>
      </c>
      <c r="F9" s="20">
        <f t="shared" si="0"/>
        <v>5.2126840187613608</v>
      </c>
      <c r="G9" s="21">
        <f t="shared" si="1"/>
        <v>156</v>
      </c>
      <c r="H9" s="22">
        <f t="shared" si="2"/>
        <v>1.7021140031268933</v>
      </c>
    </row>
    <row r="10" spans="1:8" x14ac:dyDescent="0.25">
      <c r="A10" t="s">
        <v>130</v>
      </c>
      <c r="B10">
        <f>IF(B9="N",B8*NORMSINV(1-$B$3/2)^2/((B4*2)^2) + 2/(B4*2) - 2*NORMSINV(1-B3/2)^2 + (NORMSINV(1-B3/2)+2)/B8,NORMSINV(1-$B$3/2)^2/((B4*2)^2) + 2/(B4*2) - 2*NORMSINV(1-B3/2)^2 + (NORMSINV(1-B3/2)+2))</f>
        <v>79.624387226013297</v>
      </c>
      <c r="D10" s="167"/>
      <c r="E10" s="19">
        <v>27</v>
      </c>
      <c r="F10" s="20">
        <f t="shared" si="0"/>
        <v>4.8330072787730325</v>
      </c>
      <c r="G10" s="21">
        <f t="shared" si="1"/>
        <v>135</v>
      </c>
      <c r="H10" s="22">
        <f t="shared" si="2"/>
        <v>1.6388345464621721</v>
      </c>
    </row>
    <row r="11" spans="1:8" x14ac:dyDescent="0.25">
      <c r="D11" s="167"/>
      <c r="E11" s="19">
        <v>28</v>
      </c>
      <c r="F11" s="20">
        <f t="shared" si="0"/>
        <v>4.5048845901440071</v>
      </c>
      <c r="G11" s="21">
        <f t="shared" si="1"/>
        <v>140</v>
      </c>
      <c r="H11" s="22">
        <f t="shared" si="2"/>
        <v>1.5841474316906679</v>
      </c>
    </row>
    <row r="12" spans="1:8" x14ac:dyDescent="0.25">
      <c r="D12" s="167"/>
      <c r="E12" s="19">
        <v>29</v>
      </c>
      <c r="F12" s="20">
        <f t="shared" si="0"/>
        <v>4.2184831910283824</v>
      </c>
      <c r="G12" s="21">
        <f t="shared" si="1"/>
        <v>145</v>
      </c>
      <c r="H12" s="22">
        <f t="shared" si="2"/>
        <v>1.536413865171397</v>
      </c>
    </row>
    <row r="13" spans="1:8" x14ac:dyDescent="0.25">
      <c r="A13" s="169" t="s">
        <v>129</v>
      </c>
      <c r="B13" s="170"/>
      <c r="D13" s="167"/>
      <c r="E13" s="19">
        <v>30</v>
      </c>
      <c r="F13" s="20">
        <f t="shared" si="0"/>
        <v>3.9663213516465179</v>
      </c>
      <c r="G13" s="21">
        <f t="shared" si="1"/>
        <v>120</v>
      </c>
      <c r="H13" s="22">
        <f t="shared" si="2"/>
        <v>1.4943868919410863</v>
      </c>
    </row>
    <row r="14" spans="1:8" x14ac:dyDescent="0.25">
      <c r="A14" s="69" t="s">
        <v>51</v>
      </c>
      <c r="B14" s="70" t="s">
        <v>52</v>
      </c>
      <c r="D14" s="167"/>
      <c r="E14" s="19">
        <v>31</v>
      </c>
      <c r="F14" s="20">
        <f t="shared" si="0"/>
        <v>3.7426053373337087</v>
      </c>
      <c r="G14" s="21">
        <f t="shared" si="1"/>
        <v>124</v>
      </c>
      <c r="H14" s="22">
        <f t="shared" si="2"/>
        <v>1.4571008895556181</v>
      </c>
    </row>
    <row r="15" spans="1:8" x14ac:dyDescent="0.25">
      <c r="A15" s="72" t="s">
        <v>53</v>
      </c>
      <c r="B15" s="73" t="s">
        <v>54</v>
      </c>
      <c r="D15" s="167"/>
      <c r="E15" s="19">
        <v>32</v>
      </c>
      <c r="F15" s="20">
        <f t="shared" si="0"/>
        <v>3.5427787782637643</v>
      </c>
      <c r="G15" s="21">
        <f t="shared" si="1"/>
        <v>128</v>
      </c>
      <c r="H15" s="22">
        <f t="shared" si="2"/>
        <v>1.4237964630439608</v>
      </c>
    </row>
    <row r="16" spans="1:8" x14ac:dyDescent="0.25">
      <c r="A16" s="74" t="s">
        <v>55</v>
      </c>
      <c r="B16" s="75" t="s">
        <v>56</v>
      </c>
      <c r="D16" s="167"/>
      <c r="E16" s="19">
        <v>33</v>
      </c>
      <c r="F16" s="20">
        <f t="shared" si="0"/>
        <v>3.3632090833624364</v>
      </c>
      <c r="G16" s="21">
        <f t="shared" si="1"/>
        <v>132</v>
      </c>
      <c r="H16" s="22">
        <f t="shared" si="2"/>
        <v>1.3938681805604061</v>
      </c>
    </row>
    <row r="17" spans="1:8" x14ac:dyDescent="0.25">
      <c r="A17" s="74" t="s">
        <v>57</v>
      </c>
      <c r="B17" s="75" t="s">
        <v>58</v>
      </c>
      <c r="D17" s="167"/>
      <c r="E17" s="19">
        <v>34</v>
      </c>
      <c r="F17" s="20">
        <f t="shared" si="0"/>
        <v>3.2009646203997164</v>
      </c>
      <c r="G17" s="21">
        <f t="shared" si="1"/>
        <v>136</v>
      </c>
      <c r="H17" s="22">
        <f t="shared" si="2"/>
        <v>1.366827436733286</v>
      </c>
    </row>
    <row r="18" spans="1:8" x14ac:dyDescent="0.25">
      <c r="A18" s="74" t="s">
        <v>59</v>
      </c>
      <c r="B18" s="75" t="s">
        <v>60</v>
      </c>
      <c r="D18" s="167"/>
      <c r="E18" s="19">
        <v>35</v>
      </c>
      <c r="F18" s="20">
        <f t="shared" si="0"/>
        <v>3.053653422287133</v>
      </c>
      <c r="G18" s="21">
        <f t="shared" si="1"/>
        <v>140</v>
      </c>
      <c r="H18" s="22">
        <f t="shared" si="2"/>
        <v>1.3422755703811888</v>
      </c>
    </row>
    <row r="19" spans="1:8" x14ac:dyDescent="0.25">
      <c r="A19" s="76" t="s">
        <v>61</v>
      </c>
      <c r="B19" s="77" t="s">
        <v>54</v>
      </c>
      <c r="D19" s="167"/>
      <c r="E19" s="19">
        <v>36</v>
      </c>
      <c r="F19" s="20">
        <f t="shared" si="0"/>
        <v>2.9193044711730689</v>
      </c>
      <c r="G19" s="21">
        <f t="shared" si="1"/>
        <v>108</v>
      </c>
      <c r="H19" s="22">
        <f t="shared" si="2"/>
        <v>1.3198840785288448</v>
      </c>
    </row>
    <row r="20" spans="1:8" x14ac:dyDescent="0.25">
      <c r="D20" s="167"/>
      <c r="E20" s="19">
        <v>37</v>
      </c>
      <c r="F20" s="20">
        <f t="shared" si="0"/>
        <v>2.7962790001266771</v>
      </c>
      <c r="G20" s="21">
        <f t="shared" si="1"/>
        <v>111</v>
      </c>
      <c r="H20" s="22">
        <f t="shared" si="2"/>
        <v>1.2993798333544462</v>
      </c>
    </row>
    <row r="21" spans="1:8" x14ac:dyDescent="0.25">
      <c r="D21" s="167"/>
      <c r="E21" s="19">
        <v>38</v>
      </c>
      <c r="F21" s="20">
        <f t="shared" si="0"/>
        <v>2.6832033154700841</v>
      </c>
      <c r="G21" s="21">
        <f t="shared" si="1"/>
        <v>114</v>
      </c>
      <c r="H21" s="22">
        <f t="shared" si="2"/>
        <v>1.2805338859116806</v>
      </c>
    </row>
    <row r="22" spans="1:8" x14ac:dyDescent="0.25">
      <c r="A22" s="171" t="s">
        <v>126</v>
      </c>
      <c r="B22" s="171"/>
      <c r="D22" s="167"/>
      <c r="E22" s="19">
        <v>39</v>
      </c>
      <c r="F22" s="20">
        <f t="shared" si="0"/>
        <v>2.5789172847717605</v>
      </c>
      <c r="G22" s="21">
        <f t="shared" si="1"/>
        <v>117</v>
      </c>
      <c r="H22" s="22">
        <f t="shared" si="2"/>
        <v>1.2631528807952934</v>
      </c>
    </row>
    <row r="23" spans="1:8" x14ac:dyDescent="0.25">
      <c r="A23" s="171"/>
      <c r="B23" s="171"/>
      <c r="D23" s="167"/>
      <c r="E23" s="19">
        <v>40</v>
      </c>
      <c r="F23" s="20">
        <f t="shared" si="0"/>
        <v>2.4824343878961797</v>
      </c>
      <c r="G23" s="21">
        <f t="shared" si="1"/>
        <v>120</v>
      </c>
      <c r="H23" s="22">
        <f t="shared" si="2"/>
        <v>1.2470723979826965</v>
      </c>
    </row>
    <row r="24" spans="1:8" x14ac:dyDescent="0.25">
      <c r="A24" s="171"/>
      <c r="B24" s="171"/>
      <c r="D24" s="167"/>
      <c r="E24" s="19">
        <v>41</v>
      </c>
      <c r="F24" s="20">
        <f t="shared" si="0"/>
        <v>2.3929104121220943</v>
      </c>
      <c r="G24" s="21">
        <f t="shared" si="1"/>
        <v>123</v>
      </c>
      <c r="H24" s="22">
        <f t="shared" si="2"/>
        <v>1.2321517353536824</v>
      </c>
    </row>
    <row r="25" spans="1:8" x14ac:dyDescent="0.25">
      <c r="D25" s="167"/>
      <c r="E25" s="19">
        <v>42</v>
      </c>
      <c r="F25" s="20">
        <f t="shared" si="0"/>
        <v>2.309618685167901</v>
      </c>
      <c r="G25" s="21">
        <f t="shared" si="1"/>
        <v>126</v>
      </c>
      <c r="H25" s="22">
        <f t="shared" si="2"/>
        <v>1.2182697808613168</v>
      </c>
    </row>
    <row r="26" spans="1:8" x14ac:dyDescent="0.25">
      <c r="D26" s="167"/>
      <c r="E26" s="19">
        <v>43</v>
      </c>
      <c r="F26" s="20">
        <f t="shared" si="0"/>
        <v>2.2319303067203049</v>
      </c>
      <c r="G26" s="21">
        <f t="shared" si="1"/>
        <v>129</v>
      </c>
      <c r="H26" s="22">
        <f t="shared" si="2"/>
        <v>1.2053217177867175</v>
      </c>
    </row>
    <row r="27" spans="1:8" x14ac:dyDescent="0.25">
      <c r="D27" s="167"/>
      <c r="E27" s="19">
        <v>44</v>
      </c>
      <c r="F27" s="20">
        <f t="shared" si="0"/>
        <v>2.159298239827935</v>
      </c>
      <c r="G27" s="21">
        <f t="shared" si="1"/>
        <v>132</v>
      </c>
      <c r="H27" s="22">
        <f t="shared" si="2"/>
        <v>1.1932163733046559</v>
      </c>
    </row>
    <row r="28" spans="1:8" x14ac:dyDescent="0.25">
      <c r="D28" s="167"/>
      <c r="E28" s="19">
        <v>45</v>
      </c>
      <c r="F28" s="20">
        <f t="shared" si="0"/>
        <v>2.0912444106100687</v>
      </c>
      <c r="G28" s="21">
        <f t="shared" si="1"/>
        <v>135</v>
      </c>
      <c r="H28" s="22">
        <f t="shared" si="2"/>
        <v>1.1818740684350115</v>
      </c>
    </row>
    <row r="29" spans="1:8" x14ac:dyDescent="0.25">
      <c r="D29" s="167"/>
      <c r="E29" s="19">
        <v>46</v>
      </c>
      <c r="F29" s="20">
        <f t="shared" si="0"/>
        <v>2.0273491728745072</v>
      </c>
      <c r="G29" s="21">
        <f t="shared" si="1"/>
        <v>138</v>
      </c>
      <c r="H29" s="22">
        <f t="shared" si="2"/>
        <v>1.1712248621457513</v>
      </c>
    </row>
    <row r="30" spans="1:8" x14ac:dyDescent="0.25">
      <c r="D30" s="167"/>
      <c r="E30" s="19">
        <v>47</v>
      </c>
      <c r="F30" s="20">
        <f t="shared" si="0"/>
        <v>1.9672426468434687</v>
      </c>
      <c r="G30" s="21">
        <f t="shared" si="1"/>
        <v>94</v>
      </c>
      <c r="H30" s="22">
        <f t="shared" si="2"/>
        <v>1.1612071078072448</v>
      </c>
    </row>
    <row r="31" spans="1:8" x14ac:dyDescent="0.25">
      <c r="D31" s="167"/>
      <c r="E31" s="19">
        <v>48</v>
      </c>
      <c r="F31" s="20">
        <f t="shared" si="0"/>
        <v>1.9105975542439648</v>
      </c>
      <c r="G31" s="21">
        <f t="shared" si="1"/>
        <v>96</v>
      </c>
      <c r="H31" s="22">
        <f t="shared" si="2"/>
        <v>1.1517662590406608</v>
      </c>
    </row>
    <row r="32" spans="1:8" x14ac:dyDescent="0.25">
      <c r="D32" s="167"/>
      <c r="E32" s="19">
        <v>49</v>
      </c>
      <c r="F32" s="20">
        <f t="shared" si="0"/>
        <v>1.8571232565982259</v>
      </c>
      <c r="G32" s="21">
        <f t="shared" si="1"/>
        <v>98</v>
      </c>
      <c r="H32" s="22">
        <f t="shared" si="2"/>
        <v>1.1428538760997042</v>
      </c>
    </row>
    <row r="33" spans="4:8" x14ac:dyDescent="0.25">
      <c r="D33" s="167"/>
      <c r="E33" s="19">
        <v>50</v>
      </c>
      <c r="F33" s="20">
        <f t="shared" si="0"/>
        <v>1.8065607674038473</v>
      </c>
      <c r="G33" s="21">
        <f t="shared" si="1"/>
        <v>100</v>
      </c>
      <c r="H33" s="22">
        <f t="shared" si="2"/>
        <v>1.1344267945673079</v>
      </c>
    </row>
    <row r="34" spans="4:8" x14ac:dyDescent="0.25">
      <c r="D34" s="167"/>
      <c r="E34" s="19">
        <v>51</v>
      </c>
      <c r="F34" s="20">
        <f t="shared" si="0"/>
        <v>1.7586785575156065</v>
      </c>
      <c r="G34" s="21">
        <f t="shared" si="1"/>
        <v>102</v>
      </c>
      <c r="H34" s="22">
        <f t="shared" si="2"/>
        <v>1.1264464262526011</v>
      </c>
    </row>
    <row r="35" spans="4:8" x14ac:dyDescent="0.25">
      <c r="D35" s="167"/>
      <c r="E35" s="19">
        <v>52</v>
      </c>
      <c r="F35" s="20">
        <f t="shared" si="0"/>
        <v>1.7132690103642161</v>
      </c>
      <c r="G35" s="21">
        <f t="shared" si="1"/>
        <v>104</v>
      </c>
      <c r="H35" s="22">
        <f t="shared" si="2"/>
        <v>1.1188781683940361</v>
      </c>
    </row>
    <row r="36" spans="4:8" x14ac:dyDescent="0.25">
      <c r="D36" s="167"/>
      <c r="E36" s="19">
        <v>53</v>
      </c>
      <c r="F36" s="20">
        <f t="shared" si="0"/>
        <v>1.6701454125155895</v>
      </c>
      <c r="G36" s="21">
        <f t="shared" si="1"/>
        <v>106</v>
      </c>
      <c r="H36" s="22">
        <f t="shared" si="2"/>
        <v>1.1116909020859316</v>
      </c>
    </row>
    <row r="37" spans="4:8" x14ac:dyDescent="0.25">
      <c r="D37" s="167"/>
      <c r="E37" s="19">
        <v>54</v>
      </c>
      <c r="F37" s="20">
        <f t="shared" si="0"/>
        <v>1.6291393875634952</v>
      </c>
      <c r="G37" s="21">
        <f t="shared" si="1"/>
        <v>108</v>
      </c>
      <c r="H37" s="22">
        <f t="shared" si="2"/>
        <v>1.1048565645939159</v>
      </c>
    </row>
    <row r="38" spans="4:8" x14ac:dyDescent="0.25">
      <c r="D38" s="167"/>
      <c r="E38" s="19">
        <v>55</v>
      </c>
      <c r="F38" s="20">
        <f t="shared" si="0"/>
        <v>1.5900986989873085</v>
      </c>
      <c r="G38" s="21">
        <f t="shared" si="1"/>
        <v>110</v>
      </c>
      <c r="H38" s="22">
        <f t="shared" si="2"/>
        <v>1.0983497831645515</v>
      </c>
    </row>
    <row r="39" spans="4:8" x14ac:dyDescent="0.25">
      <c r="D39" s="167"/>
      <c r="E39" s="19">
        <v>56</v>
      </c>
      <c r="F39" s="20">
        <f t="shared" si="0"/>
        <v>1.5528853615302298</v>
      </c>
      <c r="G39" s="21">
        <f t="shared" si="1"/>
        <v>112</v>
      </c>
      <c r="H39" s="22">
        <f t="shared" si="2"/>
        <v>1.0921475602550383</v>
      </c>
    </row>
    <row r="40" spans="4:8" x14ac:dyDescent="0.25">
      <c r="D40" s="167"/>
      <c r="E40" s="19">
        <v>57</v>
      </c>
      <c r="F40" s="20">
        <f t="shared" si="0"/>
        <v>1.5173740117112682</v>
      </c>
      <c r="G40" s="21">
        <f t="shared" si="1"/>
        <v>114</v>
      </c>
      <c r="H40" s="22">
        <f t="shared" si="2"/>
        <v>1.0862290019518781</v>
      </c>
    </row>
    <row r="41" spans="4:8" x14ac:dyDescent="0.25">
      <c r="D41" s="167"/>
      <c r="E41" s="19">
        <v>58</v>
      </c>
      <c r="F41" s="20">
        <f t="shared" si="0"/>
        <v>1.4834504969173408</v>
      </c>
      <c r="G41" s="21">
        <f t="shared" si="1"/>
        <v>116</v>
      </c>
      <c r="H41" s="22">
        <f t="shared" si="2"/>
        <v>1.0805750828195568</v>
      </c>
    </row>
    <row r="42" spans="4:8" x14ac:dyDescent="0.25">
      <c r="D42" s="167"/>
      <c r="E42" s="19">
        <v>59</v>
      </c>
      <c r="F42" s="20">
        <f t="shared" si="0"/>
        <v>1.4510106496163497</v>
      </c>
      <c r="G42" s="21">
        <f t="shared" si="1"/>
        <v>118</v>
      </c>
      <c r="H42" s="22">
        <f t="shared" si="2"/>
        <v>1.075168441602725</v>
      </c>
    </row>
    <row r="43" spans="4:8" x14ac:dyDescent="0.25">
      <c r="D43" s="167"/>
      <c r="E43" s="19">
        <v>60</v>
      </c>
      <c r="F43" s="20">
        <f t="shared" si="0"/>
        <v>1.419959218960303</v>
      </c>
      <c r="G43" s="21">
        <f t="shared" si="1"/>
        <v>120</v>
      </c>
      <c r="H43" s="22">
        <f t="shared" si="2"/>
        <v>1.0699932031600505</v>
      </c>
    </row>
    <row r="44" spans="4:8" x14ac:dyDescent="0.25">
      <c r="D44" s="167"/>
      <c r="E44" s="19">
        <v>61</v>
      </c>
      <c r="F44" s="20">
        <f t="shared" si="0"/>
        <v>1.3902089366955706</v>
      </c>
      <c r="G44" s="21">
        <f t="shared" si="1"/>
        <v>122</v>
      </c>
      <c r="H44" s="22">
        <f t="shared" si="2"/>
        <v>1.0650348227825952</v>
      </c>
    </row>
    <row r="45" spans="4:8" x14ac:dyDescent="0.25">
      <c r="D45" s="167"/>
      <c r="E45" s="19">
        <v>62</v>
      </c>
      <c r="F45" s="20">
        <f t="shared" si="0"/>
        <v>1.3616796980869408</v>
      </c>
      <c r="G45" s="21">
        <f t="shared" si="1"/>
        <v>124</v>
      </c>
      <c r="H45" s="22">
        <f t="shared" si="2"/>
        <v>1.0602799496811568</v>
      </c>
    </row>
    <row r="46" spans="4:8" x14ac:dyDescent="0.25">
      <c r="D46" s="167"/>
      <c r="E46" s="19">
        <v>63</v>
      </c>
      <c r="F46" s="20">
        <f t="shared" si="0"/>
        <v>1.3342978416658857</v>
      </c>
      <c r="G46" s="21">
        <f t="shared" si="1"/>
        <v>126</v>
      </c>
      <c r="H46" s="22">
        <f t="shared" si="2"/>
        <v>1.0557163069443143</v>
      </c>
    </row>
    <row r="47" spans="4:8" x14ac:dyDescent="0.25">
      <c r="D47" s="167"/>
      <c r="E47" s="19">
        <v>64</v>
      </c>
      <c r="F47" s="20">
        <f t="shared" si="0"/>
        <v>1.3079955141665403</v>
      </c>
      <c r="G47" s="21">
        <f t="shared" si="1"/>
        <v>128</v>
      </c>
      <c r="H47" s="22">
        <f t="shared" si="2"/>
        <v>1.0513325856944233</v>
      </c>
    </row>
    <row r="48" spans="4:8" x14ac:dyDescent="0.25">
      <c r="D48" s="167"/>
      <c r="E48" s="19">
        <v>65</v>
      </c>
      <c r="F48" s="20">
        <f t="shared" si="0"/>
        <v>1.2827101091218012</v>
      </c>
      <c r="G48" s="21">
        <f t="shared" si="1"/>
        <v>130</v>
      </c>
      <c r="H48" s="22">
        <f t="shared" si="2"/>
        <v>1.0471183515203002</v>
      </c>
    </row>
    <row r="49" spans="4:8" x14ac:dyDescent="0.25">
      <c r="D49" s="167"/>
      <c r="E49" s="19">
        <v>66</v>
      </c>
      <c r="F49" s="20">
        <f t="shared" si="0"/>
        <v>1.2583837693409003</v>
      </c>
      <c r="G49" s="21">
        <f t="shared" si="1"/>
        <v>132</v>
      </c>
      <c r="H49" s="22">
        <f t="shared" si="2"/>
        <v>1.0430639615568167</v>
      </c>
    </row>
    <row r="50" spans="4:8" x14ac:dyDescent="0.25">
      <c r="D50" s="167"/>
      <c r="E50" s="19">
        <v>67</v>
      </c>
      <c r="F50" s="20">
        <f t="shared" si="0"/>
        <v>1.2349629449457906</v>
      </c>
      <c r="G50" s="21">
        <f t="shared" si="1"/>
        <v>134</v>
      </c>
      <c r="H50" s="22">
        <f t="shared" si="2"/>
        <v>1.0391604908242984</v>
      </c>
    </row>
    <row r="51" spans="4:8" x14ac:dyDescent="0.25">
      <c r="D51" s="167"/>
      <c r="E51" s="19">
        <v>68</v>
      </c>
      <c r="F51" s="20">
        <f t="shared" si="0"/>
        <v>1.2123979998602532</v>
      </c>
      <c r="G51" s="21">
        <f t="shared" si="1"/>
        <v>136</v>
      </c>
      <c r="H51" s="22">
        <f t="shared" si="2"/>
        <v>1.0353996666433756</v>
      </c>
    </row>
    <row r="52" spans="4:8" x14ac:dyDescent="0.25">
      <c r="D52" s="167"/>
      <c r="E52" s="19">
        <v>69</v>
      </c>
      <c r="F52" s="20">
        <f t="shared" si="0"/>
        <v>1.1906428606657016</v>
      </c>
      <c r="G52" s="21">
        <f t="shared" si="1"/>
        <v>138</v>
      </c>
      <c r="H52" s="22">
        <f t="shared" si="2"/>
        <v>1.0317738101109502</v>
      </c>
    </row>
    <row r="53" spans="4:8" x14ac:dyDescent="0.25">
      <c r="D53" s="168"/>
      <c r="E53" s="28">
        <v>70</v>
      </c>
      <c r="F53" s="29">
        <f t="shared" si="0"/>
        <v>1.169654702595935</v>
      </c>
      <c r="G53" s="30">
        <f t="shared" si="1"/>
        <v>140</v>
      </c>
      <c r="H53" s="31">
        <f t="shared" si="2"/>
        <v>1.0282757837659893</v>
      </c>
    </row>
    <row r="54" spans="4:8" x14ac:dyDescent="0.25">
      <c r="E54" s="156">
        <v>85</v>
      </c>
      <c r="F54" s="29">
        <f t="shared" si="0"/>
        <v>0.92505691380599131</v>
      </c>
      <c r="G54" s="30">
        <f>IF(F54&gt;0,CEILING(F54,1)*$E54,F54*$E54)</f>
        <v>85</v>
      </c>
      <c r="H54" s="31">
        <f>1+(F54-1)*$B$2</f>
        <v>0.98750948563433183</v>
      </c>
    </row>
  </sheetData>
  <mergeCells count="4">
    <mergeCell ref="D1:E2"/>
    <mergeCell ref="D3:D53"/>
    <mergeCell ref="A13:B13"/>
    <mergeCell ref="A22:B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3"/>
  <sheetViews>
    <sheetView workbookViewId="0"/>
  </sheetViews>
  <sheetFormatPr defaultRowHeight="15" x14ac:dyDescent="0.25"/>
  <cols>
    <col min="1" max="1" width="30.7109375" bestFit="1" customWidth="1"/>
    <col min="2" max="2" width="18.85546875" bestFit="1" customWidth="1"/>
    <col min="3" max="3" width="7.140625" customWidth="1"/>
    <col min="5" max="8" width="8.7109375" customWidth="1"/>
    <col min="9" max="9" width="8.5703125" bestFit="1" customWidth="1"/>
    <col min="10" max="14" width="11.140625" bestFit="1" customWidth="1"/>
    <col min="15" max="15" width="7.7109375" style="83" customWidth="1"/>
    <col min="18" max="18" width="9.28515625" bestFit="1" customWidth="1"/>
    <col min="19" max="20" width="7.28515625" bestFit="1" customWidth="1"/>
    <col min="21" max="21" width="8.28515625" bestFit="1" customWidth="1"/>
    <col min="22" max="22" width="7.5703125" bestFit="1" customWidth="1"/>
    <col min="23" max="23" width="9.28515625" bestFit="1" customWidth="1"/>
    <col min="24" max="24" width="7.5703125" bestFit="1" customWidth="1"/>
    <col min="25" max="25" width="7.28515625" bestFit="1" customWidth="1"/>
    <col min="26" max="26" width="9.5703125" bestFit="1" customWidth="1"/>
    <col min="27" max="27" width="7.5703125" bestFit="1" customWidth="1"/>
    <col min="29" max="36" width="7.140625" bestFit="1" customWidth="1"/>
    <col min="37" max="37" width="9" bestFit="1" customWidth="1"/>
    <col min="38" max="38" width="6" bestFit="1" customWidth="1"/>
    <col min="39" max="39" width="6.42578125" style="84" customWidth="1"/>
    <col min="40" max="45" width="6.5703125" customWidth="1"/>
    <col min="46" max="46" width="8" customWidth="1"/>
    <col min="47" max="47" width="7.85546875" customWidth="1"/>
    <col min="48" max="48" width="8.5703125" bestFit="1" customWidth="1"/>
    <col min="49" max="49" width="6.5703125" customWidth="1"/>
    <col min="50" max="50" width="6.5703125" style="84" customWidth="1"/>
  </cols>
  <sheetData>
    <row r="1" spans="1:50" ht="66" customHeight="1" x14ac:dyDescent="0.25">
      <c r="A1" s="5" t="s">
        <v>33</v>
      </c>
      <c r="B1" s="6" t="s">
        <v>34</v>
      </c>
      <c r="C1" s="32"/>
      <c r="D1" s="33"/>
      <c r="E1" s="190" t="s">
        <v>44</v>
      </c>
      <c r="F1" s="190"/>
      <c r="G1" s="190"/>
      <c r="H1" s="190"/>
      <c r="I1" s="190"/>
      <c r="J1" s="190"/>
      <c r="K1" s="190"/>
      <c r="L1" s="190"/>
      <c r="M1" s="190"/>
      <c r="N1" s="191"/>
      <c r="O1" s="34"/>
      <c r="P1" s="162"/>
      <c r="Q1" s="192"/>
      <c r="R1" s="166" t="s">
        <v>45</v>
      </c>
      <c r="S1" s="194"/>
      <c r="T1" s="194"/>
      <c r="U1" s="194"/>
      <c r="V1" s="194"/>
      <c r="W1" s="194"/>
      <c r="X1" s="194"/>
      <c r="Y1" s="194"/>
      <c r="Z1" s="194"/>
      <c r="AA1" s="195"/>
      <c r="AC1" s="172" t="s">
        <v>46</v>
      </c>
      <c r="AD1" s="173"/>
      <c r="AE1" s="173"/>
      <c r="AF1" s="173"/>
      <c r="AG1" s="173"/>
      <c r="AH1" s="173"/>
      <c r="AI1" s="173"/>
      <c r="AJ1" s="173"/>
      <c r="AK1" s="173"/>
      <c r="AL1" s="174"/>
      <c r="AM1" s="35"/>
      <c r="AN1" s="175" t="s">
        <v>47</v>
      </c>
      <c r="AO1" s="176"/>
      <c r="AP1" s="176"/>
      <c r="AQ1" s="176"/>
      <c r="AR1" s="176"/>
      <c r="AS1" s="176"/>
      <c r="AT1" s="176"/>
      <c r="AU1" s="176"/>
      <c r="AV1" s="176"/>
      <c r="AW1" s="177"/>
      <c r="AX1" s="36"/>
    </row>
    <row r="2" spans="1:50" ht="15" customHeight="1" x14ac:dyDescent="0.25">
      <c r="A2" s="10" t="s">
        <v>38</v>
      </c>
      <c r="B2" s="11">
        <f>1/6</f>
        <v>0.16666666666666666</v>
      </c>
      <c r="C2" s="37"/>
      <c r="D2" s="38" t="s">
        <v>110</v>
      </c>
      <c r="E2" s="39">
        <v>0.5</v>
      </c>
      <c r="F2" s="39">
        <v>0.55000000000000004</v>
      </c>
      <c r="G2" s="39">
        <v>0.6</v>
      </c>
      <c r="H2" s="39">
        <v>0.65</v>
      </c>
      <c r="I2" s="39">
        <v>0.7</v>
      </c>
      <c r="J2" s="39">
        <v>0.75</v>
      </c>
      <c r="K2" s="39">
        <v>0.8</v>
      </c>
      <c r="L2" s="39">
        <v>0.85</v>
      </c>
      <c r="M2" s="39">
        <v>0.9</v>
      </c>
      <c r="N2" s="40">
        <v>0.95</v>
      </c>
      <c r="O2" s="41"/>
      <c r="P2" s="164"/>
      <c r="Q2" s="193"/>
      <c r="R2" s="12">
        <v>0.5</v>
      </c>
      <c r="S2" s="12">
        <v>0.55000000000000004</v>
      </c>
      <c r="T2" s="12">
        <v>0.6</v>
      </c>
      <c r="U2" s="12">
        <v>0.65</v>
      </c>
      <c r="V2" s="12">
        <v>0.7</v>
      </c>
      <c r="W2" s="12">
        <v>0.75</v>
      </c>
      <c r="X2" s="12">
        <v>0.8</v>
      </c>
      <c r="Y2" s="12">
        <v>0.85</v>
      </c>
      <c r="Z2" s="12">
        <v>0.9</v>
      </c>
      <c r="AA2" s="42">
        <v>0.95</v>
      </c>
      <c r="AC2" s="43">
        <v>0.5</v>
      </c>
      <c r="AD2" s="13">
        <v>0.55000000000000004</v>
      </c>
      <c r="AE2" s="13">
        <v>0.6</v>
      </c>
      <c r="AF2" s="13">
        <v>0.65</v>
      </c>
      <c r="AG2" s="13">
        <v>0.7</v>
      </c>
      <c r="AH2" s="13">
        <v>0.75</v>
      </c>
      <c r="AI2" s="13">
        <v>0.8</v>
      </c>
      <c r="AJ2" s="13">
        <v>0.85</v>
      </c>
      <c r="AK2" s="13">
        <v>0.9</v>
      </c>
      <c r="AL2" s="44">
        <v>0.95</v>
      </c>
      <c r="AM2" s="45"/>
      <c r="AN2" s="46">
        <v>0.5</v>
      </c>
      <c r="AO2" s="47">
        <v>0.55000000000000004</v>
      </c>
      <c r="AP2" s="47">
        <v>0.6</v>
      </c>
      <c r="AQ2" s="47">
        <v>0.65</v>
      </c>
      <c r="AR2" s="47">
        <v>0.7</v>
      </c>
      <c r="AS2" s="47">
        <v>0.75</v>
      </c>
      <c r="AT2" s="47">
        <v>0.8</v>
      </c>
      <c r="AU2" s="47">
        <v>0.85</v>
      </c>
      <c r="AV2" s="47">
        <v>0.9</v>
      </c>
      <c r="AW2" s="14">
        <v>0.95</v>
      </c>
      <c r="AX2" s="45"/>
    </row>
    <row r="3" spans="1:50" ht="17.25" x14ac:dyDescent="0.25">
      <c r="A3" s="10" t="s">
        <v>48</v>
      </c>
      <c r="B3" s="11">
        <v>0.05</v>
      </c>
      <c r="C3" s="37"/>
      <c r="D3" s="38" t="s">
        <v>49</v>
      </c>
      <c r="E3" s="48">
        <f>IF(E$2&lt;0,"ERROR: p must be between 0 and 1",IF(E$2&lt;($B$4*2)/2,4*($B$4*2)*(1-($B$4*2)),IF(E$2&lt;0.3,4*(E$2+($B$4*2)/2)*(1-E$2-($B$4*2)/2),IF(E$2&lt;=0.7,1,IF(E$2&lt;=1-($B$4*2)/2,4*(E$2-($B$4*2)/2)*(1-E$2+($B$4*2)/2),IF(E$2&lt;=1,4*($B$4*2)*(1-($B$4*2)),"ERROR: p must be between 0 and 1"))))))</f>
        <v>1</v>
      </c>
      <c r="F3" s="48">
        <f t="shared" ref="F3:J3" si="0">IF(F$2&lt;0,"ERROR: p must be between 0 and 1",IF(F$2&lt;($B$4*2)/2,4*($B$4*2)*(1-($B$4*2)),IF(F$2&lt;0.3,4*(F$2+($B$4*2)/2)*(1-F$2-($B$4*2)/2),IF(F$2&lt;=0.7,1,IF(F$2&lt;=1-($B$4*2)/2,4*(F$2-($B$4*2)/2)*(1-F$2+($B$4*2)/2),IF(F$2&lt;=1,4*($B$4*2)*(1-($B$4*2)),"ERROR: p must be between 0 and 1"))))))</f>
        <v>1</v>
      </c>
      <c r="G3" s="48">
        <f t="shared" si="0"/>
        <v>1</v>
      </c>
      <c r="H3" s="48">
        <f t="shared" si="0"/>
        <v>1</v>
      </c>
      <c r="I3" s="48">
        <f t="shared" si="0"/>
        <v>1</v>
      </c>
      <c r="J3" s="48">
        <f t="shared" si="0"/>
        <v>0.90999999999999992</v>
      </c>
      <c r="K3" s="48">
        <f>IF(K$2&lt;0,"ERROR: p must be between 0 and 1",IF(K$2&lt;($B$4*2)/2,4*($B$4*2)*(1-($B$4*2)),IF(K$2&lt;0.3,4*(K$2+($B$4*2)/2)*(1-K$2-($B$4*2)/2),IF(K$2&lt;=0.7,1,IF(K$2&lt;=1-($B$4*2)/2,4*(K$2-($B$4*2)/2)*(1-K$2+($B$4*2)/2),IF(K$2&lt;=1,4*($B$4*2)*(1-($B$4*2)),"ERROR: p must be between 0 and 1"))))))</f>
        <v>0.83999999999999986</v>
      </c>
      <c r="L3" s="48">
        <f>IF(L$2&lt;0,"ERROR: p must be between 0 and 1",IF(L$2&lt;($B$4*2)/2,4*($B$4*2)*(1-($B$4*2)),IF(L$2&lt;0.3,4*(L$2+($B$4*2)/2)*(1-L$2-($B$4*2)/2),IF(L$2&lt;=0.7,1,IF(L$2&lt;=1-($B$4*2)/2,4*(L$2-($B$4*2)/2)*(1-L$2+($B$4*2)/2),IF(L$2&lt;=1,4*($B$4*2)*(1-($B$4*2)),"ERROR: p must be between 0 and 1"))))))</f>
        <v>0.75</v>
      </c>
      <c r="M3" s="48">
        <f t="shared" ref="M3:N3" si="1">IF(M$2&lt;0,"ERROR: p must be between 0 and 1",IF(M$2&lt;($B$4*2)/2,4*($B$4*2)*(1-($B$4*2)),IF(M$2&lt;0.3,4*(M$2+($B$4*2)/2)*(1-M$2-($B$4*2)/2),IF(M$2&lt;=0.7,1,IF(M$2&lt;=1-($B$4*2)/2,4*(M$2-($B$4*2)/2)*(1-M$2+($B$4*2)/2),IF(M$2&lt;=1,4*($B$4*2)*(1-($B$4*2)),"ERROR: p must be between 0 and 1"))))))</f>
        <v>0.64</v>
      </c>
      <c r="N3" s="48">
        <f t="shared" si="1"/>
        <v>0.64000000000000012</v>
      </c>
      <c r="O3" s="49"/>
      <c r="P3" s="178" t="s">
        <v>40</v>
      </c>
      <c r="Q3" s="50">
        <v>20</v>
      </c>
      <c r="R3" s="16">
        <f>($Q3 * E$4 * (1-$B$2)) / ($Q3 - E$4*$B$2)/$Q3</f>
        <v>28.924211798792204</v>
      </c>
      <c r="S3" s="51">
        <f t="shared" ref="S3:AA18" si="2">($Q3 * F$4 * (1-$B$2)) / ($Q3 - F$4*$B$2)/$Q3</f>
        <v>28.924211798792204</v>
      </c>
      <c r="T3" s="51">
        <f t="shared" si="2"/>
        <v>28.924211798792204</v>
      </c>
      <c r="U3" s="51">
        <f t="shared" si="2"/>
        <v>28.924211798792204</v>
      </c>
      <c r="V3" s="51">
        <f t="shared" si="2"/>
        <v>28.924211798792204</v>
      </c>
      <c r="W3" s="51">
        <f t="shared" si="2"/>
        <v>18.131976561578899</v>
      </c>
      <c r="X3" s="51">
        <f t="shared" si="2"/>
        <v>13.576978913391926</v>
      </c>
      <c r="Y3" s="51">
        <f t="shared" si="2"/>
        <v>9.8604555764555339</v>
      </c>
      <c r="Z3" s="51">
        <f t="shared" si="2"/>
        <v>6.9922930846277795</v>
      </c>
      <c r="AA3" s="52">
        <f t="shared" si="2"/>
        <v>6.992293084627784</v>
      </c>
      <c r="AC3" s="53">
        <f>IF(R3&gt;0,CEILING(R3,1)*$Q3,R3*$Q3)</f>
        <v>580</v>
      </c>
      <c r="AD3" s="17">
        <f t="shared" ref="AD3:AL18" si="3">IF(S3&gt;0,CEILING(S3,1)*$Q3,S3*$Q3)</f>
        <v>580</v>
      </c>
      <c r="AE3" s="17">
        <f t="shared" si="3"/>
        <v>580</v>
      </c>
      <c r="AF3" s="17">
        <f t="shared" si="3"/>
        <v>580</v>
      </c>
      <c r="AG3" s="17">
        <f t="shared" si="3"/>
        <v>580</v>
      </c>
      <c r="AH3" s="17">
        <f t="shared" si="3"/>
        <v>380</v>
      </c>
      <c r="AI3" s="17">
        <f t="shared" si="3"/>
        <v>280</v>
      </c>
      <c r="AJ3" s="17">
        <f t="shared" si="3"/>
        <v>200</v>
      </c>
      <c r="AK3" s="17">
        <f t="shared" si="3"/>
        <v>140</v>
      </c>
      <c r="AL3" s="54">
        <f t="shared" si="3"/>
        <v>140</v>
      </c>
      <c r="AM3" s="21"/>
      <c r="AN3" s="55">
        <f>1+(R3-1)*$B$2</f>
        <v>5.6540352997987</v>
      </c>
      <c r="AO3" s="56">
        <f t="shared" ref="AO3:AW18" si="4">1+(S3-1)*$B$2</f>
        <v>5.6540352997987</v>
      </c>
      <c r="AP3" s="56">
        <f t="shared" si="4"/>
        <v>5.6540352997987</v>
      </c>
      <c r="AQ3" s="56">
        <f t="shared" si="4"/>
        <v>5.6540352997987</v>
      </c>
      <c r="AR3" s="56">
        <f t="shared" si="4"/>
        <v>5.6540352997987</v>
      </c>
      <c r="AS3" s="56">
        <f t="shared" si="4"/>
        <v>3.8553294269298162</v>
      </c>
      <c r="AT3" s="56">
        <f t="shared" si="4"/>
        <v>3.0961631522319877</v>
      </c>
      <c r="AU3" s="56">
        <f t="shared" si="4"/>
        <v>2.4767425960759222</v>
      </c>
      <c r="AV3" s="56">
        <f t="shared" si="4"/>
        <v>1.9987155141046298</v>
      </c>
      <c r="AW3" s="18">
        <f t="shared" si="4"/>
        <v>1.9987155141046307</v>
      </c>
      <c r="AX3" s="57"/>
    </row>
    <row r="4" spans="1:50" ht="52.5" thickBot="1" x14ac:dyDescent="0.3">
      <c r="A4" s="160" t="s">
        <v>127</v>
      </c>
      <c r="B4" s="24">
        <v>0.1</v>
      </c>
      <c r="C4" s="37"/>
      <c r="D4" s="58"/>
      <c r="E4" s="59">
        <f>(E$3*NORMSINV(1-$B$3/2)^2/($B$4*2)^2) + 2/($B$4*2) - 2*NORMSINV(1-$B$3/2)^2 + (NORMSINV(1-$B$3/2)+2)/E$3</f>
        <v>102.31351686050488</v>
      </c>
      <c r="F4" s="59">
        <f t="shared" ref="F4:N4" si="5">(F$3*NORMSINV(1-$B$3/2)^2/($B$4*2)^2) + 2/($B$4*2) - 2*NORMSINV(1-$B$3/2)^2 + (NORMSINV(1-$B$3/2)+2)/F$3</f>
        <v>102.31351686050488</v>
      </c>
      <c r="G4" s="59">
        <f t="shared" si="5"/>
        <v>102.31351686050488</v>
      </c>
      <c r="H4" s="59">
        <f t="shared" si="5"/>
        <v>102.31351686050488</v>
      </c>
      <c r="I4" s="59">
        <f t="shared" si="5"/>
        <v>102.31351686050488</v>
      </c>
      <c r="J4" s="59">
        <f t="shared" si="5"/>
        <v>94.061879303622888</v>
      </c>
      <c r="K4" s="59">
        <f t="shared" si="5"/>
        <v>87.70196043192648</v>
      </c>
      <c r="L4" s="59">
        <f t="shared" si="5"/>
        <v>79.624387226013297</v>
      </c>
      <c r="M4" s="59">
        <f t="shared" si="5"/>
        <v>69.967867215561554</v>
      </c>
      <c r="N4" s="60">
        <f t="shared" si="5"/>
        <v>69.967867215561569</v>
      </c>
      <c r="O4" s="49"/>
      <c r="P4" s="179"/>
      <c r="Q4" s="61">
        <v>21</v>
      </c>
      <c r="R4" s="20">
        <f t="shared" ref="R4:AA42" si="6">($Q4 * E$4 * (1-$B$2)) / ($Q4 - E$4*$B$2)/$Q4</f>
        <v>21.597447847778227</v>
      </c>
      <c r="S4" s="62">
        <f t="shared" si="2"/>
        <v>21.597447847778227</v>
      </c>
      <c r="T4" s="62">
        <f t="shared" si="2"/>
        <v>21.597447847778227</v>
      </c>
      <c r="U4" s="62">
        <f t="shared" si="2"/>
        <v>21.597447847778227</v>
      </c>
      <c r="V4" s="62">
        <f t="shared" si="2"/>
        <v>21.597447847778227</v>
      </c>
      <c r="W4" s="62">
        <f t="shared" si="2"/>
        <v>14.725644034887242</v>
      </c>
      <c r="X4" s="62">
        <f t="shared" si="2"/>
        <v>11.449928171393616</v>
      </c>
      <c r="Y4" s="62">
        <f t="shared" si="2"/>
        <v>8.5847261592063209</v>
      </c>
      <c r="Z4" s="62">
        <f t="shared" si="2"/>
        <v>6.243548455020921</v>
      </c>
      <c r="AA4" s="63">
        <f t="shared" si="2"/>
        <v>6.2435484550209246</v>
      </c>
      <c r="AC4" s="64">
        <f t="shared" ref="AC4:AL42" si="7">IF(R4&gt;0,CEILING(R4,1)*$Q4,R4*$Q4)</f>
        <v>462</v>
      </c>
      <c r="AD4" s="21">
        <f t="shared" si="3"/>
        <v>462</v>
      </c>
      <c r="AE4" s="21">
        <f t="shared" si="3"/>
        <v>462</v>
      </c>
      <c r="AF4" s="21">
        <f t="shared" si="3"/>
        <v>462</v>
      </c>
      <c r="AG4" s="21">
        <f t="shared" si="3"/>
        <v>462</v>
      </c>
      <c r="AH4" s="21">
        <f t="shared" si="3"/>
        <v>315</v>
      </c>
      <c r="AI4" s="21">
        <f t="shared" si="3"/>
        <v>252</v>
      </c>
      <c r="AJ4" s="21">
        <f t="shared" si="3"/>
        <v>189</v>
      </c>
      <c r="AK4" s="21">
        <f t="shared" si="3"/>
        <v>147</v>
      </c>
      <c r="AL4" s="65">
        <f t="shared" si="3"/>
        <v>147</v>
      </c>
      <c r="AM4" s="21"/>
      <c r="AN4" s="66">
        <f t="shared" ref="AN4:AW42" si="8">1+(R4-1)*$B$2</f>
        <v>4.4329079746297042</v>
      </c>
      <c r="AO4" s="57">
        <f t="shared" si="4"/>
        <v>4.4329079746297042</v>
      </c>
      <c r="AP4" s="57">
        <f t="shared" si="4"/>
        <v>4.4329079746297042</v>
      </c>
      <c r="AQ4" s="57">
        <f t="shared" si="4"/>
        <v>4.4329079746297042</v>
      </c>
      <c r="AR4" s="57">
        <f t="shared" si="4"/>
        <v>4.4329079746297042</v>
      </c>
      <c r="AS4" s="57">
        <f t="shared" si="4"/>
        <v>3.2876073391478737</v>
      </c>
      <c r="AT4" s="57">
        <f t="shared" si="4"/>
        <v>2.7416546952322691</v>
      </c>
      <c r="AU4" s="57">
        <f t="shared" si="4"/>
        <v>2.2641210265343865</v>
      </c>
      <c r="AV4" s="57">
        <f t="shared" si="4"/>
        <v>1.8739247425034868</v>
      </c>
      <c r="AW4" s="22">
        <f t="shared" si="4"/>
        <v>1.8739247425034873</v>
      </c>
      <c r="AX4" s="57"/>
    </row>
    <row r="5" spans="1:50" x14ac:dyDescent="0.25">
      <c r="E5" s="67"/>
      <c r="F5" s="67"/>
      <c r="G5" s="67"/>
      <c r="H5" s="67"/>
      <c r="I5" s="67"/>
      <c r="J5" s="67"/>
      <c r="K5" s="67"/>
      <c r="L5" s="67"/>
      <c r="M5" s="67"/>
      <c r="N5" s="67"/>
      <c r="O5" s="49"/>
      <c r="P5" s="179"/>
      <c r="Q5" s="61">
        <v>22</v>
      </c>
      <c r="R5" s="20">
        <f t="shared" si="6"/>
        <v>17.232340452679988</v>
      </c>
      <c r="S5" s="62">
        <f t="shared" si="2"/>
        <v>17.232340452679988</v>
      </c>
      <c r="T5" s="62">
        <f t="shared" si="2"/>
        <v>17.232340452679988</v>
      </c>
      <c r="U5" s="62">
        <f t="shared" si="2"/>
        <v>17.232340452679988</v>
      </c>
      <c r="V5" s="62">
        <f t="shared" si="2"/>
        <v>17.232340452679988</v>
      </c>
      <c r="W5" s="62">
        <f t="shared" si="2"/>
        <v>12.396749967718522</v>
      </c>
      <c r="X5" s="62">
        <f t="shared" si="2"/>
        <v>9.8990792015923681</v>
      </c>
      <c r="Y5" s="62">
        <f t="shared" si="2"/>
        <v>7.6012845491289589</v>
      </c>
      <c r="Z5" s="62">
        <f t="shared" si="2"/>
        <v>5.6396470728081987</v>
      </c>
      <c r="AA5" s="63">
        <f t="shared" si="2"/>
        <v>5.6396470728082013</v>
      </c>
      <c r="AC5" s="64">
        <f t="shared" si="7"/>
        <v>396</v>
      </c>
      <c r="AD5" s="21">
        <f t="shared" si="3"/>
        <v>396</v>
      </c>
      <c r="AE5" s="21">
        <f t="shared" si="3"/>
        <v>396</v>
      </c>
      <c r="AF5" s="21">
        <f t="shared" si="3"/>
        <v>396</v>
      </c>
      <c r="AG5" s="21">
        <f t="shared" si="3"/>
        <v>396</v>
      </c>
      <c r="AH5" s="21">
        <f t="shared" si="3"/>
        <v>286</v>
      </c>
      <c r="AI5" s="21">
        <f t="shared" si="3"/>
        <v>220</v>
      </c>
      <c r="AJ5" s="21">
        <f t="shared" si="3"/>
        <v>176</v>
      </c>
      <c r="AK5" s="21">
        <f t="shared" si="3"/>
        <v>132</v>
      </c>
      <c r="AL5" s="65">
        <f t="shared" si="3"/>
        <v>132</v>
      </c>
      <c r="AM5" s="21"/>
      <c r="AN5" s="66">
        <f t="shared" si="8"/>
        <v>3.7053900754466644</v>
      </c>
      <c r="AO5" s="57">
        <f t="shared" si="4"/>
        <v>3.7053900754466644</v>
      </c>
      <c r="AP5" s="57">
        <f t="shared" si="4"/>
        <v>3.7053900754466644</v>
      </c>
      <c r="AQ5" s="57">
        <f t="shared" si="4"/>
        <v>3.7053900754466644</v>
      </c>
      <c r="AR5" s="57">
        <f t="shared" si="4"/>
        <v>3.7053900754466644</v>
      </c>
      <c r="AS5" s="57">
        <f t="shared" si="4"/>
        <v>2.899458327953087</v>
      </c>
      <c r="AT5" s="57">
        <f t="shared" si="4"/>
        <v>2.4831798669320611</v>
      </c>
      <c r="AU5" s="57">
        <f t="shared" si="4"/>
        <v>2.1002140915214929</v>
      </c>
      <c r="AV5" s="57">
        <f t="shared" si="4"/>
        <v>1.7732745121346998</v>
      </c>
      <c r="AW5" s="22">
        <f t="shared" si="4"/>
        <v>1.7732745121347002</v>
      </c>
      <c r="AX5" s="57"/>
    </row>
    <row r="6" spans="1:50" ht="15" customHeight="1" x14ac:dyDescent="0.25">
      <c r="A6" s="169" t="s">
        <v>50</v>
      </c>
      <c r="B6" s="170"/>
      <c r="C6" s="68"/>
      <c r="D6" s="181" t="s">
        <v>111</v>
      </c>
      <c r="E6" s="182"/>
      <c r="F6" s="182"/>
      <c r="G6" s="182"/>
      <c r="H6" s="182"/>
      <c r="I6" s="182"/>
      <c r="J6" s="182"/>
      <c r="K6" s="182"/>
      <c r="L6" s="182"/>
      <c r="M6" s="182"/>
      <c r="N6" s="183"/>
      <c r="O6" s="49"/>
      <c r="P6" s="179"/>
      <c r="Q6" s="61">
        <v>23</v>
      </c>
      <c r="R6" s="20">
        <f t="shared" si="6"/>
        <v>14.335051798263629</v>
      </c>
      <c r="S6" s="62">
        <f t="shared" si="2"/>
        <v>14.335051798263629</v>
      </c>
      <c r="T6" s="62">
        <f t="shared" si="2"/>
        <v>14.335051798263629</v>
      </c>
      <c r="U6" s="62">
        <f t="shared" si="2"/>
        <v>14.335051798263629</v>
      </c>
      <c r="V6" s="62">
        <f t="shared" si="2"/>
        <v>14.335051798263629</v>
      </c>
      <c r="W6" s="62">
        <f t="shared" si="2"/>
        <v>10.703903331871302</v>
      </c>
      <c r="X6" s="62">
        <f t="shared" si="2"/>
        <v>8.7182285020502999</v>
      </c>
      <c r="Y6" s="62">
        <f t="shared" si="2"/>
        <v>6.8200044027199871</v>
      </c>
      <c r="Z6" s="62">
        <f t="shared" si="2"/>
        <v>5.1422661874541351</v>
      </c>
      <c r="AA6" s="63">
        <f t="shared" si="2"/>
        <v>5.1422661874541378</v>
      </c>
      <c r="AC6" s="64">
        <f t="shared" si="7"/>
        <v>345</v>
      </c>
      <c r="AD6" s="21">
        <f t="shared" si="3"/>
        <v>345</v>
      </c>
      <c r="AE6" s="21">
        <f t="shared" si="3"/>
        <v>345</v>
      </c>
      <c r="AF6" s="21">
        <f t="shared" si="3"/>
        <v>345</v>
      </c>
      <c r="AG6" s="21">
        <f t="shared" si="3"/>
        <v>345</v>
      </c>
      <c r="AH6" s="21">
        <f t="shared" si="3"/>
        <v>253</v>
      </c>
      <c r="AI6" s="21">
        <f t="shared" si="3"/>
        <v>207</v>
      </c>
      <c r="AJ6" s="21">
        <f t="shared" si="3"/>
        <v>161</v>
      </c>
      <c r="AK6" s="21">
        <f t="shared" si="3"/>
        <v>138</v>
      </c>
      <c r="AL6" s="65">
        <f t="shared" si="3"/>
        <v>138</v>
      </c>
      <c r="AM6" s="21"/>
      <c r="AN6" s="66">
        <f t="shared" si="8"/>
        <v>3.2225086330439381</v>
      </c>
      <c r="AO6" s="57">
        <f t="shared" si="4"/>
        <v>3.2225086330439381</v>
      </c>
      <c r="AP6" s="57">
        <f t="shared" si="4"/>
        <v>3.2225086330439381</v>
      </c>
      <c r="AQ6" s="57">
        <f t="shared" si="4"/>
        <v>3.2225086330439381</v>
      </c>
      <c r="AR6" s="57">
        <f t="shared" si="4"/>
        <v>3.2225086330439381</v>
      </c>
      <c r="AS6" s="57">
        <f t="shared" si="4"/>
        <v>2.6173172219785501</v>
      </c>
      <c r="AT6" s="57">
        <f t="shared" si="4"/>
        <v>2.2863714170083833</v>
      </c>
      <c r="AU6" s="57">
        <f t="shared" si="4"/>
        <v>1.9700007337866645</v>
      </c>
      <c r="AV6" s="57">
        <f t="shared" si="4"/>
        <v>1.6903776979090224</v>
      </c>
      <c r="AW6" s="22">
        <f t="shared" si="4"/>
        <v>1.6903776979090228</v>
      </c>
      <c r="AX6" s="57"/>
    </row>
    <row r="7" spans="1:50" x14ac:dyDescent="0.25">
      <c r="A7" s="69" t="s">
        <v>51</v>
      </c>
      <c r="B7" s="70" t="s">
        <v>52</v>
      </c>
      <c r="C7" s="71"/>
      <c r="D7" s="184"/>
      <c r="E7" s="185"/>
      <c r="F7" s="185"/>
      <c r="G7" s="185"/>
      <c r="H7" s="185"/>
      <c r="I7" s="185"/>
      <c r="J7" s="185"/>
      <c r="K7" s="185"/>
      <c r="L7" s="185"/>
      <c r="M7" s="185"/>
      <c r="N7" s="186"/>
      <c r="O7" s="49"/>
      <c r="P7" s="179"/>
      <c r="Q7" s="61">
        <v>24</v>
      </c>
      <c r="R7" s="20">
        <f t="shared" si="6"/>
        <v>12.271785619109918</v>
      </c>
      <c r="S7" s="62">
        <f t="shared" si="2"/>
        <v>12.271785619109918</v>
      </c>
      <c r="T7" s="62">
        <f t="shared" si="2"/>
        <v>12.271785619109918</v>
      </c>
      <c r="U7" s="62">
        <f t="shared" si="2"/>
        <v>12.271785619109918</v>
      </c>
      <c r="V7" s="62">
        <f t="shared" si="2"/>
        <v>12.271785619109918</v>
      </c>
      <c r="W7" s="62">
        <f t="shared" si="2"/>
        <v>9.4178433220902971</v>
      </c>
      <c r="X7" s="62">
        <f t="shared" si="2"/>
        <v>7.789077657480461</v>
      </c>
      <c r="Y7" s="62">
        <f t="shared" si="2"/>
        <v>6.1843595575208576</v>
      </c>
      <c r="Z7" s="62">
        <f t="shared" si="2"/>
        <v>4.7255066539342492</v>
      </c>
      <c r="AA7" s="63">
        <f t="shared" si="2"/>
        <v>4.725506653934251</v>
      </c>
      <c r="AC7" s="64">
        <f t="shared" si="7"/>
        <v>312</v>
      </c>
      <c r="AD7" s="21">
        <f t="shared" si="3"/>
        <v>312</v>
      </c>
      <c r="AE7" s="21">
        <f t="shared" si="3"/>
        <v>312</v>
      </c>
      <c r="AF7" s="21">
        <f t="shared" si="3"/>
        <v>312</v>
      </c>
      <c r="AG7" s="21">
        <f t="shared" si="3"/>
        <v>312</v>
      </c>
      <c r="AH7" s="21">
        <f t="shared" si="3"/>
        <v>240</v>
      </c>
      <c r="AI7" s="21">
        <f t="shared" si="3"/>
        <v>192</v>
      </c>
      <c r="AJ7" s="21">
        <f t="shared" si="3"/>
        <v>168</v>
      </c>
      <c r="AK7" s="21">
        <f t="shared" si="3"/>
        <v>120</v>
      </c>
      <c r="AL7" s="65">
        <f t="shared" si="3"/>
        <v>120</v>
      </c>
      <c r="AM7" s="21"/>
      <c r="AN7" s="66">
        <f t="shared" si="8"/>
        <v>2.8786309365183196</v>
      </c>
      <c r="AO7" s="57">
        <f t="shared" si="4"/>
        <v>2.8786309365183196</v>
      </c>
      <c r="AP7" s="57">
        <f t="shared" si="4"/>
        <v>2.8786309365183196</v>
      </c>
      <c r="AQ7" s="57">
        <f t="shared" si="4"/>
        <v>2.8786309365183196</v>
      </c>
      <c r="AR7" s="57">
        <f t="shared" si="4"/>
        <v>2.8786309365183196</v>
      </c>
      <c r="AS7" s="57">
        <f t="shared" si="4"/>
        <v>2.4029738870150492</v>
      </c>
      <c r="AT7" s="57">
        <f t="shared" si="4"/>
        <v>2.1315129429134103</v>
      </c>
      <c r="AU7" s="57">
        <f t="shared" si="4"/>
        <v>1.8640599262534763</v>
      </c>
      <c r="AV7" s="57">
        <f t="shared" si="4"/>
        <v>1.620917775655708</v>
      </c>
      <c r="AW7" s="22">
        <f t="shared" si="4"/>
        <v>1.6209177756557085</v>
      </c>
      <c r="AX7" s="57"/>
    </row>
    <row r="8" spans="1:50" x14ac:dyDescent="0.25">
      <c r="A8" s="72" t="s">
        <v>53</v>
      </c>
      <c r="B8" s="73" t="s">
        <v>54</v>
      </c>
      <c r="D8" s="184"/>
      <c r="E8" s="185"/>
      <c r="F8" s="185"/>
      <c r="G8" s="185"/>
      <c r="H8" s="185"/>
      <c r="I8" s="185"/>
      <c r="J8" s="185"/>
      <c r="K8" s="185"/>
      <c r="L8" s="185"/>
      <c r="M8" s="185"/>
      <c r="N8" s="186"/>
      <c r="O8" s="49"/>
      <c r="P8" s="179"/>
      <c r="Q8" s="61">
        <v>25</v>
      </c>
      <c r="R8" s="20">
        <f t="shared" si="6"/>
        <v>10.727727243086029</v>
      </c>
      <c r="S8" s="62">
        <f t="shared" si="2"/>
        <v>10.727727243086029</v>
      </c>
      <c r="T8" s="62">
        <f t="shared" si="2"/>
        <v>10.727727243086029</v>
      </c>
      <c r="U8" s="62">
        <f t="shared" si="2"/>
        <v>10.727727243086029</v>
      </c>
      <c r="V8" s="62">
        <f t="shared" si="2"/>
        <v>10.727727243086029</v>
      </c>
      <c r="W8" s="62">
        <f t="shared" si="2"/>
        <v>8.4076724541905179</v>
      </c>
      <c r="X8" s="62">
        <f t="shared" si="2"/>
        <v>7.0389021099206426</v>
      </c>
      <c r="Y8" s="62">
        <f t="shared" si="2"/>
        <v>5.6571008114507864</v>
      </c>
      <c r="Z8" s="62">
        <f t="shared" si="2"/>
        <v>4.3712359511907319</v>
      </c>
      <c r="AA8" s="63">
        <f t="shared" si="2"/>
        <v>4.3712359511907337</v>
      </c>
      <c r="AC8" s="64">
        <f t="shared" si="7"/>
        <v>275</v>
      </c>
      <c r="AD8" s="21">
        <f t="shared" si="3"/>
        <v>275</v>
      </c>
      <c r="AE8" s="21">
        <f t="shared" si="3"/>
        <v>275</v>
      </c>
      <c r="AF8" s="21">
        <f t="shared" si="3"/>
        <v>275</v>
      </c>
      <c r="AG8" s="21">
        <f t="shared" si="3"/>
        <v>275</v>
      </c>
      <c r="AH8" s="21">
        <f t="shared" si="3"/>
        <v>225</v>
      </c>
      <c r="AI8" s="21">
        <f t="shared" si="3"/>
        <v>200</v>
      </c>
      <c r="AJ8" s="21">
        <f t="shared" si="3"/>
        <v>150</v>
      </c>
      <c r="AK8" s="21">
        <f t="shared" si="3"/>
        <v>125</v>
      </c>
      <c r="AL8" s="65">
        <f t="shared" si="3"/>
        <v>125</v>
      </c>
      <c r="AM8" s="21"/>
      <c r="AN8" s="66">
        <f t="shared" si="8"/>
        <v>2.6212878738476713</v>
      </c>
      <c r="AO8" s="57">
        <f t="shared" si="4"/>
        <v>2.6212878738476713</v>
      </c>
      <c r="AP8" s="57">
        <f t="shared" si="4"/>
        <v>2.6212878738476713</v>
      </c>
      <c r="AQ8" s="57">
        <f t="shared" si="4"/>
        <v>2.6212878738476713</v>
      </c>
      <c r="AR8" s="57">
        <f t="shared" si="4"/>
        <v>2.6212878738476713</v>
      </c>
      <c r="AS8" s="57">
        <f t="shared" si="4"/>
        <v>2.2346120756984194</v>
      </c>
      <c r="AT8" s="57">
        <f t="shared" si="4"/>
        <v>2.0064836849867738</v>
      </c>
      <c r="AU8" s="57">
        <f t="shared" si="4"/>
        <v>1.776183468575131</v>
      </c>
      <c r="AV8" s="57">
        <f t="shared" si="4"/>
        <v>1.5618726585317886</v>
      </c>
      <c r="AW8" s="22">
        <f t="shared" si="4"/>
        <v>1.5618726585317888</v>
      </c>
      <c r="AX8" s="57"/>
    </row>
    <row r="9" spans="1:50" x14ac:dyDescent="0.25">
      <c r="A9" s="74" t="s">
        <v>55</v>
      </c>
      <c r="B9" s="75" t="s">
        <v>56</v>
      </c>
      <c r="D9" s="184"/>
      <c r="E9" s="185"/>
      <c r="F9" s="185"/>
      <c r="G9" s="185"/>
      <c r="H9" s="185"/>
      <c r="I9" s="185"/>
      <c r="J9" s="185"/>
      <c r="K9" s="185"/>
      <c r="L9" s="185"/>
      <c r="M9" s="185"/>
      <c r="N9" s="186"/>
      <c r="O9" s="49"/>
      <c r="P9" s="179"/>
      <c r="Q9" s="61">
        <v>26</v>
      </c>
      <c r="R9" s="20">
        <f t="shared" si="6"/>
        <v>9.5287967172910868</v>
      </c>
      <c r="S9" s="62">
        <f t="shared" si="2"/>
        <v>9.5287967172910868</v>
      </c>
      <c r="T9" s="62">
        <f t="shared" si="2"/>
        <v>9.5287967172910868</v>
      </c>
      <c r="U9" s="62">
        <f t="shared" si="2"/>
        <v>9.5287967172910868</v>
      </c>
      <c r="V9" s="62">
        <f t="shared" si="2"/>
        <v>9.5287967172910868</v>
      </c>
      <c r="W9" s="62">
        <f t="shared" si="2"/>
        <v>7.5932138597421748</v>
      </c>
      <c r="X9" s="62">
        <f t="shared" si="2"/>
        <v>6.4205327844375981</v>
      </c>
      <c r="Y9" s="62">
        <f t="shared" si="2"/>
        <v>5.2126840187613608</v>
      </c>
      <c r="Z9" s="62">
        <f t="shared" si="2"/>
        <v>4.0663799066142285</v>
      </c>
      <c r="AA9" s="63">
        <f t="shared" si="2"/>
        <v>4.0663799066142312</v>
      </c>
      <c r="AC9" s="64">
        <f t="shared" si="7"/>
        <v>260</v>
      </c>
      <c r="AD9" s="21">
        <f t="shared" si="3"/>
        <v>260</v>
      </c>
      <c r="AE9" s="21">
        <f t="shared" si="3"/>
        <v>260</v>
      </c>
      <c r="AF9" s="21">
        <f t="shared" si="3"/>
        <v>260</v>
      </c>
      <c r="AG9" s="21">
        <f t="shared" si="3"/>
        <v>260</v>
      </c>
      <c r="AH9" s="21">
        <f t="shared" si="3"/>
        <v>208</v>
      </c>
      <c r="AI9" s="21">
        <f t="shared" si="3"/>
        <v>182</v>
      </c>
      <c r="AJ9" s="21">
        <f t="shared" si="3"/>
        <v>156</v>
      </c>
      <c r="AK9" s="21">
        <f t="shared" si="3"/>
        <v>130</v>
      </c>
      <c r="AL9" s="65">
        <f t="shared" si="3"/>
        <v>130</v>
      </c>
      <c r="AM9" s="21"/>
      <c r="AN9" s="66">
        <f t="shared" si="8"/>
        <v>2.4214661195485143</v>
      </c>
      <c r="AO9" s="57">
        <f t="shared" si="4"/>
        <v>2.4214661195485143</v>
      </c>
      <c r="AP9" s="57">
        <f t="shared" si="4"/>
        <v>2.4214661195485143</v>
      </c>
      <c r="AQ9" s="57">
        <f t="shared" si="4"/>
        <v>2.4214661195485143</v>
      </c>
      <c r="AR9" s="57">
        <f t="shared" si="4"/>
        <v>2.4214661195485143</v>
      </c>
      <c r="AS9" s="57">
        <f t="shared" si="4"/>
        <v>2.0988689766236956</v>
      </c>
      <c r="AT9" s="57">
        <f t="shared" si="4"/>
        <v>1.9034221307395995</v>
      </c>
      <c r="AU9" s="57">
        <f t="shared" si="4"/>
        <v>1.7021140031268933</v>
      </c>
      <c r="AV9" s="57">
        <f t="shared" si="4"/>
        <v>1.511063317769038</v>
      </c>
      <c r="AW9" s="22">
        <f t="shared" si="4"/>
        <v>1.5110633177690385</v>
      </c>
      <c r="AX9" s="57"/>
    </row>
    <row r="10" spans="1:50" x14ac:dyDescent="0.25">
      <c r="A10" s="74" t="s">
        <v>57</v>
      </c>
      <c r="B10" s="75" t="s">
        <v>58</v>
      </c>
      <c r="D10" s="187"/>
      <c r="E10" s="188"/>
      <c r="F10" s="188"/>
      <c r="G10" s="188"/>
      <c r="H10" s="188"/>
      <c r="I10" s="188"/>
      <c r="J10" s="188"/>
      <c r="K10" s="188"/>
      <c r="L10" s="188"/>
      <c r="M10" s="188"/>
      <c r="N10" s="189"/>
      <c r="O10" s="49"/>
      <c r="P10" s="179"/>
      <c r="Q10" s="61">
        <v>27</v>
      </c>
      <c r="R10" s="20">
        <f t="shared" si="6"/>
        <v>8.5709118278408862</v>
      </c>
      <c r="S10" s="62">
        <f t="shared" si="2"/>
        <v>8.5709118278408862</v>
      </c>
      <c r="T10" s="62">
        <f t="shared" si="2"/>
        <v>8.5709118278408862</v>
      </c>
      <c r="U10" s="62">
        <f t="shared" si="2"/>
        <v>8.5709118278408862</v>
      </c>
      <c r="V10" s="62">
        <f t="shared" si="2"/>
        <v>8.5709118278408862</v>
      </c>
      <c r="W10" s="62">
        <f t="shared" si="2"/>
        <v>6.9226141626728026</v>
      </c>
      <c r="X10" s="62">
        <f t="shared" si="2"/>
        <v>5.9020373176584275</v>
      </c>
      <c r="Y10" s="62">
        <f t="shared" si="2"/>
        <v>4.8330072787730325</v>
      </c>
      <c r="Z10" s="62">
        <f t="shared" si="2"/>
        <v>3.8012738104985164</v>
      </c>
      <c r="AA10" s="63">
        <f t="shared" si="2"/>
        <v>3.8012738104985182</v>
      </c>
      <c r="AC10" s="64">
        <f t="shared" si="7"/>
        <v>243</v>
      </c>
      <c r="AD10" s="21">
        <f t="shared" si="3"/>
        <v>243</v>
      </c>
      <c r="AE10" s="21">
        <f t="shared" si="3"/>
        <v>243</v>
      </c>
      <c r="AF10" s="21">
        <f t="shared" si="3"/>
        <v>243</v>
      </c>
      <c r="AG10" s="21">
        <f t="shared" si="3"/>
        <v>243</v>
      </c>
      <c r="AH10" s="21">
        <f t="shared" si="3"/>
        <v>189</v>
      </c>
      <c r="AI10" s="21">
        <f t="shared" si="3"/>
        <v>162</v>
      </c>
      <c r="AJ10" s="21">
        <f t="shared" si="3"/>
        <v>135</v>
      </c>
      <c r="AK10" s="21">
        <f t="shared" si="3"/>
        <v>108</v>
      </c>
      <c r="AL10" s="65">
        <f t="shared" si="3"/>
        <v>108</v>
      </c>
      <c r="AM10" s="21"/>
      <c r="AN10" s="66">
        <f t="shared" si="8"/>
        <v>2.261818637973481</v>
      </c>
      <c r="AO10" s="57">
        <f t="shared" si="4"/>
        <v>2.261818637973481</v>
      </c>
      <c r="AP10" s="57">
        <f t="shared" si="4"/>
        <v>2.261818637973481</v>
      </c>
      <c r="AQ10" s="57">
        <f t="shared" si="4"/>
        <v>2.261818637973481</v>
      </c>
      <c r="AR10" s="57">
        <f t="shared" si="4"/>
        <v>2.261818637973481</v>
      </c>
      <c r="AS10" s="57">
        <f t="shared" si="4"/>
        <v>1.987102360445467</v>
      </c>
      <c r="AT10" s="57">
        <f t="shared" si="4"/>
        <v>1.8170062196097378</v>
      </c>
      <c r="AU10" s="57">
        <f t="shared" si="4"/>
        <v>1.6388345464621721</v>
      </c>
      <c r="AV10" s="57">
        <f t="shared" si="4"/>
        <v>1.4668789684164194</v>
      </c>
      <c r="AW10" s="22">
        <f t="shared" si="4"/>
        <v>1.4668789684164196</v>
      </c>
      <c r="AX10" s="57"/>
    </row>
    <row r="11" spans="1:50" x14ac:dyDescent="0.25">
      <c r="A11" s="74" t="s">
        <v>59</v>
      </c>
      <c r="B11" s="75" t="s">
        <v>60</v>
      </c>
      <c r="E11" s="67"/>
      <c r="F11" s="67"/>
      <c r="G11" s="67"/>
      <c r="H11" s="67"/>
      <c r="I11" s="67"/>
      <c r="J11" s="67"/>
      <c r="K11" s="67"/>
      <c r="L11" s="67"/>
      <c r="M11" s="67"/>
      <c r="N11" s="67"/>
      <c r="O11" s="49"/>
      <c r="P11" s="179"/>
      <c r="Q11" s="61">
        <v>28</v>
      </c>
      <c r="R11" s="20">
        <f t="shared" si="6"/>
        <v>7.7880190847808617</v>
      </c>
      <c r="S11" s="62">
        <f t="shared" si="2"/>
        <v>7.7880190847808617</v>
      </c>
      <c r="T11" s="62">
        <f t="shared" si="2"/>
        <v>7.7880190847808617</v>
      </c>
      <c r="U11" s="62">
        <f t="shared" si="2"/>
        <v>7.7880190847808617</v>
      </c>
      <c r="V11" s="62">
        <f t="shared" si="2"/>
        <v>7.7880190847808617</v>
      </c>
      <c r="W11" s="62">
        <f t="shared" si="2"/>
        <v>6.3608513725878231</v>
      </c>
      <c r="X11" s="62">
        <f t="shared" si="2"/>
        <v>5.4610274985341452</v>
      </c>
      <c r="Y11" s="62">
        <f t="shared" si="2"/>
        <v>4.5048845901440071</v>
      </c>
      <c r="Z11" s="62">
        <f t="shared" si="2"/>
        <v>3.5686190450131781</v>
      </c>
      <c r="AA11" s="63">
        <f t="shared" si="2"/>
        <v>3.5686190450131789</v>
      </c>
      <c r="AC11" s="64">
        <f t="shared" si="7"/>
        <v>224</v>
      </c>
      <c r="AD11" s="21">
        <f t="shared" si="3"/>
        <v>224</v>
      </c>
      <c r="AE11" s="21">
        <f t="shared" si="3"/>
        <v>224</v>
      </c>
      <c r="AF11" s="21">
        <f t="shared" si="3"/>
        <v>224</v>
      </c>
      <c r="AG11" s="21">
        <f t="shared" si="3"/>
        <v>224</v>
      </c>
      <c r="AH11" s="21">
        <f t="shared" si="3"/>
        <v>196</v>
      </c>
      <c r="AI11" s="21">
        <f t="shared" si="3"/>
        <v>168</v>
      </c>
      <c r="AJ11" s="21">
        <f t="shared" si="3"/>
        <v>140</v>
      </c>
      <c r="AK11" s="21">
        <f t="shared" si="3"/>
        <v>112</v>
      </c>
      <c r="AL11" s="65">
        <f t="shared" si="3"/>
        <v>112</v>
      </c>
      <c r="AM11" s="21"/>
      <c r="AN11" s="66">
        <f t="shared" si="8"/>
        <v>2.1313365141301435</v>
      </c>
      <c r="AO11" s="57">
        <f t="shared" si="4"/>
        <v>2.1313365141301435</v>
      </c>
      <c r="AP11" s="57">
        <f t="shared" si="4"/>
        <v>2.1313365141301435</v>
      </c>
      <c r="AQ11" s="57">
        <f t="shared" si="4"/>
        <v>2.1313365141301435</v>
      </c>
      <c r="AR11" s="57">
        <f t="shared" si="4"/>
        <v>2.1313365141301435</v>
      </c>
      <c r="AS11" s="57">
        <f t="shared" si="4"/>
        <v>1.893475228764637</v>
      </c>
      <c r="AT11" s="57">
        <f t="shared" si="4"/>
        <v>1.7435045830890241</v>
      </c>
      <c r="AU11" s="57">
        <f t="shared" si="4"/>
        <v>1.5841474316906679</v>
      </c>
      <c r="AV11" s="57">
        <f t="shared" si="4"/>
        <v>1.428103174168863</v>
      </c>
      <c r="AW11" s="22">
        <f t="shared" si="4"/>
        <v>1.428103174168863</v>
      </c>
      <c r="AX11" s="57"/>
    </row>
    <row r="12" spans="1:50" x14ac:dyDescent="0.25">
      <c r="A12" s="76" t="s">
        <v>61</v>
      </c>
      <c r="B12" s="77" t="s">
        <v>54</v>
      </c>
      <c r="E12" s="67"/>
      <c r="F12" s="67"/>
      <c r="G12" s="67"/>
      <c r="H12" s="67"/>
      <c r="I12" s="67"/>
      <c r="J12" s="67"/>
      <c r="K12" s="67"/>
      <c r="L12" s="67"/>
      <c r="M12" s="67"/>
      <c r="N12" s="67"/>
      <c r="O12" s="49"/>
      <c r="P12" s="179"/>
      <c r="Q12" s="61">
        <v>29</v>
      </c>
      <c r="R12" s="20">
        <f t="shared" si="6"/>
        <v>7.1361791219003194</v>
      </c>
      <c r="S12" s="62">
        <f t="shared" si="2"/>
        <v>7.1361791219003194</v>
      </c>
      <c r="T12" s="62">
        <f t="shared" si="2"/>
        <v>7.1361791219003194</v>
      </c>
      <c r="U12" s="62">
        <f t="shared" si="2"/>
        <v>7.1361791219003194</v>
      </c>
      <c r="V12" s="62">
        <f t="shared" si="2"/>
        <v>7.1361791219003194</v>
      </c>
      <c r="W12" s="62">
        <f t="shared" si="2"/>
        <v>5.8834182292632926</v>
      </c>
      <c r="X12" s="62">
        <f t="shared" si="2"/>
        <v>5.081341411165285</v>
      </c>
      <c r="Y12" s="62">
        <f t="shared" si="2"/>
        <v>4.2184831910283824</v>
      </c>
      <c r="Z12" s="62">
        <f t="shared" si="2"/>
        <v>3.3628007685154193</v>
      </c>
      <c r="AA12" s="63">
        <f t="shared" si="2"/>
        <v>3.3628007685154211</v>
      </c>
      <c r="AC12" s="64">
        <f t="shared" si="7"/>
        <v>232</v>
      </c>
      <c r="AD12" s="21">
        <f t="shared" si="3"/>
        <v>232</v>
      </c>
      <c r="AE12" s="21">
        <f t="shared" si="3"/>
        <v>232</v>
      </c>
      <c r="AF12" s="21">
        <f t="shared" si="3"/>
        <v>232</v>
      </c>
      <c r="AG12" s="21">
        <f t="shared" si="3"/>
        <v>232</v>
      </c>
      <c r="AH12" s="21">
        <f t="shared" si="3"/>
        <v>174</v>
      </c>
      <c r="AI12" s="21">
        <f t="shared" si="3"/>
        <v>174</v>
      </c>
      <c r="AJ12" s="21">
        <f t="shared" si="3"/>
        <v>145</v>
      </c>
      <c r="AK12" s="21">
        <f t="shared" si="3"/>
        <v>116</v>
      </c>
      <c r="AL12" s="65">
        <f t="shared" si="3"/>
        <v>116</v>
      </c>
      <c r="AM12" s="21"/>
      <c r="AN12" s="66">
        <f t="shared" si="8"/>
        <v>2.0226965203167198</v>
      </c>
      <c r="AO12" s="57">
        <f t="shared" si="4"/>
        <v>2.0226965203167198</v>
      </c>
      <c r="AP12" s="57">
        <f t="shared" si="4"/>
        <v>2.0226965203167198</v>
      </c>
      <c r="AQ12" s="57">
        <f t="shared" si="4"/>
        <v>2.0226965203167198</v>
      </c>
      <c r="AR12" s="57">
        <f t="shared" si="4"/>
        <v>2.0226965203167198</v>
      </c>
      <c r="AS12" s="57">
        <f t="shared" si="4"/>
        <v>1.8139030382105488</v>
      </c>
      <c r="AT12" s="57">
        <f t="shared" si="4"/>
        <v>1.6802235685275475</v>
      </c>
      <c r="AU12" s="57">
        <f t="shared" si="4"/>
        <v>1.536413865171397</v>
      </c>
      <c r="AV12" s="57">
        <f t="shared" si="4"/>
        <v>1.3938001280859031</v>
      </c>
      <c r="AW12" s="22">
        <f t="shared" si="4"/>
        <v>1.3938001280859034</v>
      </c>
      <c r="AX12" s="57"/>
    </row>
    <row r="13" spans="1:50" x14ac:dyDescent="0.25">
      <c r="E13" s="67"/>
      <c r="F13" s="67"/>
      <c r="G13" s="67"/>
      <c r="H13" s="67"/>
      <c r="I13" s="67"/>
      <c r="J13" s="67"/>
      <c r="K13" s="67"/>
      <c r="L13" s="67"/>
      <c r="M13" s="67"/>
      <c r="N13" s="67"/>
      <c r="O13" s="49"/>
      <c r="P13" s="179"/>
      <c r="Q13" s="61">
        <v>30</v>
      </c>
      <c r="R13" s="20">
        <f t="shared" si="6"/>
        <v>6.5850269394219483</v>
      </c>
      <c r="S13" s="62">
        <f t="shared" si="2"/>
        <v>6.5850269394219483</v>
      </c>
      <c r="T13" s="62">
        <f t="shared" si="2"/>
        <v>6.5850269394219483</v>
      </c>
      <c r="U13" s="62">
        <f t="shared" si="2"/>
        <v>6.5850269394219483</v>
      </c>
      <c r="V13" s="62">
        <f t="shared" si="2"/>
        <v>6.5850269394219483</v>
      </c>
      <c r="W13" s="62">
        <f t="shared" si="2"/>
        <v>5.4726516324430312</v>
      </c>
      <c r="X13" s="62">
        <f t="shared" si="2"/>
        <v>4.7510196772512581</v>
      </c>
      <c r="Y13" s="62">
        <f t="shared" si="2"/>
        <v>3.9663213516465179</v>
      </c>
      <c r="Z13" s="62">
        <f t="shared" si="2"/>
        <v>3.1794288379665461</v>
      </c>
      <c r="AA13" s="63">
        <f t="shared" si="2"/>
        <v>3.1794288379665474</v>
      </c>
      <c r="AC13" s="64">
        <f t="shared" si="7"/>
        <v>210</v>
      </c>
      <c r="AD13" s="21">
        <f t="shared" si="3"/>
        <v>210</v>
      </c>
      <c r="AE13" s="21">
        <f t="shared" si="3"/>
        <v>210</v>
      </c>
      <c r="AF13" s="21">
        <f t="shared" si="3"/>
        <v>210</v>
      </c>
      <c r="AG13" s="21">
        <f t="shared" si="3"/>
        <v>210</v>
      </c>
      <c r="AH13" s="21">
        <f t="shared" si="3"/>
        <v>180</v>
      </c>
      <c r="AI13" s="21">
        <f t="shared" si="3"/>
        <v>150</v>
      </c>
      <c r="AJ13" s="21">
        <f t="shared" si="3"/>
        <v>120</v>
      </c>
      <c r="AK13" s="21">
        <f t="shared" si="3"/>
        <v>120</v>
      </c>
      <c r="AL13" s="65">
        <f t="shared" si="3"/>
        <v>120</v>
      </c>
      <c r="AM13" s="21"/>
      <c r="AN13" s="66">
        <f t="shared" si="8"/>
        <v>1.9308378232369914</v>
      </c>
      <c r="AO13" s="57">
        <f t="shared" si="4"/>
        <v>1.9308378232369914</v>
      </c>
      <c r="AP13" s="57">
        <f t="shared" si="4"/>
        <v>1.9308378232369914</v>
      </c>
      <c r="AQ13" s="57">
        <f t="shared" si="4"/>
        <v>1.9308378232369914</v>
      </c>
      <c r="AR13" s="57">
        <f t="shared" si="4"/>
        <v>1.9308378232369914</v>
      </c>
      <c r="AS13" s="57">
        <f t="shared" si="4"/>
        <v>1.7454419387405051</v>
      </c>
      <c r="AT13" s="57">
        <f t="shared" si="4"/>
        <v>1.6251699462085429</v>
      </c>
      <c r="AU13" s="57">
        <f t="shared" si="4"/>
        <v>1.4943868919410863</v>
      </c>
      <c r="AV13" s="57">
        <f t="shared" si="4"/>
        <v>1.3632381396610911</v>
      </c>
      <c r="AW13" s="22">
        <f t="shared" si="4"/>
        <v>1.3632381396610911</v>
      </c>
      <c r="AX13" s="57"/>
    </row>
    <row r="14" spans="1:50" x14ac:dyDescent="0.25">
      <c r="A14" s="27"/>
      <c r="E14" s="67"/>
      <c r="F14" s="67"/>
      <c r="G14" s="67"/>
      <c r="H14" s="67"/>
      <c r="I14" s="67"/>
      <c r="J14" s="67"/>
      <c r="K14" s="67"/>
      <c r="L14" s="67"/>
      <c r="M14" s="67"/>
      <c r="N14" s="67"/>
      <c r="O14" s="49"/>
      <c r="P14" s="179"/>
      <c r="Q14" s="61">
        <v>31</v>
      </c>
      <c r="R14" s="20">
        <f t="shared" si="6"/>
        <v>6.1129057538456211</v>
      </c>
      <c r="S14" s="62">
        <f t="shared" si="2"/>
        <v>6.1129057538456211</v>
      </c>
      <c r="T14" s="62">
        <f t="shared" si="2"/>
        <v>6.1129057538456211</v>
      </c>
      <c r="U14" s="62">
        <f t="shared" si="2"/>
        <v>6.1129057538456211</v>
      </c>
      <c r="V14" s="62">
        <f t="shared" si="2"/>
        <v>6.1129057538456211</v>
      </c>
      <c r="W14" s="62">
        <f t="shared" si="2"/>
        <v>5.1154993484291147</v>
      </c>
      <c r="X14" s="62">
        <f t="shared" si="2"/>
        <v>4.4610228656285136</v>
      </c>
      <c r="Y14" s="62">
        <f t="shared" si="2"/>
        <v>3.7426053373337087</v>
      </c>
      <c r="Z14" s="62">
        <f t="shared" si="2"/>
        <v>3.0150211642470657</v>
      </c>
      <c r="AA14" s="63">
        <f t="shared" si="2"/>
        <v>3.0150211642470675</v>
      </c>
      <c r="AC14" s="64">
        <f t="shared" si="7"/>
        <v>217</v>
      </c>
      <c r="AD14" s="21">
        <f t="shared" si="3"/>
        <v>217</v>
      </c>
      <c r="AE14" s="21">
        <f t="shared" si="3"/>
        <v>217</v>
      </c>
      <c r="AF14" s="21">
        <f t="shared" si="3"/>
        <v>217</v>
      </c>
      <c r="AG14" s="21">
        <f t="shared" si="3"/>
        <v>217</v>
      </c>
      <c r="AH14" s="21">
        <f t="shared" si="3"/>
        <v>186</v>
      </c>
      <c r="AI14" s="21">
        <f t="shared" si="3"/>
        <v>155</v>
      </c>
      <c r="AJ14" s="21">
        <f t="shared" si="3"/>
        <v>124</v>
      </c>
      <c r="AK14" s="21">
        <f t="shared" si="3"/>
        <v>124</v>
      </c>
      <c r="AL14" s="65">
        <f t="shared" si="3"/>
        <v>124</v>
      </c>
      <c r="AM14" s="21"/>
      <c r="AN14" s="66">
        <f t="shared" si="8"/>
        <v>1.8521509589742702</v>
      </c>
      <c r="AO14" s="57">
        <f t="shared" si="4"/>
        <v>1.8521509589742702</v>
      </c>
      <c r="AP14" s="57">
        <f t="shared" si="4"/>
        <v>1.8521509589742702</v>
      </c>
      <c r="AQ14" s="57">
        <f t="shared" si="4"/>
        <v>1.8521509589742702</v>
      </c>
      <c r="AR14" s="57">
        <f t="shared" si="4"/>
        <v>1.8521509589742702</v>
      </c>
      <c r="AS14" s="57">
        <f t="shared" si="4"/>
        <v>1.685916558071519</v>
      </c>
      <c r="AT14" s="57">
        <f t="shared" si="4"/>
        <v>1.5768371442714189</v>
      </c>
      <c r="AU14" s="57">
        <f t="shared" si="4"/>
        <v>1.4571008895556181</v>
      </c>
      <c r="AV14" s="57">
        <f t="shared" si="4"/>
        <v>1.3358368607078441</v>
      </c>
      <c r="AW14" s="22">
        <f t="shared" si="4"/>
        <v>1.3358368607078446</v>
      </c>
      <c r="AX14" s="57"/>
    </row>
    <row r="15" spans="1:50" x14ac:dyDescent="0.25">
      <c r="E15" s="67"/>
      <c r="F15" s="67"/>
      <c r="G15" s="67"/>
      <c r="H15" s="67"/>
      <c r="I15" s="67"/>
      <c r="J15" s="67"/>
      <c r="K15" s="67"/>
      <c r="L15" s="67"/>
      <c r="M15" s="67"/>
      <c r="N15" s="67"/>
      <c r="O15" s="49"/>
      <c r="P15" s="179"/>
      <c r="Q15" s="61">
        <v>32</v>
      </c>
      <c r="R15" s="20">
        <f t="shared" si="6"/>
        <v>5.7039541120912345</v>
      </c>
      <c r="S15" s="62">
        <f t="shared" si="2"/>
        <v>5.7039541120912345</v>
      </c>
      <c r="T15" s="62">
        <f t="shared" si="2"/>
        <v>5.7039541120912345</v>
      </c>
      <c r="U15" s="62">
        <f t="shared" si="2"/>
        <v>5.7039541120912345</v>
      </c>
      <c r="V15" s="62">
        <f t="shared" si="2"/>
        <v>5.7039541120912345</v>
      </c>
      <c r="W15" s="62">
        <f t="shared" si="2"/>
        <v>4.8021076285111102</v>
      </c>
      <c r="X15" s="62">
        <f t="shared" si="2"/>
        <v>4.2043916067417992</v>
      </c>
      <c r="Y15" s="62">
        <f t="shared" si="2"/>
        <v>3.5427787782637643</v>
      </c>
      <c r="Z15" s="62">
        <f t="shared" si="2"/>
        <v>2.8667804790052749</v>
      </c>
      <c r="AA15" s="63">
        <f t="shared" si="2"/>
        <v>2.8667804790052758</v>
      </c>
      <c r="AC15" s="64">
        <f t="shared" si="7"/>
        <v>192</v>
      </c>
      <c r="AD15" s="21">
        <f t="shared" si="3"/>
        <v>192</v>
      </c>
      <c r="AE15" s="21">
        <f t="shared" si="3"/>
        <v>192</v>
      </c>
      <c r="AF15" s="21">
        <f t="shared" si="3"/>
        <v>192</v>
      </c>
      <c r="AG15" s="21">
        <f t="shared" si="3"/>
        <v>192</v>
      </c>
      <c r="AH15" s="21">
        <f t="shared" si="3"/>
        <v>160</v>
      </c>
      <c r="AI15" s="21">
        <f t="shared" si="3"/>
        <v>160</v>
      </c>
      <c r="AJ15" s="21">
        <f t="shared" si="3"/>
        <v>128</v>
      </c>
      <c r="AK15" s="21">
        <f t="shared" si="3"/>
        <v>96</v>
      </c>
      <c r="AL15" s="65">
        <f t="shared" si="3"/>
        <v>96</v>
      </c>
      <c r="AM15" s="21"/>
      <c r="AN15" s="66">
        <f t="shared" si="8"/>
        <v>1.7839923520152057</v>
      </c>
      <c r="AO15" s="57">
        <f t="shared" si="4"/>
        <v>1.7839923520152057</v>
      </c>
      <c r="AP15" s="57">
        <f t="shared" si="4"/>
        <v>1.7839923520152057</v>
      </c>
      <c r="AQ15" s="57">
        <f t="shared" si="4"/>
        <v>1.7839923520152057</v>
      </c>
      <c r="AR15" s="57">
        <f t="shared" si="4"/>
        <v>1.7839923520152057</v>
      </c>
      <c r="AS15" s="57">
        <f t="shared" si="4"/>
        <v>1.6336846047518516</v>
      </c>
      <c r="AT15" s="57">
        <f t="shared" si="4"/>
        <v>1.5340652677902997</v>
      </c>
      <c r="AU15" s="57">
        <f t="shared" si="4"/>
        <v>1.4237964630439608</v>
      </c>
      <c r="AV15" s="57">
        <f t="shared" si="4"/>
        <v>1.3111300798342125</v>
      </c>
      <c r="AW15" s="22">
        <f t="shared" si="4"/>
        <v>1.3111300798342125</v>
      </c>
      <c r="AX15" s="57"/>
    </row>
    <row r="16" spans="1:50" x14ac:dyDescent="0.25">
      <c r="E16" s="67"/>
      <c r="F16" s="67"/>
      <c r="G16" s="67"/>
      <c r="H16" s="67"/>
      <c r="I16" s="67"/>
      <c r="J16" s="67"/>
      <c r="K16" s="67"/>
      <c r="L16" s="67"/>
      <c r="M16" s="67"/>
      <c r="N16" s="67"/>
      <c r="O16" s="49"/>
      <c r="P16" s="179"/>
      <c r="Q16" s="61">
        <v>33</v>
      </c>
      <c r="R16" s="20">
        <f t="shared" si="6"/>
        <v>5.3462889168655421</v>
      </c>
      <c r="S16" s="62">
        <f t="shared" si="2"/>
        <v>5.3462889168655421</v>
      </c>
      <c r="T16" s="62">
        <f t="shared" si="2"/>
        <v>5.3462889168655421</v>
      </c>
      <c r="U16" s="62">
        <f t="shared" si="2"/>
        <v>5.3462889168655421</v>
      </c>
      <c r="V16" s="62">
        <f t="shared" si="2"/>
        <v>5.3462889168655421</v>
      </c>
      <c r="W16" s="62">
        <f t="shared" si="2"/>
        <v>4.5248980197744491</v>
      </c>
      <c r="X16" s="62">
        <f t="shared" si="2"/>
        <v>3.9756808360042863</v>
      </c>
      <c r="Y16" s="62">
        <f t="shared" si="2"/>
        <v>3.3632090833624364</v>
      </c>
      <c r="Z16" s="62">
        <f t="shared" si="2"/>
        <v>2.7324338700724091</v>
      </c>
      <c r="AA16" s="63">
        <f t="shared" si="2"/>
        <v>2.7324338700724105</v>
      </c>
      <c r="AC16" s="64">
        <f t="shared" si="7"/>
        <v>198</v>
      </c>
      <c r="AD16" s="21">
        <f t="shared" si="3"/>
        <v>198</v>
      </c>
      <c r="AE16" s="21">
        <f t="shared" si="3"/>
        <v>198</v>
      </c>
      <c r="AF16" s="21">
        <f t="shared" si="3"/>
        <v>198</v>
      </c>
      <c r="AG16" s="21">
        <f t="shared" si="3"/>
        <v>198</v>
      </c>
      <c r="AH16" s="21">
        <f t="shared" si="3"/>
        <v>165</v>
      </c>
      <c r="AI16" s="21">
        <f t="shared" si="3"/>
        <v>132</v>
      </c>
      <c r="AJ16" s="21">
        <f t="shared" si="3"/>
        <v>132</v>
      </c>
      <c r="AK16" s="21">
        <f t="shared" si="3"/>
        <v>99</v>
      </c>
      <c r="AL16" s="65">
        <f t="shared" si="3"/>
        <v>99</v>
      </c>
      <c r="AM16" s="21"/>
      <c r="AN16" s="66">
        <f t="shared" si="8"/>
        <v>1.724381486144257</v>
      </c>
      <c r="AO16" s="57">
        <f t="shared" si="4"/>
        <v>1.724381486144257</v>
      </c>
      <c r="AP16" s="57">
        <f t="shared" si="4"/>
        <v>1.724381486144257</v>
      </c>
      <c r="AQ16" s="57">
        <f t="shared" si="4"/>
        <v>1.724381486144257</v>
      </c>
      <c r="AR16" s="57">
        <f t="shared" si="4"/>
        <v>1.724381486144257</v>
      </c>
      <c r="AS16" s="57">
        <f t="shared" si="4"/>
        <v>1.5874830032957414</v>
      </c>
      <c r="AT16" s="57">
        <f t="shared" si="4"/>
        <v>1.4959468060007144</v>
      </c>
      <c r="AU16" s="57">
        <f t="shared" si="4"/>
        <v>1.3938681805604061</v>
      </c>
      <c r="AV16" s="57">
        <f t="shared" si="4"/>
        <v>1.2887389783454015</v>
      </c>
      <c r="AW16" s="22">
        <f t="shared" si="4"/>
        <v>1.2887389783454017</v>
      </c>
      <c r="AX16" s="57"/>
    </row>
    <row r="17" spans="5:50" x14ac:dyDescent="0.25">
      <c r="E17" s="67"/>
      <c r="F17" s="67"/>
      <c r="G17" s="67"/>
      <c r="H17" s="67"/>
      <c r="I17" s="67"/>
      <c r="J17" s="67"/>
      <c r="K17" s="67"/>
      <c r="L17" s="67"/>
      <c r="M17" s="67"/>
      <c r="N17" s="67"/>
      <c r="O17" s="49"/>
      <c r="P17" s="179"/>
      <c r="Q17" s="61">
        <v>34</v>
      </c>
      <c r="R17" s="20">
        <f t="shared" si="6"/>
        <v>5.030831714385755</v>
      </c>
      <c r="S17" s="62">
        <f t="shared" si="2"/>
        <v>5.030831714385755</v>
      </c>
      <c r="T17" s="62">
        <f t="shared" si="2"/>
        <v>5.030831714385755</v>
      </c>
      <c r="U17" s="62">
        <f t="shared" si="2"/>
        <v>5.030831714385755</v>
      </c>
      <c r="V17" s="62">
        <f t="shared" si="2"/>
        <v>5.030831714385755</v>
      </c>
      <c r="W17" s="62">
        <f t="shared" si="2"/>
        <v>4.2779464806115515</v>
      </c>
      <c r="X17" s="62">
        <f t="shared" si="2"/>
        <v>3.7705691668427175</v>
      </c>
      <c r="Y17" s="62">
        <f t="shared" si="2"/>
        <v>3.2009646203997164</v>
      </c>
      <c r="Z17" s="62">
        <f t="shared" si="2"/>
        <v>2.6101154164311349</v>
      </c>
      <c r="AA17" s="63">
        <f t="shared" si="2"/>
        <v>2.6101154164311358</v>
      </c>
      <c r="AC17" s="64">
        <f t="shared" si="7"/>
        <v>204</v>
      </c>
      <c r="AD17" s="21">
        <f t="shared" si="3"/>
        <v>204</v>
      </c>
      <c r="AE17" s="21">
        <f t="shared" si="3"/>
        <v>204</v>
      </c>
      <c r="AF17" s="21">
        <f t="shared" si="3"/>
        <v>204</v>
      </c>
      <c r="AG17" s="21">
        <f t="shared" si="3"/>
        <v>204</v>
      </c>
      <c r="AH17" s="21">
        <f t="shared" si="3"/>
        <v>170</v>
      </c>
      <c r="AI17" s="21">
        <f t="shared" si="3"/>
        <v>136</v>
      </c>
      <c r="AJ17" s="21">
        <f t="shared" si="3"/>
        <v>136</v>
      </c>
      <c r="AK17" s="21">
        <f t="shared" si="3"/>
        <v>102</v>
      </c>
      <c r="AL17" s="65">
        <f t="shared" si="3"/>
        <v>102</v>
      </c>
      <c r="AM17" s="21"/>
      <c r="AN17" s="66">
        <f t="shared" si="8"/>
        <v>1.6718052857309591</v>
      </c>
      <c r="AO17" s="57">
        <f t="shared" si="4"/>
        <v>1.6718052857309591</v>
      </c>
      <c r="AP17" s="57">
        <f t="shared" si="4"/>
        <v>1.6718052857309591</v>
      </c>
      <c r="AQ17" s="57">
        <f t="shared" si="4"/>
        <v>1.6718052857309591</v>
      </c>
      <c r="AR17" s="57">
        <f t="shared" si="4"/>
        <v>1.6718052857309591</v>
      </c>
      <c r="AS17" s="57">
        <f t="shared" si="4"/>
        <v>1.5463244134352585</v>
      </c>
      <c r="AT17" s="57">
        <f t="shared" si="4"/>
        <v>1.4617615278071194</v>
      </c>
      <c r="AU17" s="57">
        <f t="shared" si="4"/>
        <v>1.366827436733286</v>
      </c>
      <c r="AV17" s="57">
        <f t="shared" si="4"/>
        <v>1.2683525694051891</v>
      </c>
      <c r="AW17" s="22">
        <f t="shared" si="4"/>
        <v>1.2683525694051894</v>
      </c>
      <c r="AX17" s="57"/>
    </row>
    <row r="18" spans="5:50" x14ac:dyDescent="0.25">
      <c r="E18" s="67"/>
      <c r="F18" s="67"/>
      <c r="G18" s="67"/>
      <c r="H18" s="67"/>
      <c r="I18" s="67"/>
      <c r="J18" s="67"/>
      <c r="K18" s="67"/>
      <c r="L18" s="67"/>
      <c r="M18" s="67"/>
      <c r="N18" s="67"/>
      <c r="O18" s="49"/>
      <c r="P18" s="179"/>
      <c r="Q18" s="61">
        <v>35</v>
      </c>
      <c r="R18" s="20">
        <f t="shared" si="6"/>
        <v>4.7505273585715395</v>
      </c>
      <c r="S18" s="62">
        <f t="shared" si="2"/>
        <v>4.7505273585715395</v>
      </c>
      <c r="T18" s="62">
        <f t="shared" si="2"/>
        <v>4.7505273585715395</v>
      </c>
      <c r="U18" s="62">
        <f t="shared" si="2"/>
        <v>4.7505273585715395</v>
      </c>
      <c r="V18" s="62">
        <f t="shared" si="2"/>
        <v>4.7505273585715395</v>
      </c>
      <c r="W18" s="62">
        <f t="shared" si="2"/>
        <v>4.0565552873655548</v>
      </c>
      <c r="X18" s="62">
        <f t="shared" si="2"/>
        <v>3.5855832498079345</v>
      </c>
      <c r="Y18" s="62">
        <f t="shared" si="2"/>
        <v>3.053653422287133</v>
      </c>
      <c r="Z18" s="62">
        <f t="shared" si="2"/>
        <v>2.4982789958383385</v>
      </c>
      <c r="AA18" s="63">
        <f t="shared" si="2"/>
        <v>2.4982789958383398</v>
      </c>
      <c r="AC18" s="64">
        <f t="shared" si="7"/>
        <v>175</v>
      </c>
      <c r="AD18" s="21">
        <f t="shared" si="3"/>
        <v>175</v>
      </c>
      <c r="AE18" s="21">
        <f t="shared" si="3"/>
        <v>175</v>
      </c>
      <c r="AF18" s="21">
        <f t="shared" si="3"/>
        <v>175</v>
      </c>
      <c r="AG18" s="21">
        <f t="shared" si="3"/>
        <v>175</v>
      </c>
      <c r="AH18" s="21">
        <f t="shared" si="3"/>
        <v>175</v>
      </c>
      <c r="AI18" s="21">
        <f t="shared" si="3"/>
        <v>140</v>
      </c>
      <c r="AJ18" s="21">
        <f t="shared" si="3"/>
        <v>140</v>
      </c>
      <c r="AK18" s="21">
        <f t="shared" si="3"/>
        <v>105</v>
      </c>
      <c r="AL18" s="65">
        <f t="shared" si="3"/>
        <v>105</v>
      </c>
      <c r="AM18" s="21"/>
      <c r="AN18" s="66">
        <f t="shared" si="8"/>
        <v>1.6250878930952566</v>
      </c>
      <c r="AO18" s="57">
        <f t="shared" si="4"/>
        <v>1.6250878930952566</v>
      </c>
      <c r="AP18" s="57">
        <f t="shared" si="4"/>
        <v>1.6250878930952566</v>
      </c>
      <c r="AQ18" s="57">
        <f t="shared" si="4"/>
        <v>1.6250878930952566</v>
      </c>
      <c r="AR18" s="57">
        <f t="shared" si="4"/>
        <v>1.6250878930952566</v>
      </c>
      <c r="AS18" s="57">
        <f t="shared" si="4"/>
        <v>1.5094258812275925</v>
      </c>
      <c r="AT18" s="57">
        <f t="shared" si="4"/>
        <v>1.4309305416346558</v>
      </c>
      <c r="AU18" s="57">
        <f t="shared" si="4"/>
        <v>1.3422755703811888</v>
      </c>
      <c r="AV18" s="57">
        <f t="shared" si="4"/>
        <v>1.2497131659730565</v>
      </c>
      <c r="AW18" s="22">
        <f t="shared" si="4"/>
        <v>1.2497131659730567</v>
      </c>
      <c r="AX18" s="57"/>
    </row>
    <row r="19" spans="5:50" x14ac:dyDescent="0.25">
      <c r="E19" s="67"/>
      <c r="F19" s="67"/>
      <c r="G19" s="67"/>
      <c r="H19" s="67"/>
      <c r="I19" s="67"/>
      <c r="J19" s="67"/>
      <c r="K19" s="67"/>
      <c r="L19" s="67"/>
      <c r="M19" s="67"/>
      <c r="N19" s="67"/>
      <c r="O19" s="49"/>
      <c r="P19" s="179"/>
      <c r="Q19" s="61">
        <v>36</v>
      </c>
      <c r="R19" s="20">
        <f t="shared" si="6"/>
        <v>4.499810093296869</v>
      </c>
      <c r="S19" s="62">
        <f t="shared" si="6"/>
        <v>4.499810093296869</v>
      </c>
      <c r="T19" s="62">
        <f t="shared" si="6"/>
        <v>4.499810093296869</v>
      </c>
      <c r="U19" s="62">
        <f t="shared" si="6"/>
        <v>4.499810093296869</v>
      </c>
      <c r="V19" s="62">
        <f t="shared" si="6"/>
        <v>4.499810093296869</v>
      </c>
      <c r="W19" s="62">
        <f t="shared" si="6"/>
        <v>3.8569513277080358</v>
      </c>
      <c r="X19" s="62">
        <f t="shared" si="6"/>
        <v>3.4178994755953691</v>
      </c>
      <c r="Y19" s="62">
        <f t="shared" si="6"/>
        <v>2.9193044711730689</v>
      </c>
      <c r="Z19" s="62">
        <f t="shared" si="6"/>
        <v>2.3956325872074609</v>
      </c>
      <c r="AA19" s="63">
        <f t="shared" si="6"/>
        <v>2.3956325872074622</v>
      </c>
      <c r="AC19" s="64">
        <f t="shared" si="7"/>
        <v>180</v>
      </c>
      <c r="AD19" s="21">
        <f t="shared" si="7"/>
        <v>180</v>
      </c>
      <c r="AE19" s="21">
        <f t="shared" si="7"/>
        <v>180</v>
      </c>
      <c r="AF19" s="21">
        <f t="shared" si="7"/>
        <v>180</v>
      </c>
      <c r="AG19" s="21">
        <f t="shared" si="7"/>
        <v>180</v>
      </c>
      <c r="AH19" s="21">
        <f t="shared" si="7"/>
        <v>144</v>
      </c>
      <c r="AI19" s="21">
        <f t="shared" si="7"/>
        <v>144</v>
      </c>
      <c r="AJ19" s="21">
        <f t="shared" si="7"/>
        <v>108</v>
      </c>
      <c r="AK19" s="21">
        <f t="shared" si="7"/>
        <v>108</v>
      </c>
      <c r="AL19" s="65">
        <f t="shared" si="7"/>
        <v>108</v>
      </c>
      <c r="AM19" s="21"/>
      <c r="AN19" s="66">
        <f t="shared" si="8"/>
        <v>1.5833016822161448</v>
      </c>
      <c r="AO19" s="57">
        <f t="shared" si="8"/>
        <v>1.5833016822161448</v>
      </c>
      <c r="AP19" s="57">
        <f t="shared" si="8"/>
        <v>1.5833016822161448</v>
      </c>
      <c r="AQ19" s="57">
        <f t="shared" si="8"/>
        <v>1.5833016822161448</v>
      </c>
      <c r="AR19" s="57">
        <f t="shared" si="8"/>
        <v>1.5833016822161448</v>
      </c>
      <c r="AS19" s="57">
        <f t="shared" si="8"/>
        <v>1.476158554618006</v>
      </c>
      <c r="AT19" s="57">
        <f t="shared" si="8"/>
        <v>1.4029832459325615</v>
      </c>
      <c r="AU19" s="57">
        <f t="shared" si="8"/>
        <v>1.3198840785288448</v>
      </c>
      <c r="AV19" s="57">
        <f t="shared" si="8"/>
        <v>1.2326054312012436</v>
      </c>
      <c r="AW19" s="22">
        <f t="shared" si="8"/>
        <v>1.2326054312012438</v>
      </c>
      <c r="AX19" s="57"/>
    </row>
    <row r="20" spans="5:50" x14ac:dyDescent="0.25">
      <c r="E20" s="67"/>
      <c r="F20" s="67"/>
      <c r="G20" s="67"/>
      <c r="H20" s="67"/>
      <c r="I20" s="67"/>
      <c r="J20" s="67"/>
      <c r="K20" s="67"/>
      <c r="L20" s="67"/>
      <c r="M20" s="67"/>
      <c r="N20" s="67"/>
      <c r="O20" s="49"/>
      <c r="P20" s="179"/>
      <c r="Q20" s="61">
        <v>37</v>
      </c>
      <c r="R20" s="20">
        <f t="shared" si="6"/>
        <v>4.2742302295430479</v>
      </c>
      <c r="S20" s="62">
        <f t="shared" si="6"/>
        <v>4.2742302295430479</v>
      </c>
      <c r="T20" s="62">
        <f t="shared" si="6"/>
        <v>4.2742302295430479</v>
      </c>
      <c r="U20" s="62">
        <f t="shared" si="6"/>
        <v>4.2742302295430479</v>
      </c>
      <c r="V20" s="62">
        <f t="shared" si="6"/>
        <v>4.2742302295430479</v>
      </c>
      <c r="W20" s="62">
        <f t="shared" si="6"/>
        <v>3.6760692900457181</v>
      </c>
      <c r="X20" s="62">
        <f t="shared" si="6"/>
        <v>3.2651988336535531</v>
      </c>
      <c r="Y20" s="62">
        <f t="shared" si="6"/>
        <v>2.7962790001266771</v>
      </c>
      <c r="Z20" s="62">
        <f t="shared" si="6"/>
        <v>2.3010881296642332</v>
      </c>
      <c r="AA20" s="63">
        <f t="shared" si="6"/>
        <v>2.3010881296642332</v>
      </c>
      <c r="AC20" s="64">
        <f t="shared" si="7"/>
        <v>185</v>
      </c>
      <c r="AD20" s="21">
        <f t="shared" si="7"/>
        <v>185</v>
      </c>
      <c r="AE20" s="21">
        <f t="shared" si="7"/>
        <v>185</v>
      </c>
      <c r="AF20" s="21">
        <f t="shared" si="7"/>
        <v>185</v>
      </c>
      <c r="AG20" s="21">
        <f t="shared" si="7"/>
        <v>185</v>
      </c>
      <c r="AH20" s="21">
        <f t="shared" si="7"/>
        <v>148</v>
      </c>
      <c r="AI20" s="21">
        <f t="shared" si="7"/>
        <v>148</v>
      </c>
      <c r="AJ20" s="21">
        <f t="shared" si="7"/>
        <v>111</v>
      </c>
      <c r="AK20" s="21">
        <f t="shared" si="7"/>
        <v>111</v>
      </c>
      <c r="AL20" s="65">
        <f t="shared" si="7"/>
        <v>111</v>
      </c>
      <c r="AM20" s="21"/>
      <c r="AN20" s="66">
        <f t="shared" si="8"/>
        <v>1.5457050382571746</v>
      </c>
      <c r="AO20" s="57">
        <f t="shared" si="8"/>
        <v>1.5457050382571746</v>
      </c>
      <c r="AP20" s="57">
        <f t="shared" si="8"/>
        <v>1.5457050382571746</v>
      </c>
      <c r="AQ20" s="57">
        <f t="shared" si="8"/>
        <v>1.5457050382571746</v>
      </c>
      <c r="AR20" s="57">
        <f t="shared" si="8"/>
        <v>1.5457050382571746</v>
      </c>
      <c r="AS20" s="57">
        <f t="shared" si="8"/>
        <v>1.446011548340953</v>
      </c>
      <c r="AT20" s="57">
        <f t="shared" si="8"/>
        <v>1.3775331389422587</v>
      </c>
      <c r="AU20" s="57">
        <f t="shared" si="8"/>
        <v>1.2993798333544462</v>
      </c>
      <c r="AV20" s="57">
        <f t="shared" si="8"/>
        <v>1.2168480216107056</v>
      </c>
      <c r="AW20" s="22">
        <f t="shared" si="8"/>
        <v>1.2168480216107056</v>
      </c>
      <c r="AX20" s="57"/>
    </row>
    <row r="21" spans="5:50" x14ac:dyDescent="0.25">
      <c r="E21" s="67"/>
      <c r="F21" s="67"/>
      <c r="G21" s="67"/>
      <c r="H21" s="67"/>
      <c r="I21" s="67"/>
      <c r="J21" s="67"/>
      <c r="K21" s="67"/>
      <c r="L21" s="67"/>
      <c r="M21" s="67"/>
      <c r="N21" s="67"/>
      <c r="O21" s="49"/>
      <c r="P21" s="179"/>
      <c r="Q21" s="61">
        <v>38</v>
      </c>
      <c r="R21" s="20">
        <f t="shared" si="6"/>
        <v>4.0701877522879926</v>
      </c>
      <c r="S21" s="62">
        <f t="shared" si="6"/>
        <v>4.0701877522879926</v>
      </c>
      <c r="T21" s="62">
        <f t="shared" si="6"/>
        <v>4.0701877522879926</v>
      </c>
      <c r="U21" s="62">
        <f t="shared" si="6"/>
        <v>4.0701877522879926</v>
      </c>
      <c r="V21" s="62">
        <f t="shared" si="6"/>
        <v>4.0701877522879926</v>
      </c>
      <c r="W21" s="62">
        <f t="shared" si="6"/>
        <v>3.5113931274596104</v>
      </c>
      <c r="X21" s="62">
        <f t="shared" si="6"/>
        <v>3.1255590135802618</v>
      </c>
      <c r="Y21" s="62">
        <f t="shared" si="6"/>
        <v>2.6832033154700841</v>
      </c>
      <c r="Z21" s="62">
        <f t="shared" si="6"/>
        <v>2.2137228037983974</v>
      </c>
      <c r="AA21" s="63">
        <f t="shared" si="6"/>
        <v>2.2137228037983987</v>
      </c>
      <c r="AC21" s="64">
        <f t="shared" si="7"/>
        <v>190</v>
      </c>
      <c r="AD21" s="21">
        <f t="shared" si="7"/>
        <v>190</v>
      </c>
      <c r="AE21" s="21">
        <f t="shared" si="7"/>
        <v>190</v>
      </c>
      <c r="AF21" s="21">
        <f t="shared" si="7"/>
        <v>190</v>
      </c>
      <c r="AG21" s="21">
        <f t="shared" si="7"/>
        <v>190</v>
      </c>
      <c r="AH21" s="21">
        <f t="shared" si="7"/>
        <v>152</v>
      </c>
      <c r="AI21" s="21">
        <f t="shared" si="7"/>
        <v>152</v>
      </c>
      <c r="AJ21" s="21">
        <f t="shared" si="7"/>
        <v>114</v>
      </c>
      <c r="AK21" s="21">
        <f t="shared" si="7"/>
        <v>114</v>
      </c>
      <c r="AL21" s="65">
        <f t="shared" si="7"/>
        <v>114</v>
      </c>
      <c r="AM21" s="21"/>
      <c r="AN21" s="66">
        <f t="shared" si="8"/>
        <v>1.5116979587146653</v>
      </c>
      <c r="AO21" s="57">
        <f t="shared" si="8"/>
        <v>1.5116979587146653</v>
      </c>
      <c r="AP21" s="57">
        <f t="shared" si="8"/>
        <v>1.5116979587146653</v>
      </c>
      <c r="AQ21" s="57">
        <f t="shared" si="8"/>
        <v>1.5116979587146653</v>
      </c>
      <c r="AR21" s="57">
        <f t="shared" si="8"/>
        <v>1.5116979587146653</v>
      </c>
      <c r="AS21" s="57">
        <f t="shared" si="8"/>
        <v>1.4185655212432684</v>
      </c>
      <c r="AT21" s="57">
        <f t="shared" si="8"/>
        <v>1.3542598355967104</v>
      </c>
      <c r="AU21" s="57">
        <f t="shared" si="8"/>
        <v>1.2805338859116806</v>
      </c>
      <c r="AV21" s="57">
        <f t="shared" si="8"/>
        <v>1.2022871339663996</v>
      </c>
      <c r="AW21" s="22">
        <f t="shared" si="8"/>
        <v>1.2022871339663999</v>
      </c>
      <c r="AX21" s="57"/>
    </row>
    <row r="22" spans="5:50" x14ac:dyDescent="0.25">
      <c r="E22" s="67"/>
      <c r="F22" s="67"/>
      <c r="G22" s="67"/>
      <c r="H22" s="67"/>
      <c r="I22" s="67"/>
      <c r="J22" s="67"/>
      <c r="K22" s="67"/>
      <c r="L22" s="67"/>
      <c r="M22" s="67"/>
      <c r="N22" s="67"/>
      <c r="O22" s="49"/>
      <c r="P22" s="179"/>
      <c r="Q22" s="61">
        <v>39</v>
      </c>
      <c r="R22" s="20">
        <f t="shared" si="6"/>
        <v>3.8847387530322472</v>
      </c>
      <c r="S22" s="62">
        <f t="shared" si="6"/>
        <v>3.8847387530322472</v>
      </c>
      <c r="T22" s="62">
        <f t="shared" si="6"/>
        <v>3.8847387530322472</v>
      </c>
      <c r="U22" s="62">
        <f t="shared" si="6"/>
        <v>3.8847387530322472</v>
      </c>
      <c r="V22" s="62">
        <f t="shared" si="6"/>
        <v>3.8847387530322472</v>
      </c>
      <c r="W22" s="62">
        <f t="shared" si="6"/>
        <v>3.3608383060863161</v>
      </c>
      <c r="X22" s="62">
        <f t="shared" si="6"/>
        <v>2.9973730574536557</v>
      </c>
      <c r="Y22" s="62">
        <f t="shared" si="6"/>
        <v>2.5789172847717605</v>
      </c>
      <c r="Z22" s="62">
        <f t="shared" si="6"/>
        <v>2.1327488104879211</v>
      </c>
      <c r="AA22" s="63">
        <f t="shared" si="6"/>
        <v>2.132748810487922</v>
      </c>
      <c r="AC22" s="64">
        <f t="shared" si="7"/>
        <v>156</v>
      </c>
      <c r="AD22" s="21">
        <f t="shared" si="7"/>
        <v>156</v>
      </c>
      <c r="AE22" s="21">
        <f t="shared" si="7"/>
        <v>156</v>
      </c>
      <c r="AF22" s="21">
        <f t="shared" si="7"/>
        <v>156</v>
      </c>
      <c r="AG22" s="21">
        <f t="shared" si="7"/>
        <v>156</v>
      </c>
      <c r="AH22" s="21">
        <f t="shared" si="7"/>
        <v>156</v>
      </c>
      <c r="AI22" s="21">
        <f t="shared" si="7"/>
        <v>117</v>
      </c>
      <c r="AJ22" s="21">
        <f t="shared" si="7"/>
        <v>117</v>
      </c>
      <c r="AK22" s="21">
        <f t="shared" si="7"/>
        <v>117</v>
      </c>
      <c r="AL22" s="65">
        <f t="shared" si="7"/>
        <v>117</v>
      </c>
      <c r="AM22" s="21"/>
      <c r="AN22" s="66">
        <f t="shared" si="8"/>
        <v>1.4807897921720412</v>
      </c>
      <c r="AO22" s="57">
        <f t="shared" si="8"/>
        <v>1.4807897921720412</v>
      </c>
      <c r="AP22" s="57">
        <f t="shared" si="8"/>
        <v>1.4807897921720412</v>
      </c>
      <c r="AQ22" s="57">
        <f t="shared" si="8"/>
        <v>1.4807897921720412</v>
      </c>
      <c r="AR22" s="57">
        <f t="shared" si="8"/>
        <v>1.4807897921720412</v>
      </c>
      <c r="AS22" s="57">
        <f t="shared" si="8"/>
        <v>1.393473051014386</v>
      </c>
      <c r="AT22" s="57">
        <f t="shared" si="8"/>
        <v>1.3328955095756092</v>
      </c>
      <c r="AU22" s="57">
        <f t="shared" si="8"/>
        <v>1.2631528807952934</v>
      </c>
      <c r="AV22" s="57">
        <f t="shared" si="8"/>
        <v>1.1887914684146534</v>
      </c>
      <c r="AW22" s="22">
        <f t="shared" si="8"/>
        <v>1.1887914684146537</v>
      </c>
      <c r="AX22" s="57"/>
    </row>
    <row r="23" spans="5:50" x14ac:dyDescent="0.25">
      <c r="E23" s="67"/>
      <c r="F23" s="67"/>
      <c r="G23" s="67"/>
      <c r="H23" s="67"/>
      <c r="I23" s="67"/>
      <c r="J23" s="67"/>
      <c r="K23" s="67"/>
      <c r="L23" s="67"/>
      <c r="M23" s="67"/>
      <c r="N23" s="67"/>
      <c r="O23" s="49"/>
      <c r="P23" s="179"/>
      <c r="Q23" s="61">
        <v>40</v>
      </c>
      <c r="R23" s="20">
        <f t="shared" si="6"/>
        <v>3.7154524731686029</v>
      </c>
      <c r="S23" s="62">
        <f t="shared" si="6"/>
        <v>3.7154524731686029</v>
      </c>
      <c r="T23" s="62">
        <f t="shared" si="6"/>
        <v>3.7154524731686029</v>
      </c>
      <c r="U23" s="62">
        <f t="shared" si="6"/>
        <v>3.7154524731686029</v>
      </c>
      <c r="V23" s="62">
        <f t="shared" si="6"/>
        <v>3.7154524731686029</v>
      </c>
      <c r="W23" s="62">
        <f t="shared" si="6"/>
        <v>3.2226631004560402</v>
      </c>
      <c r="X23" s="62">
        <f t="shared" si="6"/>
        <v>2.8792872410129031</v>
      </c>
      <c r="Y23" s="62">
        <f t="shared" si="6"/>
        <v>2.4824343878961797</v>
      </c>
      <c r="Z23" s="62">
        <f t="shared" si="6"/>
        <v>2.0574895482921653</v>
      </c>
      <c r="AA23" s="63">
        <f t="shared" si="6"/>
        <v>2.0574895482921662</v>
      </c>
      <c r="AC23" s="64">
        <f t="shared" si="7"/>
        <v>160</v>
      </c>
      <c r="AD23" s="21">
        <f t="shared" si="7"/>
        <v>160</v>
      </c>
      <c r="AE23" s="21">
        <f t="shared" si="7"/>
        <v>160</v>
      </c>
      <c r="AF23" s="21">
        <f t="shared" si="7"/>
        <v>160</v>
      </c>
      <c r="AG23" s="21">
        <f t="shared" si="7"/>
        <v>160</v>
      </c>
      <c r="AH23" s="21">
        <f t="shared" si="7"/>
        <v>160</v>
      </c>
      <c r="AI23" s="21">
        <f t="shared" si="7"/>
        <v>120</v>
      </c>
      <c r="AJ23" s="21">
        <f t="shared" si="7"/>
        <v>120</v>
      </c>
      <c r="AK23" s="21">
        <f t="shared" si="7"/>
        <v>120</v>
      </c>
      <c r="AL23" s="65">
        <f t="shared" si="7"/>
        <v>120</v>
      </c>
      <c r="AM23" s="21"/>
      <c r="AN23" s="66">
        <f t="shared" si="8"/>
        <v>1.4525754121947672</v>
      </c>
      <c r="AO23" s="57">
        <f t="shared" si="8"/>
        <v>1.4525754121947672</v>
      </c>
      <c r="AP23" s="57">
        <f t="shared" si="8"/>
        <v>1.4525754121947672</v>
      </c>
      <c r="AQ23" s="57">
        <f t="shared" si="8"/>
        <v>1.4525754121947672</v>
      </c>
      <c r="AR23" s="57">
        <f t="shared" si="8"/>
        <v>1.4525754121947672</v>
      </c>
      <c r="AS23" s="57">
        <f t="shared" si="8"/>
        <v>1.3704438500760068</v>
      </c>
      <c r="AT23" s="57">
        <f t="shared" si="8"/>
        <v>1.3132145401688171</v>
      </c>
      <c r="AU23" s="57">
        <f t="shared" si="8"/>
        <v>1.2470723979826965</v>
      </c>
      <c r="AV23" s="57">
        <f t="shared" si="8"/>
        <v>1.1762482580486942</v>
      </c>
      <c r="AW23" s="22">
        <f t="shared" si="8"/>
        <v>1.1762482580486944</v>
      </c>
      <c r="AX23" s="57"/>
    </row>
    <row r="24" spans="5:50" x14ac:dyDescent="0.25">
      <c r="E24" s="67"/>
      <c r="F24" s="67"/>
      <c r="G24" s="67"/>
      <c r="H24" s="67"/>
      <c r="I24" s="67"/>
      <c r="J24" s="67"/>
      <c r="K24" s="67"/>
      <c r="L24" s="67"/>
      <c r="M24" s="67"/>
      <c r="N24" s="67"/>
      <c r="O24" s="49"/>
      <c r="P24" s="179"/>
      <c r="Q24" s="61">
        <v>41</v>
      </c>
      <c r="R24" s="20">
        <f t="shared" si="6"/>
        <v>3.5603041644904017</v>
      </c>
      <c r="S24" s="62">
        <f t="shared" si="6"/>
        <v>3.5603041644904017</v>
      </c>
      <c r="T24" s="62">
        <f t="shared" si="6"/>
        <v>3.5603041644904017</v>
      </c>
      <c r="U24" s="62">
        <f t="shared" si="6"/>
        <v>3.5603041644904017</v>
      </c>
      <c r="V24" s="62">
        <f t="shared" si="6"/>
        <v>3.5603041644904017</v>
      </c>
      <c r="W24" s="62">
        <f t="shared" si="6"/>
        <v>3.0954009063857582</v>
      </c>
      <c r="X24" s="62">
        <f t="shared" si="6"/>
        <v>2.7701530818457063</v>
      </c>
      <c r="Y24" s="62">
        <f t="shared" si="6"/>
        <v>2.3929104121220943</v>
      </c>
      <c r="Z24" s="62">
        <f t="shared" si="6"/>
        <v>1.987360662761533</v>
      </c>
      <c r="AA24" s="63">
        <f t="shared" si="6"/>
        <v>1.9873606627615337</v>
      </c>
      <c r="AC24" s="64">
        <f t="shared" si="7"/>
        <v>164</v>
      </c>
      <c r="AD24" s="21">
        <f t="shared" si="7"/>
        <v>164</v>
      </c>
      <c r="AE24" s="21">
        <f t="shared" si="7"/>
        <v>164</v>
      </c>
      <c r="AF24" s="21">
        <f t="shared" si="7"/>
        <v>164</v>
      </c>
      <c r="AG24" s="21">
        <f t="shared" si="7"/>
        <v>164</v>
      </c>
      <c r="AH24" s="21">
        <f t="shared" si="7"/>
        <v>164</v>
      </c>
      <c r="AI24" s="21">
        <f t="shared" si="7"/>
        <v>123</v>
      </c>
      <c r="AJ24" s="21">
        <f t="shared" si="7"/>
        <v>123</v>
      </c>
      <c r="AK24" s="21">
        <f t="shared" si="7"/>
        <v>82</v>
      </c>
      <c r="AL24" s="65">
        <f t="shared" si="7"/>
        <v>82</v>
      </c>
      <c r="AM24" s="21"/>
      <c r="AN24" s="66">
        <f t="shared" si="8"/>
        <v>1.4267173607484003</v>
      </c>
      <c r="AO24" s="57">
        <f t="shared" si="8"/>
        <v>1.4267173607484003</v>
      </c>
      <c r="AP24" s="57">
        <f t="shared" si="8"/>
        <v>1.4267173607484003</v>
      </c>
      <c r="AQ24" s="57">
        <f t="shared" si="8"/>
        <v>1.4267173607484003</v>
      </c>
      <c r="AR24" s="57">
        <f t="shared" si="8"/>
        <v>1.4267173607484003</v>
      </c>
      <c r="AS24" s="57">
        <f t="shared" si="8"/>
        <v>1.3492334843976264</v>
      </c>
      <c r="AT24" s="57">
        <f t="shared" si="8"/>
        <v>1.295025513640951</v>
      </c>
      <c r="AU24" s="57">
        <f t="shared" si="8"/>
        <v>1.2321517353536824</v>
      </c>
      <c r="AV24" s="57">
        <f t="shared" si="8"/>
        <v>1.1645601104602554</v>
      </c>
      <c r="AW24" s="22">
        <f t="shared" si="8"/>
        <v>1.1645601104602556</v>
      </c>
      <c r="AX24" s="57"/>
    </row>
    <row r="25" spans="5:50" x14ac:dyDescent="0.25">
      <c r="E25" s="67"/>
      <c r="F25" s="67"/>
      <c r="G25" s="67"/>
      <c r="H25" s="67"/>
      <c r="I25" s="67"/>
      <c r="J25" s="67"/>
      <c r="K25" s="67"/>
      <c r="L25" s="67"/>
      <c r="M25" s="67"/>
      <c r="N25" s="67"/>
      <c r="O25" s="49"/>
      <c r="P25" s="179"/>
      <c r="Q25" s="61">
        <v>42</v>
      </c>
      <c r="R25" s="20">
        <f t="shared" si="6"/>
        <v>3.4175937170344679</v>
      </c>
      <c r="S25" s="62">
        <f t="shared" si="6"/>
        <v>3.4175937170344679</v>
      </c>
      <c r="T25" s="62">
        <f t="shared" si="6"/>
        <v>3.4175937170344679</v>
      </c>
      <c r="U25" s="62">
        <f t="shared" si="6"/>
        <v>3.4175937170344679</v>
      </c>
      <c r="V25" s="62">
        <f t="shared" si="6"/>
        <v>3.4175937170344679</v>
      </c>
      <c r="W25" s="62">
        <f t="shared" si="6"/>
        <v>2.9778079822935535</v>
      </c>
      <c r="X25" s="62">
        <f t="shared" si="6"/>
        <v>2.6689898632536324</v>
      </c>
      <c r="Y25" s="62">
        <f t="shared" si="6"/>
        <v>2.309618685167901</v>
      </c>
      <c r="Z25" s="62">
        <f t="shared" si="6"/>
        <v>1.9218548435736111</v>
      </c>
      <c r="AA25" s="63">
        <f t="shared" si="6"/>
        <v>1.9218548435736118</v>
      </c>
      <c r="AC25" s="64">
        <f t="shared" si="7"/>
        <v>168</v>
      </c>
      <c r="AD25" s="21">
        <f t="shared" si="7"/>
        <v>168</v>
      </c>
      <c r="AE25" s="21">
        <f t="shared" si="7"/>
        <v>168</v>
      </c>
      <c r="AF25" s="21">
        <f t="shared" si="7"/>
        <v>168</v>
      </c>
      <c r="AG25" s="21">
        <f t="shared" si="7"/>
        <v>168</v>
      </c>
      <c r="AH25" s="21">
        <f t="shared" si="7"/>
        <v>126</v>
      </c>
      <c r="AI25" s="21">
        <f t="shared" si="7"/>
        <v>126</v>
      </c>
      <c r="AJ25" s="21">
        <f t="shared" si="7"/>
        <v>126</v>
      </c>
      <c r="AK25" s="21">
        <f t="shared" si="7"/>
        <v>84</v>
      </c>
      <c r="AL25" s="65">
        <f t="shared" si="7"/>
        <v>84</v>
      </c>
      <c r="AM25" s="21"/>
      <c r="AN25" s="66">
        <f t="shared" si="8"/>
        <v>1.4029322861724114</v>
      </c>
      <c r="AO25" s="57">
        <f t="shared" si="8"/>
        <v>1.4029322861724114</v>
      </c>
      <c r="AP25" s="57">
        <f t="shared" si="8"/>
        <v>1.4029322861724114</v>
      </c>
      <c r="AQ25" s="57">
        <f t="shared" si="8"/>
        <v>1.4029322861724114</v>
      </c>
      <c r="AR25" s="57">
        <f t="shared" si="8"/>
        <v>1.4029322861724114</v>
      </c>
      <c r="AS25" s="57">
        <f t="shared" si="8"/>
        <v>1.3296346637155922</v>
      </c>
      <c r="AT25" s="57">
        <f t="shared" si="8"/>
        <v>1.2781649772089387</v>
      </c>
      <c r="AU25" s="57">
        <f t="shared" si="8"/>
        <v>1.2182697808613168</v>
      </c>
      <c r="AV25" s="57">
        <f t="shared" si="8"/>
        <v>1.1536424739289353</v>
      </c>
      <c r="AW25" s="22">
        <f t="shared" si="8"/>
        <v>1.1536424739289353</v>
      </c>
      <c r="AX25" s="57"/>
    </row>
    <row r="26" spans="5:50" x14ac:dyDescent="0.25">
      <c r="E26" s="67"/>
      <c r="F26" s="67"/>
      <c r="G26" s="67"/>
      <c r="H26" s="67"/>
      <c r="I26" s="67"/>
      <c r="J26" s="67"/>
      <c r="K26" s="67"/>
      <c r="L26" s="67"/>
      <c r="M26" s="67"/>
      <c r="N26" s="67"/>
      <c r="O26" s="49"/>
      <c r="P26" s="179"/>
      <c r="Q26" s="61">
        <v>43</v>
      </c>
      <c r="R26" s="20">
        <f t="shared" si="6"/>
        <v>3.2858831029291071</v>
      </c>
      <c r="S26" s="62">
        <f t="shared" si="6"/>
        <v>3.2858831029291071</v>
      </c>
      <c r="T26" s="62">
        <f t="shared" si="6"/>
        <v>3.2858831029291071</v>
      </c>
      <c r="U26" s="62">
        <f t="shared" si="6"/>
        <v>3.2858831029291071</v>
      </c>
      <c r="V26" s="62">
        <f t="shared" si="6"/>
        <v>3.2858831029291071</v>
      </c>
      <c r="W26" s="62">
        <f t="shared" si="6"/>
        <v>2.8688226662617087</v>
      </c>
      <c r="X26" s="62">
        <f t="shared" si="6"/>
        <v>2.5749550803510344</v>
      </c>
      <c r="Y26" s="62">
        <f t="shared" si="6"/>
        <v>2.2319303067203049</v>
      </c>
      <c r="Z26" s="62">
        <f t="shared" si="6"/>
        <v>1.8605295323585269</v>
      </c>
      <c r="AA26" s="63">
        <f t="shared" si="6"/>
        <v>1.860529532358528</v>
      </c>
      <c r="AC26" s="64">
        <f t="shared" si="7"/>
        <v>172</v>
      </c>
      <c r="AD26" s="21">
        <f t="shared" si="7"/>
        <v>172</v>
      </c>
      <c r="AE26" s="21">
        <f t="shared" si="7"/>
        <v>172</v>
      </c>
      <c r="AF26" s="21">
        <f t="shared" si="7"/>
        <v>172</v>
      </c>
      <c r="AG26" s="21">
        <f t="shared" si="7"/>
        <v>172</v>
      </c>
      <c r="AH26" s="21">
        <f t="shared" si="7"/>
        <v>129</v>
      </c>
      <c r="AI26" s="21">
        <f t="shared" si="7"/>
        <v>129</v>
      </c>
      <c r="AJ26" s="21">
        <f t="shared" si="7"/>
        <v>129</v>
      </c>
      <c r="AK26" s="21">
        <f t="shared" si="7"/>
        <v>86</v>
      </c>
      <c r="AL26" s="65">
        <f t="shared" si="7"/>
        <v>86</v>
      </c>
      <c r="AM26" s="21"/>
      <c r="AN26" s="66">
        <f t="shared" si="8"/>
        <v>1.380980517154851</v>
      </c>
      <c r="AO26" s="57">
        <f t="shared" si="8"/>
        <v>1.380980517154851</v>
      </c>
      <c r="AP26" s="57">
        <f t="shared" si="8"/>
        <v>1.380980517154851</v>
      </c>
      <c r="AQ26" s="57">
        <f t="shared" si="8"/>
        <v>1.380980517154851</v>
      </c>
      <c r="AR26" s="57">
        <f t="shared" si="8"/>
        <v>1.380980517154851</v>
      </c>
      <c r="AS26" s="57">
        <f t="shared" si="8"/>
        <v>1.3114704443769514</v>
      </c>
      <c r="AT26" s="57">
        <f t="shared" si="8"/>
        <v>1.262492513391839</v>
      </c>
      <c r="AU26" s="57">
        <f t="shared" si="8"/>
        <v>1.2053217177867175</v>
      </c>
      <c r="AV26" s="57">
        <f t="shared" si="8"/>
        <v>1.1434215887264212</v>
      </c>
      <c r="AW26" s="22">
        <f t="shared" si="8"/>
        <v>1.1434215887264214</v>
      </c>
      <c r="AX26" s="57"/>
    </row>
    <row r="27" spans="5:50" x14ac:dyDescent="0.25">
      <c r="E27" s="67"/>
      <c r="F27" s="67"/>
      <c r="G27" s="67"/>
      <c r="H27" s="67"/>
      <c r="I27" s="67"/>
      <c r="J27" s="67"/>
      <c r="K27" s="67"/>
      <c r="L27" s="67"/>
      <c r="M27" s="67"/>
      <c r="N27" s="67"/>
      <c r="O27" s="49"/>
      <c r="P27" s="179"/>
      <c r="Q27" s="61">
        <v>44</v>
      </c>
      <c r="R27" s="20">
        <f t="shared" si="6"/>
        <v>3.1639477485645418</v>
      </c>
      <c r="S27" s="62">
        <f t="shared" si="6"/>
        <v>3.1639477485645418</v>
      </c>
      <c r="T27" s="62">
        <f t="shared" si="6"/>
        <v>3.1639477485645418</v>
      </c>
      <c r="U27" s="62">
        <f t="shared" si="6"/>
        <v>3.1639477485645418</v>
      </c>
      <c r="V27" s="62">
        <f t="shared" si="6"/>
        <v>3.1639477485645418</v>
      </c>
      <c r="W27" s="62">
        <f t="shared" si="6"/>
        <v>2.7675332326311932</v>
      </c>
      <c r="X27" s="62">
        <f t="shared" si="6"/>
        <v>2.4873209210605642</v>
      </c>
      <c r="Y27" s="62">
        <f t="shared" si="6"/>
        <v>2.159298239827935</v>
      </c>
      <c r="Z27" s="62">
        <f t="shared" si="6"/>
        <v>1.8029969111686499</v>
      </c>
      <c r="AA27" s="63">
        <f t="shared" si="6"/>
        <v>1.8029969111686504</v>
      </c>
      <c r="AC27" s="64">
        <f t="shared" si="7"/>
        <v>176</v>
      </c>
      <c r="AD27" s="21">
        <f t="shared" si="7"/>
        <v>176</v>
      </c>
      <c r="AE27" s="21">
        <f t="shared" si="7"/>
        <v>176</v>
      </c>
      <c r="AF27" s="21">
        <f t="shared" si="7"/>
        <v>176</v>
      </c>
      <c r="AG27" s="21">
        <f t="shared" si="7"/>
        <v>176</v>
      </c>
      <c r="AH27" s="21">
        <f t="shared" si="7"/>
        <v>132</v>
      </c>
      <c r="AI27" s="21">
        <f t="shared" si="7"/>
        <v>132</v>
      </c>
      <c r="AJ27" s="21">
        <f t="shared" si="7"/>
        <v>132</v>
      </c>
      <c r="AK27" s="21">
        <f t="shared" si="7"/>
        <v>88</v>
      </c>
      <c r="AL27" s="65">
        <f t="shared" si="7"/>
        <v>88</v>
      </c>
      <c r="AM27" s="21"/>
      <c r="AN27" s="66">
        <f t="shared" si="8"/>
        <v>1.3606579580940903</v>
      </c>
      <c r="AO27" s="57">
        <f t="shared" si="8"/>
        <v>1.3606579580940903</v>
      </c>
      <c r="AP27" s="57">
        <f t="shared" si="8"/>
        <v>1.3606579580940903</v>
      </c>
      <c r="AQ27" s="57">
        <f t="shared" si="8"/>
        <v>1.3606579580940903</v>
      </c>
      <c r="AR27" s="57">
        <f t="shared" si="8"/>
        <v>1.3606579580940903</v>
      </c>
      <c r="AS27" s="57">
        <f t="shared" si="8"/>
        <v>1.2945888721051988</v>
      </c>
      <c r="AT27" s="57">
        <f t="shared" si="8"/>
        <v>1.2478868201767608</v>
      </c>
      <c r="AU27" s="57">
        <f t="shared" si="8"/>
        <v>1.1932163733046559</v>
      </c>
      <c r="AV27" s="57">
        <f t="shared" si="8"/>
        <v>1.1338328185281084</v>
      </c>
      <c r="AW27" s="22">
        <f t="shared" si="8"/>
        <v>1.1338328185281084</v>
      </c>
      <c r="AX27" s="57"/>
    </row>
    <row r="28" spans="5:50" x14ac:dyDescent="0.25">
      <c r="E28" s="67"/>
      <c r="F28" s="67"/>
      <c r="G28" s="67"/>
      <c r="H28" s="67"/>
      <c r="I28" s="67"/>
      <c r="J28" s="67"/>
      <c r="K28" s="67"/>
      <c r="L28" s="67"/>
      <c r="M28" s="67"/>
      <c r="N28" s="67"/>
      <c r="O28" s="49"/>
      <c r="P28" s="179"/>
      <c r="Q28" s="61">
        <v>45</v>
      </c>
      <c r="R28" s="20">
        <f t="shared" si="6"/>
        <v>3.0507383464948767</v>
      </c>
      <c r="S28" s="62">
        <f t="shared" si="6"/>
        <v>3.0507383464948767</v>
      </c>
      <c r="T28" s="62">
        <f t="shared" si="6"/>
        <v>3.0507383464948767</v>
      </c>
      <c r="U28" s="62">
        <f t="shared" si="6"/>
        <v>3.0507383464948767</v>
      </c>
      <c r="V28" s="62">
        <f t="shared" si="6"/>
        <v>3.0507383464948767</v>
      </c>
      <c r="W28" s="62">
        <f t="shared" si="6"/>
        <v>2.6731523256960594</v>
      </c>
      <c r="X28" s="62">
        <f t="shared" si="6"/>
        <v>2.4054553916137129</v>
      </c>
      <c r="Y28" s="62">
        <f t="shared" si="6"/>
        <v>2.0912444106100687</v>
      </c>
      <c r="Z28" s="62">
        <f t="shared" si="6"/>
        <v>1.7489156927342608</v>
      </c>
      <c r="AA28" s="63">
        <f t="shared" si="6"/>
        <v>1.7489156927342608</v>
      </c>
      <c r="AC28" s="64">
        <f t="shared" si="7"/>
        <v>180</v>
      </c>
      <c r="AD28" s="21">
        <f t="shared" si="7"/>
        <v>180</v>
      </c>
      <c r="AE28" s="21">
        <f t="shared" si="7"/>
        <v>180</v>
      </c>
      <c r="AF28" s="21">
        <f t="shared" si="7"/>
        <v>180</v>
      </c>
      <c r="AG28" s="21">
        <f t="shared" si="7"/>
        <v>180</v>
      </c>
      <c r="AH28" s="21">
        <f t="shared" si="7"/>
        <v>135</v>
      </c>
      <c r="AI28" s="21">
        <f t="shared" si="7"/>
        <v>135</v>
      </c>
      <c r="AJ28" s="21">
        <f t="shared" si="7"/>
        <v>135</v>
      </c>
      <c r="AK28" s="21">
        <f t="shared" si="7"/>
        <v>90</v>
      </c>
      <c r="AL28" s="65">
        <f t="shared" si="7"/>
        <v>90</v>
      </c>
      <c r="AM28" s="21"/>
      <c r="AN28" s="66">
        <f t="shared" si="8"/>
        <v>1.3417897244158128</v>
      </c>
      <c r="AO28" s="57">
        <f t="shared" si="8"/>
        <v>1.3417897244158128</v>
      </c>
      <c r="AP28" s="57">
        <f t="shared" si="8"/>
        <v>1.3417897244158128</v>
      </c>
      <c r="AQ28" s="57">
        <f t="shared" si="8"/>
        <v>1.3417897244158128</v>
      </c>
      <c r="AR28" s="57">
        <f t="shared" si="8"/>
        <v>1.3417897244158128</v>
      </c>
      <c r="AS28" s="57">
        <f t="shared" si="8"/>
        <v>1.2788587209493432</v>
      </c>
      <c r="AT28" s="57">
        <f t="shared" si="8"/>
        <v>1.2342425652689522</v>
      </c>
      <c r="AU28" s="57">
        <f t="shared" si="8"/>
        <v>1.1818740684350115</v>
      </c>
      <c r="AV28" s="57">
        <f t="shared" si="8"/>
        <v>1.1248192821223768</v>
      </c>
      <c r="AW28" s="22">
        <f t="shared" si="8"/>
        <v>1.1248192821223768</v>
      </c>
      <c r="AX28" s="57"/>
    </row>
    <row r="29" spans="5:50" x14ac:dyDescent="0.25">
      <c r="E29" s="67"/>
      <c r="F29" s="67"/>
      <c r="G29" s="67"/>
      <c r="H29" s="67"/>
      <c r="I29" s="67"/>
      <c r="J29" s="67"/>
      <c r="K29" s="67"/>
      <c r="L29" s="67"/>
      <c r="M29" s="67"/>
      <c r="N29" s="67"/>
      <c r="O29" s="49"/>
      <c r="P29" s="179"/>
      <c r="Q29" s="61">
        <v>46</v>
      </c>
      <c r="R29" s="20">
        <f t="shared" si="6"/>
        <v>2.9453505825877211</v>
      </c>
      <c r="S29" s="62">
        <f t="shared" si="6"/>
        <v>2.9453505825877211</v>
      </c>
      <c r="T29" s="62">
        <f t="shared" si="6"/>
        <v>2.9453505825877211</v>
      </c>
      <c r="U29" s="62">
        <f t="shared" si="6"/>
        <v>2.9453505825877211</v>
      </c>
      <c r="V29" s="62">
        <f t="shared" si="6"/>
        <v>2.9453505825877211</v>
      </c>
      <c r="W29" s="62">
        <f t="shared" si="6"/>
        <v>2.5849964521892503</v>
      </c>
      <c r="X29" s="62">
        <f t="shared" si="6"/>
        <v>2.3288070505965215</v>
      </c>
      <c r="Y29" s="62">
        <f t="shared" si="6"/>
        <v>2.0273491728745072</v>
      </c>
      <c r="Z29" s="62">
        <f t="shared" si="6"/>
        <v>1.6979843452080747</v>
      </c>
      <c r="AA29" s="63">
        <f t="shared" si="6"/>
        <v>1.6979843452080754</v>
      </c>
      <c r="AC29" s="64">
        <f t="shared" si="7"/>
        <v>138</v>
      </c>
      <c r="AD29" s="21">
        <f t="shared" si="7"/>
        <v>138</v>
      </c>
      <c r="AE29" s="21">
        <f t="shared" si="7"/>
        <v>138</v>
      </c>
      <c r="AF29" s="21">
        <f t="shared" si="7"/>
        <v>138</v>
      </c>
      <c r="AG29" s="21">
        <f t="shared" si="7"/>
        <v>138</v>
      </c>
      <c r="AH29" s="21">
        <f t="shared" si="7"/>
        <v>138</v>
      </c>
      <c r="AI29" s="21">
        <f t="shared" si="7"/>
        <v>138</v>
      </c>
      <c r="AJ29" s="21">
        <f t="shared" si="7"/>
        <v>138</v>
      </c>
      <c r="AK29" s="21">
        <f t="shared" si="7"/>
        <v>92</v>
      </c>
      <c r="AL29" s="65">
        <f t="shared" si="7"/>
        <v>92</v>
      </c>
      <c r="AM29" s="21"/>
      <c r="AN29" s="66">
        <f t="shared" si="8"/>
        <v>1.3242250970979534</v>
      </c>
      <c r="AO29" s="57">
        <f t="shared" si="8"/>
        <v>1.3242250970979534</v>
      </c>
      <c r="AP29" s="57">
        <f t="shared" si="8"/>
        <v>1.3242250970979534</v>
      </c>
      <c r="AQ29" s="57">
        <f t="shared" si="8"/>
        <v>1.3242250970979534</v>
      </c>
      <c r="AR29" s="57">
        <f t="shared" si="8"/>
        <v>1.3242250970979534</v>
      </c>
      <c r="AS29" s="57">
        <f t="shared" si="8"/>
        <v>1.2641660753648751</v>
      </c>
      <c r="AT29" s="57">
        <f t="shared" si="8"/>
        <v>1.2214678417660869</v>
      </c>
      <c r="AU29" s="57">
        <f t="shared" si="8"/>
        <v>1.1712248621457513</v>
      </c>
      <c r="AV29" s="57">
        <f t="shared" si="8"/>
        <v>1.1163307242013458</v>
      </c>
      <c r="AW29" s="22">
        <f t="shared" si="8"/>
        <v>1.1163307242013458</v>
      </c>
      <c r="AX29" s="57"/>
    </row>
    <row r="30" spans="5:50" x14ac:dyDescent="0.25">
      <c r="E30" s="67"/>
      <c r="F30" s="67"/>
      <c r="G30" s="67"/>
      <c r="H30" s="67"/>
      <c r="I30" s="67"/>
      <c r="J30" s="67"/>
      <c r="K30" s="67"/>
      <c r="L30" s="67"/>
      <c r="M30" s="67"/>
      <c r="N30" s="67"/>
      <c r="O30" s="49"/>
      <c r="P30" s="179"/>
      <c r="Q30" s="61">
        <v>47</v>
      </c>
      <c r="R30" s="20">
        <f t="shared" si="6"/>
        <v>2.8470009283078994</v>
      </c>
      <c r="S30" s="62">
        <f t="shared" si="6"/>
        <v>2.8470009283078994</v>
      </c>
      <c r="T30" s="62">
        <f t="shared" si="6"/>
        <v>2.8470009283078994</v>
      </c>
      <c r="U30" s="62">
        <f t="shared" si="6"/>
        <v>2.8470009283078994</v>
      </c>
      <c r="V30" s="62">
        <f t="shared" si="6"/>
        <v>2.8470009283078994</v>
      </c>
      <c r="W30" s="62">
        <f t="shared" si="6"/>
        <v>2.5024694020321792</v>
      </c>
      <c r="X30" s="62">
        <f t="shared" si="6"/>
        <v>2.2568925715073815</v>
      </c>
      <c r="Y30" s="62">
        <f t="shared" si="6"/>
        <v>1.9672426468434687</v>
      </c>
      <c r="Z30" s="62">
        <f t="shared" si="6"/>
        <v>1.6499354672504778</v>
      </c>
      <c r="AA30" s="63">
        <f t="shared" si="6"/>
        <v>1.6499354672504782</v>
      </c>
      <c r="AC30" s="64">
        <f t="shared" si="7"/>
        <v>141</v>
      </c>
      <c r="AD30" s="21">
        <f t="shared" si="7"/>
        <v>141</v>
      </c>
      <c r="AE30" s="21">
        <f t="shared" si="7"/>
        <v>141</v>
      </c>
      <c r="AF30" s="21">
        <f t="shared" si="7"/>
        <v>141</v>
      </c>
      <c r="AG30" s="21">
        <f t="shared" si="7"/>
        <v>141</v>
      </c>
      <c r="AH30" s="21">
        <f t="shared" si="7"/>
        <v>141</v>
      </c>
      <c r="AI30" s="21">
        <f t="shared" si="7"/>
        <v>141</v>
      </c>
      <c r="AJ30" s="21">
        <f t="shared" si="7"/>
        <v>94</v>
      </c>
      <c r="AK30" s="21">
        <f t="shared" si="7"/>
        <v>94</v>
      </c>
      <c r="AL30" s="65">
        <f t="shared" si="7"/>
        <v>94</v>
      </c>
      <c r="AM30" s="21"/>
      <c r="AN30" s="66">
        <f t="shared" si="8"/>
        <v>1.3078334880513165</v>
      </c>
      <c r="AO30" s="57">
        <f t="shared" si="8"/>
        <v>1.3078334880513165</v>
      </c>
      <c r="AP30" s="57">
        <f t="shared" si="8"/>
        <v>1.3078334880513165</v>
      </c>
      <c r="AQ30" s="57">
        <f t="shared" si="8"/>
        <v>1.3078334880513165</v>
      </c>
      <c r="AR30" s="57">
        <f t="shared" si="8"/>
        <v>1.3078334880513165</v>
      </c>
      <c r="AS30" s="57">
        <f t="shared" si="8"/>
        <v>1.2504115670053633</v>
      </c>
      <c r="AT30" s="57">
        <f t="shared" si="8"/>
        <v>1.2094820952512302</v>
      </c>
      <c r="AU30" s="57">
        <f t="shared" si="8"/>
        <v>1.1612071078072448</v>
      </c>
      <c r="AV30" s="57">
        <f t="shared" si="8"/>
        <v>1.1083225778750796</v>
      </c>
      <c r="AW30" s="22">
        <f t="shared" si="8"/>
        <v>1.1083225778750796</v>
      </c>
      <c r="AX30" s="57"/>
    </row>
    <row r="31" spans="5:50" x14ac:dyDescent="0.25">
      <c r="E31" s="67"/>
      <c r="F31" s="67"/>
      <c r="G31" s="67"/>
      <c r="H31" s="67"/>
      <c r="I31" s="67"/>
      <c r="J31" s="67"/>
      <c r="K31" s="67"/>
      <c r="L31" s="67"/>
      <c r="M31" s="67"/>
      <c r="N31" s="67"/>
      <c r="O31" s="49"/>
      <c r="P31" s="179"/>
      <c r="Q31" s="61">
        <v>48</v>
      </c>
      <c r="R31" s="20">
        <f t="shared" si="6"/>
        <v>2.7550071262764688</v>
      </c>
      <c r="S31" s="62">
        <f t="shared" si="6"/>
        <v>2.7550071262764688</v>
      </c>
      <c r="T31" s="62">
        <f t="shared" si="6"/>
        <v>2.7550071262764688</v>
      </c>
      <c r="U31" s="62">
        <f t="shared" si="6"/>
        <v>2.7550071262764688</v>
      </c>
      <c r="V31" s="62">
        <f t="shared" si="6"/>
        <v>2.7550071262764688</v>
      </c>
      <c r="W31" s="62">
        <f t="shared" si="6"/>
        <v>2.4250487466278732</v>
      </c>
      <c r="X31" s="62">
        <f t="shared" si="6"/>
        <v>2.1892865407232307</v>
      </c>
      <c r="Y31" s="62">
        <f t="shared" si="6"/>
        <v>1.9105975542439648</v>
      </c>
      <c r="Z31" s="62">
        <f t="shared" si="6"/>
        <v>1.6045310918628817</v>
      </c>
      <c r="AA31" s="63">
        <f t="shared" si="6"/>
        <v>1.6045310918628817</v>
      </c>
      <c r="AC31" s="64">
        <f t="shared" si="7"/>
        <v>144</v>
      </c>
      <c r="AD31" s="21">
        <f t="shared" si="7"/>
        <v>144</v>
      </c>
      <c r="AE31" s="21">
        <f t="shared" si="7"/>
        <v>144</v>
      </c>
      <c r="AF31" s="21">
        <f t="shared" si="7"/>
        <v>144</v>
      </c>
      <c r="AG31" s="21">
        <f t="shared" si="7"/>
        <v>144</v>
      </c>
      <c r="AH31" s="21">
        <f t="shared" si="7"/>
        <v>144</v>
      </c>
      <c r="AI31" s="21">
        <f t="shared" si="7"/>
        <v>144</v>
      </c>
      <c r="AJ31" s="21">
        <f t="shared" si="7"/>
        <v>96</v>
      </c>
      <c r="AK31" s="21">
        <f t="shared" si="7"/>
        <v>96</v>
      </c>
      <c r="AL31" s="65">
        <f t="shared" si="7"/>
        <v>96</v>
      </c>
      <c r="AM31" s="21"/>
      <c r="AN31" s="66">
        <f t="shared" si="8"/>
        <v>1.2925011877127448</v>
      </c>
      <c r="AO31" s="57">
        <f t="shared" si="8"/>
        <v>1.2925011877127448</v>
      </c>
      <c r="AP31" s="57">
        <f t="shared" si="8"/>
        <v>1.2925011877127448</v>
      </c>
      <c r="AQ31" s="57">
        <f t="shared" si="8"/>
        <v>1.2925011877127448</v>
      </c>
      <c r="AR31" s="57">
        <f t="shared" si="8"/>
        <v>1.2925011877127448</v>
      </c>
      <c r="AS31" s="57">
        <f t="shared" si="8"/>
        <v>1.2375081244379789</v>
      </c>
      <c r="AT31" s="57">
        <f t="shared" si="8"/>
        <v>1.1982144234538719</v>
      </c>
      <c r="AU31" s="57">
        <f t="shared" si="8"/>
        <v>1.1517662590406608</v>
      </c>
      <c r="AV31" s="57">
        <f t="shared" si="8"/>
        <v>1.1007551819771471</v>
      </c>
      <c r="AW31" s="22">
        <f t="shared" si="8"/>
        <v>1.1007551819771471</v>
      </c>
      <c r="AX31" s="57"/>
    </row>
    <row r="32" spans="5:50" x14ac:dyDescent="0.25">
      <c r="E32" s="67"/>
      <c r="F32" s="67"/>
      <c r="G32" s="67"/>
      <c r="H32" s="67"/>
      <c r="I32" s="67"/>
      <c r="J32" s="67"/>
      <c r="K32" s="67"/>
      <c r="L32" s="67"/>
      <c r="M32" s="67"/>
      <c r="N32" s="67"/>
      <c r="O32" s="49"/>
      <c r="P32" s="179"/>
      <c r="Q32" s="61">
        <v>49</v>
      </c>
      <c r="R32" s="20">
        <f t="shared" si="6"/>
        <v>2.6687723407719033</v>
      </c>
      <c r="S32" s="62">
        <f t="shared" si="6"/>
        <v>2.6687723407719033</v>
      </c>
      <c r="T32" s="62">
        <f t="shared" si="6"/>
        <v>2.6687723407719033</v>
      </c>
      <c r="U32" s="62">
        <f t="shared" si="6"/>
        <v>2.6687723407719033</v>
      </c>
      <c r="V32" s="62">
        <f t="shared" si="6"/>
        <v>2.6687723407719033</v>
      </c>
      <c r="W32" s="62">
        <f t="shared" si="6"/>
        <v>2.3522747682135061</v>
      </c>
      <c r="X32" s="62">
        <f t="shared" si="6"/>
        <v>2.1256130357697103</v>
      </c>
      <c r="Y32" s="62">
        <f t="shared" si="6"/>
        <v>1.8571232565982259</v>
      </c>
      <c r="Z32" s="62">
        <f t="shared" si="6"/>
        <v>1.5615587448538906</v>
      </c>
      <c r="AA32" s="63">
        <f t="shared" si="6"/>
        <v>1.5615587448538908</v>
      </c>
      <c r="AC32" s="64">
        <f t="shared" si="7"/>
        <v>147</v>
      </c>
      <c r="AD32" s="21">
        <f t="shared" si="7"/>
        <v>147</v>
      </c>
      <c r="AE32" s="21">
        <f t="shared" si="7"/>
        <v>147</v>
      </c>
      <c r="AF32" s="21">
        <f t="shared" si="7"/>
        <v>147</v>
      </c>
      <c r="AG32" s="21">
        <f t="shared" si="7"/>
        <v>147</v>
      </c>
      <c r="AH32" s="21">
        <f t="shared" si="7"/>
        <v>147</v>
      </c>
      <c r="AI32" s="21">
        <f t="shared" si="7"/>
        <v>147</v>
      </c>
      <c r="AJ32" s="21">
        <f t="shared" si="7"/>
        <v>98</v>
      </c>
      <c r="AK32" s="21">
        <f t="shared" si="7"/>
        <v>98</v>
      </c>
      <c r="AL32" s="65">
        <f t="shared" si="7"/>
        <v>98</v>
      </c>
      <c r="AM32" s="21"/>
      <c r="AN32" s="66">
        <f t="shared" si="8"/>
        <v>1.2781287234619838</v>
      </c>
      <c r="AO32" s="57">
        <f t="shared" si="8"/>
        <v>1.2781287234619838</v>
      </c>
      <c r="AP32" s="57">
        <f t="shared" si="8"/>
        <v>1.2781287234619838</v>
      </c>
      <c r="AQ32" s="57">
        <f t="shared" si="8"/>
        <v>1.2781287234619838</v>
      </c>
      <c r="AR32" s="57">
        <f t="shared" si="8"/>
        <v>1.2781287234619838</v>
      </c>
      <c r="AS32" s="57">
        <f t="shared" si="8"/>
        <v>1.2253791280355844</v>
      </c>
      <c r="AT32" s="57">
        <f t="shared" si="8"/>
        <v>1.187602172628285</v>
      </c>
      <c r="AU32" s="57">
        <f t="shared" si="8"/>
        <v>1.1428538760997042</v>
      </c>
      <c r="AV32" s="57">
        <f t="shared" si="8"/>
        <v>1.0935931241423151</v>
      </c>
      <c r="AW32" s="22">
        <f t="shared" si="8"/>
        <v>1.0935931241423151</v>
      </c>
      <c r="AX32" s="57"/>
    </row>
    <row r="33" spans="5:50" x14ac:dyDescent="0.25">
      <c r="E33" s="67"/>
      <c r="F33" s="67"/>
      <c r="G33" s="67"/>
      <c r="H33" s="67"/>
      <c r="I33" s="67"/>
      <c r="J33" s="67"/>
      <c r="K33" s="67"/>
      <c r="L33" s="67"/>
      <c r="M33" s="67"/>
      <c r="N33" s="67"/>
      <c r="O33" s="49"/>
      <c r="P33" s="179"/>
      <c r="Q33" s="61">
        <v>50</v>
      </c>
      <c r="R33" s="20">
        <f t="shared" si="6"/>
        <v>2.5877721945285597</v>
      </c>
      <c r="S33" s="62">
        <f t="shared" si="6"/>
        <v>2.5877721945285597</v>
      </c>
      <c r="T33" s="62">
        <f t="shared" si="6"/>
        <v>2.5877721945285597</v>
      </c>
      <c r="U33" s="62">
        <f t="shared" si="6"/>
        <v>2.5877721945285597</v>
      </c>
      <c r="V33" s="62">
        <f t="shared" si="6"/>
        <v>2.5877721945285597</v>
      </c>
      <c r="W33" s="62">
        <f t="shared" si="6"/>
        <v>2.2837413244705216</v>
      </c>
      <c r="X33" s="62">
        <f t="shared" si="6"/>
        <v>2.0655386316887019</v>
      </c>
      <c r="Y33" s="62">
        <f t="shared" si="6"/>
        <v>1.8065607674038473</v>
      </c>
      <c r="Z33" s="62">
        <f t="shared" si="6"/>
        <v>1.5208281201550216</v>
      </c>
      <c r="AA33" s="63">
        <f t="shared" si="6"/>
        <v>1.5208281201550218</v>
      </c>
      <c r="AC33" s="64">
        <f t="shared" si="7"/>
        <v>150</v>
      </c>
      <c r="AD33" s="21">
        <f t="shared" si="7"/>
        <v>150</v>
      </c>
      <c r="AE33" s="21">
        <f t="shared" si="7"/>
        <v>150</v>
      </c>
      <c r="AF33" s="21">
        <f t="shared" si="7"/>
        <v>150</v>
      </c>
      <c r="AG33" s="21">
        <f t="shared" si="7"/>
        <v>150</v>
      </c>
      <c r="AH33" s="21">
        <f t="shared" si="7"/>
        <v>150</v>
      </c>
      <c r="AI33" s="21">
        <f t="shared" si="7"/>
        <v>150</v>
      </c>
      <c r="AJ33" s="21">
        <f t="shared" si="7"/>
        <v>100</v>
      </c>
      <c r="AK33" s="21">
        <f t="shared" si="7"/>
        <v>100</v>
      </c>
      <c r="AL33" s="65">
        <f t="shared" si="7"/>
        <v>100</v>
      </c>
      <c r="AM33" s="21"/>
      <c r="AN33" s="66">
        <f t="shared" si="8"/>
        <v>1.2646286990880933</v>
      </c>
      <c r="AO33" s="57">
        <f t="shared" si="8"/>
        <v>1.2646286990880933</v>
      </c>
      <c r="AP33" s="57">
        <f t="shared" si="8"/>
        <v>1.2646286990880933</v>
      </c>
      <c r="AQ33" s="57">
        <f t="shared" si="8"/>
        <v>1.2646286990880933</v>
      </c>
      <c r="AR33" s="57">
        <f t="shared" si="8"/>
        <v>1.2646286990880933</v>
      </c>
      <c r="AS33" s="57">
        <f t="shared" si="8"/>
        <v>1.2139568874117537</v>
      </c>
      <c r="AT33" s="57">
        <f t="shared" si="8"/>
        <v>1.177589771948117</v>
      </c>
      <c r="AU33" s="57">
        <f t="shared" si="8"/>
        <v>1.1344267945673079</v>
      </c>
      <c r="AV33" s="57">
        <f t="shared" si="8"/>
        <v>1.0868046866925036</v>
      </c>
      <c r="AW33" s="22">
        <f t="shared" si="8"/>
        <v>1.0868046866925036</v>
      </c>
      <c r="AX33" s="57"/>
    </row>
    <row r="34" spans="5:50" x14ac:dyDescent="0.25">
      <c r="E34" s="67"/>
      <c r="F34" s="67"/>
      <c r="G34" s="67"/>
      <c r="H34" s="67"/>
      <c r="I34" s="67"/>
      <c r="J34" s="67"/>
      <c r="K34" s="67"/>
      <c r="L34" s="67"/>
      <c r="M34" s="67"/>
      <c r="N34" s="67"/>
      <c r="O34" s="49"/>
      <c r="P34" s="179"/>
      <c r="Q34" s="61">
        <v>51</v>
      </c>
      <c r="R34" s="20">
        <f t="shared" si="6"/>
        <v>2.5115440966800735</v>
      </c>
      <c r="S34" s="62">
        <f t="shared" si="6"/>
        <v>2.5115440966800735</v>
      </c>
      <c r="T34" s="62">
        <f t="shared" si="6"/>
        <v>2.5115440966800735</v>
      </c>
      <c r="U34" s="62">
        <f t="shared" si="6"/>
        <v>2.5115440966800735</v>
      </c>
      <c r="V34" s="62">
        <f t="shared" si="6"/>
        <v>2.5115440966800735</v>
      </c>
      <c r="W34" s="62">
        <f t="shared" si="6"/>
        <v>2.219088264880297</v>
      </c>
      <c r="X34" s="62">
        <f t="shared" si="6"/>
        <v>2.0087665607408653</v>
      </c>
      <c r="Y34" s="62">
        <f t="shared" si="6"/>
        <v>1.7586785575156065</v>
      </c>
      <c r="Z34" s="62">
        <f t="shared" si="6"/>
        <v>1.4821682622226113</v>
      </c>
      <c r="AA34" s="63">
        <f t="shared" si="6"/>
        <v>1.4821682622226118</v>
      </c>
      <c r="AC34" s="64">
        <f t="shared" si="7"/>
        <v>153</v>
      </c>
      <c r="AD34" s="21">
        <f t="shared" si="7"/>
        <v>153</v>
      </c>
      <c r="AE34" s="21">
        <f t="shared" si="7"/>
        <v>153</v>
      </c>
      <c r="AF34" s="21">
        <f t="shared" si="7"/>
        <v>153</v>
      </c>
      <c r="AG34" s="21">
        <f t="shared" si="7"/>
        <v>153</v>
      </c>
      <c r="AH34" s="21">
        <f t="shared" si="7"/>
        <v>153</v>
      </c>
      <c r="AI34" s="21">
        <f t="shared" si="7"/>
        <v>153</v>
      </c>
      <c r="AJ34" s="21">
        <f t="shared" si="7"/>
        <v>102</v>
      </c>
      <c r="AK34" s="21">
        <f t="shared" si="7"/>
        <v>102</v>
      </c>
      <c r="AL34" s="65">
        <f t="shared" si="7"/>
        <v>102</v>
      </c>
      <c r="AM34" s="21"/>
      <c r="AN34" s="66">
        <f t="shared" si="8"/>
        <v>1.2519240161133456</v>
      </c>
      <c r="AO34" s="57">
        <f t="shared" si="8"/>
        <v>1.2519240161133456</v>
      </c>
      <c r="AP34" s="57">
        <f t="shared" si="8"/>
        <v>1.2519240161133456</v>
      </c>
      <c r="AQ34" s="57">
        <f t="shared" si="8"/>
        <v>1.2519240161133456</v>
      </c>
      <c r="AR34" s="57">
        <f t="shared" si="8"/>
        <v>1.2519240161133456</v>
      </c>
      <c r="AS34" s="57">
        <f t="shared" si="8"/>
        <v>1.2031813774800495</v>
      </c>
      <c r="AT34" s="57">
        <f t="shared" si="8"/>
        <v>1.1681277601234776</v>
      </c>
      <c r="AU34" s="57">
        <f t="shared" si="8"/>
        <v>1.1264464262526011</v>
      </c>
      <c r="AV34" s="57">
        <f t="shared" si="8"/>
        <v>1.0803613770371019</v>
      </c>
      <c r="AW34" s="22">
        <f t="shared" si="8"/>
        <v>1.0803613770371019</v>
      </c>
      <c r="AX34" s="57"/>
    </row>
    <row r="35" spans="5:50" x14ac:dyDescent="0.25">
      <c r="E35" s="67"/>
      <c r="F35" s="67"/>
      <c r="G35" s="67"/>
      <c r="H35" s="67"/>
      <c r="I35" s="67"/>
      <c r="J35" s="67"/>
      <c r="K35" s="67"/>
      <c r="L35" s="67"/>
      <c r="M35" s="67"/>
      <c r="N35" s="67"/>
      <c r="O35" s="49"/>
      <c r="P35" s="179"/>
      <c r="Q35" s="61">
        <v>52</v>
      </c>
      <c r="R35" s="20">
        <f t="shared" si="6"/>
        <v>2.439678402933589</v>
      </c>
      <c r="S35" s="62">
        <f t="shared" si="6"/>
        <v>2.439678402933589</v>
      </c>
      <c r="T35" s="62">
        <f t="shared" si="6"/>
        <v>2.439678402933589</v>
      </c>
      <c r="U35" s="62">
        <f t="shared" si="6"/>
        <v>2.439678402933589</v>
      </c>
      <c r="V35" s="62">
        <f t="shared" si="6"/>
        <v>2.439678402933589</v>
      </c>
      <c r="W35" s="62">
        <f t="shared" si="6"/>
        <v>2.1579950997803232</v>
      </c>
      <c r="X35" s="62">
        <f t="shared" si="6"/>
        <v>1.9550318094802006</v>
      </c>
      <c r="Y35" s="62">
        <f t="shared" si="6"/>
        <v>1.7132690103642161</v>
      </c>
      <c r="Z35" s="62">
        <f t="shared" si="6"/>
        <v>1.4454251675308993</v>
      </c>
      <c r="AA35" s="63">
        <f t="shared" si="6"/>
        <v>1.4454251675308996</v>
      </c>
      <c r="AC35" s="64">
        <f t="shared" si="7"/>
        <v>156</v>
      </c>
      <c r="AD35" s="21">
        <f t="shared" si="7"/>
        <v>156</v>
      </c>
      <c r="AE35" s="21">
        <f t="shared" si="7"/>
        <v>156</v>
      </c>
      <c r="AF35" s="21">
        <f t="shared" si="7"/>
        <v>156</v>
      </c>
      <c r="AG35" s="21">
        <f t="shared" si="7"/>
        <v>156</v>
      </c>
      <c r="AH35" s="21">
        <f t="shared" si="7"/>
        <v>156</v>
      </c>
      <c r="AI35" s="21">
        <f t="shared" si="7"/>
        <v>104</v>
      </c>
      <c r="AJ35" s="21">
        <f t="shared" si="7"/>
        <v>104</v>
      </c>
      <c r="AK35" s="21">
        <f t="shared" si="7"/>
        <v>104</v>
      </c>
      <c r="AL35" s="65">
        <f t="shared" si="7"/>
        <v>104</v>
      </c>
      <c r="AM35" s="21"/>
      <c r="AN35" s="66">
        <f t="shared" si="8"/>
        <v>1.2399464004889316</v>
      </c>
      <c r="AO35" s="57">
        <f t="shared" si="8"/>
        <v>1.2399464004889316</v>
      </c>
      <c r="AP35" s="57">
        <f t="shared" si="8"/>
        <v>1.2399464004889316</v>
      </c>
      <c r="AQ35" s="57">
        <f t="shared" si="8"/>
        <v>1.2399464004889316</v>
      </c>
      <c r="AR35" s="57">
        <f t="shared" si="8"/>
        <v>1.2399464004889316</v>
      </c>
      <c r="AS35" s="57">
        <f t="shared" si="8"/>
        <v>1.1929991832967206</v>
      </c>
      <c r="AT35" s="57">
        <f t="shared" si="8"/>
        <v>1.1591719682467001</v>
      </c>
      <c r="AU35" s="57">
        <f t="shared" si="8"/>
        <v>1.1188781683940361</v>
      </c>
      <c r="AV35" s="57">
        <f t="shared" si="8"/>
        <v>1.0742375279218166</v>
      </c>
      <c r="AW35" s="22">
        <f t="shared" si="8"/>
        <v>1.0742375279218166</v>
      </c>
      <c r="AX35" s="57"/>
    </row>
    <row r="36" spans="5:50" x14ac:dyDescent="0.25">
      <c r="E36" s="67"/>
      <c r="F36" s="67"/>
      <c r="G36" s="67"/>
      <c r="H36" s="67"/>
      <c r="I36" s="67"/>
      <c r="J36" s="67"/>
      <c r="K36" s="67"/>
      <c r="L36" s="67"/>
      <c r="M36" s="67"/>
      <c r="N36" s="67"/>
      <c r="O36" s="49"/>
      <c r="P36" s="179"/>
      <c r="Q36" s="61">
        <v>53</v>
      </c>
      <c r="R36" s="20">
        <f t="shared" si="6"/>
        <v>2.3718110511898338</v>
      </c>
      <c r="S36" s="62">
        <f t="shared" si="6"/>
        <v>2.3718110511898338</v>
      </c>
      <c r="T36" s="62">
        <f t="shared" si="6"/>
        <v>2.3718110511898338</v>
      </c>
      <c r="U36" s="62">
        <f t="shared" si="6"/>
        <v>2.3718110511898338</v>
      </c>
      <c r="V36" s="62">
        <f t="shared" si="6"/>
        <v>2.3718110511898338</v>
      </c>
      <c r="W36" s="62">
        <f t="shared" si="6"/>
        <v>2.1001756871746542</v>
      </c>
      <c r="X36" s="62">
        <f t="shared" si="6"/>
        <v>1.904096982249881</v>
      </c>
      <c r="Y36" s="62">
        <f t="shared" si="6"/>
        <v>1.6701454125155895</v>
      </c>
      <c r="Z36" s="62">
        <f t="shared" si="6"/>
        <v>1.4104597341903629</v>
      </c>
      <c r="AA36" s="63">
        <f t="shared" si="6"/>
        <v>1.4104597341903629</v>
      </c>
      <c r="AC36" s="64">
        <f t="shared" si="7"/>
        <v>159</v>
      </c>
      <c r="AD36" s="21">
        <f t="shared" si="7"/>
        <v>159</v>
      </c>
      <c r="AE36" s="21">
        <f t="shared" si="7"/>
        <v>159</v>
      </c>
      <c r="AF36" s="21">
        <f t="shared" si="7"/>
        <v>159</v>
      </c>
      <c r="AG36" s="21">
        <f t="shared" si="7"/>
        <v>159</v>
      </c>
      <c r="AH36" s="21">
        <f t="shared" si="7"/>
        <v>159</v>
      </c>
      <c r="AI36" s="21">
        <f t="shared" si="7"/>
        <v>106</v>
      </c>
      <c r="AJ36" s="21">
        <f t="shared" si="7"/>
        <v>106</v>
      </c>
      <c r="AK36" s="21">
        <f t="shared" si="7"/>
        <v>106</v>
      </c>
      <c r="AL36" s="65">
        <f t="shared" si="7"/>
        <v>106</v>
      </c>
      <c r="AM36" s="21"/>
      <c r="AN36" s="66">
        <f t="shared" si="8"/>
        <v>1.2286351751983056</v>
      </c>
      <c r="AO36" s="57">
        <f t="shared" si="8"/>
        <v>1.2286351751983056</v>
      </c>
      <c r="AP36" s="57">
        <f t="shared" si="8"/>
        <v>1.2286351751983056</v>
      </c>
      <c r="AQ36" s="57">
        <f t="shared" si="8"/>
        <v>1.2286351751983056</v>
      </c>
      <c r="AR36" s="57">
        <f t="shared" si="8"/>
        <v>1.2286351751983056</v>
      </c>
      <c r="AS36" s="57">
        <f t="shared" si="8"/>
        <v>1.183362614529109</v>
      </c>
      <c r="AT36" s="57">
        <f t="shared" si="8"/>
        <v>1.1506828303749801</v>
      </c>
      <c r="AU36" s="57">
        <f t="shared" si="8"/>
        <v>1.1116909020859316</v>
      </c>
      <c r="AV36" s="57">
        <f t="shared" si="8"/>
        <v>1.0684099556983937</v>
      </c>
      <c r="AW36" s="22">
        <f t="shared" si="8"/>
        <v>1.0684099556983937</v>
      </c>
      <c r="AX36" s="57"/>
    </row>
    <row r="37" spans="5:50" x14ac:dyDescent="0.25">
      <c r="E37" s="67"/>
      <c r="F37" s="67"/>
      <c r="G37" s="67"/>
      <c r="H37" s="67"/>
      <c r="I37" s="67"/>
      <c r="J37" s="67"/>
      <c r="K37" s="67"/>
      <c r="L37" s="67"/>
      <c r="M37" s="67"/>
      <c r="N37" s="67"/>
      <c r="O37" s="49"/>
      <c r="P37" s="179"/>
      <c r="Q37" s="61">
        <v>54</v>
      </c>
      <c r="R37" s="20">
        <f t="shared" si="6"/>
        <v>2.3076173930758919</v>
      </c>
      <c r="S37" s="62">
        <f t="shared" si="6"/>
        <v>2.3076173930758919</v>
      </c>
      <c r="T37" s="62">
        <f t="shared" si="6"/>
        <v>2.3076173930758919</v>
      </c>
      <c r="U37" s="62">
        <f t="shared" si="6"/>
        <v>2.3076173930758919</v>
      </c>
      <c r="V37" s="62">
        <f t="shared" si="6"/>
        <v>2.3076173930758919</v>
      </c>
      <c r="W37" s="62">
        <f t="shared" si="6"/>
        <v>2.0453737513978245</v>
      </c>
      <c r="X37" s="62">
        <f t="shared" si="6"/>
        <v>1.855748794874386</v>
      </c>
      <c r="Y37" s="62">
        <f t="shared" si="6"/>
        <v>1.6291393875634952</v>
      </c>
      <c r="Z37" s="62">
        <f t="shared" si="6"/>
        <v>1.3771460021345705</v>
      </c>
      <c r="AA37" s="63">
        <f t="shared" si="6"/>
        <v>1.3771460021345712</v>
      </c>
      <c r="AC37" s="64">
        <f t="shared" si="7"/>
        <v>162</v>
      </c>
      <c r="AD37" s="21">
        <f t="shared" si="7"/>
        <v>162</v>
      </c>
      <c r="AE37" s="21">
        <f t="shared" si="7"/>
        <v>162</v>
      </c>
      <c r="AF37" s="21">
        <f t="shared" si="7"/>
        <v>162</v>
      </c>
      <c r="AG37" s="21">
        <f t="shared" si="7"/>
        <v>162</v>
      </c>
      <c r="AH37" s="21">
        <f t="shared" si="7"/>
        <v>162</v>
      </c>
      <c r="AI37" s="21">
        <f t="shared" si="7"/>
        <v>108</v>
      </c>
      <c r="AJ37" s="21">
        <f t="shared" si="7"/>
        <v>108</v>
      </c>
      <c r="AK37" s="21">
        <f t="shared" si="7"/>
        <v>108</v>
      </c>
      <c r="AL37" s="65">
        <f t="shared" si="7"/>
        <v>108</v>
      </c>
      <c r="AM37" s="21"/>
      <c r="AN37" s="66">
        <f t="shared" si="8"/>
        <v>1.2179362321793152</v>
      </c>
      <c r="AO37" s="57">
        <f t="shared" si="8"/>
        <v>1.2179362321793152</v>
      </c>
      <c r="AP37" s="57">
        <f t="shared" si="8"/>
        <v>1.2179362321793152</v>
      </c>
      <c r="AQ37" s="57">
        <f t="shared" si="8"/>
        <v>1.2179362321793152</v>
      </c>
      <c r="AR37" s="57">
        <f t="shared" si="8"/>
        <v>1.2179362321793152</v>
      </c>
      <c r="AS37" s="57">
        <f t="shared" si="8"/>
        <v>1.1742289585663042</v>
      </c>
      <c r="AT37" s="57">
        <f t="shared" si="8"/>
        <v>1.142624799145731</v>
      </c>
      <c r="AU37" s="57">
        <f t="shared" si="8"/>
        <v>1.1048565645939159</v>
      </c>
      <c r="AV37" s="57">
        <f t="shared" si="8"/>
        <v>1.0628576670224283</v>
      </c>
      <c r="AW37" s="22">
        <f t="shared" si="8"/>
        <v>1.0628576670224286</v>
      </c>
      <c r="AX37" s="57"/>
    </row>
    <row r="38" spans="5:50" x14ac:dyDescent="0.25">
      <c r="E38" s="67"/>
      <c r="F38" s="67"/>
      <c r="G38" s="67"/>
      <c r="H38" s="67"/>
      <c r="I38" s="67"/>
      <c r="J38" s="67"/>
      <c r="K38" s="67"/>
      <c r="L38" s="67"/>
      <c r="M38" s="67"/>
      <c r="N38" s="67"/>
      <c r="O38" s="49"/>
      <c r="P38" s="179"/>
      <c r="Q38" s="61">
        <v>55</v>
      </c>
      <c r="R38" s="20">
        <f t="shared" si="6"/>
        <v>2.2468070007875949</v>
      </c>
      <c r="S38" s="62">
        <f t="shared" si="6"/>
        <v>2.2468070007875949</v>
      </c>
      <c r="T38" s="62">
        <f t="shared" si="6"/>
        <v>2.2468070007875949</v>
      </c>
      <c r="U38" s="62">
        <f t="shared" si="6"/>
        <v>2.2468070007875949</v>
      </c>
      <c r="V38" s="62">
        <f t="shared" si="6"/>
        <v>2.2468070007875949</v>
      </c>
      <c r="W38" s="62">
        <f t="shared" si="6"/>
        <v>1.9933590855516898</v>
      </c>
      <c r="X38" s="62">
        <f t="shared" si="6"/>
        <v>1.8097950893095582</v>
      </c>
      <c r="Y38" s="62">
        <f t="shared" si="6"/>
        <v>1.5900986989873085</v>
      </c>
      <c r="Z38" s="62">
        <f t="shared" si="6"/>
        <v>1.3453696369433612</v>
      </c>
      <c r="AA38" s="63">
        <f t="shared" si="6"/>
        <v>1.3453696369433614</v>
      </c>
      <c r="AC38" s="64">
        <f t="shared" si="7"/>
        <v>165</v>
      </c>
      <c r="AD38" s="21">
        <f t="shared" si="7"/>
        <v>165</v>
      </c>
      <c r="AE38" s="21">
        <f t="shared" si="7"/>
        <v>165</v>
      </c>
      <c r="AF38" s="21">
        <f t="shared" si="7"/>
        <v>165</v>
      </c>
      <c r="AG38" s="21">
        <f t="shared" si="7"/>
        <v>165</v>
      </c>
      <c r="AH38" s="21">
        <f t="shared" si="7"/>
        <v>110</v>
      </c>
      <c r="AI38" s="21">
        <f t="shared" si="7"/>
        <v>110</v>
      </c>
      <c r="AJ38" s="21">
        <f t="shared" si="7"/>
        <v>110</v>
      </c>
      <c r="AK38" s="21">
        <f t="shared" si="7"/>
        <v>110</v>
      </c>
      <c r="AL38" s="65">
        <f t="shared" si="7"/>
        <v>110</v>
      </c>
      <c r="AM38" s="21"/>
      <c r="AN38" s="66">
        <f t="shared" si="8"/>
        <v>1.2078011667979325</v>
      </c>
      <c r="AO38" s="57">
        <f t="shared" si="8"/>
        <v>1.2078011667979325</v>
      </c>
      <c r="AP38" s="57">
        <f t="shared" si="8"/>
        <v>1.2078011667979325</v>
      </c>
      <c r="AQ38" s="57">
        <f t="shared" si="8"/>
        <v>1.2078011667979325</v>
      </c>
      <c r="AR38" s="57">
        <f t="shared" si="8"/>
        <v>1.2078011667979325</v>
      </c>
      <c r="AS38" s="57">
        <f t="shared" si="8"/>
        <v>1.1655598475919482</v>
      </c>
      <c r="AT38" s="57">
        <f t="shared" si="8"/>
        <v>1.1349658482182596</v>
      </c>
      <c r="AU38" s="57">
        <f t="shared" si="8"/>
        <v>1.0983497831645515</v>
      </c>
      <c r="AV38" s="57">
        <f t="shared" si="8"/>
        <v>1.0575616061572268</v>
      </c>
      <c r="AW38" s="22">
        <f t="shared" si="8"/>
        <v>1.0575616061572268</v>
      </c>
      <c r="AX38" s="57"/>
    </row>
    <row r="39" spans="5:50" x14ac:dyDescent="0.25">
      <c r="E39" s="67"/>
      <c r="F39" s="67"/>
      <c r="G39" s="67"/>
      <c r="H39" s="67"/>
      <c r="I39" s="67"/>
      <c r="J39" s="67"/>
      <c r="K39" s="67"/>
      <c r="L39" s="67"/>
      <c r="M39" s="67"/>
      <c r="N39" s="67"/>
      <c r="O39" s="49"/>
      <c r="P39" s="179"/>
      <c r="Q39" s="61">
        <v>56</v>
      </c>
      <c r="R39" s="20">
        <f t="shared" si="6"/>
        <v>2.1891192739511292</v>
      </c>
      <c r="S39" s="62">
        <f t="shared" si="6"/>
        <v>2.1891192739511292</v>
      </c>
      <c r="T39" s="62">
        <f t="shared" si="6"/>
        <v>2.1891192739511292</v>
      </c>
      <c r="U39" s="62">
        <f t="shared" si="6"/>
        <v>2.1891192739511292</v>
      </c>
      <c r="V39" s="62">
        <f t="shared" si="6"/>
        <v>2.1891192739511292</v>
      </c>
      <c r="W39" s="62">
        <f t="shared" si="6"/>
        <v>1.9439243190135151</v>
      </c>
      <c r="X39" s="62">
        <f t="shared" si="6"/>
        <v>1.7660622811297322</v>
      </c>
      <c r="Y39" s="62">
        <f t="shared" si="6"/>
        <v>1.5528853615302298</v>
      </c>
      <c r="Z39" s="62">
        <f t="shared" si="6"/>
        <v>1.3150266188380972</v>
      </c>
      <c r="AA39" s="63">
        <f t="shared" si="6"/>
        <v>1.3150266188380975</v>
      </c>
      <c r="AC39" s="64">
        <f t="shared" si="7"/>
        <v>168</v>
      </c>
      <c r="AD39" s="21">
        <f t="shared" si="7"/>
        <v>168</v>
      </c>
      <c r="AE39" s="21">
        <f t="shared" si="7"/>
        <v>168</v>
      </c>
      <c r="AF39" s="21">
        <f t="shared" si="7"/>
        <v>168</v>
      </c>
      <c r="AG39" s="21">
        <f t="shared" si="7"/>
        <v>168</v>
      </c>
      <c r="AH39" s="21">
        <f t="shared" si="7"/>
        <v>112</v>
      </c>
      <c r="AI39" s="21">
        <f t="shared" si="7"/>
        <v>112</v>
      </c>
      <c r="AJ39" s="21">
        <f t="shared" si="7"/>
        <v>112</v>
      </c>
      <c r="AK39" s="21">
        <f t="shared" si="7"/>
        <v>112</v>
      </c>
      <c r="AL39" s="65">
        <f t="shared" si="7"/>
        <v>112</v>
      </c>
      <c r="AM39" s="21"/>
      <c r="AN39" s="66">
        <f t="shared" si="8"/>
        <v>1.1981865456585215</v>
      </c>
      <c r="AO39" s="57">
        <f t="shared" si="8"/>
        <v>1.1981865456585215</v>
      </c>
      <c r="AP39" s="57">
        <f t="shared" si="8"/>
        <v>1.1981865456585215</v>
      </c>
      <c r="AQ39" s="57">
        <f t="shared" si="8"/>
        <v>1.1981865456585215</v>
      </c>
      <c r="AR39" s="57">
        <f t="shared" si="8"/>
        <v>1.1981865456585215</v>
      </c>
      <c r="AS39" s="57">
        <f t="shared" si="8"/>
        <v>1.1573207198355859</v>
      </c>
      <c r="AT39" s="57">
        <f t="shared" si="8"/>
        <v>1.1276770468549553</v>
      </c>
      <c r="AU39" s="57">
        <f t="shared" si="8"/>
        <v>1.0921475602550383</v>
      </c>
      <c r="AV39" s="57">
        <f t="shared" si="8"/>
        <v>1.0525044364730163</v>
      </c>
      <c r="AW39" s="22">
        <f t="shared" si="8"/>
        <v>1.0525044364730163</v>
      </c>
      <c r="AX39" s="57"/>
    </row>
    <row r="40" spans="5:50" x14ac:dyDescent="0.25">
      <c r="E40" s="67"/>
      <c r="F40" s="67"/>
      <c r="G40" s="67"/>
      <c r="H40" s="67"/>
      <c r="I40" s="67"/>
      <c r="J40" s="67"/>
      <c r="K40" s="67"/>
      <c r="L40" s="67"/>
      <c r="M40" s="67"/>
      <c r="N40" s="67"/>
      <c r="O40" s="49"/>
      <c r="P40" s="179"/>
      <c r="Q40" s="61">
        <v>57</v>
      </c>
      <c r="R40" s="20">
        <f t="shared" si="6"/>
        <v>2.1343197063173438</v>
      </c>
      <c r="S40" s="62">
        <f t="shared" si="6"/>
        <v>2.1343197063173438</v>
      </c>
      <c r="T40" s="62">
        <f t="shared" si="6"/>
        <v>2.1343197063173438</v>
      </c>
      <c r="U40" s="62">
        <f t="shared" si="6"/>
        <v>2.1343197063173438</v>
      </c>
      <c r="V40" s="62">
        <f t="shared" si="6"/>
        <v>2.1343197063173438</v>
      </c>
      <c r="W40" s="62">
        <f t="shared" si="6"/>
        <v>1.8968821542938585</v>
      </c>
      <c r="X40" s="62">
        <f t="shared" si="6"/>
        <v>1.7243931683643474</v>
      </c>
      <c r="Y40" s="62">
        <f t="shared" si="6"/>
        <v>1.5173740117112682</v>
      </c>
      <c r="Z40" s="62">
        <f t="shared" si="6"/>
        <v>1.2860221051717617</v>
      </c>
      <c r="AA40" s="63">
        <f t="shared" si="6"/>
        <v>1.286022105171762</v>
      </c>
      <c r="AC40" s="64">
        <f t="shared" si="7"/>
        <v>171</v>
      </c>
      <c r="AD40" s="21">
        <f t="shared" si="7"/>
        <v>171</v>
      </c>
      <c r="AE40" s="21">
        <f t="shared" si="7"/>
        <v>171</v>
      </c>
      <c r="AF40" s="21">
        <f t="shared" si="7"/>
        <v>171</v>
      </c>
      <c r="AG40" s="21">
        <f t="shared" si="7"/>
        <v>171</v>
      </c>
      <c r="AH40" s="21">
        <f t="shared" si="7"/>
        <v>114</v>
      </c>
      <c r="AI40" s="21">
        <f t="shared" si="7"/>
        <v>114</v>
      </c>
      <c r="AJ40" s="21">
        <f t="shared" si="7"/>
        <v>114</v>
      </c>
      <c r="AK40" s="21">
        <f t="shared" si="7"/>
        <v>114</v>
      </c>
      <c r="AL40" s="65">
        <f t="shared" si="7"/>
        <v>114</v>
      </c>
      <c r="AM40" s="21"/>
      <c r="AN40" s="66">
        <f t="shared" si="8"/>
        <v>1.189053284386224</v>
      </c>
      <c r="AO40" s="57">
        <f t="shared" si="8"/>
        <v>1.189053284386224</v>
      </c>
      <c r="AP40" s="57">
        <f t="shared" si="8"/>
        <v>1.189053284386224</v>
      </c>
      <c r="AQ40" s="57">
        <f t="shared" si="8"/>
        <v>1.189053284386224</v>
      </c>
      <c r="AR40" s="57">
        <f t="shared" si="8"/>
        <v>1.189053284386224</v>
      </c>
      <c r="AS40" s="57">
        <f t="shared" si="8"/>
        <v>1.1494803590489764</v>
      </c>
      <c r="AT40" s="57">
        <f t="shared" si="8"/>
        <v>1.1207321947273912</v>
      </c>
      <c r="AU40" s="57">
        <f t="shared" si="8"/>
        <v>1.0862290019518781</v>
      </c>
      <c r="AV40" s="57">
        <f t="shared" si="8"/>
        <v>1.0476703508619603</v>
      </c>
      <c r="AW40" s="22">
        <f t="shared" si="8"/>
        <v>1.0476703508619603</v>
      </c>
      <c r="AX40" s="57"/>
    </row>
    <row r="41" spans="5:50" x14ac:dyDescent="0.25">
      <c r="E41" s="67"/>
      <c r="F41" s="67"/>
      <c r="G41" s="67"/>
      <c r="H41" s="67"/>
      <c r="I41" s="67"/>
      <c r="J41" s="67"/>
      <c r="K41" s="67"/>
      <c r="L41" s="67"/>
      <c r="M41" s="67"/>
      <c r="N41" s="67"/>
      <c r="O41" s="49"/>
      <c r="P41" s="179"/>
      <c r="Q41" s="61">
        <v>58</v>
      </c>
      <c r="R41" s="20">
        <f t="shared" si="6"/>
        <v>2.0821966994906598</v>
      </c>
      <c r="S41" s="62">
        <f t="shared" si="6"/>
        <v>2.0821966994906598</v>
      </c>
      <c r="T41" s="62">
        <f t="shared" si="6"/>
        <v>2.0821966994906598</v>
      </c>
      <c r="U41" s="62">
        <f t="shared" si="6"/>
        <v>2.0821966994906598</v>
      </c>
      <c r="V41" s="62">
        <f t="shared" si="6"/>
        <v>2.0821966994906598</v>
      </c>
      <c r="W41" s="62">
        <f t="shared" si="6"/>
        <v>1.8520629956163344</v>
      </c>
      <c r="X41" s="62">
        <f t="shared" si="6"/>
        <v>1.6846450433790252</v>
      </c>
      <c r="Y41" s="62">
        <f t="shared" si="6"/>
        <v>1.4834504969173408</v>
      </c>
      <c r="Z41" s="62">
        <f t="shared" si="6"/>
        <v>1.2582694402054686</v>
      </c>
      <c r="AA41" s="63">
        <f t="shared" si="6"/>
        <v>1.2582694402054686</v>
      </c>
      <c r="AC41" s="64">
        <f t="shared" si="7"/>
        <v>174</v>
      </c>
      <c r="AD41" s="21">
        <f t="shared" si="7"/>
        <v>174</v>
      </c>
      <c r="AE41" s="21">
        <f t="shared" si="7"/>
        <v>174</v>
      </c>
      <c r="AF41" s="21">
        <f t="shared" si="7"/>
        <v>174</v>
      </c>
      <c r="AG41" s="21">
        <f t="shared" si="7"/>
        <v>174</v>
      </c>
      <c r="AH41" s="21">
        <f t="shared" si="7"/>
        <v>116</v>
      </c>
      <c r="AI41" s="21">
        <f t="shared" si="7"/>
        <v>116</v>
      </c>
      <c r="AJ41" s="21">
        <f t="shared" si="7"/>
        <v>116</v>
      </c>
      <c r="AK41" s="21">
        <f t="shared" si="7"/>
        <v>116</v>
      </c>
      <c r="AL41" s="65">
        <f t="shared" si="7"/>
        <v>116</v>
      </c>
      <c r="AM41" s="21"/>
      <c r="AN41" s="66">
        <f t="shared" si="8"/>
        <v>1.1803661165817767</v>
      </c>
      <c r="AO41" s="57">
        <f t="shared" si="8"/>
        <v>1.1803661165817767</v>
      </c>
      <c r="AP41" s="57">
        <f t="shared" si="8"/>
        <v>1.1803661165817767</v>
      </c>
      <c r="AQ41" s="57">
        <f t="shared" si="8"/>
        <v>1.1803661165817767</v>
      </c>
      <c r="AR41" s="57">
        <f t="shared" si="8"/>
        <v>1.1803661165817767</v>
      </c>
      <c r="AS41" s="57">
        <f t="shared" si="8"/>
        <v>1.1420104992693891</v>
      </c>
      <c r="AT41" s="57">
        <f t="shared" si="8"/>
        <v>1.1141075072298374</v>
      </c>
      <c r="AU41" s="57">
        <f t="shared" si="8"/>
        <v>1.0805750828195568</v>
      </c>
      <c r="AV41" s="57">
        <f t="shared" si="8"/>
        <v>1.0430449067009113</v>
      </c>
      <c r="AW41" s="22">
        <f t="shared" si="8"/>
        <v>1.0430449067009113</v>
      </c>
      <c r="AX41" s="57"/>
    </row>
    <row r="42" spans="5:50" x14ac:dyDescent="0.25">
      <c r="E42" s="67"/>
      <c r="F42" s="67"/>
      <c r="G42" s="67"/>
      <c r="H42" s="67"/>
      <c r="I42" s="67"/>
      <c r="J42" s="67"/>
      <c r="K42" s="67"/>
      <c r="L42" s="67"/>
      <c r="M42" s="67"/>
      <c r="N42" s="67"/>
      <c r="O42" s="49"/>
      <c r="P42" s="179"/>
      <c r="Q42" s="61">
        <v>59</v>
      </c>
      <c r="R42" s="20">
        <f t="shared" si="6"/>
        <v>2.0325588324065551</v>
      </c>
      <c r="S42" s="62">
        <f t="shared" si="6"/>
        <v>2.0325588324065551</v>
      </c>
      <c r="T42" s="62">
        <f t="shared" si="6"/>
        <v>2.0325588324065551</v>
      </c>
      <c r="U42" s="62">
        <f t="shared" si="6"/>
        <v>2.0325588324065551</v>
      </c>
      <c r="V42" s="62">
        <f t="shared" si="6"/>
        <v>2.0325588324065551</v>
      </c>
      <c r="W42" s="62">
        <f t="shared" si="6"/>
        <v>1.8093129059260351</v>
      </c>
      <c r="X42" s="62">
        <f t="shared" si="6"/>
        <v>1.6466880600055511</v>
      </c>
      <c r="Y42" s="62">
        <f t="shared" si="6"/>
        <v>1.4510106496163497</v>
      </c>
      <c r="Z42" s="62">
        <f t="shared" si="6"/>
        <v>1.231689290392058</v>
      </c>
      <c r="AA42" s="63">
        <f t="shared" si="6"/>
        <v>1.2316892903920582</v>
      </c>
      <c r="AC42" s="64">
        <f t="shared" si="7"/>
        <v>177</v>
      </c>
      <c r="AD42" s="21">
        <f t="shared" si="7"/>
        <v>177</v>
      </c>
      <c r="AE42" s="21">
        <f t="shared" si="7"/>
        <v>177</v>
      </c>
      <c r="AF42" s="21">
        <f t="shared" si="7"/>
        <v>177</v>
      </c>
      <c r="AG42" s="21">
        <f t="shared" si="7"/>
        <v>177</v>
      </c>
      <c r="AH42" s="21">
        <f t="shared" si="7"/>
        <v>118</v>
      </c>
      <c r="AI42" s="21">
        <f t="shared" si="7"/>
        <v>118</v>
      </c>
      <c r="AJ42" s="21">
        <f t="shared" si="7"/>
        <v>118</v>
      </c>
      <c r="AK42" s="21">
        <f t="shared" si="7"/>
        <v>118</v>
      </c>
      <c r="AL42" s="65">
        <f t="shared" si="7"/>
        <v>118</v>
      </c>
      <c r="AM42" s="21"/>
      <c r="AN42" s="66">
        <f t="shared" si="8"/>
        <v>1.1720931387344258</v>
      </c>
      <c r="AO42" s="57">
        <f t="shared" si="8"/>
        <v>1.1720931387344258</v>
      </c>
      <c r="AP42" s="57">
        <f t="shared" si="8"/>
        <v>1.1720931387344258</v>
      </c>
      <c r="AQ42" s="57">
        <f t="shared" si="8"/>
        <v>1.1720931387344258</v>
      </c>
      <c r="AR42" s="57">
        <f t="shared" si="8"/>
        <v>1.1720931387344258</v>
      </c>
      <c r="AS42" s="57">
        <f t="shared" si="8"/>
        <v>1.1348854843210059</v>
      </c>
      <c r="AT42" s="57">
        <f t="shared" si="8"/>
        <v>1.1077813433342585</v>
      </c>
      <c r="AU42" s="57">
        <f t="shared" si="8"/>
        <v>1.075168441602725</v>
      </c>
      <c r="AV42" s="57">
        <f t="shared" si="8"/>
        <v>1.0386148817320096</v>
      </c>
      <c r="AW42" s="22">
        <f t="shared" si="8"/>
        <v>1.0386148817320098</v>
      </c>
      <c r="AX42" s="57"/>
    </row>
    <row r="43" spans="5:50" x14ac:dyDescent="0.25">
      <c r="E43" s="67"/>
      <c r="F43" s="67"/>
      <c r="G43" s="67"/>
      <c r="H43" s="67"/>
      <c r="I43" s="67"/>
      <c r="J43" s="67"/>
      <c r="K43" s="67"/>
      <c r="L43" s="67"/>
      <c r="M43" s="67"/>
      <c r="N43" s="67"/>
      <c r="O43" s="49"/>
      <c r="P43" s="179"/>
      <c r="Q43" s="61">
        <v>60</v>
      </c>
      <c r="R43" s="20">
        <f t="shared" ref="R43:AA53" si="9">($Q43 * E$4 * (1-$B$2)) / ($Q43 - E$4*$B$2)/$Q43</f>
        <v>1.9852325122757568</v>
      </c>
      <c r="S43" s="62">
        <f t="shared" si="9"/>
        <v>1.9852325122757568</v>
      </c>
      <c r="T43" s="62">
        <f t="shared" si="9"/>
        <v>1.9852325122757568</v>
      </c>
      <c r="U43" s="62">
        <f t="shared" si="9"/>
        <v>1.9852325122757568</v>
      </c>
      <c r="V43" s="62">
        <f t="shared" si="9"/>
        <v>1.9852325122757568</v>
      </c>
      <c r="W43" s="62">
        <f t="shared" si="9"/>
        <v>1.7684918404573864</v>
      </c>
      <c r="X43" s="62">
        <f t="shared" si="9"/>
        <v>1.6104038165504553</v>
      </c>
      <c r="Y43" s="62">
        <f t="shared" si="9"/>
        <v>1.419959218960303</v>
      </c>
      <c r="Z43" s="62">
        <f t="shared" si="9"/>
        <v>1.2062088869919119</v>
      </c>
      <c r="AA43" s="63">
        <f t="shared" si="9"/>
        <v>1.2062088869919121</v>
      </c>
      <c r="AC43" s="64">
        <f t="shared" ref="AC43:AL53" si="10">IF(R43&gt;0,CEILING(R43,1)*$Q43,R43*$Q43)</f>
        <v>120</v>
      </c>
      <c r="AD43" s="21">
        <f t="shared" si="10"/>
        <v>120</v>
      </c>
      <c r="AE43" s="21">
        <f t="shared" si="10"/>
        <v>120</v>
      </c>
      <c r="AF43" s="21">
        <f t="shared" si="10"/>
        <v>120</v>
      </c>
      <c r="AG43" s="21">
        <f t="shared" si="10"/>
        <v>120</v>
      </c>
      <c r="AH43" s="21">
        <f t="shared" si="10"/>
        <v>120</v>
      </c>
      <c r="AI43" s="21">
        <f t="shared" si="10"/>
        <v>120</v>
      </c>
      <c r="AJ43" s="21">
        <f t="shared" si="10"/>
        <v>120</v>
      </c>
      <c r="AK43" s="21">
        <f t="shared" si="10"/>
        <v>120</v>
      </c>
      <c r="AL43" s="65">
        <f t="shared" si="10"/>
        <v>120</v>
      </c>
      <c r="AM43" s="21"/>
      <c r="AN43" s="66">
        <f t="shared" ref="AN43:AW53" si="11">1+(R43-1)*$B$2</f>
        <v>1.1642054187126261</v>
      </c>
      <c r="AO43" s="57">
        <f t="shared" si="11"/>
        <v>1.1642054187126261</v>
      </c>
      <c r="AP43" s="57">
        <f t="shared" si="11"/>
        <v>1.1642054187126261</v>
      </c>
      <c r="AQ43" s="57">
        <f t="shared" si="11"/>
        <v>1.1642054187126261</v>
      </c>
      <c r="AR43" s="57">
        <f t="shared" si="11"/>
        <v>1.1642054187126261</v>
      </c>
      <c r="AS43" s="57">
        <f t="shared" si="11"/>
        <v>1.1280819734095644</v>
      </c>
      <c r="AT43" s="57">
        <f t="shared" si="11"/>
        <v>1.1017339694250758</v>
      </c>
      <c r="AU43" s="57">
        <f t="shared" si="11"/>
        <v>1.0699932031600505</v>
      </c>
      <c r="AV43" s="57">
        <f t="shared" si="11"/>
        <v>1.0343681478319853</v>
      </c>
      <c r="AW43" s="22">
        <f t="shared" si="11"/>
        <v>1.0343681478319853</v>
      </c>
      <c r="AX43" s="57"/>
    </row>
    <row r="44" spans="5:50" x14ac:dyDescent="0.25">
      <c r="E44" s="67"/>
      <c r="F44" s="67"/>
      <c r="G44" s="67"/>
      <c r="H44" s="67"/>
      <c r="I44" s="67"/>
      <c r="J44" s="67"/>
      <c r="K44" s="67"/>
      <c r="L44" s="67"/>
      <c r="M44" s="67"/>
      <c r="N44" s="67"/>
      <c r="O44" s="49"/>
      <c r="P44" s="179"/>
      <c r="Q44" s="61">
        <v>61</v>
      </c>
      <c r="R44" s="20">
        <f t="shared" si="9"/>
        <v>1.9400599462350725</v>
      </c>
      <c r="S44" s="62">
        <f t="shared" si="9"/>
        <v>1.9400599462350725</v>
      </c>
      <c r="T44" s="62">
        <f t="shared" si="9"/>
        <v>1.9400599462350725</v>
      </c>
      <c r="U44" s="62">
        <f t="shared" si="9"/>
        <v>1.9400599462350725</v>
      </c>
      <c r="V44" s="62">
        <f t="shared" si="9"/>
        <v>1.9400599462350725</v>
      </c>
      <c r="W44" s="62">
        <f t="shared" si="9"/>
        <v>1.7294721141476954</v>
      </c>
      <c r="X44" s="62">
        <f t="shared" si="9"/>
        <v>1.575684122102377</v>
      </c>
      <c r="Y44" s="62">
        <f t="shared" si="9"/>
        <v>1.3902089366955706</v>
      </c>
      <c r="Z44" s="62">
        <f t="shared" si="9"/>
        <v>1.1817613607930533</v>
      </c>
      <c r="AA44" s="63">
        <f t="shared" si="9"/>
        <v>1.1817613607930535</v>
      </c>
      <c r="AC44" s="64">
        <f t="shared" si="10"/>
        <v>122</v>
      </c>
      <c r="AD44" s="21">
        <f t="shared" si="10"/>
        <v>122</v>
      </c>
      <c r="AE44" s="21">
        <f t="shared" si="10"/>
        <v>122</v>
      </c>
      <c r="AF44" s="21">
        <f t="shared" si="10"/>
        <v>122</v>
      </c>
      <c r="AG44" s="21">
        <f t="shared" si="10"/>
        <v>122</v>
      </c>
      <c r="AH44" s="21">
        <f t="shared" si="10"/>
        <v>122</v>
      </c>
      <c r="AI44" s="21">
        <f t="shared" si="10"/>
        <v>122</v>
      </c>
      <c r="AJ44" s="21">
        <f t="shared" si="10"/>
        <v>122</v>
      </c>
      <c r="AK44" s="21">
        <f t="shared" si="10"/>
        <v>122</v>
      </c>
      <c r="AL44" s="65">
        <f t="shared" si="10"/>
        <v>122</v>
      </c>
      <c r="AM44" s="21"/>
      <c r="AN44" s="66">
        <f t="shared" si="11"/>
        <v>1.1566766577058454</v>
      </c>
      <c r="AO44" s="57">
        <f t="shared" si="11"/>
        <v>1.1566766577058454</v>
      </c>
      <c r="AP44" s="57">
        <f t="shared" si="11"/>
        <v>1.1566766577058454</v>
      </c>
      <c r="AQ44" s="57">
        <f t="shared" si="11"/>
        <v>1.1566766577058454</v>
      </c>
      <c r="AR44" s="57">
        <f t="shared" si="11"/>
        <v>1.1566766577058454</v>
      </c>
      <c r="AS44" s="57">
        <f t="shared" si="11"/>
        <v>1.1215786856912826</v>
      </c>
      <c r="AT44" s="57">
        <f t="shared" si="11"/>
        <v>1.0959473536837294</v>
      </c>
      <c r="AU44" s="57">
        <f t="shared" si="11"/>
        <v>1.0650348227825952</v>
      </c>
      <c r="AV44" s="57">
        <f t="shared" si="11"/>
        <v>1.0302935601321757</v>
      </c>
      <c r="AW44" s="22">
        <f t="shared" si="11"/>
        <v>1.0302935601321757</v>
      </c>
      <c r="AX44" s="57"/>
    </row>
    <row r="45" spans="5:50" x14ac:dyDescent="0.25">
      <c r="E45" s="67"/>
      <c r="F45" s="67"/>
      <c r="G45" s="67"/>
      <c r="H45" s="67"/>
      <c r="I45" s="67"/>
      <c r="J45" s="67"/>
      <c r="K45" s="67"/>
      <c r="L45" s="67"/>
      <c r="M45" s="67"/>
      <c r="N45" s="67"/>
      <c r="O45" s="49"/>
      <c r="P45" s="179"/>
      <c r="Q45" s="61">
        <v>62</v>
      </c>
      <c r="R45" s="20">
        <f t="shared" si="9"/>
        <v>1.8968973837591869</v>
      </c>
      <c r="S45" s="62">
        <f t="shared" si="9"/>
        <v>1.8968973837591869</v>
      </c>
      <c r="T45" s="62">
        <f t="shared" si="9"/>
        <v>1.8968973837591869</v>
      </c>
      <c r="U45" s="62">
        <f t="shared" si="9"/>
        <v>1.8968973837591869</v>
      </c>
      <c r="V45" s="62">
        <f t="shared" si="9"/>
        <v>1.8968973837591869</v>
      </c>
      <c r="W45" s="62">
        <f t="shared" si="9"/>
        <v>1.6921370675593148</v>
      </c>
      <c r="X45" s="62">
        <f t="shared" si="9"/>
        <v>1.5424299190590578</v>
      </c>
      <c r="Y45" s="62">
        <f t="shared" si="9"/>
        <v>1.3616796980869408</v>
      </c>
      <c r="Z45" s="62">
        <f t="shared" si="9"/>
        <v>1.1582851561277077</v>
      </c>
      <c r="AA45" s="63">
        <f t="shared" si="9"/>
        <v>1.1582851561277081</v>
      </c>
      <c r="AC45" s="64">
        <f t="shared" si="10"/>
        <v>124</v>
      </c>
      <c r="AD45" s="21">
        <f t="shared" si="10"/>
        <v>124</v>
      </c>
      <c r="AE45" s="21">
        <f t="shared" si="10"/>
        <v>124</v>
      </c>
      <c r="AF45" s="21">
        <f t="shared" si="10"/>
        <v>124</v>
      </c>
      <c r="AG45" s="21">
        <f t="shared" si="10"/>
        <v>124</v>
      </c>
      <c r="AH45" s="21">
        <f t="shared" si="10"/>
        <v>124</v>
      </c>
      <c r="AI45" s="21">
        <f t="shared" si="10"/>
        <v>124</v>
      </c>
      <c r="AJ45" s="21">
        <f t="shared" si="10"/>
        <v>124</v>
      </c>
      <c r="AK45" s="21">
        <f t="shared" si="10"/>
        <v>124</v>
      </c>
      <c r="AL45" s="65">
        <f t="shared" si="10"/>
        <v>124</v>
      </c>
      <c r="AM45" s="21"/>
      <c r="AN45" s="66">
        <f t="shared" si="11"/>
        <v>1.1494828972931979</v>
      </c>
      <c r="AO45" s="57">
        <f t="shared" si="11"/>
        <v>1.1494828972931979</v>
      </c>
      <c r="AP45" s="57">
        <f t="shared" si="11"/>
        <v>1.1494828972931979</v>
      </c>
      <c r="AQ45" s="57">
        <f t="shared" si="11"/>
        <v>1.1494828972931979</v>
      </c>
      <c r="AR45" s="57">
        <f t="shared" si="11"/>
        <v>1.1494828972931979</v>
      </c>
      <c r="AS45" s="57">
        <f t="shared" si="11"/>
        <v>1.1153561779265524</v>
      </c>
      <c r="AT45" s="57">
        <f t="shared" si="11"/>
        <v>1.0904049865098431</v>
      </c>
      <c r="AU45" s="57">
        <f t="shared" si="11"/>
        <v>1.0602799496811568</v>
      </c>
      <c r="AV45" s="57">
        <f t="shared" si="11"/>
        <v>1.026380859354618</v>
      </c>
      <c r="AW45" s="22">
        <f t="shared" si="11"/>
        <v>1.026380859354618</v>
      </c>
      <c r="AX45" s="57"/>
    </row>
    <row r="46" spans="5:50" x14ac:dyDescent="0.25">
      <c r="E46" s="67"/>
      <c r="F46" s="67"/>
      <c r="G46" s="67"/>
      <c r="H46" s="67"/>
      <c r="I46" s="67"/>
      <c r="J46" s="67"/>
      <c r="K46" s="67"/>
      <c r="L46" s="67"/>
      <c r="M46" s="67"/>
      <c r="N46" s="67"/>
      <c r="O46" s="49"/>
      <c r="P46" s="179"/>
      <c r="Q46" s="61">
        <v>63</v>
      </c>
      <c r="R46" s="20">
        <f t="shared" si="9"/>
        <v>1.8556135885837945</v>
      </c>
      <c r="S46" s="62">
        <f t="shared" si="9"/>
        <v>1.8556135885837945</v>
      </c>
      <c r="T46" s="62">
        <f t="shared" si="9"/>
        <v>1.8556135885837945</v>
      </c>
      <c r="U46" s="62">
        <f t="shared" si="9"/>
        <v>1.8556135885837945</v>
      </c>
      <c r="V46" s="62">
        <f t="shared" si="9"/>
        <v>1.8556135885837945</v>
      </c>
      <c r="W46" s="62">
        <f t="shared" si="9"/>
        <v>1.6563799019471195</v>
      </c>
      <c r="X46" s="62">
        <f t="shared" si="9"/>
        <v>1.5105503392722841</v>
      </c>
      <c r="Y46" s="62">
        <f t="shared" si="9"/>
        <v>1.3342978416658857</v>
      </c>
      <c r="Z46" s="62">
        <f t="shared" si="9"/>
        <v>1.1357235133732821</v>
      </c>
      <c r="AA46" s="63">
        <f t="shared" si="9"/>
        <v>1.1357235133732824</v>
      </c>
      <c r="AC46" s="64">
        <f t="shared" si="10"/>
        <v>126</v>
      </c>
      <c r="AD46" s="21">
        <f t="shared" si="10"/>
        <v>126</v>
      </c>
      <c r="AE46" s="21">
        <f t="shared" si="10"/>
        <v>126</v>
      </c>
      <c r="AF46" s="21">
        <f t="shared" si="10"/>
        <v>126</v>
      </c>
      <c r="AG46" s="21">
        <f t="shared" si="10"/>
        <v>126</v>
      </c>
      <c r="AH46" s="21">
        <f t="shared" si="10"/>
        <v>126</v>
      </c>
      <c r="AI46" s="21">
        <f t="shared" si="10"/>
        <v>126</v>
      </c>
      <c r="AJ46" s="21">
        <f t="shared" si="10"/>
        <v>126</v>
      </c>
      <c r="AK46" s="21">
        <f t="shared" si="10"/>
        <v>126</v>
      </c>
      <c r="AL46" s="65">
        <f t="shared" si="10"/>
        <v>126</v>
      </c>
      <c r="AM46" s="21"/>
      <c r="AN46" s="66">
        <f t="shared" si="11"/>
        <v>1.1426022647639658</v>
      </c>
      <c r="AO46" s="57">
        <f t="shared" si="11"/>
        <v>1.1426022647639658</v>
      </c>
      <c r="AP46" s="57">
        <f t="shared" si="11"/>
        <v>1.1426022647639658</v>
      </c>
      <c r="AQ46" s="57">
        <f t="shared" si="11"/>
        <v>1.1426022647639658</v>
      </c>
      <c r="AR46" s="57">
        <f t="shared" si="11"/>
        <v>1.1426022647639658</v>
      </c>
      <c r="AS46" s="57">
        <f t="shared" si="11"/>
        <v>1.1093966503245198</v>
      </c>
      <c r="AT46" s="57">
        <f t="shared" si="11"/>
        <v>1.0850917232120474</v>
      </c>
      <c r="AU46" s="57">
        <f t="shared" si="11"/>
        <v>1.0557163069443143</v>
      </c>
      <c r="AV46" s="57">
        <f t="shared" si="11"/>
        <v>1.0226205855622137</v>
      </c>
      <c r="AW46" s="22">
        <f t="shared" si="11"/>
        <v>1.0226205855622137</v>
      </c>
      <c r="AX46" s="57"/>
    </row>
    <row r="47" spans="5:50" x14ac:dyDescent="0.25">
      <c r="E47" s="67"/>
      <c r="F47" s="67"/>
      <c r="G47" s="67"/>
      <c r="H47" s="67"/>
      <c r="I47" s="67"/>
      <c r="J47" s="67"/>
      <c r="K47" s="67"/>
      <c r="L47" s="67"/>
      <c r="M47" s="67"/>
      <c r="N47" s="67"/>
      <c r="O47" s="49"/>
      <c r="P47" s="179"/>
      <c r="Q47" s="61">
        <v>64</v>
      </c>
      <c r="R47" s="20">
        <f t="shared" si="9"/>
        <v>1.8160885059195009</v>
      </c>
      <c r="S47" s="62">
        <f t="shared" si="9"/>
        <v>1.8160885059195009</v>
      </c>
      <c r="T47" s="62">
        <f t="shared" si="9"/>
        <v>1.8160885059195009</v>
      </c>
      <c r="U47" s="62">
        <f t="shared" si="9"/>
        <v>1.8160885059195009</v>
      </c>
      <c r="V47" s="62">
        <f t="shared" si="9"/>
        <v>1.8160885059195009</v>
      </c>
      <c r="W47" s="62">
        <f t="shared" si="9"/>
        <v>1.6221026589691596</v>
      </c>
      <c r="X47" s="62">
        <f t="shared" si="9"/>
        <v>1.479961874870543</v>
      </c>
      <c r="Y47" s="62">
        <f t="shared" si="9"/>
        <v>1.3079955141665403</v>
      </c>
      <c r="Z47" s="62">
        <f t="shared" si="9"/>
        <v>1.1140240107783765</v>
      </c>
      <c r="AA47" s="63">
        <f t="shared" si="9"/>
        <v>1.1140240107783765</v>
      </c>
      <c r="AC47" s="64">
        <f t="shared" si="10"/>
        <v>128</v>
      </c>
      <c r="AD47" s="21">
        <f t="shared" si="10"/>
        <v>128</v>
      </c>
      <c r="AE47" s="21">
        <f t="shared" si="10"/>
        <v>128</v>
      </c>
      <c r="AF47" s="21">
        <f t="shared" si="10"/>
        <v>128</v>
      </c>
      <c r="AG47" s="21">
        <f t="shared" si="10"/>
        <v>128</v>
      </c>
      <c r="AH47" s="21">
        <f t="shared" si="10"/>
        <v>128</v>
      </c>
      <c r="AI47" s="21">
        <f t="shared" si="10"/>
        <v>128</v>
      </c>
      <c r="AJ47" s="21">
        <f t="shared" si="10"/>
        <v>128</v>
      </c>
      <c r="AK47" s="21">
        <f t="shared" si="10"/>
        <v>128</v>
      </c>
      <c r="AL47" s="65">
        <f t="shared" si="10"/>
        <v>128</v>
      </c>
      <c r="AM47" s="21"/>
      <c r="AN47" s="66">
        <f t="shared" si="11"/>
        <v>1.1360147509865834</v>
      </c>
      <c r="AO47" s="57">
        <f t="shared" si="11"/>
        <v>1.1360147509865834</v>
      </c>
      <c r="AP47" s="57">
        <f t="shared" si="11"/>
        <v>1.1360147509865834</v>
      </c>
      <c r="AQ47" s="57">
        <f t="shared" si="11"/>
        <v>1.1360147509865834</v>
      </c>
      <c r="AR47" s="57">
        <f t="shared" si="11"/>
        <v>1.1360147509865834</v>
      </c>
      <c r="AS47" s="57">
        <f t="shared" si="11"/>
        <v>1.1036837764948599</v>
      </c>
      <c r="AT47" s="57">
        <f t="shared" si="11"/>
        <v>1.0799936458117572</v>
      </c>
      <c r="AU47" s="57">
        <f t="shared" si="11"/>
        <v>1.0513325856944233</v>
      </c>
      <c r="AV47" s="57">
        <f t="shared" si="11"/>
        <v>1.0190040017963962</v>
      </c>
      <c r="AW47" s="22">
        <f t="shared" si="11"/>
        <v>1.0190040017963962</v>
      </c>
      <c r="AX47" s="57"/>
    </row>
    <row r="48" spans="5:50" x14ac:dyDescent="0.25">
      <c r="E48" s="67"/>
      <c r="F48" s="67"/>
      <c r="G48" s="67"/>
      <c r="H48" s="67"/>
      <c r="I48" s="67"/>
      <c r="J48" s="67"/>
      <c r="K48" s="67"/>
      <c r="L48" s="67"/>
      <c r="M48" s="67"/>
      <c r="N48" s="67"/>
      <c r="O48" s="49"/>
      <c r="P48" s="179"/>
      <c r="Q48" s="61">
        <v>65</v>
      </c>
      <c r="R48" s="20">
        <f t="shared" si="9"/>
        <v>1.7782120964455339</v>
      </c>
      <c r="S48" s="62">
        <f t="shared" si="9"/>
        <v>1.7782120964455339</v>
      </c>
      <c r="T48" s="62">
        <f t="shared" si="9"/>
        <v>1.7782120964455339</v>
      </c>
      <c r="U48" s="62">
        <f t="shared" si="9"/>
        <v>1.7782120964455339</v>
      </c>
      <c r="V48" s="62">
        <f t="shared" si="9"/>
        <v>1.7782120964455339</v>
      </c>
      <c r="W48" s="62">
        <f t="shared" si="9"/>
        <v>1.5892153245125071</v>
      </c>
      <c r="X48" s="62">
        <f t="shared" si="9"/>
        <v>1.4505876478265611</v>
      </c>
      <c r="Y48" s="62">
        <f t="shared" si="9"/>
        <v>1.2827101091218012</v>
      </c>
      <c r="Z48" s="62">
        <f t="shared" si="9"/>
        <v>1.09313815782819</v>
      </c>
      <c r="AA48" s="63">
        <f t="shared" si="9"/>
        <v>1.0931381578281905</v>
      </c>
      <c r="AC48" s="64">
        <f t="shared" si="10"/>
        <v>130</v>
      </c>
      <c r="AD48" s="21">
        <f t="shared" si="10"/>
        <v>130</v>
      </c>
      <c r="AE48" s="21">
        <f t="shared" si="10"/>
        <v>130</v>
      </c>
      <c r="AF48" s="21">
        <f t="shared" si="10"/>
        <v>130</v>
      </c>
      <c r="AG48" s="21">
        <f t="shared" si="10"/>
        <v>130</v>
      </c>
      <c r="AH48" s="21">
        <f t="shared" si="10"/>
        <v>130</v>
      </c>
      <c r="AI48" s="21">
        <f t="shared" si="10"/>
        <v>130</v>
      </c>
      <c r="AJ48" s="21">
        <f t="shared" si="10"/>
        <v>130</v>
      </c>
      <c r="AK48" s="21">
        <f t="shared" si="10"/>
        <v>130</v>
      </c>
      <c r="AL48" s="65">
        <f t="shared" si="10"/>
        <v>130</v>
      </c>
      <c r="AM48" s="21"/>
      <c r="AN48" s="66">
        <f t="shared" si="11"/>
        <v>1.1297020160742557</v>
      </c>
      <c r="AO48" s="57">
        <f t="shared" si="11"/>
        <v>1.1297020160742557</v>
      </c>
      <c r="AP48" s="57">
        <f t="shared" si="11"/>
        <v>1.1297020160742557</v>
      </c>
      <c r="AQ48" s="57">
        <f t="shared" si="11"/>
        <v>1.1297020160742557</v>
      </c>
      <c r="AR48" s="57">
        <f t="shared" si="11"/>
        <v>1.1297020160742557</v>
      </c>
      <c r="AS48" s="57">
        <f t="shared" si="11"/>
        <v>1.0982025540854179</v>
      </c>
      <c r="AT48" s="57">
        <f t="shared" si="11"/>
        <v>1.0750979413044268</v>
      </c>
      <c r="AU48" s="57">
        <f t="shared" si="11"/>
        <v>1.0471183515203002</v>
      </c>
      <c r="AV48" s="57">
        <f t="shared" si="11"/>
        <v>1.0155230263046984</v>
      </c>
      <c r="AW48" s="22">
        <f t="shared" si="11"/>
        <v>1.0155230263046984</v>
      </c>
      <c r="AX48" s="57"/>
    </row>
    <row r="49" spans="5:50" x14ac:dyDescent="0.25">
      <c r="E49" s="67"/>
      <c r="F49" s="67"/>
      <c r="G49" s="67"/>
      <c r="H49" s="67"/>
      <c r="I49" s="67"/>
      <c r="J49" s="67"/>
      <c r="K49" s="67"/>
      <c r="L49" s="67"/>
      <c r="M49" s="67"/>
      <c r="N49" s="67"/>
      <c r="O49" s="49"/>
      <c r="P49" s="179"/>
      <c r="Q49" s="61">
        <v>66</v>
      </c>
      <c r="R49" s="20">
        <f t="shared" si="9"/>
        <v>1.7418833132321589</v>
      </c>
      <c r="S49" s="62">
        <f t="shared" si="9"/>
        <v>1.7418833132321589</v>
      </c>
      <c r="T49" s="62">
        <f t="shared" si="9"/>
        <v>1.7418833132321589</v>
      </c>
      <c r="U49" s="62">
        <f t="shared" si="9"/>
        <v>1.7418833132321589</v>
      </c>
      <c r="V49" s="62">
        <f t="shared" si="9"/>
        <v>1.7418833132321589</v>
      </c>
      <c r="W49" s="62">
        <f t="shared" si="9"/>
        <v>1.5576350393696996</v>
      </c>
      <c r="X49" s="62">
        <f t="shared" si="9"/>
        <v>1.4223567648175319</v>
      </c>
      <c r="Y49" s="62">
        <f t="shared" si="9"/>
        <v>1.2583837693409003</v>
      </c>
      <c r="Z49" s="62">
        <f t="shared" si="9"/>
        <v>1.073021033509939</v>
      </c>
      <c r="AA49" s="63">
        <f t="shared" si="9"/>
        <v>1.0730210335099393</v>
      </c>
      <c r="AC49" s="64">
        <f t="shared" si="10"/>
        <v>132</v>
      </c>
      <c r="AD49" s="21">
        <f t="shared" si="10"/>
        <v>132</v>
      </c>
      <c r="AE49" s="21">
        <f t="shared" si="10"/>
        <v>132</v>
      </c>
      <c r="AF49" s="21">
        <f t="shared" si="10"/>
        <v>132</v>
      </c>
      <c r="AG49" s="21">
        <f t="shared" si="10"/>
        <v>132</v>
      </c>
      <c r="AH49" s="21">
        <f t="shared" si="10"/>
        <v>132</v>
      </c>
      <c r="AI49" s="21">
        <f t="shared" si="10"/>
        <v>132</v>
      </c>
      <c r="AJ49" s="21">
        <f t="shared" si="10"/>
        <v>132</v>
      </c>
      <c r="AK49" s="21">
        <f t="shared" si="10"/>
        <v>132</v>
      </c>
      <c r="AL49" s="65">
        <f t="shared" si="10"/>
        <v>132</v>
      </c>
      <c r="AM49" s="21"/>
      <c r="AN49" s="66">
        <f t="shared" si="11"/>
        <v>1.1236472188720266</v>
      </c>
      <c r="AO49" s="57">
        <f t="shared" si="11"/>
        <v>1.1236472188720266</v>
      </c>
      <c r="AP49" s="57">
        <f t="shared" si="11"/>
        <v>1.1236472188720266</v>
      </c>
      <c r="AQ49" s="57">
        <f t="shared" si="11"/>
        <v>1.1236472188720266</v>
      </c>
      <c r="AR49" s="57">
        <f t="shared" si="11"/>
        <v>1.1236472188720266</v>
      </c>
      <c r="AS49" s="57">
        <f t="shared" si="11"/>
        <v>1.0929391732282832</v>
      </c>
      <c r="AT49" s="57">
        <f t="shared" si="11"/>
        <v>1.0703927941362554</v>
      </c>
      <c r="AU49" s="57">
        <f t="shared" si="11"/>
        <v>1.0430639615568167</v>
      </c>
      <c r="AV49" s="57">
        <f t="shared" si="11"/>
        <v>1.0121701722516565</v>
      </c>
      <c r="AW49" s="22">
        <f t="shared" si="11"/>
        <v>1.0121701722516565</v>
      </c>
      <c r="AX49" s="57"/>
    </row>
    <row r="50" spans="5:50" x14ac:dyDescent="0.25">
      <c r="E50" s="67"/>
      <c r="F50" s="67"/>
      <c r="G50" s="67"/>
      <c r="H50" s="67"/>
      <c r="I50" s="67"/>
      <c r="J50" s="67"/>
      <c r="K50" s="67"/>
      <c r="L50" s="67"/>
      <c r="M50" s="67"/>
      <c r="N50" s="67"/>
      <c r="O50" s="49"/>
      <c r="P50" s="179"/>
      <c r="Q50" s="61">
        <v>67</v>
      </c>
      <c r="R50" s="20">
        <f t="shared" si="9"/>
        <v>1.7070092015608354</v>
      </c>
      <c r="S50" s="62">
        <f t="shared" si="9"/>
        <v>1.7070092015608354</v>
      </c>
      <c r="T50" s="62">
        <f t="shared" si="9"/>
        <v>1.7070092015608354</v>
      </c>
      <c r="U50" s="62">
        <f t="shared" si="9"/>
        <v>1.7070092015608354</v>
      </c>
      <c r="V50" s="62">
        <f t="shared" si="9"/>
        <v>1.7070092015608354</v>
      </c>
      <c r="W50" s="62">
        <f t="shared" si="9"/>
        <v>1.527285402192323</v>
      </c>
      <c r="X50" s="62">
        <f t="shared" si="9"/>
        <v>1.3952037459802737</v>
      </c>
      <c r="Y50" s="62">
        <f t="shared" si="9"/>
        <v>1.2349629449457906</v>
      </c>
      <c r="Z50" s="62">
        <f t="shared" si="9"/>
        <v>1.053630963798706</v>
      </c>
      <c r="AA50" s="63">
        <f t="shared" si="9"/>
        <v>1.053630963798706</v>
      </c>
      <c r="AC50" s="64">
        <f t="shared" si="10"/>
        <v>134</v>
      </c>
      <c r="AD50" s="21">
        <f t="shared" si="10"/>
        <v>134</v>
      </c>
      <c r="AE50" s="21">
        <f t="shared" si="10"/>
        <v>134</v>
      </c>
      <c r="AF50" s="21">
        <f t="shared" si="10"/>
        <v>134</v>
      </c>
      <c r="AG50" s="21">
        <f t="shared" si="10"/>
        <v>134</v>
      </c>
      <c r="AH50" s="21">
        <f t="shared" si="10"/>
        <v>134</v>
      </c>
      <c r="AI50" s="21">
        <f t="shared" si="10"/>
        <v>134</v>
      </c>
      <c r="AJ50" s="21">
        <f t="shared" si="10"/>
        <v>134</v>
      </c>
      <c r="AK50" s="21">
        <f t="shared" si="10"/>
        <v>134</v>
      </c>
      <c r="AL50" s="65">
        <f t="shared" si="10"/>
        <v>134</v>
      </c>
      <c r="AM50" s="21"/>
      <c r="AN50" s="66">
        <f t="shared" si="11"/>
        <v>1.1178348669268059</v>
      </c>
      <c r="AO50" s="57">
        <f t="shared" si="11"/>
        <v>1.1178348669268059</v>
      </c>
      <c r="AP50" s="57">
        <f t="shared" si="11"/>
        <v>1.1178348669268059</v>
      </c>
      <c r="AQ50" s="57">
        <f t="shared" si="11"/>
        <v>1.1178348669268059</v>
      </c>
      <c r="AR50" s="57">
        <f t="shared" si="11"/>
        <v>1.1178348669268059</v>
      </c>
      <c r="AS50" s="57">
        <f t="shared" si="11"/>
        <v>1.0878809003653871</v>
      </c>
      <c r="AT50" s="57">
        <f t="shared" si="11"/>
        <v>1.0658672909967124</v>
      </c>
      <c r="AU50" s="57">
        <f t="shared" si="11"/>
        <v>1.0391604908242984</v>
      </c>
      <c r="AV50" s="57">
        <f t="shared" si="11"/>
        <v>1.008938493966451</v>
      </c>
      <c r="AW50" s="22">
        <f t="shared" si="11"/>
        <v>1.008938493966451</v>
      </c>
      <c r="AX50" s="57"/>
    </row>
    <row r="51" spans="5:50" x14ac:dyDescent="0.25">
      <c r="E51" s="67"/>
      <c r="F51" s="67"/>
      <c r="G51" s="67"/>
      <c r="H51" s="67"/>
      <c r="I51" s="67"/>
      <c r="J51" s="67"/>
      <c r="K51" s="67"/>
      <c r="L51" s="67"/>
      <c r="M51" s="67"/>
      <c r="N51" s="67"/>
      <c r="O51" s="49"/>
      <c r="P51" s="179"/>
      <c r="Q51" s="61">
        <v>68</v>
      </c>
      <c r="R51" s="20">
        <f t="shared" si="9"/>
        <v>1.673504104756502</v>
      </c>
      <c r="S51" s="62">
        <f t="shared" si="9"/>
        <v>1.673504104756502</v>
      </c>
      <c r="T51" s="62">
        <f t="shared" si="9"/>
        <v>1.673504104756502</v>
      </c>
      <c r="U51" s="62">
        <f t="shared" si="9"/>
        <v>1.673504104756502</v>
      </c>
      <c r="V51" s="62">
        <f t="shared" si="9"/>
        <v>1.673504104756502</v>
      </c>
      <c r="W51" s="62">
        <f t="shared" si="9"/>
        <v>1.4980958523764962</v>
      </c>
      <c r="X51" s="62">
        <f t="shared" si="9"/>
        <v>1.3690680178716335</v>
      </c>
      <c r="Y51" s="62">
        <f t="shared" si="9"/>
        <v>1.2123979998602532</v>
      </c>
      <c r="Z51" s="62">
        <f t="shared" si="9"/>
        <v>1.0349292334906479</v>
      </c>
      <c r="AA51" s="63">
        <f t="shared" si="9"/>
        <v>1.0349292334906481</v>
      </c>
      <c r="AC51" s="64">
        <f t="shared" si="10"/>
        <v>136</v>
      </c>
      <c r="AD51" s="21">
        <f t="shared" si="10"/>
        <v>136</v>
      </c>
      <c r="AE51" s="21">
        <f t="shared" si="10"/>
        <v>136</v>
      </c>
      <c r="AF51" s="21">
        <f t="shared" si="10"/>
        <v>136</v>
      </c>
      <c r="AG51" s="21">
        <f t="shared" si="10"/>
        <v>136</v>
      </c>
      <c r="AH51" s="21">
        <f t="shared" si="10"/>
        <v>136</v>
      </c>
      <c r="AI51" s="21">
        <f t="shared" si="10"/>
        <v>136</v>
      </c>
      <c r="AJ51" s="21">
        <f t="shared" si="10"/>
        <v>136</v>
      </c>
      <c r="AK51" s="21">
        <f t="shared" si="10"/>
        <v>136</v>
      </c>
      <c r="AL51" s="65">
        <f t="shared" si="10"/>
        <v>136</v>
      </c>
      <c r="AM51" s="21"/>
      <c r="AN51" s="66">
        <f t="shared" si="11"/>
        <v>1.1122506841260837</v>
      </c>
      <c r="AO51" s="57">
        <f t="shared" si="11"/>
        <v>1.1122506841260837</v>
      </c>
      <c r="AP51" s="57">
        <f t="shared" si="11"/>
        <v>1.1122506841260837</v>
      </c>
      <c r="AQ51" s="57">
        <f t="shared" si="11"/>
        <v>1.1122506841260837</v>
      </c>
      <c r="AR51" s="57">
        <f t="shared" si="11"/>
        <v>1.1122506841260837</v>
      </c>
      <c r="AS51" s="57">
        <f t="shared" si="11"/>
        <v>1.0830159753960826</v>
      </c>
      <c r="AT51" s="57">
        <f t="shared" si="11"/>
        <v>1.0615113363119388</v>
      </c>
      <c r="AU51" s="57">
        <f t="shared" si="11"/>
        <v>1.0353996666433756</v>
      </c>
      <c r="AV51" s="57">
        <f t="shared" si="11"/>
        <v>1.0058215389151079</v>
      </c>
      <c r="AW51" s="22">
        <f t="shared" si="11"/>
        <v>1.0058215389151079</v>
      </c>
      <c r="AX51" s="57"/>
    </row>
    <row r="52" spans="5:50" x14ac:dyDescent="0.25">
      <c r="E52" s="67"/>
      <c r="F52" s="67"/>
      <c r="G52" s="67"/>
      <c r="H52" s="67"/>
      <c r="I52" s="67"/>
      <c r="J52" s="67"/>
      <c r="K52" s="67"/>
      <c r="L52" s="67"/>
      <c r="M52" s="67"/>
      <c r="N52" s="67"/>
      <c r="O52" s="49"/>
      <c r="P52" s="179"/>
      <c r="Q52" s="61">
        <v>69</v>
      </c>
      <c r="R52" s="20">
        <f t="shared" si="9"/>
        <v>1.641288961746771</v>
      </c>
      <c r="S52" s="62">
        <f t="shared" si="9"/>
        <v>1.641288961746771</v>
      </c>
      <c r="T52" s="62">
        <f t="shared" si="9"/>
        <v>1.641288961746771</v>
      </c>
      <c r="U52" s="62">
        <f t="shared" si="9"/>
        <v>1.641288961746771</v>
      </c>
      <c r="V52" s="62">
        <f t="shared" si="9"/>
        <v>1.641288961746771</v>
      </c>
      <c r="W52" s="62">
        <f t="shared" si="9"/>
        <v>1.4700011223871645</v>
      </c>
      <c r="X52" s="62">
        <f t="shared" si="9"/>
        <v>1.3438934623698493</v>
      </c>
      <c r="Y52" s="62">
        <f t="shared" si="9"/>
        <v>1.1906428606657016</v>
      </c>
      <c r="Z52" s="62">
        <f t="shared" si="9"/>
        <v>1.0168798281903744</v>
      </c>
      <c r="AA52" s="63">
        <f t="shared" si="9"/>
        <v>1.0168798281903746</v>
      </c>
      <c r="AC52" s="64">
        <f t="shared" si="10"/>
        <v>138</v>
      </c>
      <c r="AD52" s="21">
        <f t="shared" si="10"/>
        <v>138</v>
      </c>
      <c r="AE52" s="21">
        <f t="shared" si="10"/>
        <v>138</v>
      </c>
      <c r="AF52" s="21">
        <f t="shared" si="10"/>
        <v>138</v>
      </c>
      <c r="AG52" s="21">
        <f t="shared" si="10"/>
        <v>138</v>
      </c>
      <c r="AH52" s="21">
        <f t="shared" si="10"/>
        <v>138</v>
      </c>
      <c r="AI52" s="21">
        <f t="shared" si="10"/>
        <v>138</v>
      </c>
      <c r="AJ52" s="21">
        <f t="shared" si="10"/>
        <v>138</v>
      </c>
      <c r="AK52" s="21">
        <f t="shared" si="10"/>
        <v>138</v>
      </c>
      <c r="AL52" s="65">
        <f t="shared" si="10"/>
        <v>138</v>
      </c>
      <c r="AM52" s="21"/>
      <c r="AN52" s="66">
        <f t="shared" si="11"/>
        <v>1.1068814936244618</v>
      </c>
      <c r="AO52" s="57">
        <f t="shared" si="11"/>
        <v>1.1068814936244618</v>
      </c>
      <c r="AP52" s="57">
        <f t="shared" si="11"/>
        <v>1.1068814936244618</v>
      </c>
      <c r="AQ52" s="57">
        <f t="shared" si="11"/>
        <v>1.1068814936244618</v>
      </c>
      <c r="AR52" s="57">
        <f t="shared" si="11"/>
        <v>1.1068814936244618</v>
      </c>
      <c r="AS52" s="57">
        <f t="shared" si="11"/>
        <v>1.0783335203978608</v>
      </c>
      <c r="AT52" s="57">
        <f t="shared" si="11"/>
        <v>1.0573155770616416</v>
      </c>
      <c r="AU52" s="57">
        <f t="shared" si="11"/>
        <v>1.0317738101109502</v>
      </c>
      <c r="AV52" s="57">
        <f t="shared" si="11"/>
        <v>1.0028133046983958</v>
      </c>
      <c r="AW52" s="22">
        <f t="shared" si="11"/>
        <v>1.0028133046983958</v>
      </c>
      <c r="AX52" s="57"/>
    </row>
    <row r="53" spans="5:50" x14ac:dyDescent="0.25">
      <c r="E53" s="67"/>
      <c r="F53" s="67"/>
      <c r="G53" s="67"/>
      <c r="H53" s="67"/>
      <c r="I53" s="67"/>
      <c r="J53" s="67"/>
      <c r="K53" s="67"/>
      <c r="L53" s="67"/>
      <c r="M53" s="67"/>
      <c r="N53" s="67"/>
      <c r="O53" s="49"/>
      <c r="P53" s="180"/>
      <c r="Q53" s="78">
        <v>70</v>
      </c>
      <c r="R53" s="29">
        <f t="shared" si="9"/>
        <v>1.6102906842212001</v>
      </c>
      <c r="S53" s="59">
        <f t="shared" si="9"/>
        <v>1.6102906842212001</v>
      </c>
      <c r="T53" s="59">
        <f t="shared" si="9"/>
        <v>1.6102906842212001</v>
      </c>
      <c r="U53" s="59">
        <f t="shared" si="9"/>
        <v>1.6102906842212001</v>
      </c>
      <c r="V53" s="59">
        <f t="shared" si="9"/>
        <v>1.6102906842212001</v>
      </c>
      <c r="W53" s="59">
        <f t="shared" si="9"/>
        <v>1.4429407505734018</v>
      </c>
      <c r="X53" s="59">
        <f t="shared" si="9"/>
        <v>1.3196280144463528</v>
      </c>
      <c r="Y53" s="59">
        <f t="shared" si="9"/>
        <v>1.169654702595935</v>
      </c>
      <c r="Z53" s="59">
        <f t="shared" si="9"/>
        <v>0.99944920283433125</v>
      </c>
      <c r="AA53" s="60">
        <f t="shared" si="9"/>
        <v>0.99944920283433158</v>
      </c>
      <c r="AC53" s="79">
        <f t="shared" si="10"/>
        <v>140</v>
      </c>
      <c r="AD53" s="30">
        <f t="shared" si="10"/>
        <v>140</v>
      </c>
      <c r="AE53" s="30">
        <f t="shared" si="10"/>
        <v>140</v>
      </c>
      <c r="AF53" s="30">
        <f t="shared" si="10"/>
        <v>140</v>
      </c>
      <c r="AG53" s="30">
        <f t="shared" si="10"/>
        <v>140</v>
      </c>
      <c r="AH53" s="30">
        <f t="shared" si="10"/>
        <v>140</v>
      </c>
      <c r="AI53" s="30">
        <f t="shared" si="10"/>
        <v>140</v>
      </c>
      <c r="AJ53" s="30">
        <f t="shared" si="10"/>
        <v>140</v>
      </c>
      <c r="AK53" s="30">
        <f t="shared" si="10"/>
        <v>70</v>
      </c>
      <c r="AL53" s="80">
        <f t="shared" si="10"/>
        <v>70</v>
      </c>
      <c r="AM53" s="21"/>
      <c r="AN53" s="81">
        <f t="shared" si="11"/>
        <v>1.1017151140368666</v>
      </c>
      <c r="AO53" s="82">
        <f t="shared" si="11"/>
        <v>1.1017151140368666</v>
      </c>
      <c r="AP53" s="82">
        <f t="shared" si="11"/>
        <v>1.1017151140368666</v>
      </c>
      <c r="AQ53" s="82">
        <f t="shared" si="11"/>
        <v>1.1017151140368666</v>
      </c>
      <c r="AR53" s="82">
        <f t="shared" si="11"/>
        <v>1.1017151140368666</v>
      </c>
      <c r="AS53" s="82">
        <f t="shared" si="11"/>
        <v>1.0738234584289004</v>
      </c>
      <c r="AT53" s="82">
        <f t="shared" si="11"/>
        <v>1.0532713357410588</v>
      </c>
      <c r="AU53" s="82">
        <f t="shared" si="11"/>
        <v>1.0282757837659893</v>
      </c>
      <c r="AV53" s="82">
        <f t="shared" si="11"/>
        <v>0.99990820047238849</v>
      </c>
      <c r="AW53" s="31">
        <f t="shared" si="11"/>
        <v>0.9999082004723886</v>
      </c>
      <c r="AX53" s="57"/>
    </row>
  </sheetData>
  <mergeCells count="8">
    <mergeCell ref="AC1:AL1"/>
    <mergeCell ref="AN1:AW1"/>
    <mergeCell ref="P3:P53"/>
    <mergeCell ref="A6:B6"/>
    <mergeCell ref="D6:N10"/>
    <mergeCell ref="E1:N1"/>
    <mergeCell ref="P1:Q2"/>
    <mergeCell ref="R1:AA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workbookViewId="0">
      <selection activeCell="B4" sqref="B4"/>
    </sheetView>
  </sheetViews>
  <sheetFormatPr defaultRowHeight="15" x14ac:dyDescent="0.25"/>
  <cols>
    <col min="1" max="1" width="22.5703125" bestFit="1" customWidth="1"/>
    <col min="2" max="2" width="14.7109375" customWidth="1"/>
    <col min="6" max="6" width="10.5703125" customWidth="1"/>
    <col min="7" max="15" width="7.140625" customWidth="1"/>
    <col min="17" max="19" width="30" bestFit="1" customWidth="1"/>
  </cols>
  <sheetData>
    <row r="1" spans="1:19" ht="45" x14ac:dyDescent="0.25">
      <c r="A1" s="5" t="s">
        <v>33</v>
      </c>
      <c r="B1" s="6" t="s">
        <v>34</v>
      </c>
      <c r="D1" s="162" t="s">
        <v>62</v>
      </c>
      <c r="E1" s="192"/>
      <c r="F1" s="196" t="s">
        <v>63</v>
      </c>
      <c r="G1" s="196"/>
      <c r="H1" s="196"/>
      <c r="I1" s="196"/>
      <c r="J1" s="196"/>
      <c r="K1" s="196"/>
      <c r="L1" s="196"/>
      <c r="M1" s="196"/>
      <c r="N1" s="196"/>
      <c r="O1" s="197"/>
      <c r="Q1" s="85" t="s">
        <v>64</v>
      </c>
      <c r="R1" s="86" t="s">
        <v>65</v>
      </c>
      <c r="S1" s="87" t="s">
        <v>66</v>
      </c>
    </row>
    <row r="2" spans="1:19" ht="15" customHeight="1" x14ac:dyDescent="0.25">
      <c r="A2" s="10" t="s">
        <v>38</v>
      </c>
      <c r="B2" s="11">
        <f>1/6</f>
        <v>0.16666666666666666</v>
      </c>
      <c r="D2" s="164"/>
      <c r="E2" s="193"/>
      <c r="F2" s="12">
        <v>0.5</v>
      </c>
      <c r="G2" s="12">
        <v>0.55000000000000004</v>
      </c>
      <c r="H2" s="12">
        <v>0.6</v>
      </c>
      <c r="I2" s="12">
        <v>0.65</v>
      </c>
      <c r="J2" s="12">
        <v>0.7</v>
      </c>
      <c r="K2" s="12">
        <v>0.75</v>
      </c>
      <c r="L2" s="12">
        <v>0.8</v>
      </c>
      <c r="M2" s="12">
        <v>0.85</v>
      </c>
      <c r="N2" s="12">
        <v>0.9</v>
      </c>
      <c r="O2" s="42">
        <v>0.95</v>
      </c>
      <c r="Q2" s="88" t="s">
        <v>67</v>
      </c>
      <c r="R2" s="89" t="s">
        <v>67</v>
      </c>
      <c r="S2" s="90" t="s">
        <v>67</v>
      </c>
    </row>
    <row r="3" spans="1:19" ht="17.25" x14ac:dyDescent="0.25">
      <c r="A3" s="10" t="s">
        <v>48</v>
      </c>
      <c r="B3" s="11">
        <v>0.05</v>
      </c>
      <c r="D3" s="166" t="s">
        <v>40</v>
      </c>
      <c r="E3" s="50">
        <v>20</v>
      </c>
      <c r="F3" s="91">
        <f>((1+NORMSINV(1-$B$3/2)*SQRT(NORMSINV(1-$B$3/2)^2+2+$B$4*$E3*4*F$2*(1-F$2)))/($B$4*$E3+NORMSINV(1-$B$3/2)^2)*SQRT((1+$B$2*($B$4-1))))/2</f>
        <v>0.11349818649202487</v>
      </c>
      <c r="G3" s="92">
        <f>((1+NORMSINV(1-$B$3/2)*SQRT(NORMSINV(1-$B$3/2)^2+2+$B$4*$E3*4*G$2*(1-G$2)))/($B$4*$E3+NORMSINV(1-$B$3/2)^2)*SQRT((1+$B$2*($B$4-1))))/2</f>
        <v>0.11296510389254098</v>
      </c>
      <c r="H3" s="92">
        <f t="shared" ref="H3:O18" si="0">((1+NORMSINV(1-$B$3/2)*SQRT(NORMSINV(1-$B$3/2)^2+2+$B$4*$E3*4*H$2*(1-H$2)))/($B$4*$E3+NORMSINV(1-$B$3/2)^2)*SQRT((1+$B$2*($B$4-1))))/2</f>
        <v>0.11134998172641374</v>
      </c>
      <c r="I3" s="92">
        <f t="shared" si="0"/>
        <v>0.10860273500755735</v>
      </c>
      <c r="J3" s="92">
        <f t="shared" si="0"/>
        <v>0.10463073217237338</v>
      </c>
      <c r="K3" s="92">
        <f t="shared" si="0"/>
        <v>9.9281009136319806E-2</v>
      </c>
      <c r="L3" s="92">
        <f t="shared" si="0"/>
        <v>9.2303665976711843E-2</v>
      </c>
      <c r="M3" s="92">
        <f t="shared" si="0"/>
        <v>8.3270352944840448E-2</v>
      </c>
      <c r="N3" s="92">
        <f t="shared" si="0"/>
        <v>7.1359559120739435E-2</v>
      </c>
      <c r="O3" s="93">
        <f t="shared" si="0"/>
        <v>5.4579719681823964E-2</v>
      </c>
      <c r="Q3" s="53">
        <f>$B$4*E3</f>
        <v>194.57999999999998</v>
      </c>
      <c r="R3" s="15">
        <f>1+($B$4-1)*$B$2</f>
        <v>2.4548333333333332</v>
      </c>
      <c r="S3" s="94">
        <f>Q3/R3</f>
        <v>79.264036933939849</v>
      </c>
    </row>
    <row r="4" spans="1:19" ht="18" thickBot="1" x14ac:dyDescent="0.3">
      <c r="A4" s="23" t="s">
        <v>68</v>
      </c>
      <c r="B4" s="24">
        <v>9.7289999999999992</v>
      </c>
      <c r="D4" s="167"/>
      <c r="E4" s="61">
        <v>21</v>
      </c>
      <c r="F4" s="95">
        <f t="shared" ref="F4:O35" si="1">((1+NORMSINV(1-$B$3/2)*SQRT(NORMSINV(1-$B$3/2)^2+2+$B$4*$E4*4*F$2*(1-F$2)))/($B$4*$E4+NORMSINV(1-$B$3/2)^2)*SQRT((1+$B$2*($B$4-1))))/2</f>
        <v>0.11069786931912867</v>
      </c>
      <c r="G4" s="96">
        <f t="shared" si="1"/>
        <v>0.11017679042159353</v>
      </c>
      <c r="H4" s="96">
        <f t="shared" si="0"/>
        <v>0.10859801476115355</v>
      </c>
      <c r="I4" s="96">
        <f t="shared" si="0"/>
        <v>0.10591251199860403</v>
      </c>
      <c r="J4" s="96">
        <f t="shared" si="0"/>
        <v>0.10202958703507593</v>
      </c>
      <c r="K4" s="96">
        <f t="shared" si="0"/>
        <v>9.6799434355850811E-2</v>
      </c>
      <c r="L4" s="96">
        <f t="shared" si="0"/>
        <v>8.9977212734177026E-2</v>
      </c>
      <c r="M4" s="96">
        <f t="shared" si="0"/>
        <v>8.1142963178119282E-2</v>
      </c>
      <c r="N4" s="96">
        <f t="shared" si="0"/>
        <v>6.9490329321652222E-2</v>
      </c>
      <c r="O4" s="97">
        <f t="shared" si="0"/>
        <v>5.3059627416512982E-2</v>
      </c>
      <c r="Q4" s="64">
        <f t="shared" ref="Q4:Q53" si="2">$B$4*E4</f>
        <v>204.30899999999997</v>
      </c>
      <c r="R4" s="19">
        <f t="shared" ref="R4:R53" si="3">1+($B$4-1)*$B$2</f>
        <v>2.4548333333333332</v>
      </c>
      <c r="S4" s="98">
        <f t="shared" ref="S4:S53" si="4">Q4/R4</f>
        <v>83.227238780636824</v>
      </c>
    </row>
    <row r="5" spans="1:19" x14ac:dyDescent="0.25">
      <c r="D5" s="167"/>
      <c r="E5" s="61">
        <v>22</v>
      </c>
      <c r="F5" s="95">
        <f t="shared" si="1"/>
        <v>0.10809286269763339</v>
      </c>
      <c r="G5" s="96">
        <f t="shared" si="1"/>
        <v>0.10758301302695923</v>
      </c>
      <c r="H5" s="96">
        <f t="shared" si="0"/>
        <v>0.10603824024291444</v>
      </c>
      <c r="I5" s="96">
        <f t="shared" si="0"/>
        <v>0.10341050536130746</v>
      </c>
      <c r="J5" s="96">
        <f t="shared" si="0"/>
        <v>9.9610934477714311E-2</v>
      </c>
      <c r="K5" s="96">
        <f t="shared" si="0"/>
        <v>9.4492695244279098E-2</v>
      </c>
      <c r="L5" s="96">
        <f t="shared" si="0"/>
        <v>8.7815714970593067E-2</v>
      </c>
      <c r="M5" s="96">
        <f t="shared" si="0"/>
        <v>7.9167962842973449E-2</v>
      </c>
      <c r="N5" s="96">
        <f t="shared" si="0"/>
        <v>6.77574639931557E-2</v>
      </c>
      <c r="O5" s="97">
        <f t="shared" si="0"/>
        <v>5.1655107636659411E-2</v>
      </c>
      <c r="Q5" s="64">
        <f t="shared" si="2"/>
        <v>214.03799999999998</v>
      </c>
      <c r="R5" s="19">
        <f t="shared" si="3"/>
        <v>2.4548333333333332</v>
      </c>
      <c r="S5" s="98">
        <f t="shared" si="4"/>
        <v>87.190440627333828</v>
      </c>
    </row>
    <row r="6" spans="1:19" ht="15" customHeight="1" x14ac:dyDescent="0.25">
      <c r="A6" s="25"/>
      <c r="D6" s="167"/>
      <c r="E6" s="61">
        <v>23</v>
      </c>
      <c r="F6" s="95">
        <f t="shared" si="1"/>
        <v>0.10566156542287319</v>
      </c>
      <c r="G6" s="96">
        <f t="shared" si="1"/>
        <v>0.10516225019952656</v>
      </c>
      <c r="H6" s="96">
        <f t="shared" si="0"/>
        <v>0.10364937767855642</v>
      </c>
      <c r="I6" s="96">
        <f t="shared" si="0"/>
        <v>0.101075842956968</v>
      </c>
      <c r="J6" s="96">
        <f t="shared" si="0"/>
        <v>9.7354488913195592E-2</v>
      </c>
      <c r="K6" s="96">
        <f t="shared" si="0"/>
        <v>9.2341288145972977E-2</v>
      </c>
      <c r="L6" s="96">
        <f t="shared" si="0"/>
        <v>8.5800672498244857E-2</v>
      </c>
      <c r="M6" s="96">
        <f t="shared" si="0"/>
        <v>7.7328116418120901E-2</v>
      </c>
      <c r="N6" s="96">
        <f t="shared" si="0"/>
        <v>6.6145312903623799E-2</v>
      </c>
      <c r="O6" s="97">
        <f t="shared" si="0"/>
        <v>5.0352481073645664E-2</v>
      </c>
      <c r="Q6" s="64">
        <f t="shared" si="2"/>
        <v>223.767</v>
      </c>
      <c r="R6" s="19">
        <f t="shared" si="3"/>
        <v>2.4548333333333332</v>
      </c>
      <c r="S6" s="98">
        <f t="shared" si="4"/>
        <v>91.153642474030832</v>
      </c>
    </row>
    <row r="7" spans="1:19" ht="15" customHeight="1" x14ac:dyDescent="0.25">
      <c r="A7" s="198" t="s">
        <v>69</v>
      </c>
      <c r="B7" s="198"/>
      <c r="D7" s="167"/>
      <c r="E7" s="61">
        <v>24</v>
      </c>
      <c r="F7" s="95">
        <f t="shared" si="1"/>
        <v>0.10338557172315893</v>
      </c>
      <c r="G7" s="96">
        <f t="shared" si="1"/>
        <v>0.10289616485695578</v>
      </c>
      <c r="H7" s="96">
        <f t="shared" si="0"/>
        <v>0.10141329773769582</v>
      </c>
      <c r="I7" s="96">
        <f t="shared" si="0"/>
        <v>9.8890747526129405E-2</v>
      </c>
      <c r="J7" s="96">
        <f t="shared" si="0"/>
        <v>9.5242978971255665E-2</v>
      </c>
      <c r="K7" s="96">
        <f t="shared" si="0"/>
        <v>9.0328616471388956E-2</v>
      </c>
      <c r="L7" s="96">
        <f t="shared" si="0"/>
        <v>8.3916355454363475E-2</v>
      </c>
      <c r="M7" s="96">
        <f t="shared" si="0"/>
        <v>7.5608787977884673E-2</v>
      </c>
      <c r="N7" s="96">
        <f t="shared" si="0"/>
        <v>6.4640615165805701E-2</v>
      </c>
      <c r="O7" s="97">
        <f t="shared" si="0"/>
        <v>4.9140207788581761E-2</v>
      </c>
      <c r="Q7" s="64">
        <f t="shared" si="2"/>
        <v>233.49599999999998</v>
      </c>
      <c r="R7" s="19">
        <f t="shared" si="3"/>
        <v>2.4548333333333332</v>
      </c>
      <c r="S7" s="98">
        <f t="shared" si="4"/>
        <v>95.116844320727807</v>
      </c>
    </row>
    <row r="8" spans="1:19" x14ac:dyDescent="0.25">
      <c r="A8" s="198"/>
      <c r="B8" s="198"/>
      <c r="D8" s="167"/>
      <c r="E8" s="61">
        <v>25</v>
      </c>
      <c r="F8" s="95">
        <f t="shared" si="1"/>
        <v>0.10124908903577062</v>
      </c>
      <c r="G8" s="96">
        <f t="shared" si="1"/>
        <v>0.10076902399610707</v>
      </c>
      <c r="H8" s="96">
        <f t="shared" si="0"/>
        <v>9.9314447572613734E-2</v>
      </c>
      <c r="I8" s="96">
        <f t="shared" si="0"/>
        <v>9.6839971584798137E-2</v>
      </c>
      <c r="J8" s="96">
        <f t="shared" si="0"/>
        <v>9.3261596087278797E-2</v>
      </c>
      <c r="K8" s="96">
        <f t="shared" si="0"/>
        <v>8.8440457408973425E-2</v>
      </c>
      <c r="L8" s="96">
        <f t="shared" si="0"/>
        <v>8.2149294008199411E-2</v>
      </c>
      <c r="M8" s="96">
        <f t="shared" si="0"/>
        <v>7.3997459334005602E-2</v>
      </c>
      <c r="N8" s="96">
        <f t="shared" si="0"/>
        <v>6.3232051755175447E-2</v>
      </c>
      <c r="O8" s="97">
        <f t="shared" si="0"/>
        <v>4.8008478682702041E-2</v>
      </c>
      <c r="Q8" s="64">
        <f t="shared" si="2"/>
        <v>243.22499999999997</v>
      </c>
      <c r="R8" s="19">
        <f t="shared" si="3"/>
        <v>2.4548333333333332</v>
      </c>
      <c r="S8" s="98">
        <f t="shared" si="4"/>
        <v>99.080046167424797</v>
      </c>
    </row>
    <row r="9" spans="1:19" x14ac:dyDescent="0.25">
      <c r="A9" s="198"/>
      <c r="B9" s="198"/>
      <c r="D9" s="167"/>
      <c r="E9" s="61">
        <v>26</v>
      </c>
      <c r="F9" s="95">
        <f t="shared" si="1"/>
        <v>9.923848026421804E-2</v>
      </c>
      <c r="G9" s="96">
        <f t="shared" si="1"/>
        <v>9.8767242450752052E-2</v>
      </c>
      <c r="H9" s="96">
        <f t="shared" si="0"/>
        <v>9.7339399108597027E-2</v>
      </c>
      <c r="I9" s="96">
        <f t="shared" si="0"/>
        <v>9.4910353376255169E-2</v>
      </c>
      <c r="J9" s="96">
        <f t="shared" si="0"/>
        <v>9.1397561415283907E-2</v>
      </c>
      <c r="K9" s="96">
        <f t="shared" si="0"/>
        <v>8.666454335951293E-2</v>
      </c>
      <c r="L9" s="96">
        <f t="shared" si="0"/>
        <v>8.0487878247675143E-2</v>
      </c>
      <c r="M9" s="96">
        <f t="shared" si="0"/>
        <v>7.2483352795684589E-2</v>
      </c>
      <c r="N9" s="96">
        <f t="shared" si="0"/>
        <v>6.1909896052196212E-2</v>
      </c>
      <c r="O9" s="97">
        <f t="shared" si="0"/>
        <v>4.6948897923615493E-2</v>
      </c>
      <c r="Q9" s="64">
        <f t="shared" si="2"/>
        <v>252.95399999999998</v>
      </c>
      <c r="R9" s="19">
        <f t="shared" si="3"/>
        <v>2.4548333333333332</v>
      </c>
      <c r="S9" s="98">
        <f t="shared" si="4"/>
        <v>103.0432480141218</v>
      </c>
    </row>
    <row r="10" spans="1:19" x14ac:dyDescent="0.25">
      <c r="A10" s="198"/>
      <c r="B10" s="198"/>
      <c r="D10" s="167"/>
      <c r="E10" s="61">
        <v>27</v>
      </c>
      <c r="F10" s="95">
        <f t="shared" si="1"/>
        <v>9.734190026384619E-2</v>
      </c>
      <c r="G10" s="96">
        <f t="shared" si="1"/>
        <v>9.6879020587376088E-2</v>
      </c>
      <c r="H10" s="96">
        <f t="shared" si="0"/>
        <v>9.5476490396109379E-2</v>
      </c>
      <c r="I10" s="96">
        <f t="shared" si="0"/>
        <v>9.309046440554157E-2</v>
      </c>
      <c r="J10" s="96">
        <f t="shared" si="0"/>
        <v>8.9639782212118962E-2</v>
      </c>
      <c r="K10" s="96">
        <f t="shared" si="0"/>
        <v>8.499023005430581E-2</v>
      </c>
      <c r="L10" s="96">
        <f t="shared" si="0"/>
        <v>7.8922041227777073E-2</v>
      </c>
      <c r="M10" s="96">
        <f t="shared" si="0"/>
        <v>7.1057132766583667E-2</v>
      </c>
      <c r="N10" s="96">
        <f t="shared" si="0"/>
        <v>6.0665738063616484E-2</v>
      </c>
      <c r="O10" s="97">
        <f t="shared" si="0"/>
        <v>4.5954233406431629E-2</v>
      </c>
      <c r="Q10" s="64">
        <f t="shared" si="2"/>
        <v>262.68299999999999</v>
      </c>
      <c r="R10" s="19">
        <f t="shared" si="3"/>
        <v>2.4548333333333332</v>
      </c>
      <c r="S10" s="98">
        <f t="shared" si="4"/>
        <v>107.00644986081879</v>
      </c>
    </row>
    <row r="11" spans="1:19" x14ac:dyDescent="0.25">
      <c r="D11" s="167"/>
      <c r="E11" s="61">
        <v>28</v>
      </c>
      <c r="F11" s="95">
        <f t="shared" si="1"/>
        <v>9.5549004475770374E-2</v>
      </c>
      <c r="G11" s="96">
        <f t="shared" si="1"/>
        <v>9.5094053923042418E-2</v>
      </c>
      <c r="H11" s="96">
        <f t="shared" si="0"/>
        <v>9.3715538201806337E-2</v>
      </c>
      <c r="I11" s="96">
        <f t="shared" si="0"/>
        <v>9.1370327059047685E-2</v>
      </c>
      <c r="J11" s="96">
        <f t="shared" si="0"/>
        <v>8.7978576658743757E-2</v>
      </c>
      <c r="K11" s="96">
        <f t="shared" si="0"/>
        <v>8.3408230932614166E-2</v>
      </c>
      <c r="L11" s="96">
        <f t="shared" si="0"/>
        <v>7.7443005521924624E-2</v>
      </c>
      <c r="M11" s="96">
        <f t="shared" si="0"/>
        <v>6.9710667451085312E-2</v>
      </c>
      <c r="N11" s="96">
        <f t="shared" si="0"/>
        <v>5.9492264684351141E-2</v>
      </c>
      <c r="O11" s="97">
        <f t="shared" si="0"/>
        <v>4.5018218743026736E-2</v>
      </c>
      <c r="Q11" s="64">
        <f t="shared" si="2"/>
        <v>272.41199999999998</v>
      </c>
      <c r="R11" s="19">
        <f t="shared" si="3"/>
        <v>2.4548333333333332</v>
      </c>
      <c r="S11" s="98">
        <f t="shared" si="4"/>
        <v>110.96965170751578</v>
      </c>
    </row>
    <row r="12" spans="1:19" x14ac:dyDescent="0.25">
      <c r="D12" s="167"/>
      <c r="E12" s="61">
        <v>29</v>
      </c>
      <c r="F12" s="95">
        <f t="shared" si="1"/>
        <v>9.3850713387856458E-2</v>
      </c>
      <c r="G12" s="96">
        <f t="shared" si="1"/>
        <v>9.3403298392305364E-2</v>
      </c>
      <c r="H12" s="96">
        <f t="shared" si="0"/>
        <v>9.204760571105372E-2</v>
      </c>
      <c r="I12" s="96">
        <f t="shared" si="0"/>
        <v>8.9741186427537117E-2</v>
      </c>
      <c r="J12" s="96">
        <f t="shared" si="0"/>
        <v>8.6405451587087539E-2</v>
      </c>
      <c r="K12" s="96">
        <f t="shared" si="0"/>
        <v>8.1910402708006813E-2</v>
      </c>
      <c r="L12" s="96">
        <f t="shared" si="0"/>
        <v>7.6043078786338231E-2</v>
      </c>
      <c r="M12" s="96">
        <f t="shared" si="0"/>
        <v>6.8436836887838068E-2</v>
      </c>
      <c r="N12" s="96">
        <f t="shared" si="0"/>
        <v>5.8383083051569327E-2</v>
      </c>
      <c r="O12" s="97">
        <f t="shared" si="0"/>
        <v>4.413539471200769E-2</v>
      </c>
      <c r="Q12" s="64">
        <f t="shared" si="2"/>
        <v>282.14099999999996</v>
      </c>
      <c r="R12" s="19">
        <f t="shared" si="3"/>
        <v>2.4548333333333332</v>
      </c>
      <c r="S12" s="98">
        <f t="shared" si="4"/>
        <v>114.93285355421277</v>
      </c>
    </row>
    <row r="13" spans="1:19" x14ac:dyDescent="0.25">
      <c r="D13" s="167"/>
      <c r="E13" s="61">
        <v>30</v>
      </c>
      <c r="F13" s="95">
        <f t="shared" si="1"/>
        <v>9.2239020615963854E-2</v>
      </c>
      <c r="G13" s="96">
        <f t="shared" si="1"/>
        <v>9.1798779093178379E-2</v>
      </c>
      <c r="H13" s="96">
        <f t="shared" si="0"/>
        <v>9.0464813282986445E-2</v>
      </c>
      <c r="I13" s="96">
        <f t="shared" si="0"/>
        <v>8.8195324460976041E-2</v>
      </c>
      <c r="J13" s="96">
        <f t="shared" si="0"/>
        <v>8.4912921508041445E-2</v>
      </c>
      <c r="K13" s="96">
        <f t="shared" si="0"/>
        <v>8.0489570871408844E-2</v>
      </c>
      <c r="L13" s="96">
        <f t="shared" si="0"/>
        <v>7.4715487529381022E-2</v>
      </c>
      <c r="M13" s="96">
        <f t="shared" si="0"/>
        <v>6.7229377045977215E-2</v>
      </c>
      <c r="N13" s="96">
        <f t="shared" si="0"/>
        <v>5.7332577369859694E-2</v>
      </c>
      <c r="O13" s="97">
        <f t="shared" si="0"/>
        <v>4.3300981238638951E-2</v>
      </c>
      <c r="Q13" s="64">
        <f t="shared" si="2"/>
        <v>291.87</v>
      </c>
      <c r="R13" s="19">
        <f t="shared" si="3"/>
        <v>2.4548333333333332</v>
      </c>
      <c r="S13" s="98">
        <f t="shared" si="4"/>
        <v>118.89605540090977</v>
      </c>
    </row>
    <row r="14" spans="1:19" x14ac:dyDescent="0.25">
      <c r="A14" s="27"/>
      <c r="D14" s="167"/>
      <c r="E14" s="61">
        <v>31</v>
      </c>
      <c r="F14" s="95">
        <f t="shared" si="1"/>
        <v>9.0706835376388531E-2</v>
      </c>
      <c r="G14" s="96">
        <f t="shared" si="1"/>
        <v>9.0273433311391163E-2</v>
      </c>
      <c r="H14" s="96">
        <f t="shared" si="0"/>
        <v>8.8960183142767713E-2</v>
      </c>
      <c r="I14" s="96">
        <f t="shared" si="0"/>
        <v>8.6725907484010364E-2</v>
      </c>
      <c r="J14" s="96">
        <f t="shared" si="0"/>
        <v>8.3494360175207089E-2</v>
      </c>
      <c r="K14" s="96">
        <f t="shared" si="0"/>
        <v>7.913938663704477E-2</v>
      </c>
      <c r="L14" s="96">
        <f t="shared" si="0"/>
        <v>7.345424093502767E-2</v>
      </c>
      <c r="M14" s="96">
        <f t="shared" si="0"/>
        <v>6.6082752253910013E-2</v>
      </c>
      <c r="N14" s="96">
        <f t="shared" si="0"/>
        <v>5.6335791978167848E-2</v>
      </c>
      <c r="O14" s="97">
        <f t="shared" si="0"/>
        <v>4.2510773220089865E-2</v>
      </c>
      <c r="Q14" s="64">
        <f t="shared" si="2"/>
        <v>301.59899999999999</v>
      </c>
      <c r="R14" s="19">
        <f t="shared" si="3"/>
        <v>2.4548333333333332</v>
      </c>
      <c r="S14" s="98">
        <f t="shared" si="4"/>
        <v>122.85925724760676</v>
      </c>
    </row>
    <row r="15" spans="1:19" x14ac:dyDescent="0.25">
      <c r="D15" s="167"/>
      <c r="E15" s="61">
        <v>32</v>
      </c>
      <c r="F15" s="95">
        <f t="shared" si="1"/>
        <v>8.9247852301229502E-2</v>
      </c>
      <c r="G15" s="96">
        <f t="shared" si="1"/>
        <v>8.882098079661882E-2</v>
      </c>
      <c r="H15" s="96">
        <f t="shared" si="0"/>
        <v>8.7527511051031709E-2</v>
      </c>
      <c r="I15" s="96">
        <f t="shared" si="0"/>
        <v>8.5326860224018711E-2</v>
      </c>
      <c r="J15" s="96">
        <f t="shared" si="0"/>
        <v>8.2143877996188636E-2</v>
      </c>
      <c r="K15" s="96">
        <f t="shared" si="0"/>
        <v>7.7854208854224255E-2</v>
      </c>
      <c r="L15" s="96">
        <f t="shared" si="0"/>
        <v>7.225401853047704E-2</v>
      </c>
      <c r="M15" s="96">
        <f t="shared" si="0"/>
        <v>6.4992050079118874E-2</v>
      </c>
      <c r="N15" s="96">
        <f t="shared" si="0"/>
        <v>5.5388335169746832E-2</v>
      </c>
      <c r="O15" s="97">
        <f t="shared" si="0"/>
        <v>4.1761055139702893E-2</v>
      </c>
      <c r="Q15" s="64">
        <f t="shared" si="2"/>
        <v>311.32799999999997</v>
      </c>
      <c r="R15" s="19">
        <f t="shared" si="3"/>
        <v>2.4548333333333332</v>
      </c>
      <c r="S15" s="98">
        <f t="shared" si="4"/>
        <v>126.82245909430375</v>
      </c>
    </row>
    <row r="16" spans="1:19" x14ac:dyDescent="0.25">
      <c r="D16" s="167"/>
      <c r="E16" s="61">
        <v>33</v>
      </c>
      <c r="F16" s="95">
        <f t="shared" si="1"/>
        <v>8.7856443163267933E-2</v>
      </c>
      <c r="G16" s="96">
        <f t="shared" si="1"/>
        <v>8.7435815874452788E-2</v>
      </c>
      <c r="H16" s="96">
        <f t="shared" si="0"/>
        <v>8.6161259586161471E-2</v>
      </c>
      <c r="I16" s="96">
        <f t="shared" si="0"/>
        <v>8.3992761075018157E-2</v>
      </c>
      <c r="J16" s="96">
        <f t="shared" si="0"/>
        <v>8.0856220139905496E-2</v>
      </c>
      <c r="K16" s="96">
        <f t="shared" si="0"/>
        <v>7.6629005898965374E-2</v>
      </c>
      <c r="L16" s="96">
        <f t="shared" si="0"/>
        <v>7.1110076921526419E-2</v>
      </c>
      <c r="M16" s="96">
        <f t="shared" si="0"/>
        <v>6.3952894140969038E-2</v>
      </c>
      <c r="N16" s="96">
        <f t="shared" si="0"/>
        <v>5.4486299557436238E-2</v>
      </c>
      <c r="O16" s="97">
        <f t="shared" si="0"/>
        <v>4.1048530608099924E-2</v>
      </c>
      <c r="Q16" s="64">
        <f t="shared" si="2"/>
        <v>321.05699999999996</v>
      </c>
      <c r="R16" s="19">
        <f t="shared" si="3"/>
        <v>2.4548333333333332</v>
      </c>
      <c r="S16" s="98">
        <f t="shared" si="4"/>
        <v>130.78566094100074</v>
      </c>
    </row>
    <row r="17" spans="4:19" x14ac:dyDescent="0.25">
      <c r="D17" s="167"/>
      <c r="E17" s="61">
        <v>34</v>
      </c>
      <c r="F17" s="95">
        <f t="shared" si="1"/>
        <v>8.6527566285106661E-2</v>
      </c>
      <c r="G17" s="96">
        <f t="shared" si="1"/>
        <v>8.6112917182407933E-2</v>
      </c>
      <c r="H17" s="96">
        <f t="shared" si="0"/>
        <v>8.4856468868607426E-2</v>
      </c>
      <c r="I17" s="96">
        <f t="shared" si="0"/>
        <v>8.2718754495747004E-2</v>
      </c>
      <c r="J17" s="96">
        <f t="shared" si="0"/>
        <v>7.9626681337054708E-2</v>
      </c>
      <c r="K17" s="96">
        <f t="shared" si="0"/>
        <v>7.5459273673309346E-2</v>
      </c>
      <c r="L17" s="96">
        <f t="shared" si="0"/>
        <v>7.0018171889322411E-2</v>
      </c>
      <c r="M17" s="96">
        <f t="shared" si="0"/>
        <v>6.2961371354869358E-2</v>
      </c>
      <c r="N17" s="96">
        <f t="shared" si="0"/>
        <v>5.3626195729500149E-2</v>
      </c>
      <c r="O17" s="97">
        <f t="shared" si="0"/>
        <v>4.0370263854035242E-2</v>
      </c>
      <c r="Q17" s="64">
        <f t="shared" si="2"/>
        <v>330.78599999999994</v>
      </c>
      <c r="R17" s="19">
        <f t="shared" si="3"/>
        <v>2.4548333333333332</v>
      </c>
      <c r="S17" s="98">
        <f t="shared" si="4"/>
        <v>134.74886278769773</v>
      </c>
    </row>
    <row r="18" spans="4:19" x14ac:dyDescent="0.25">
      <c r="D18" s="167"/>
      <c r="E18" s="61">
        <v>35</v>
      </c>
      <c r="F18" s="95">
        <f t="shared" si="1"/>
        <v>8.5256690319915798E-2</v>
      </c>
      <c r="G18" s="96">
        <f t="shared" si="1"/>
        <v>8.4847771728068733E-2</v>
      </c>
      <c r="H18" s="96">
        <f t="shared" si="0"/>
        <v>8.3608681457844877E-2</v>
      </c>
      <c r="I18" s="96">
        <f t="shared" si="0"/>
        <v>8.1500477327436177E-2</v>
      </c>
      <c r="J18" s="96">
        <f t="shared" si="0"/>
        <v>7.8451034237770542E-2</v>
      </c>
      <c r="K18" s="96">
        <f t="shared" si="0"/>
        <v>7.4340966680356418E-2</v>
      </c>
      <c r="L18" s="96">
        <f t="shared" si="0"/>
        <v>6.8974492948519678E-2</v>
      </c>
      <c r="M18" s="96">
        <f t="shared" si="0"/>
        <v>6.2013970871165204E-2</v>
      </c>
      <c r="N18" s="96">
        <f t="shared" si="0"/>
        <v>5.2804896657099656E-2</v>
      </c>
      <c r="O18" s="97">
        <f t="shared" si="0"/>
        <v>3.9723630850516584E-2</v>
      </c>
      <c r="Q18" s="64">
        <f t="shared" si="2"/>
        <v>340.51499999999999</v>
      </c>
      <c r="R18" s="19">
        <f t="shared" si="3"/>
        <v>2.4548333333333332</v>
      </c>
      <c r="S18" s="98">
        <f t="shared" si="4"/>
        <v>138.71206463439472</v>
      </c>
    </row>
    <row r="19" spans="4:19" x14ac:dyDescent="0.25">
      <c r="D19" s="167"/>
      <c r="E19" s="61">
        <v>36</v>
      </c>
      <c r="F19" s="95">
        <f t="shared" si="1"/>
        <v>8.4039729786687653E-2</v>
      </c>
      <c r="G19" s="96">
        <f t="shared" si="1"/>
        <v>8.3636310660880675E-2</v>
      </c>
      <c r="H19" s="96">
        <f t="shared" si="1"/>
        <v>8.2413878839461746E-2</v>
      </c>
      <c r="I19" s="96">
        <f t="shared" si="1"/>
        <v>8.0333996492687201E-2</v>
      </c>
      <c r="J19" s="96">
        <f t="shared" si="1"/>
        <v>7.7325468850745455E-2</v>
      </c>
      <c r="K19" s="96">
        <f t="shared" si="1"/>
        <v>7.3270439782553765E-2</v>
      </c>
      <c r="L19" s="96">
        <f t="shared" si="1"/>
        <v>6.7975608080193997E-2</v>
      </c>
      <c r="M19" s="96">
        <f t="shared" si="1"/>
        <v>6.110753255328473E-2</v>
      </c>
      <c r="N19" s="96">
        <f t="shared" si="1"/>
        <v>5.2019590857217912E-2</v>
      </c>
      <c r="O19" s="97">
        <f t="shared" si="1"/>
        <v>3.9106278262426748E-2</v>
      </c>
      <c r="Q19" s="64">
        <f t="shared" si="2"/>
        <v>350.24399999999997</v>
      </c>
      <c r="R19" s="19">
        <f t="shared" si="3"/>
        <v>2.4548333333333332</v>
      </c>
      <c r="S19" s="98">
        <f t="shared" si="4"/>
        <v>142.67526648109171</v>
      </c>
    </row>
    <row r="20" spans="4:19" x14ac:dyDescent="0.25">
      <c r="D20" s="167"/>
      <c r="E20" s="61">
        <v>37</v>
      </c>
      <c r="F20" s="95">
        <f t="shared" si="1"/>
        <v>8.2872990277521347E-2</v>
      </c>
      <c r="G20" s="96">
        <f t="shared" si="1"/>
        <v>8.247485468202935E-2</v>
      </c>
      <c r="H20" s="96">
        <f t="shared" si="1"/>
        <v>8.1268427447735381E-2</v>
      </c>
      <c r="I20" s="96">
        <f t="shared" si="1"/>
        <v>7.9215756056176465E-2</v>
      </c>
      <c r="J20" s="96">
        <f t="shared" si="1"/>
        <v>7.6246541095148973E-2</v>
      </c>
      <c r="K20" s="96">
        <f t="shared" si="1"/>
        <v>7.224439874167167E-2</v>
      </c>
      <c r="L20" s="96">
        <f t="shared" si="1"/>
        <v>6.7018416823301813E-2</v>
      </c>
      <c r="M20" s="96">
        <f t="shared" si="1"/>
        <v>6.0239203284918101E-2</v>
      </c>
      <c r="N20" s="96">
        <f t="shared" si="1"/>
        <v>5.1267742729928477E-2</v>
      </c>
      <c r="O20" s="97">
        <f t="shared" si="1"/>
        <v>3.8516088783568568E-2</v>
      </c>
      <c r="Q20" s="64">
        <f t="shared" si="2"/>
        <v>359.97299999999996</v>
      </c>
      <c r="R20" s="19">
        <f t="shared" si="3"/>
        <v>2.4548333333333332</v>
      </c>
      <c r="S20" s="98">
        <f t="shared" si="4"/>
        <v>146.6384683277887</v>
      </c>
    </row>
    <row r="21" spans="4:19" x14ac:dyDescent="0.25">
      <c r="D21" s="167"/>
      <c r="E21" s="61">
        <v>38</v>
      </c>
      <c r="F21" s="95">
        <f t="shared" si="1"/>
        <v>8.1753121668639003E-2</v>
      </c>
      <c r="G21" s="96">
        <f t="shared" si="1"/>
        <v>8.1360067429714328E-2</v>
      </c>
      <c r="H21" s="96">
        <f t="shared" si="1"/>
        <v>8.0169032577940044E-2</v>
      </c>
      <c r="I21" s="96">
        <f t="shared" si="1"/>
        <v>7.8142532030069156E-2</v>
      </c>
      <c r="J21" s="96">
        <f t="shared" si="1"/>
        <v>7.5211128889235215E-2</v>
      </c>
      <c r="K21" s="96">
        <f t="shared" si="1"/>
        <v>7.1259858018758643E-2</v>
      </c>
      <c r="L21" s="96">
        <f t="shared" si="1"/>
        <v>6.6100110272237528E-2</v>
      </c>
      <c r="M21" s="96">
        <f t="shared" si="1"/>
        <v>5.9406399739914045E-2</v>
      </c>
      <c r="N21" s="96">
        <f t="shared" si="1"/>
        <v>5.0547058808925037E-2</v>
      </c>
      <c r="O21" s="97">
        <f t="shared" si="1"/>
        <v>3.7951151724423704E-2</v>
      </c>
      <c r="Q21" s="64">
        <f t="shared" si="2"/>
        <v>369.702</v>
      </c>
      <c r="R21" s="19">
        <f t="shared" si="3"/>
        <v>2.4548333333333332</v>
      </c>
      <c r="S21" s="98">
        <f t="shared" si="4"/>
        <v>150.60167017448572</v>
      </c>
    </row>
    <row r="22" spans="4:19" x14ac:dyDescent="0.25">
      <c r="D22" s="167"/>
      <c r="E22" s="61">
        <v>39</v>
      </c>
      <c r="F22" s="95">
        <f t="shared" si="1"/>
        <v>8.0677077990106399E-2</v>
      </c>
      <c r="G22" s="96">
        <f t="shared" si="1"/>
        <v>8.0288915499355365E-2</v>
      </c>
      <c r="H22" s="96">
        <f t="shared" si="1"/>
        <v>7.9112698861716638E-2</v>
      </c>
      <c r="I22" s="96">
        <f t="shared" si="1"/>
        <v>7.7111393620803895E-2</v>
      </c>
      <c r="J22" s="96">
        <f t="shared" si="1"/>
        <v>7.4216394505717986E-2</v>
      </c>
      <c r="K22" s="96">
        <f t="shared" si="1"/>
        <v>7.0314104608503764E-2</v>
      </c>
      <c r="L22" s="96">
        <f t="shared" si="1"/>
        <v>6.5218136811434263E-2</v>
      </c>
      <c r="M22" s="96">
        <f t="shared" si="1"/>
        <v>5.8606776516224653E-2</v>
      </c>
      <c r="N22" s="96">
        <f t="shared" si="1"/>
        <v>4.9855458912871187E-2</v>
      </c>
      <c r="O22" s="97">
        <f t="shared" si="1"/>
        <v>3.7409737939147043E-2</v>
      </c>
      <c r="Q22" s="64">
        <f t="shared" si="2"/>
        <v>379.43099999999998</v>
      </c>
      <c r="R22" s="19">
        <f t="shared" si="3"/>
        <v>2.4548333333333332</v>
      </c>
      <c r="S22" s="98">
        <f t="shared" si="4"/>
        <v>154.56487202118271</v>
      </c>
    </row>
    <row r="23" spans="4:19" x14ac:dyDescent="0.25">
      <c r="D23" s="167"/>
      <c r="E23" s="61">
        <v>40</v>
      </c>
      <c r="F23" s="95">
        <f t="shared" si="1"/>
        <v>7.9642082863329175E-2</v>
      </c>
      <c r="G23" s="96">
        <f t="shared" si="1"/>
        <v>7.9258634011538848E-2</v>
      </c>
      <c r="H23" s="96">
        <f t="shared" si="1"/>
        <v>7.8096696229605952E-2</v>
      </c>
      <c r="I23" s="96">
        <f t="shared" si="1"/>
        <v>7.6119669860456943E-2</v>
      </c>
      <c r="J23" s="96">
        <f t="shared" si="1"/>
        <v>7.3259752164499717E-2</v>
      </c>
      <c r="K23" s="96">
        <f t="shared" si="1"/>
        <v>6.9404666914947566E-2</v>
      </c>
      <c r="L23" s="96">
        <f t="shared" si="1"/>
        <v>6.4370172640311682E-2</v>
      </c>
      <c r="M23" s="96">
        <f t="shared" si="1"/>
        <v>5.7838198745020511E-2</v>
      </c>
      <c r="N23" s="96">
        <f t="shared" si="1"/>
        <v>4.9191051379703976E-2</v>
      </c>
      <c r="O23" s="97">
        <f t="shared" si="1"/>
        <v>3.6890278357615082E-2</v>
      </c>
      <c r="Q23" s="64">
        <f t="shared" si="2"/>
        <v>389.15999999999997</v>
      </c>
      <c r="R23" s="19">
        <f t="shared" si="3"/>
        <v>2.4548333333333332</v>
      </c>
      <c r="S23" s="98">
        <f t="shared" si="4"/>
        <v>158.5280738678797</v>
      </c>
    </row>
    <row r="24" spans="4:19" x14ac:dyDescent="0.25">
      <c r="D24" s="167"/>
      <c r="E24" s="61">
        <v>41</v>
      </c>
      <c r="F24" s="95">
        <f t="shared" si="1"/>
        <v>7.8645599616447612E-2</v>
      </c>
      <c r="G24" s="96">
        <f t="shared" si="1"/>
        <v>7.8266696840903358E-2</v>
      </c>
      <c r="H24" s="96">
        <f t="shared" si="1"/>
        <v>7.7118530483241077E-2</v>
      </c>
      <c r="I24" s="96">
        <f t="shared" si="1"/>
        <v>7.5164920760912024E-2</v>
      </c>
      <c r="J24" s="96">
        <f t="shared" si="1"/>
        <v>7.2338840023524989E-2</v>
      </c>
      <c r="K24" s="96">
        <f t="shared" si="1"/>
        <v>6.8529287859262947E-2</v>
      </c>
      <c r="L24" s="96">
        <f t="shared" si="1"/>
        <v>6.3554096317519695E-2</v>
      </c>
      <c r="M24" s="96">
        <f t="shared" si="1"/>
        <v>5.7098718451654991E-2</v>
      </c>
      <c r="N24" s="96">
        <f t="shared" si="1"/>
        <v>4.8552111719333546E-2</v>
      </c>
      <c r="O24" s="97">
        <f t="shared" si="1"/>
        <v>3.6391345527639035E-2</v>
      </c>
      <c r="Q24" s="64">
        <f t="shared" si="2"/>
        <v>398.88899999999995</v>
      </c>
      <c r="R24" s="19">
        <f t="shared" si="3"/>
        <v>2.4548333333333332</v>
      </c>
      <c r="S24" s="98">
        <f t="shared" si="4"/>
        <v>162.49127571457669</v>
      </c>
    </row>
    <row r="25" spans="4:19" x14ac:dyDescent="0.25">
      <c r="D25" s="167"/>
      <c r="E25" s="61">
        <v>42</v>
      </c>
      <c r="F25" s="95">
        <f t="shared" si="1"/>
        <v>7.7685305347837366E-2</v>
      </c>
      <c r="G25" s="96">
        <f t="shared" si="1"/>
        <v>7.7310790778716248E-2</v>
      </c>
      <c r="H25" s="96">
        <f t="shared" si="1"/>
        <v>7.6175917757639391E-2</v>
      </c>
      <c r="I25" s="96">
        <f t="shared" si="1"/>
        <v>7.4244912284288964E-2</v>
      </c>
      <c r="J25" s="96">
        <f t="shared" si="1"/>
        <v>7.1451495879868376E-2</v>
      </c>
      <c r="K25" s="96">
        <f t="shared" si="1"/>
        <v>6.7685901556511857E-2</v>
      </c>
      <c r="L25" s="96">
        <f t="shared" si="1"/>
        <v>6.2767966693052749E-2</v>
      </c>
      <c r="M25" s="96">
        <f t="shared" si="1"/>
        <v>5.6386554076643114E-2</v>
      </c>
      <c r="N25" s="96">
        <f t="shared" si="1"/>
        <v>4.7937064141755102E-2</v>
      </c>
      <c r="O25" s="97">
        <f t="shared" si="1"/>
        <v>3.5911637682602242E-2</v>
      </c>
      <c r="Q25" s="64">
        <f t="shared" si="2"/>
        <v>408.61799999999994</v>
      </c>
      <c r="R25" s="19">
        <f t="shared" si="3"/>
        <v>2.4548333333333332</v>
      </c>
      <c r="S25" s="98">
        <f t="shared" si="4"/>
        <v>166.45447756127365</v>
      </c>
    </row>
    <row r="26" spans="4:19" x14ac:dyDescent="0.25">
      <c r="D26" s="167"/>
      <c r="E26" s="61">
        <v>43</v>
      </c>
      <c r="F26" s="95">
        <f t="shared" si="1"/>
        <v>7.6759068336147693E-2</v>
      </c>
      <c r="G26" s="96">
        <f t="shared" si="1"/>
        <v>7.6388793029685098E-2</v>
      </c>
      <c r="H26" s="96">
        <f t="shared" si="1"/>
        <v>7.5266762280528837E-2</v>
      </c>
      <c r="I26" s="96">
        <f t="shared" si="1"/>
        <v>7.3357594547381361E-2</v>
      </c>
      <c r="J26" s="96">
        <f t="shared" si="1"/>
        <v>7.0595736014316943E-2</v>
      </c>
      <c r="K26" s="96">
        <f t="shared" si="1"/>
        <v>6.6872613015261498E-2</v>
      </c>
      <c r="L26" s="96">
        <f t="shared" si="1"/>
        <v>6.2010003708475536E-2</v>
      </c>
      <c r="M26" s="96">
        <f t="shared" si="1"/>
        <v>5.5700072669881869E-2</v>
      </c>
      <c r="N26" s="96">
        <f t="shared" si="1"/>
        <v>4.7344465514587868E-2</v>
      </c>
      <c r="O26" s="97">
        <f t="shared" si="1"/>
        <v>3.5449964937427733E-2</v>
      </c>
      <c r="Q26" s="64">
        <f t="shared" si="2"/>
        <v>418.34699999999998</v>
      </c>
      <c r="R26" s="19">
        <f t="shared" si="3"/>
        <v>2.4548333333333332</v>
      </c>
      <c r="S26" s="98">
        <f t="shared" si="4"/>
        <v>170.41767940797067</v>
      </c>
    </row>
    <row r="27" spans="4:19" x14ac:dyDescent="0.25">
      <c r="D27" s="167"/>
      <c r="E27" s="61">
        <v>44</v>
      </c>
      <c r="F27" s="95">
        <f t="shared" si="1"/>
        <v>7.5864928298594314E-2</v>
      </c>
      <c r="G27" s="96">
        <f t="shared" si="1"/>
        <v>7.5498751546487608E-2</v>
      </c>
      <c r="H27" s="96">
        <f t="shared" si="1"/>
        <v>7.4389136937523886E-2</v>
      </c>
      <c r="I27" s="96">
        <f t="shared" si="1"/>
        <v>7.2501082777948672E-2</v>
      </c>
      <c r="J27" s="96">
        <f t="shared" si="1"/>
        <v>6.9769736710243405E-2</v>
      </c>
      <c r="K27" s="96">
        <f t="shared" si="1"/>
        <v>6.6087680408083632E-2</v>
      </c>
      <c r="L27" s="96">
        <f t="shared" si="1"/>
        <v>6.1278571635315977E-2</v>
      </c>
      <c r="M27" s="96">
        <f t="shared" si="1"/>
        <v>5.5037774355769911E-2</v>
      </c>
      <c r="N27" s="96">
        <f t="shared" si="1"/>
        <v>4.6772991381897888E-2</v>
      </c>
      <c r="O27" s="97">
        <f t="shared" si="1"/>
        <v>3.5005237285930017E-2</v>
      </c>
      <c r="Q27" s="64">
        <f t="shared" si="2"/>
        <v>428.07599999999996</v>
      </c>
      <c r="R27" s="19">
        <f t="shared" si="3"/>
        <v>2.4548333333333332</v>
      </c>
      <c r="S27" s="98">
        <f t="shared" si="4"/>
        <v>174.38088125466766</v>
      </c>
    </row>
    <row r="28" spans="4:19" x14ac:dyDescent="0.25">
      <c r="D28" s="167"/>
      <c r="E28" s="61">
        <v>45</v>
      </c>
      <c r="F28" s="95">
        <f t="shared" si="1"/>
        <v>7.5001079082870806E-2</v>
      </c>
      <c r="G28" s="96">
        <f t="shared" si="1"/>
        <v>7.4638867788860405E-2</v>
      </c>
      <c r="H28" s="96">
        <f t="shared" si="1"/>
        <v>7.3541266234464192E-2</v>
      </c>
      <c r="I28" s="96">
        <f t="shared" si="1"/>
        <v>7.167364062174382E-2</v>
      </c>
      <c r="J28" s="96">
        <f t="shared" si="1"/>
        <v>6.8971818056513021E-2</v>
      </c>
      <c r="K28" s="96">
        <f t="shared" si="1"/>
        <v>6.5329499537132421E-2</v>
      </c>
      <c r="L28" s="96">
        <f t="shared" si="1"/>
        <v>6.0572164394313809E-2</v>
      </c>
      <c r="M28" s="96">
        <f t="shared" si="1"/>
        <v>5.4398278735106616E-2</v>
      </c>
      <c r="N28" s="96">
        <f t="shared" si="1"/>
        <v>4.6221423738972943E-2</v>
      </c>
      <c r="O28" s="97">
        <f t="shared" si="1"/>
        <v>3.4576454129064349E-2</v>
      </c>
      <c r="Q28" s="64">
        <f t="shared" si="2"/>
        <v>437.80499999999995</v>
      </c>
      <c r="R28" s="19">
        <f t="shared" si="3"/>
        <v>2.4548333333333332</v>
      </c>
      <c r="S28" s="98">
        <f t="shared" si="4"/>
        <v>178.34408310136465</v>
      </c>
    </row>
    <row r="29" spans="4:19" x14ac:dyDescent="0.25">
      <c r="D29" s="167"/>
      <c r="E29" s="61">
        <v>46</v>
      </c>
      <c r="F29" s="95">
        <f t="shared" si="1"/>
        <v>7.4165853446128902E-2</v>
      </c>
      <c r="G29" s="96">
        <f t="shared" si="1"/>
        <v>7.3807481561943347E-2</v>
      </c>
      <c r="H29" s="96">
        <f t="shared" si="1"/>
        <v>7.2721511315373771E-2</v>
      </c>
      <c r="I29" s="96">
        <f t="shared" si="1"/>
        <v>7.0873665465107691E-2</v>
      </c>
      <c r="J29" s="96">
        <f t="shared" si="1"/>
        <v>6.8200429708398083E-2</v>
      </c>
      <c r="K29" s="96">
        <f t="shared" si="1"/>
        <v>6.4596590180946642E-2</v>
      </c>
      <c r="L29" s="96">
        <f t="shared" si="1"/>
        <v>5.9889392657254938E-2</v>
      </c>
      <c r="M29" s="96">
        <f t="shared" si="1"/>
        <v>5.3780312945063205E-2</v>
      </c>
      <c r="N29" s="96">
        <f t="shared" si="1"/>
        <v>4.5688640308669128E-2</v>
      </c>
      <c r="O29" s="97">
        <f t="shared" si="1"/>
        <v>3.4162695109269413E-2</v>
      </c>
      <c r="Q29" s="64">
        <f t="shared" si="2"/>
        <v>447.53399999999999</v>
      </c>
      <c r="R29" s="19">
        <f t="shared" si="3"/>
        <v>2.4548333333333332</v>
      </c>
      <c r="S29" s="98">
        <f t="shared" si="4"/>
        <v>182.30728494806166</v>
      </c>
    </row>
    <row r="30" spans="4:19" x14ac:dyDescent="0.25">
      <c r="D30" s="167"/>
      <c r="E30" s="61">
        <v>47</v>
      </c>
      <c r="F30" s="95">
        <f t="shared" si="1"/>
        <v>7.3357709630170409E-2</v>
      </c>
      <c r="G30" s="96">
        <f t="shared" si="1"/>
        <v>7.3003057644072541E-2</v>
      </c>
      <c r="H30" s="96">
        <f t="shared" si="1"/>
        <v>7.1928356749413946E-2</v>
      </c>
      <c r="I30" s="96">
        <f t="shared" si="1"/>
        <v>7.0099675491886712E-2</v>
      </c>
      <c r="J30" s="96">
        <f t="shared" si="1"/>
        <v>6.7454138332985566E-2</v>
      </c>
      <c r="K30" s="96">
        <f t="shared" si="1"/>
        <v>6.3887584059253155E-2</v>
      </c>
      <c r="L30" s="96">
        <f t="shared" si="1"/>
        <v>5.9228972481351956E-2</v>
      </c>
      <c r="M30" s="96">
        <f t="shared" si="1"/>
        <v>5.318270114374931E-2</v>
      </c>
      <c r="N30" s="96">
        <f t="shared" si="1"/>
        <v>4.5173605106484327E-2</v>
      </c>
      <c r="O30" s="97">
        <f t="shared" si="1"/>
        <v>3.3763112063249202E-2</v>
      </c>
      <c r="Q30" s="64">
        <f t="shared" si="2"/>
        <v>457.26299999999998</v>
      </c>
      <c r="R30" s="19">
        <f t="shared" si="3"/>
        <v>2.4548333333333332</v>
      </c>
      <c r="S30" s="98">
        <f t="shared" si="4"/>
        <v>186.27048679475865</v>
      </c>
    </row>
    <row r="31" spans="4:19" x14ac:dyDescent="0.25">
      <c r="D31" s="167"/>
      <c r="E31" s="61">
        <v>48</v>
      </c>
      <c r="F31" s="95">
        <f t="shared" si="1"/>
        <v>7.2575219487759579E-2</v>
      </c>
      <c r="G31" s="96">
        <f t="shared" si="1"/>
        <v>7.2224173959822724E-2</v>
      </c>
      <c r="H31" s="96">
        <f t="shared" si="1"/>
        <v>7.1160398845326406E-2</v>
      </c>
      <c r="I31" s="96">
        <f t="shared" si="1"/>
        <v>6.935029823773671E-2</v>
      </c>
      <c r="J31" s="96">
        <f t="shared" si="1"/>
        <v>6.6731616508696384E-2</v>
      </c>
      <c r="K31" s="96">
        <f t="shared" si="1"/>
        <v>6.3201214194122945E-2</v>
      </c>
      <c r="L31" s="96">
        <f t="shared" si="1"/>
        <v>5.85897152657145E-2</v>
      </c>
      <c r="M31" s="96">
        <f t="shared" si="1"/>
        <v>5.2604355222992678E-2</v>
      </c>
      <c r="N31" s="96">
        <f t="shared" si="1"/>
        <v>4.4675360115535773E-2</v>
      </c>
      <c r="O31" s="97">
        <f t="shared" si="1"/>
        <v>3.3376921935897474E-2</v>
      </c>
      <c r="Q31" s="64">
        <f t="shared" si="2"/>
        <v>466.99199999999996</v>
      </c>
      <c r="R31" s="19">
        <f t="shared" si="3"/>
        <v>2.4548333333333332</v>
      </c>
      <c r="S31" s="98">
        <f t="shared" si="4"/>
        <v>190.23368864145561</v>
      </c>
    </row>
    <row r="32" spans="4:19" x14ac:dyDescent="0.25">
      <c r="D32" s="167"/>
      <c r="E32" s="61">
        <v>49</v>
      </c>
      <c r="F32" s="95">
        <f t="shared" si="1"/>
        <v>7.181705795274014E-2</v>
      </c>
      <c r="G32" s="96">
        <f t="shared" si="1"/>
        <v>7.1469511091741961E-2</v>
      </c>
      <c r="H32" s="96">
        <f t="shared" si="1"/>
        <v>7.0416335289103182E-2</v>
      </c>
      <c r="I32" s="96">
        <f t="shared" si="1"/>
        <v>6.8624260441436533E-2</v>
      </c>
      <c r="J32" s="96">
        <f t="shared" si="1"/>
        <v>6.60316328841212E-2</v>
      </c>
      <c r="K32" s="96">
        <f t="shared" si="1"/>
        <v>6.2536305480120707E-2</v>
      </c>
      <c r="L32" s="96">
        <f t="shared" si="1"/>
        <v>5.7970518852086116E-2</v>
      </c>
      <c r="M32" s="96">
        <f t="shared" si="1"/>
        <v>5.2044266583508914E-2</v>
      </c>
      <c r="N32" s="96">
        <f t="shared" si="1"/>
        <v>4.4193017920613455E-2</v>
      </c>
      <c r="O32" s="97">
        <f t="shared" si="1"/>
        <v>3.3003400522988731E-2</v>
      </c>
      <c r="Q32" s="64">
        <f t="shared" si="2"/>
        <v>476.72099999999995</v>
      </c>
      <c r="R32" s="19">
        <f t="shared" si="3"/>
        <v>2.4548333333333332</v>
      </c>
      <c r="S32" s="98">
        <f t="shared" si="4"/>
        <v>194.1968904881526</v>
      </c>
    </row>
    <row r="33" spans="4:19" x14ac:dyDescent="0.25">
      <c r="D33" s="167"/>
      <c r="E33" s="61">
        <v>50</v>
      </c>
      <c r="F33" s="95">
        <f t="shared" si="1"/>
        <v>7.1081993677952787E-2</v>
      </c>
      <c r="G33" s="96">
        <f t="shared" si="1"/>
        <v>7.0737842955422334E-2</v>
      </c>
      <c r="H33" s="96">
        <f t="shared" si="1"/>
        <v>6.9694955931487293E-2</v>
      </c>
      <c r="I33" s="96">
        <f t="shared" si="1"/>
        <v>6.7920379023133901E-2</v>
      </c>
      <c r="J33" s="96">
        <f t="shared" si="1"/>
        <v>6.5353043430861721E-2</v>
      </c>
      <c r="K33" s="96">
        <f t="shared" si="1"/>
        <v>6.1891766304491246E-2</v>
      </c>
      <c r="L33" s="96">
        <f t="shared" si="1"/>
        <v>5.7370359619041592E-2</v>
      </c>
      <c r="M33" s="96">
        <f t="shared" si="1"/>
        <v>5.1501498831920983E-2</v>
      </c>
      <c r="N33" s="96">
        <f t="shared" si="1"/>
        <v>4.3725755173615689E-2</v>
      </c>
      <c r="O33" s="97">
        <f t="shared" si="1"/>
        <v>3.2641876930808202E-2</v>
      </c>
      <c r="Q33" s="64">
        <f t="shared" si="2"/>
        <v>486.44999999999993</v>
      </c>
      <c r="R33" s="19">
        <f t="shared" si="3"/>
        <v>2.4548333333333332</v>
      </c>
      <c r="S33" s="98">
        <f t="shared" si="4"/>
        <v>198.16009233484959</v>
      </c>
    </row>
    <row r="34" spans="4:19" x14ac:dyDescent="0.25">
      <c r="D34" s="167"/>
      <c r="E34" s="61">
        <v>51</v>
      </c>
      <c r="F34" s="95">
        <f t="shared" si="1"/>
        <v>7.0368880691010424E-2</v>
      </c>
      <c r="G34" s="96">
        <f t="shared" si="1"/>
        <v>7.0028028488518773E-2</v>
      </c>
      <c r="H34" s="96">
        <f t="shared" si="1"/>
        <v>6.8995134577593334E-2</v>
      </c>
      <c r="I34" s="96">
        <f t="shared" si="1"/>
        <v>6.7237553044657117E-2</v>
      </c>
      <c r="J34" s="96">
        <f t="shared" si="1"/>
        <v>6.4694783649596674E-2</v>
      </c>
      <c r="K34" s="96">
        <f t="shared" si="1"/>
        <v>6.1266581082047224E-2</v>
      </c>
      <c r="L34" s="96">
        <f t="shared" si="1"/>
        <v>5.6788285441300143E-2</v>
      </c>
      <c r="M34" s="96">
        <f t="shared" si="1"/>
        <v>5.0975181280093214E-2</v>
      </c>
      <c r="N34" s="96">
        <f t="shared" si="1"/>
        <v>4.3272806781870878E-2</v>
      </c>
      <c r="O34" s="97">
        <f t="shared" si="1"/>
        <v>3.2291728657906721E-2</v>
      </c>
      <c r="Q34" s="64">
        <f t="shared" si="2"/>
        <v>496.17899999999997</v>
      </c>
      <c r="R34" s="19">
        <f t="shared" si="3"/>
        <v>2.4548333333333332</v>
      </c>
      <c r="S34" s="98">
        <f t="shared" si="4"/>
        <v>202.12329418154661</v>
      </c>
    </row>
    <row r="35" spans="4:19" x14ac:dyDescent="0.25">
      <c r="D35" s="167"/>
      <c r="E35" s="61">
        <v>52</v>
      </c>
      <c r="F35" s="95">
        <f t="shared" si="1"/>
        <v>6.967665093976097E-2</v>
      </c>
      <c r="G35" s="96">
        <f t="shared" si="1"/>
        <v>6.9339004226022502E-2</v>
      </c>
      <c r="H35" s="96">
        <f t="shared" si="1"/>
        <v>6.8315821652398037E-2</v>
      </c>
      <c r="I35" s="96">
        <f t="shared" si="1"/>
        <v>6.6574756528086199E-2</v>
      </c>
      <c r="J35" s="96">
        <f t="shared" si="1"/>
        <v>6.4055861609076961E-2</v>
      </c>
      <c r="K35" s="96">
        <f t="shared" si="1"/>
        <v>6.0659803589146424E-2</v>
      </c>
      <c r="L35" s="96">
        <f t="shared" si="1"/>
        <v>5.6223409404554052E-2</v>
      </c>
      <c r="M35" s="96">
        <f t="shared" si="1"/>
        <v>5.0464503144763327E-2</v>
      </c>
      <c r="N35" s="96">
        <f t="shared" si="1"/>
        <v>4.2833460726844651E-2</v>
      </c>
      <c r="O35" s="97">
        <f t="shared" si="1"/>
        <v>3.1952377218311921E-2</v>
      </c>
      <c r="Q35" s="64">
        <f t="shared" si="2"/>
        <v>505.90799999999996</v>
      </c>
      <c r="R35" s="19">
        <f t="shared" si="3"/>
        <v>2.4548333333333332</v>
      </c>
      <c r="S35" s="98">
        <f t="shared" si="4"/>
        <v>206.0864960282436</v>
      </c>
    </row>
    <row r="36" spans="4:19" x14ac:dyDescent="0.25">
      <c r="D36" s="167"/>
      <c r="E36" s="61">
        <v>53</v>
      </c>
      <c r="F36" s="95">
        <f t="shared" ref="F36:O54" si="5">((1+NORMSINV(1-$B$3/2)*SQRT(NORMSINV(1-$B$3/2)^2+2+$B$4*$E36*4*F$2*(1-F$2)))/($B$4*$E36+NORMSINV(1-$B$3/2)^2)*SQRT((1+$B$2*($B$4-1))))/2</f>
        <v>6.9004307617527419E-2</v>
      </c>
      <c r="G36" s="96">
        <f t="shared" si="5"/>
        <v>6.8669777652290598E-2</v>
      </c>
      <c r="H36" s="96">
        <f t="shared" si="5"/>
        <v>6.7656037633844493E-2</v>
      </c>
      <c r="I36" s="96">
        <f t="shared" si="5"/>
        <v>6.5931032026434203E-2</v>
      </c>
      <c r="J36" s="96">
        <f t="shared" si="5"/>
        <v>6.3435351714928631E-2</v>
      </c>
      <c r="K36" s="96">
        <f t="shared" si="5"/>
        <v>6.0070550997674804E-2</v>
      </c>
      <c r="L36" s="96">
        <f t="shared" si="5"/>
        <v>5.5674904181917138E-2</v>
      </c>
      <c r="M36" s="96">
        <f t="shared" si="5"/>
        <v>4.9968708360122911E-2</v>
      </c>
      <c r="N36" s="96">
        <f t="shared" si="5"/>
        <v>4.2407053434107861E-2</v>
      </c>
      <c r="O36" s="97">
        <f t="shared" si="5"/>
        <v>3.1623284237330747E-2</v>
      </c>
      <c r="Q36" s="64">
        <f t="shared" si="2"/>
        <v>515.63699999999994</v>
      </c>
      <c r="R36" s="19">
        <f t="shared" si="3"/>
        <v>2.4548333333333332</v>
      </c>
      <c r="S36" s="98">
        <f t="shared" si="4"/>
        <v>210.04969787494059</v>
      </c>
    </row>
    <row r="37" spans="4:19" x14ac:dyDescent="0.25">
      <c r="D37" s="167"/>
      <c r="E37" s="61">
        <v>54</v>
      </c>
      <c r="F37" s="95">
        <f t="shared" si="5"/>
        <v>6.8350919173582853E-2</v>
      </c>
      <c r="G37" s="96">
        <f t="shared" si="5"/>
        <v>6.8019421235643515E-2</v>
      </c>
      <c r="H37" s="96">
        <f t="shared" si="5"/>
        <v>6.7014867160447092E-2</v>
      </c>
      <c r="I37" s="96">
        <f t="shared" si="5"/>
        <v>6.5305484855147353E-2</v>
      </c>
      <c r="J37" s="96">
        <f t="shared" si="5"/>
        <v>6.2832389119589535E-2</v>
      </c>
      <c r="K37" s="96">
        <f t="shared" si="5"/>
        <v>5.9497998523854352E-2</v>
      </c>
      <c r="L37" s="96">
        <f t="shared" si="5"/>
        <v>5.5141996991299368E-2</v>
      </c>
      <c r="M37" s="96">
        <f t="shared" si="5"/>
        <v>4.9487090928321077E-2</v>
      </c>
      <c r="N37" s="96">
        <f t="shared" si="5"/>
        <v>4.1992965626669258E-2</v>
      </c>
      <c r="O37" s="97">
        <f t="shared" si="5"/>
        <v>3.1303947960967526E-2</v>
      </c>
      <c r="Q37" s="64">
        <f t="shared" si="2"/>
        <v>525.36599999999999</v>
      </c>
      <c r="R37" s="19">
        <f t="shared" si="3"/>
        <v>2.4548333333333332</v>
      </c>
      <c r="S37" s="98">
        <f t="shared" si="4"/>
        <v>214.01289972163758</v>
      </c>
    </row>
    <row r="38" spans="4:19" x14ac:dyDescent="0.25">
      <c r="D38" s="167"/>
      <c r="E38" s="61">
        <v>55</v>
      </c>
      <c r="F38" s="95">
        <f t="shared" si="5"/>
        <v>6.7715613927295068E-2</v>
      </c>
      <c r="G38" s="96">
        <f t="shared" si="5"/>
        <v>6.7387067064274345E-2</v>
      </c>
      <c r="H38" s="96">
        <f t="shared" si="5"/>
        <v>6.6391453733072314E-2</v>
      </c>
      <c r="I38" s="96">
        <f t="shared" si="5"/>
        <v>6.4697277905677558E-2</v>
      </c>
      <c r="J38" s="96">
        <f t="shared" si="5"/>
        <v>6.2246164696903278E-2</v>
      </c>
      <c r="K38" s="96">
        <f t="shared" si="5"/>
        <v>5.8941374618427467E-2</v>
      </c>
      <c r="L38" s="96">
        <f t="shared" si="5"/>
        <v>5.4623965064153492E-2</v>
      </c>
      <c r="M38" s="96">
        <f t="shared" si="5"/>
        <v>4.9018990743256406E-2</v>
      </c>
      <c r="N38" s="96">
        <f t="shared" si="5"/>
        <v>4.159061860323443E-2</v>
      </c>
      <c r="O38" s="97">
        <f t="shared" si="5"/>
        <v>3.0993900128293457E-2</v>
      </c>
      <c r="Q38" s="64">
        <f t="shared" si="2"/>
        <v>535.09499999999991</v>
      </c>
      <c r="R38" s="19">
        <f t="shared" si="3"/>
        <v>2.4548333333333332</v>
      </c>
      <c r="S38" s="98">
        <f t="shared" si="4"/>
        <v>217.97610156833454</v>
      </c>
    </row>
    <row r="39" spans="4:19" x14ac:dyDescent="0.25">
      <c r="D39" s="167"/>
      <c r="E39" s="61">
        <v>56</v>
      </c>
      <c r="F39" s="95">
        <f t="shared" si="5"/>
        <v>6.7097575215372032E-2</v>
      </c>
      <c r="G39" s="96">
        <f t="shared" si="5"/>
        <v>6.6771902013167767E-2</v>
      </c>
      <c r="H39" s="96">
        <f t="shared" si="5"/>
        <v>6.5784994941402858E-2</v>
      </c>
      <c r="I39" s="96">
        <f t="shared" si="5"/>
        <v>6.4105626973007937E-2</v>
      </c>
      <c r="J39" s="96">
        <f t="shared" si="5"/>
        <v>6.1675920515223644E-2</v>
      </c>
      <c r="K39" s="96">
        <f t="shared" si="5"/>
        <v>5.8399956634705583E-2</v>
      </c>
      <c r="L39" s="96">
        <f t="shared" si="5"/>
        <v>5.4120131565467251E-2</v>
      </c>
      <c r="M39" s="96">
        <f t="shared" si="5"/>
        <v>4.8563789831813677E-2</v>
      </c>
      <c r="N39" s="96">
        <f t="shared" si="5"/>
        <v>4.1199470890945826E-2</v>
      </c>
      <c r="O39" s="97">
        <f t="shared" si="5"/>
        <v>3.0692703163115787E-2</v>
      </c>
      <c r="Q39" s="64">
        <f t="shared" si="2"/>
        <v>544.82399999999996</v>
      </c>
      <c r="R39" s="19">
        <f t="shared" si="3"/>
        <v>2.4548333333333332</v>
      </c>
      <c r="S39" s="98">
        <f t="shared" si="4"/>
        <v>221.93930341503156</v>
      </c>
    </row>
    <row r="40" spans="4:19" x14ac:dyDescent="0.25">
      <c r="D40" s="167"/>
      <c r="E40" s="61">
        <v>57</v>
      </c>
      <c r="F40" s="95">
        <f t="shared" si="5"/>
        <v>6.6496037010985401E-2</v>
      </c>
      <c r="G40" s="96">
        <f t="shared" si="5"/>
        <v>6.6173163381039679E-2</v>
      </c>
      <c r="H40" s="96">
        <f t="shared" si="5"/>
        <v>6.5194738154801896E-2</v>
      </c>
      <c r="I40" s="96">
        <f t="shared" si="5"/>
        <v>6.3529796538043484E-2</v>
      </c>
      <c r="J40" s="96">
        <f t="shared" si="5"/>
        <v>6.1120945751661417E-2</v>
      </c>
      <c r="K40" s="96">
        <f t="shared" si="5"/>
        <v>5.7873066919409147E-2</v>
      </c>
      <c r="L40" s="96">
        <f t="shared" si="5"/>
        <v>5.3629861912882583E-2</v>
      </c>
      <c r="M40" s="96">
        <f t="shared" si="5"/>
        <v>4.8120908964162504E-2</v>
      </c>
      <c r="N40" s="96">
        <f t="shared" si="5"/>
        <v>4.0819015228936634E-2</v>
      </c>
      <c r="O40" s="97">
        <f t="shared" si="5"/>
        <v>3.0399947647228583E-2</v>
      </c>
      <c r="Q40" s="64">
        <f t="shared" si="2"/>
        <v>554.553</v>
      </c>
      <c r="R40" s="19">
        <f t="shared" si="3"/>
        <v>2.4548333333333332</v>
      </c>
      <c r="S40" s="98">
        <f t="shared" si="4"/>
        <v>225.90250526172858</v>
      </c>
    </row>
    <row r="41" spans="4:19" x14ac:dyDescent="0.25">
      <c r="D41" s="167"/>
      <c r="E41" s="61">
        <v>58</v>
      </c>
      <c r="F41" s="95">
        <f t="shared" si="5"/>
        <v>6.5910279961517187E-2</v>
      </c>
      <c r="G41" s="96">
        <f t="shared" si="5"/>
        <v>6.5590134944246259E-2</v>
      </c>
      <c r="H41" s="96">
        <f t="shared" si="5"/>
        <v>6.4619976625141948E-2</v>
      </c>
      <c r="I41" s="96">
        <f t="shared" si="5"/>
        <v>6.2969095953476661E-2</v>
      </c>
      <c r="J41" s="96">
        <f t="shared" si="5"/>
        <v>6.0580572997586124E-2</v>
      </c>
      <c r="K41" s="96">
        <f t="shared" si="5"/>
        <v>5.7360069278418344E-2</v>
      </c>
      <c r="L41" s="96">
        <f t="shared" si="5"/>
        <v>5.3152560449642033E-2</v>
      </c>
      <c r="M41" s="96">
        <f t="shared" si="5"/>
        <v>4.7689804591086425E-2</v>
      </c>
      <c r="N41" s="96">
        <f t="shared" si="5"/>
        <v>4.0448775844796142E-2</v>
      </c>
      <c r="O41" s="97">
        <f t="shared" si="5"/>
        <v>3.0115250042564667E-2</v>
      </c>
      <c r="Q41" s="64">
        <f t="shared" si="2"/>
        <v>564.28199999999993</v>
      </c>
      <c r="R41" s="19">
        <f t="shared" si="3"/>
        <v>2.4548333333333332</v>
      </c>
      <c r="S41" s="98">
        <f t="shared" si="4"/>
        <v>229.86570710842554</v>
      </c>
    </row>
    <row r="42" spans="4:19" x14ac:dyDescent="0.25">
      <c r="D42" s="167"/>
      <c r="E42" s="61">
        <v>59</v>
      </c>
      <c r="F42" s="95">
        <f t="shared" si="5"/>
        <v>6.533962779848862E-2</v>
      </c>
      <c r="G42" s="96">
        <f t="shared" si="5"/>
        <v>6.5022143381399389E-2</v>
      </c>
      <c r="H42" s="96">
        <f t="shared" si="5"/>
        <v>6.4060045955875458E-2</v>
      </c>
      <c r="I42" s="96">
        <f t="shared" si="5"/>
        <v>6.2422875988319936E-2</v>
      </c>
      <c r="J42" s="96">
        <f t="shared" si="5"/>
        <v>6.0054174911890031E-2</v>
      </c>
      <c r="K42" s="96">
        <f t="shared" si="5"/>
        <v>5.6860365775699175E-2</v>
      </c>
      <c r="L42" s="96">
        <f t="shared" si="5"/>
        <v>5.2687667431889906E-2</v>
      </c>
      <c r="M42" s="96">
        <f t="shared" si="5"/>
        <v>4.7269966071735184E-2</v>
      </c>
      <c r="N42" s="96">
        <f t="shared" si="5"/>
        <v>4.0088305990961942E-2</v>
      </c>
      <c r="O42" s="97">
        <f t="shared" si="5"/>
        <v>2.9838250633858681E-2</v>
      </c>
      <c r="Q42" s="64">
        <f t="shared" si="2"/>
        <v>574.01099999999997</v>
      </c>
      <c r="R42" s="19">
        <f t="shared" si="3"/>
        <v>2.4548333333333332</v>
      </c>
      <c r="S42" s="98">
        <f t="shared" si="4"/>
        <v>233.82890895512256</v>
      </c>
    </row>
    <row r="43" spans="4:19" x14ac:dyDescent="0.25">
      <c r="D43" s="167"/>
      <c r="E43" s="61">
        <v>60</v>
      </c>
      <c r="F43" s="95">
        <f t="shared" si="5"/>
        <v>6.4783444079071648E-2</v>
      </c>
      <c r="G43" s="96">
        <f t="shared" si="5"/>
        <v>6.4468555028246208E-2</v>
      </c>
      <c r="H43" s="96">
        <f t="shared" si="5"/>
        <v>6.3514320897378282E-2</v>
      </c>
      <c r="I43" s="96">
        <f t="shared" si="5"/>
        <v>6.1890525691939091E-2</v>
      </c>
      <c r="J43" s="96">
        <f t="shared" si="5"/>
        <v>5.9541161184004016E-2</v>
      </c>
      <c r="K43" s="96">
        <f t="shared" si="5"/>
        <v>5.6373393828937683E-2</v>
      </c>
      <c r="L43" s="96">
        <f t="shared" si="5"/>
        <v>5.2234656295847684E-2</v>
      </c>
      <c r="M43" s="96">
        <f t="shared" si="5"/>
        <v>4.6860913159836676E-2</v>
      </c>
      <c r="N43" s="96">
        <f t="shared" si="5"/>
        <v>3.9737185712262806E-2</v>
      </c>
      <c r="O43" s="97">
        <f t="shared" si="5"/>
        <v>2.9568611667094874E-2</v>
      </c>
      <c r="Q43" s="64">
        <f t="shared" si="2"/>
        <v>583.74</v>
      </c>
      <c r="R43" s="19">
        <f t="shared" si="3"/>
        <v>2.4548333333333332</v>
      </c>
      <c r="S43" s="98">
        <f t="shared" si="4"/>
        <v>237.79211080181955</v>
      </c>
    </row>
    <row r="44" spans="4:19" x14ac:dyDescent="0.25">
      <c r="D44" s="167"/>
      <c r="E44" s="61">
        <v>61</v>
      </c>
      <c r="F44" s="95">
        <f t="shared" si="5"/>
        <v>6.4241129223608112E-2</v>
      </c>
      <c r="G44" s="96">
        <f t="shared" si="5"/>
        <v>6.3928772927374852E-2</v>
      </c>
      <c r="H44" s="96">
        <f t="shared" si="5"/>
        <v>6.2982212433544418E-2</v>
      </c>
      <c r="I44" s="96">
        <f t="shared" si="5"/>
        <v>6.1371469543272904E-2</v>
      </c>
      <c r="J44" s="96">
        <f t="shared" si="5"/>
        <v>5.9040975773366172E-2</v>
      </c>
      <c r="K44" s="96">
        <f t="shared" si="5"/>
        <v>5.5898623569941366E-2</v>
      </c>
      <c r="L44" s="96">
        <f t="shared" si="5"/>
        <v>5.1793031174671107E-2</v>
      </c>
      <c r="M44" s="96">
        <f t="shared" si="5"/>
        <v>4.6462193720393577E-2</v>
      </c>
      <c r="N44" s="96">
        <f t="shared" si="5"/>
        <v>3.9395019819445654E-2</v>
      </c>
      <c r="O44" s="97">
        <f t="shared" si="5"/>
        <v>2.9306015662151047E-2</v>
      </c>
      <c r="Q44" s="64">
        <f t="shared" si="2"/>
        <v>593.46899999999994</v>
      </c>
      <c r="R44" s="19">
        <f t="shared" si="3"/>
        <v>2.4548333333333332</v>
      </c>
      <c r="S44" s="98">
        <f t="shared" si="4"/>
        <v>241.75531264851651</v>
      </c>
    </row>
    <row r="45" spans="4:19" x14ac:dyDescent="0.25">
      <c r="D45" s="167"/>
      <c r="E45" s="61">
        <v>62</v>
      </c>
      <c r="F45" s="95">
        <f t="shared" si="5"/>
        <v>6.371211781789117E-2</v>
      </c>
      <c r="G45" s="96">
        <f t="shared" si="5"/>
        <v>6.340223414162266E-2</v>
      </c>
      <c r="H45" s="96">
        <f t="shared" si="5"/>
        <v>6.2463165128875897E-2</v>
      </c>
      <c r="I45" s="96">
        <f t="shared" si="5"/>
        <v>6.0865164855105028E-2</v>
      </c>
      <c r="J45" s="96">
        <f t="shared" si="5"/>
        <v>5.8553094396106141E-2</v>
      </c>
      <c r="K45" s="96">
        <f t="shared" si="5"/>
        <v>5.5435555441767329E-2</v>
      </c>
      <c r="L45" s="96">
        <f t="shared" si="5"/>
        <v>5.136232463849176E-2</v>
      </c>
      <c r="M45" s="96">
        <f t="shared" si="5"/>
        <v>4.6073381652323463E-2</v>
      </c>
      <c r="N45" s="96">
        <f t="shared" si="5"/>
        <v>3.9061436046626465E-2</v>
      </c>
      <c r="O45" s="97">
        <f t="shared" si="5"/>
        <v>2.9050163880745748E-2</v>
      </c>
      <c r="Q45" s="64">
        <f t="shared" si="2"/>
        <v>603.19799999999998</v>
      </c>
      <c r="R45" s="19">
        <f t="shared" si="3"/>
        <v>2.4548333333333332</v>
      </c>
      <c r="S45" s="98">
        <f t="shared" si="4"/>
        <v>245.71851449521353</v>
      </c>
    </row>
    <row r="46" spans="4:19" x14ac:dyDescent="0.25">
      <c r="D46" s="167"/>
      <c r="E46" s="61">
        <v>63</v>
      </c>
      <c r="F46" s="95">
        <f t="shared" si="5"/>
        <v>6.3195876152707164E-2</v>
      </c>
      <c r="G46" s="96">
        <f t="shared" si="5"/>
        <v>6.288840730379236E-2</v>
      </c>
      <c r="H46" s="96">
        <f t="shared" si="5"/>
        <v>6.1956654708997555E-2</v>
      </c>
      <c r="I46" s="96">
        <f t="shared" si="5"/>
        <v>6.0371099406868529E-2</v>
      </c>
      <c r="J46" s="96">
        <f t="shared" si="5"/>
        <v>5.8077022233216015E-2</v>
      </c>
      <c r="K46" s="96">
        <f t="shared" si="5"/>
        <v>5.4983718007907009E-2</v>
      </c>
      <c r="L46" s="96">
        <f t="shared" si="5"/>
        <v>5.0942095634335716E-2</v>
      </c>
      <c r="M46" s="96">
        <f t="shared" si="5"/>
        <v>4.5694074995465198E-2</v>
      </c>
      <c r="N46" s="96">
        <f t="shared" si="5"/>
        <v>3.873608337328336E-2</v>
      </c>
      <c r="O46" s="97">
        <f t="shared" si="5"/>
        <v>2.8800774933115766E-2</v>
      </c>
      <c r="Q46" s="64">
        <f t="shared" si="2"/>
        <v>612.92699999999991</v>
      </c>
      <c r="R46" s="19">
        <f t="shared" si="3"/>
        <v>2.4548333333333332</v>
      </c>
      <c r="S46" s="98">
        <f t="shared" si="4"/>
        <v>249.68171634191049</v>
      </c>
    </row>
    <row r="47" spans="4:19" x14ac:dyDescent="0.25">
      <c r="D47" s="167"/>
      <c r="E47" s="61">
        <v>64</v>
      </c>
      <c r="F47" s="95">
        <f t="shared" si="5"/>
        <v>6.2691899976379237E-2</v>
      </c>
      <c r="G47" s="96">
        <f t="shared" si="5"/>
        <v>6.2386790378511782E-2</v>
      </c>
      <c r="H47" s="96">
        <f t="shared" si="5"/>
        <v>6.1462185850719359E-2</v>
      </c>
      <c r="I47" s="96">
        <f t="shared" si="5"/>
        <v>5.9888789282592531E-2</v>
      </c>
      <c r="J47" s="96">
        <f t="shared" si="5"/>
        <v>5.7612291837518939E-2</v>
      </c>
      <c r="K47" s="96">
        <f t="shared" si="5"/>
        <v>5.4542665951774774E-2</v>
      </c>
      <c r="L47" s="96">
        <f t="shared" si="5"/>
        <v>5.0531927605374442E-2</v>
      </c>
      <c r="M47" s="96">
        <f t="shared" si="5"/>
        <v>4.5323894202939266E-2</v>
      </c>
      <c r="N47" s="96">
        <f t="shared" si="5"/>
        <v>3.8418630493726971E-2</v>
      </c>
      <c r="O47" s="97">
        <f t="shared" si="5"/>
        <v>2.855758350885489E-2</v>
      </c>
      <c r="Q47" s="64">
        <f t="shared" si="2"/>
        <v>622.65599999999995</v>
      </c>
      <c r="R47" s="19">
        <f t="shared" si="3"/>
        <v>2.4548333333333332</v>
      </c>
      <c r="S47" s="98">
        <f t="shared" si="4"/>
        <v>253.64491818860751</v>
      </c>
    </row>
    <row r="48" spans="4:19" x14ac:dyDescent="0.25">
      <c r="D48" s="167"/>
      <c r="E48" s="61">
        <v>65</v>
      </c>
      <c r="F48" s="95">
        <f t="shared" si="5"/>
        <v>6.219971243886948E-2</v>
      </c>
      <c r="G48" s="96">
        <f t="shared" si="5"/>
        <v>6.1896908614879072E-2</v>
      </c>
      <c r="H48" s="96">
        <f t="shared" si="5"/>
        <v>6.0979290160542814E-2</v>
      </c>
      <c r="I48" s="96">
        <f t="shared" si="5"/>
        <v>5.9417776893319424E-2</v>
      </c>
      <c r="J48" s="96">
        <f t="shared" si="5"/>
        <v>5.7158461219384886E-2</v>
      </c>
      <c r="K48" s="96">
        <f t="shared" si="5"/>
        <v>5.4111978247281166E-2</v>
      </c>
      <c r="L48" s="96">
        <f t="shared" si="5"/>
        <v>5.0131426771360149E-2</v>
      </c>
      <c r="M48" s="96">
        <f t="shared" si="5"/>
        <v>4.496248056207567E-2</v>
      </c>
      <c r="N48" s="96">
        <f t="shared" si="5"/>
        <v>3.8108764418990707E-2</v>
      </c>
      <c r="O48" s="97">
        <f t="shared" si="5"/>
        <v>2.8320339219078287E-2</v>
      </c>
      <c r="Q48" s="64">
        <f t="shared" si="2"/>
        <v>632.38499999999999</v>
      </c>
      <c r="R48" s="19">
        <f t="shared" si="3"/>
        <v>2.4548333333333332</v>
      </c>
      <c r="S48" s="98">
        <f t="shared" si="4"/>
        <v>257.60812003530452</v>
      </c>
    </row>
    <row r="49" spans="4:19" x14ac:dyDescent="0.25">
      <c r="D49" s="167"/>
      <c r="E49" s="61">
        <v>66</v>
      </c>
      <c r="F49" s="95">
        <f t="shared" si="5"/>
        <v>6.1718862208449299E-2</v>
      </c>
      <c r="G49" s="96">
        <f t="shared" si="5"/>
        <v>6.141831267097695E-2</v>
      </c>
      <c r="H49" s="96">
        <f t="shared" si="5"/>
        <v>6.0507524322921336E-2</v>
      </c>
      <c r="I49" s="96">
        <f t="shared" si="5"/>
        <v>5.8957629165686365E-2</v>
      </c>
      <c r="J49" s="96">
        <f t="shared" si="5"/>
        <v>5.6715112093439976E-2</v>
      </c>
      <c r="K49" s="96">
        <f t="shared" si="5"/>
        <v>5.3691256483475808E-2</v>
      </c>
      <c r="L49" s="96">
        <f t="shared" si="5"/>
        <v>4.9740220554183222E-2</v>
      </c>
      <c r="M49" s="96">
        <f t="shared" si="5"/>
        <v>4.4609494749056365E-2</v>
      </c>
      <c r="N49" s="96">
        <f t="shared" si="5"/>
        <v>3.7806189197828223E-2</v>
      </c>
      <c r="O49" s="97">
        <f t="shared" si="5"/>
        <v>2.8088805538581129E-2</v>
      </c>
      <c r="Q49" s="64">
        <f t="shared" si="2"/>
        <v>642.11399999999992</v>
      </c>
      <c r="R49" s="19">
        <f t="shared" si="3"/>
        <v>2.4548333333333332</v>
      </c>
      <c r="S49" s="98">
        <f t="shared" si="4"/>
        <v>261.57132188200148</v>
      </c>
    </row>
    <row r="50" spans="4:19" x14ac:dyDescent="0.25">
      <c r="D50" s="167"/>
      <c r="E50" s="61">
        <v>67</v>
      </c>
      <c r="F50" s="95">
        <f t="shared" si="5"/>
        <v>6.1248921744085548E-2</v>
      </c>
      <c r="G50" s="96">
        <f t="shared" si="5"/>
        <v>6.0950576893470457E-2</v>
      </c>
      <c r="H50" s="96">
        <f t="shared" si="5"/>
        <v>6.0046468401690561E-2</v>
      </c>
      <c r="I50" s="96">
        <f t="shared" si="5"/>
        <v>5.850793588042854E-2</v>
      </c>
      <c r="J50" s="96">
        <f t="shared" si="5"/>
        <v>5.6281848270518457E-2</v>
      </c>
      <c r="K50" s="96">
        <f t="shared" si="5"/>
        <v>5.3280123328166874E-2</v>
      </c>
      <c r="L50" s="96">
        <f t="shared" si="5"/>
        <v>4.9357956134306977E-2</v>
      </c>
      <c r="M50" s="96">
        <f t="shared" si="5"/>
        <v>4.4264615504106396E-2</v>
      </c>
      <c r="N50" s="96">
        <f t="shared" si="5"/>
        <v>3.7510624745024555E-2</v>
      </c>
      <c r="O50" s="97">
        <f t="shared" si="5"/>
        <v>2.7862758837967443E-2</v>
      </c>
      <c r="Q50" s="64">
        <f t="shared" si="2"/>
        <v>651.84299999999996</v>
      </c>
      <c r="R50" s="19">
        <f t="shared" si="3"/>
        <v>2.4548333333333332</v>
      </c>
      <c r="S50" s="98">
        <f t="shared" si="4"/>
        <v>265.5345237286985</v>
      </c>
    </row>
    <row r="51" spans="4:19" x14ac:dyDescent="0.25">
      <c r="D51" s="167"/>
      <c r="E51" s="61">
        <v>68</v>
      </c>
      <c r="F51" s="95">
        <f t="shared" si="5"/>
        <v>6.0789485708560367E-2</v>
      </c>
      <c r="G51" s="96">
        <f t="shared" si="5"/>
        <v>6.0493297737365656E-2</v>
      </c>
      <c r="H51" s="96">
        <f t="shared" si="5"/>
        <v>5.959572427992528E-2</v>
      </c>
      <c r="I51" s="96">
        <f t="shared" si="5"/>
        <v>5.8068308146365877E-2</v>
      </c>
      <c r="J51" s="96">
        <f t="shared" si="5"/>
        <v>5.5858294180857734E-2</v>
      </c>
      <c r="K51" s="96">
        <f t="shared" si="5"/>
        <v>5.2878221117104114E-2</v>
      </c>
      <c r="L51" s="96">
        <f t="shared" si="5"/>
        <v>4.8984299125423646E-2</v>
      </c>
      <c r="M51" s="96">
        <f t="shared" si="5"/>
        <v>4.3927538415539702E-2</v>
      </c>
      <c r="N51" s="96">
        <f t="shared" si="5"/>
        <v>3.7221805766552998E-2</v>
      </c>
      <c r="O51" s="97">
        <f t="shared" si="5"/>
        <v>2.7641987496865063E-2</v>
      </c>
      <c r="Q51" s="64">
        <f t="shared" si="2"/>
        <v>661.57199999999989</v>
      </c>
      <c r="R51" s="19">
        <f t="shared" si="3"/>
        <v>2.4548333333333332</v>
      </c>
      <c r="S51" s="98">
        <f t="shared" si="4"/>
        <v>269.49772557539546</v>
      </c>
    </row>
    <row r="52" spans="4:19" x14ac:dyDescent="0.25">
      <c r="D52" s="167"/>
      <c r="E52" s="61">
        <v>69</v>
      </c>
      <c r="F52" s="95">
        <f t="shared" si="5"/>
        <v>6.0340169508980759E-2</v>
      </c>
      <c r="G52" s="96">
        <f t="shared" si="5"/>
        <v>6.0046092312638029E-2</v>
      </c>
      <c r="H52" s="96">
        <f t="shared" si="5"/>
        <v>5.9154914225092593E-2</v>
      </c>
      <c r="I52" s="96">
        <f t="shared" si="5"/>
        <v>5.7638376997014636E-2</v>
      </c>
      <c r="J52" s="96">
        <f t="shared" si="5"/>
        <v>5.544409351606968E-2</v>
      </c>
      <c r="K52" s="96">
        <f t="shared" si="5"/>
        <v>5.2485210556782888E-2</v>
      </c>
      <c r="L52" s="96">
        <f t="shared" si="5"/>
        <v>4.8618932356065604E-2</v>
      </c>
      <c r="M52" s="96">
        <f t="shared" si="5"/>
        <v>4.3597974802254406E-2</v>
      </c>
      <c r="N52" s="96">
        <f t="shared" si="5"/>
        <v>3.6939480772269488E-2</v>
      </c>
      <c r="O52" s="97">
        <f t="shared" si="5"/>
        <v>2.742629109033725E-2</v>
      </c>
      <c r="Q52" s="64">
        <f t="shared" si="2"/>
        <v>671.30099999999993</v>
      </c>
      <c r="R52" s="19">
        <f t="shared" si="3"/>
        <v>2.4548333333333332</v>
      </c>
      <c r="S52" s="98">
        <f t="shared" si="4"/>
        <v>273.46092742209248</v>
      </c>
    </row>
    <row r="53" spans="4:19" x14ac:dyDescent="0.25">
      <c r="D53" s="168"/>
      <c r="E53" s="78">
        <v>70</v>
      </c>
      <c r="F53" s="99">
        <f t="shared" si="5"/>
        <v>5.9900607952772675E-2</v>
      </c>
      <c r="G53" s="100">
        <f t="shared" si="5"/>
        <v>5.9608597045872978E-2</v>
      </c>
      <c r="H53" s="100">
        <f t="shared" si="5"/>
        <v>5.8723679567786853E-2</v>
      </c>
      <c r="I53" s="100">
        <f t="shared" si="5"/>
        <v>5.7217792098353232E-2</v>
      </c>
      <c r="J53" s="100">
        <f t="shared" si="5"/>
        <v>5.5038907978768183E-2</v>
      </c>
      <c r="K53" s="100">
        <f t="shared" si="5"/>
        <v>5.2100769530218513E-2</v>
      </c>
      <c r="L53" s="100">
        <f t="shared" si="5"/>
        <v>4.8261554748126885E-2</v>
      </c>
      <c r="M53" s="100">
        <f t="shared" si="5"/>
        <v>4.3275650685402331E-2</v>
      </c>
      <c r="N53" s="100">
        <f t="shared" si="5"/>
        <v>3.666341116785244E-2</v>
      </c>
      <c r="O53" s="101">
        <f t="shared" si="5"/>
        <v>2.7215479641472955E-2</v>
      </c>
      <c r="Q53" s="79">
        <f t="shared" si="2"/>
        <v>681.03</v>
      </c>
      <c r="R53" s="28">
        <f t="shared" si="3"/>
        <v>2.4548333333333332</v>
      </c>
      <c r="S53" s="102">
        <f t="shared" si="4"/>
        <v>277.42412926878944</v>
      </c>
    </row>
    <row r="54" spans="4:19" x14ac:dyDescent="0.25">
      <c r="E54" s="157">
        <v>131</v>
      </c>
      <c r="F54" s="99">
        <f t="shared" si="5"/>
        <v>4.3590733125096308E-2</v>
      </c>
      <c r="G54" s="100">
        <f t="shared" si="5"/>
        <v>4.3376288989001296E-2</v>
      </c>
      <c r="H54" s="100">
        <f t="shared" si="5"/>
        <v>4.2726405338932592E-2</v>
      </c>
      <c r="I54" s="100">
        <f t="shared" si="5"/>
        <v>4.1620384995704175E-2</v>
      </c>
      <c r="J54" s="100">
        <f t="shared" si="5"/>
        <v>4.0019840061632249E-2</v>
      </c>
      <c r="K54" s="100">
        <f t="shared" si="5"/>
        <v>3.7861076329722576E-2</v>
      </c>
      <c r="L54" s="100">
        <f t="shared" si="5"/>
        <v>3.5039241464045634E-2</v>
      </c>
      <c r="M54" s="100">
        <f t="shared" si="5"/>
        <v>3.1372386235408688E-2</v>
      </c>
      <c r="N54" s="100">
        <f t="shared" si="5"/>
        <v>2.6503935436781596E-2</v>
      </c>
    </row>
  </sheetData>
  <mergeCells count="4">
    <mergeCell ref="D1:E2"/>
    <mergeCell ref="F1:O1"/>
    <mergeCell ref="D3:D53"/>
    <mergeCell ref="A7:B1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A13" sqref="A13"/>
    </sheetView>
  </sheetViews>
  <sheetFormatPr defaultRowHeight="15" x14ac:dyDescent="0.25"/>
  <cols>
    <col min="1" max="1" width="66.7109375" customWidth="1"/>
    <col min="2" max="2" width="13.5703125" bestFit="1" customWidth="1"/>
    <col min="4" max="4" width="12.85546875" customWidth="1"/>
    <col min="5" max="5" width="17.85546875" customWidth="1"/>
    <col min="6" max="6" width="11.5703125" customWidth="1"/>
  </cols>
  <sheetData>
    <row r="1" spans="1:6" ht="45" customHeight="1" x14ac:dyDescent="0.25">
      <c r="A1" s="5" t="s">
        <v>33</v>
      </c>
      <c r="B1" s="6" t="s">
        <v>34</v>
      </c>
      <c r="D1" s="199" t="s">
        <v>70</v>
      </c>
      <c r="E1" s="199" t="s">
        <v>71</v>
      </c>
      <c r="F1" s="199" t="s">
        <v>72</v>
      </c>
    </row>
    <row r="2" spans="1:6" ht="15" customHeight="1" x14ac:dyDescent="0.25">
      <c r="A2" s="10" t="s">
        <v>73</v>
      </c>
      <c r="B2" s="11">
        <v>0.1</v>
      </c>
      <c r="D2" s="200"/>
      <c r="E2" s="200"/>
      <c r="F2" s="200"/>
    </row>
    <row r="3" spans="1:6" ht="17.25" customHeight="1" x14ac:dyDescent="0.25">
      <c r="A3" s="10" t="s">
        <v>74</v>
      </c>
      <c r="B3" s="11">
        <v>0.8</v>
      </c>
      <c r="D3" s="74">
        <v>1</v>
      </c>
      <c r="E3" s="103">
        <f t="shared" ref="E3:E22" si="0">CEILING((1+($D3-1)*$B$6)*$B$22,1)</f>
        <v>208</v>
      </c>
      <c r="F3" s="61">
        <f>CEILING(E3/D3,1)</f>
        <v>208</v>
      </c>
    </row>
    <row r="4" spans="1:6" ht="17.25" x14ac:dyDescent="0.25">
      <c r="A4" s="10" t="s">
        <v>75</v>
      </c>
      <c r="B4" s="11">
        <v>0.75</v>
      </c>
      <c r="D4" s="74">
        <v>2</v>
      </c>
      <c r="E4" s="103">
        <f t="shared" si="0"/>
        <v>243</v>
      </c>
      <c r="F4" s="61">
        <f t="shared" ref="F4:F22" si="1">CEILING(E4/D4,1)</f>
        <v>122</v>
      </c>
    </row>
    <row r="5" spans="1:6" ht="17.25" x14ac:dyDescent="0.25">
      <c r="A5" s="10" t="s">
        <v>76</v>
      </c>
      <c r="B5" s="104">
        <v>0.83</v>
      </c>
      <c r="D5" s="74">
        <v>3</v>
      </c>
      <c r="E5" s="103">
        <f t="shared" si="0"/>
        <v>278</v>
      </c>
      <c r="F5" s="61">
        <f t="shared" si="1"/>
        <v>93</v>
      </c>
    </row>
    <row r="6" spans="1:6" ht="15" customHeight="1" x14ac:dyDescent="0.25">
      <c r="A6" s="105" t="s">
        <v>77</v>
      </c>
      <c r="B6" s="106">
        <f>1/6</f>
        <v>0.16666666666666666</v>
      </c>
      <c r="D6" s="74">
        <v>4</v>
      </c>
      <c r="E6" s="103">
        <f t="shared" si="0"/>
        <v>312</v>
      </c>
      <c r="F6" s="61">
        <f t="shared" si="1"/>
        <v>78</v>
      </c>
    </row>
    <row r="7" spans="1:6" ht="35.25" thickBot="1" x14ac:dyDescent="0.3">
      <c r="A7" s="107" t="s">
        <v>78</v>
      </c>
      <c r="B7" s="108">
        <v>340</v>
      </c>
      <c r="D7" s="74">
        <v>5</v>
      </c>
      <c r="E7" s="103">
        <f t="shared" si="0"/>
        <v>347</v>
      </c>
      <c r="F7" s="61">
        <f t="shared" si="1"/>
        <v>70</v>
      </c>
    </row>
    <row r="8" spans="1:6" ht="18" thickBot="1" x14ac:dyDescent="0.3">
      <c r="A8" s="109"/>
      <c r="B8" s="109"/>
      <c r="D8" s="74">
        <v>6</v>
      </c>
      <c r="E8" s="103">
        <f t="shared" si="0"/>
        <v>382</v>
      </c>
      <c r="F8" s="61">
        <f t="shared" si="1"/>
        <v>64</v>
      </c>
    </row>
    <row r="9" spans="1:6" ht="51.75" x14ac:dyDescent="0.25">
      <c r="A9" s="110" t="s">
        <v>79</v>
      </c>
      <c r="B9" s="111" t="s">
        <v>34</v>
      </c>
      <c r="D9" s="74">
        <v>7</v>
      </c>
      <c r="E9" s="103">
        <f t="shared" si="0"/>
        <v>416</v>
      </c>
      <c r="F9" s="61">
        <f t="shared" si="1"/>
        <v>60</v>
      </c>
    </row>
    <row r="10" spans="1:6" ht="17.25" x14ac:dyDescent="0.25">
      <c r="A10" s="112" t="s">
        <v>80</v>
      </c>
      <c r="B10" s="113">
        <v>210</v>
      </c>
      <c r="D10" s="74">
        <v>8</v>
      </c>
      <c r="E10" s="103">
        <f t="shared" si="0"/>
        <v>451</v>
      </c>
      <c r="F10" s="61">
        <f t="shared" si="1"/>
        <v>57</v>
      </c>
    </row>
    <row r="11" spans="1:6" ht="17.25" x14ac:dyDescent="0.25">
      <c r="A11" s="112" t="s">
        <v>81</v>
      </c>
      <c r="B11" s="113">
        <v>7</v>
      </c>
      <c r="D11" s="74">
        <v>9</v>
      </c>
      <c r="E11" s="103">
        <f t="shared" si="0"/>
        <v>486</v>
      </c>
      <c r="F11" s="61">
        <f t="shared" si="1"/>
        <v>54</v>
      </c>
    </row>
    <row r="12" spans="1:6" ht="18" thickBot="1" x14ac:dyDescent="0.3">
      <c r="A12" s="114" t="s">
        <v>82</v>
      </c>
      <c r="B12" s="115">
        <f>1/6</f>
        <v>0.16666666666666666</v>
      </c>
      <c r="D12" s="74">
        <v>10</v>
      </c>
      <c r="E12" s="103">
        <f t="shared" si="0"/>
        <v>520</v>
      </c>
      <c r="F12" s="61">
        <f t="shared" si="1"/>
        <v>52</v>
      </c>
    </row>
    <row r="13" spans="1:6" x14ac:dyDescent="0.25">
      <c r="D13" s="74">
        <v>11</v>
      </c>
      <c r="E13" s="103">
        <f t="shared" si="0"/>
        <v>555</v>
      </c>
      <c r="F13" s="61">
        <f t="shared" si="1"/>
        <v>51</v>
      </c>
    </row>
    <row r="14" spans="1:6" x14ac:dyDescent="0.25">
      <c r="D14" s="74">
        <v>12</v>
      </c>
      <c r="E14" s="103">
        <f t="shared" si="0"/>
        <v>590</v>
      </c>
      <c r="F14" s="61">
        <f t="shared" si="1"/>
        <v>50</v>
      </c>
    </row>
    <row r="15" spans="1:6" ht="17.25" x14ac:dyDescent="0.25">
      <c r="A15" s="116"/>
      <c r="B15" s="109"/>
      <c r="D15" s="74">
        <v>13</v>
      </c>
      <c r="E15" s="103">
        <f t="shared" si="0"/>
        <v>624</v>
      </c>
      <c r="F15" s="61">
        <f t="shared" si="1"/>
        <v>48</v>
      </c>
    </row>
    <row r="16" spans="1:6" ht="30" x14ac:dyDescent="0.25">
      <c r="A16" s="117" t="s">
        <v>83</v>
      </c>
      <c r="B16" s="19">
        <f>IF(B7&lt;&gt;"",B7,B10/(1+(B11-1)*B12))</f>
        <v>340</v>
      </c>
      <c r="D16" s="74">
        <v>14</v>
      </c>
      <c r="E16" s="103">
        <f t="shared" si="0"/>
        <v>659</v>
      </c>
      <c r="F16" s="61">
        <f t="shared" si="1"/>
        <v>48</v>
      </c>
    </row>
    <row r="17" spans="1:6" x14ac:dyDescent="0.25">
      <c r="A17" t="s">
        <v>84</v>
      </c>
      <c r="B17" s="118">
        <f>(B4+B5)/2</f>
        <v>0.79</v>
      </c>
      <c r="D17" s="74">
        <v>15</v>
      </c>
      <c r="E17" s="103">
        <f t="shared" si="0"/>
        <v>694</v>
      </c>
      <c r="F17" s="61">
        <f t="shared" si="1"/>
        <v>47</v>
      </c>
    </row>
    <row r="18" spans="1:6" ht="30" x14ac:dyDescent="0.25">
      <c r="A18" s="119" t="s">
        <v>85</v>
      </c>
      <c r="B18" s="118">
        <f>CEILING((NORMSINV(1-$B$2)*SQRT(2*$B$17*(1-$B$17))+NORMSINV($B$3)*SQRT($B$4*(1-$B$4)+$B$5*(1-$B$5)))^2/($B$5-$B$4)^2,1)</f>
        <v>233</v>
      </c>
      <c r="D18" s="74">
        <v>16</v>
      </c>
      <c r="E18" s="103">
        <f t="shared" si="0"/>
        <v>728</v>
      </c>
      <c r="F18" s="61">
        <f t="shared" si="1"/>
        <v>46</v>
      </c>
    </row>
    <row r="19" spans="1:6" ht="45" x14ac:dyDescent="0.25">
      <c r="A19" s="1" t="s">
        <v>86</v>
      </c>
      <c r="B19" s="118">
        <f>CEILING(($B$18/4) * (1+SQRT(1+(4/($B$18*ABS($B$5-$B$4)))))^2,1)</f>
        <v>258</v>
      </c>
      <c r="D19" s="74">
        <v>17</v>
      </c>
      <c r="E19" s="103">
        <f t="shared" si="0"/>
        <v>763</v>
      </c>
      <c r="F19" s="61">
        <f t="shared" si="1"/>
        <v>45</v>
      </c>
    </row>
    <row r="20" spans="1:6" x14ac:dyDescent="0.25">
      <c r="A20" t="s">
        <v>87</v>
      </c>
      <c r="B20" s="118" t="str">
        <f>IF($B$16&gt;$B$19/2, "Pass", "FALSE")</f>
        <v>Pass</v>
      </c>
      <c r="D20" s="74">
        <v>18</v>
      </c>
      <c r="E20" s="103">
        <f t="shared" si="0"/>
        <v>798</v>
      </c>
      <c r="F20" s="61">
        <f t="shared" si="1"/>
        <v>45</v>
      </c>
    </row>
    <row r="21" spans="1:6" ht="30" x14ac:dyDescent="0.25">
      <c r="A21" s="1" t="s">
        <v>88</v>
      </c>
      <c r="B21" s="120">
        <f>$B$19/(2*$B$16-$B$19)</f>
        <v>0.61137440758293837</v>
      </c>
      <c r="D21" s="74">
        <v>19</v>
      </c>
      <c r="E21" s="103">
        <f t="shared" si="0"/>
        <v>832</v>
      </c>
      <c r="F21" s="61">
        <f t="shared" si="1"/>
        <v>44</v>
      </c>
    </row>
    <row r="22" spans="1:6" x14ac:dyDescent="0.25">
      <c r="A22" t="s">
        <v>89</v>
      </c>
      <c r="B22" s="118">
        <f>CEILING($B$21*$B$16,1)</f>
        <v>208</v>
      </c>
      <c r="D22" s="76">
        <v>20</v>
      </c>
      <c r="E22" s="121">
        <f t="shared" si="0"/>
        <v>867</v>
      </c>
      <c r="F22" s="78">
        <f t="shared" si="1"/>
        <v>44</v>
      </c>
    </row>
    <row r="23" spans="1:6" x14ac:dyDescent="0.25">
      <c r="D23" s="19"/>
      <c r="E23" s="96"/>
    </row>
    <row r="24" spans="1:6" x14ac:dyDescent="0.25">
      <c r="D24" s="19"/>
      <c r="E24" s="96"/>
    </row>
    <row r="25" spans="1:6" x14ac:dyDescent="0.25">
      <c r="D25" s="19"/>
      <c r="E25" s="96"/>
    </row>
    <row r="26" spans="1:6" x14ac:dyDescent="0.25">
      <c r="D26" s="19"/>
      <c r="E26" s="96"/>
    </row>
    <row r="27" spans="1:6" x14ac:dyDescent="0.25">
      <c r="D27" s="19"/>
      <c r="E27" s="96"/>
    </row>
    <row r="28" spans="1:6" x14ac:dyDescent="0.25">
      <c r="D28" s="19"/>
      <c r="E28" s="96"/>
    </row>
    <row r="29" spans="1:6" x14ac:dyDescent="0.25">
      <c r="D29" s="19"/>
      <c r="E29" s="96"/>
    </row>
    <row r="30" spans="1:6" x14ac:dyDescent="0.25">
      <c r="D30" s="19"/>
      <c r="E30" s="96"/>
    </row>
    <row r="31" spans="1:6" x14ac:dyDescent="0.25">
      <c r="D31" s="19"/>
      <c r="E31" s="96"/>
    </row>
    <row r="32" spans="1:6" x14ac:dyDescent="0.25">
      <c r="D32" s="19"/>
      <c r="E32" s="96"/>
    </row>
    <row r="33" spans="4:5" x14ac:dyDescent="0.25">
      <c r="D33" s="19"/>
      <c r="E33" s="96"/>
    </row>
    <row r="34" spans="4:5" x14ac:dyDescent="0.25">
      <c r="D34" s="19"/>
      <c r="E34" s="96"/>
    </row>
    <row r="35" spans="4:5" x14ac:dyDescent="0.25">
      <c r="D35" s="19"/>
      <c r="E35" s="96"/>
    </row>
    <row r="36" spans="4:5" x14ac:dyDescent="0.25">
      <c r="D36" s="19"/>
      <c r="E36" s="96"/>
    </row>
    <row r="37" spans="4:5" x14ac:dyDescent="0.25">
      <c r="D37" s="19"/>
      <c r="E37" s="96"/>
    </row>
    <row r="38" spans="4:5" x14ac:dyDescent="0.25">
      <c r="D38" s="19"/>
      <c r="E38" s="96"/>
    </row>
    <row r="39" spans="4:5" x14ac:dyDescent="0.25">
      <c r="D39" s="19"/>
      <c r="E39" s="96"/>
    </row>
    <row r="40" spans="4:5" x14ac:dyDescent="0.25">
      <c r="D40" s="19"/>
      <c r="E40" s="96"/>
    </row>
    <row r="41" spans="4:5" x14ac:dyDescent="0.25">
      <c r="D41" s="19"/>
      <c r="E41" s="96"/>
    </row>
    <row r="42" spans="4:5" x14ac:dyDescent="0.25">
      <c r="D42" s="19"/>
      <c r="E42" s="96"/>
    </row>
    <row r="43" spans="4:5" x14ac:dyDescent="0.25">
      <c r="D43" s="19"/>
      <c r="E43" s="96"/>
    </row>
    <row r="44" spans="4:5" x14ac:dyDescent="0.25">
      <c r="D44" s="19"/>
      <c r="E44" s="96"/>
    </row>
    <row r="45" spans="4:5" x14ac:dyDescent="0.25">
      <c r="D45" s="19"/>
      <c r="E45" s="96"/>
    </row>
    <row r="46" spans="4:5" x14ac:dyDescent="0.25">
      <c r="D46" s="19"/>
      <c r="E46" s="96"/>
    </row>
    <row r="47" spans="4:5" x14ac:dyDescent="0.25">
      <c r="D47" s="19"/>
      <c r="E47" s="96"/>
    </row>
    <row r="48" spans="4:5" x14ac:dyDescent="0.25">
      <c r="D48" s="19"/>
      <c r="E48" s="96"/>
    </row>
    <row r="49" spans="4:5" x14ac:dyDescent="0.25">
      <c r="D49" s="19"/>
      <c r="E49" s="96"/>
    </row>
    <row r="50" spans="4:5" x14ac:dyDescent="0.25">
      <c r="D50" s="19"/>
      <c r="E50" s="96"/>
    </row>
    <row r="51" spans="4:5" x14ac:dyDescent="0.25">
      <c r="D51" s="19"/>
      <c r="E51" s="96"/>
    </row>
    <row r="52" spans="4:5" x14ac:dyDescent="0.25">
      <c r="D52" s="19"/>
      <c r="E52" s="96"/>
    </row>
    <row r="53" spans="4:5" x14ac:dyDescent="0.25">
      <c r="D53" s="19"/>
      <c r="E53" s="96"/>
    </row>
    <row r="54" spans="4:5" x14ac:dyDescent="0.25">
      <c r="D54" s="19"/>
      <c r="E54" s="122"/>
    </row>
  </sheetData>
  <mergeCells count="3">
    <mergeCell ref="D1:D2"/>
    <mergeCell ref="E1:E2"/>
    <mergeCell ref="F1:F2"/>
  </mergeCells>
  <conditionalFormatting sqref="B20">
    <cfRule type="cellIs" dxfId="0" priority="1" operator="equal">
      <formula>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B5" sqref="B5"/>
    </sheetView>
  </sheetViews>
  <sheetFormatPr defaultRowHeight="15" x14ac:dyDescent="0.25"/>
  <cols>
    <col min="1" max="1" width="66.7109375" customWidth="1"/>
    <col min="2" max="2" width="13.5703125" bestFit="1" customWidth="1"/>
    <col min="4" max="4" width="11.7109375" customWidth="1"/>
    <col min="5" max="5" width="16.42578125" bestFit="1" customWidth="1"/>
    <col min="6" max="6" width="11.5703125" bestFit="1" customWidth="1"/>
    <col min="7" max="7" width="16.42578125" bestFit="1" customWidth="1"/>
    <col min="8" max="8" width="11.5703125" bestFit="1" customWidth="1"/>
    <col min="10" max="10" width="14.85546875" customWidth="1"/>
  </cols>
  <sheetData>
    <row r="1" spans="1:10" ht="45" customHeight="1" x14ac:dyDescent="0.25">
      <c r="A1" s="5" t="s">
        <v>33</v>
      </c>
      <c r="B1" s="6" t="s">
        <v>34</v>
      </c>
      <c r="D1" s="199" t="s">
        <v>70</v>
      </c>
      <c r="E1" s="166" t="s">
        <v>90</v>
      </c>
      <c r="F1" s="202" t="s">
        <v>91</v>
      </c>
      <c r="G1" s="178" t="s">
        <v>92</v>
      </c>
      <c r="H1" s="202" t="s">
        <v>93</v>
      </c>
      <c r="J1" s="199" t="s">
        <v>94</v>
      </c>
    </row>
    <row r="2" spans="1:10" ht="15" customHeight="1" x14ac:dyDescent="0.25">
      <c r="A2" s="10" t="s">
        <v>95</v>
      </c>
      <c r="B2" s="11">
        <v>0.05</v>
      </c>
      <c r="D2" s="200"/>
      <c r="E2" s="201"/>
      <c r="F2" s="203"/>
      <c r="G2" s="180"/>
      <c r="H2" s="204"/>
      <c r="J2" s="200"/>
    </row>
    <row r="3" spans="1:10" ht="17.25" customHeight="1" x14ac:dyDescent="0.25">
      <c r="A3" s="10" t="s">
        <v>74</v>
      </c>
      <c r="B3" s="11">
        <v>0.8</v>
      </c>
      <c r="D3" s="74">
        <v>1</v>
      </c>
      <c r="E3" s="123">
        <f>CEILING((1+($D3-1)*$B$7)*$B$15,1)</f>
        <v>113</v>
      </c>
      <c r="F3" s="61">
        <f>CEILING(E3/D3,1)</f>
        <v>113</v>
      </c>
      <c r="G3" s="124">
        <f>CEILING((1+($D3-1)*$B$7)*$B$16,1)</f>
        <v>113</v>
      </c>
      <c r="H3" s="50">
        <f>CEILING(G3/D3,1)</f>
        <v>113</v>
      </c>
      <c r="J3" s="125">
        <f>E3+G3</f>
        <v>226</v>
      </c>
    </row>
    <row r="4" spans="1:10" ht="17.25" x14ac:dyDescent="0.25">
      <c r="A4" s="10" t="s">
        <v>96</v>
      </c>
      <c r="B4" s="11">
        <v>0.75</v>
      </c>
      <c r="D4" s="74">
        <v>2</v>
      </c>
      <c r="E4" s="126">
        <f t="shared" ref="E4:E22" si="0">CEILING((1+($D4-1)*$B$7)*$B$15,1)</f>
        <v>132</v>
      </c>
      <c r="F4" s="61">
        <f t="shared" ref="F4:F22" si="1">CEILING(E4/D4,1)</f>
        <v>66</v>
      </c>
      <c r="G4" s="127">
        <f t="shared" ref="G4:G22" si="2">CEILING((1+($D4-1)*$B$7)*$B$16,1)</f>
        <v>132</v>
      </c>
      <c r="H4" s="61">
        <f t="shared" ref="H4:H22" si="3">CEILING(G4/D4,1)</f>
        <v>66</v>
      </c>
      <c r="J4" s="125">
        <f t="shared" ref="J4:J22" si="4">E4+G4</f>
        <v>264</v>
      </c>
    </row>
    <row r="5" spans="1:10" ht="17.25" x14ac:dyDescent="0.25">
      <c r="A5" s="10" t="s">
        <v>76</v>
      </c>
      <c r="B5" s="104">
        <v>0.9</v>
      </c>
      <c r="D5" s="74">
        <v>3</v>
      </c>
      <c r="E5" s="126">
        <f t="shared" si="0"/>
        <v>151</v>
      </c>
      <c r="F5" s="61">
        <f t="shared" si="1"/>
        <v>51</v>
      </c>
      <c r="G5" s="127">
        <f t="shared" si="2"/>
        <v>151</v>
      </c>
      <c r="H5" s="61">
        <f t="shared" si="3"/>
        <v>51</v>
      </c>
      <c r="J5" s="125">
        <f t="shared" si="4"/>
        <v>302</v>
      </c>
    </row>
    <row r="6" spans="1:10" ht="15" customHeight="1" x14ac:dyDescent="0.25">
      <c r="A6" s="128" t="s">
        <v>97</v>
      </c>
      <c r="B6" s="104">
        <v>1</v>
      </c>
      <c r="D6" s="74">
        <v>4</v>
      </c>
      <c r="E6" s="126">
        <f t="shared" si="0"/>
        <v>170</v>
      </c>
      <c r="F6" s="61">
        <f t="shared" si="1"/>
        <v>43</v>
      </c>
      <c r="G6" s="127">
        <f t="shared" si="2"/>
        <v>170</v>
      </c>
      <c r="H6" s="61">
        <f t="shared" si="3"/>
        <v>43</v>
      </c>
      <c r="J6" s="125">
        <f t="shared" si="4"/>
        <v>340</v>
      </c>
    </row>
    <row r="7" spans="1:10" ht="17.25" x14ac:dyDescent="0.25">
      <c r="A7" s="105" t="s">
        <v>98</v>
      </c>
      <c r="B7" s="106">
        <f>1/6</f>
        <v>0.16666666666666666</v>
      </c>
      <c r="D7" s="74">
        <v>5</v>
      </c>
      <c r="E7" s="126">
        <f t="shared" si="0"/>
        <v>189</v>
      </c>
      <c r="F7" s="61">
        <f t="shared" si="1"/>
        <v>38</v>
      </c>
      <c r="G7" s="127">
        <f t="shared" si="2"/>
        <v>189</v>
      </c>
      <c r="H7" s="61">
        <f t="shared" si="3"/>
        <v>38</v>
      </c>
      <c r="J7" s="125">
        <f t="shared" si="4"/>
        <v>378</v>
      </c>
    </row>
    <row r="8" spans="1:10" ht="18" thickBot="1" x14ac:dyDescent="0.3">
      <c r="A8" s="129" t="s">
        <v>77</v>
      </c>
      <c r="B8" s="130">
        <f>1/6</f>
        <v>0.16666666666666666</v>
      </c>
      <c r="D8" s="74">
        <v>6</v>
      </c>
      <c r="E8" s="126">
        <f t="shared" si="0"/>
        <v>208</v>
      </c>
      <c r="F8" s="61">
        <f t="shared" si="1"/>
        <v>35</v>
      </c>
      <c r="G8" s="127">
        <f t="shared" si="2"/>
        <v>208</v>
      </c>
      <c r="H8" s="61">
        <f t="shared" si="3"/>
        <v>35</v>
      </c>
      <c r="J8" s="125">
        <f t="shared" si="4"/>
        <v>416</v>
      </c>
    </row>
    <row r="9" spans="1:10" x14ac:dyDescent="0.25">
      <c r="D9" s="74">
        <v>7</v>
      </c>
      <c r="E9" s="126">
        <f t="shared" si="0"/>
        <v>226</v>
      </c>
      <c r="F9" s="61">
        <f t="shared" si="1"/>
        <v>33</v>
      </c>
      <c r="G9" s="127">
        <f t="shared" si="2"/>
        <v>226</v>
      </c>
      <c r="H9" s="61">
        <f t="shared" si="3"/>
        <v>33</v>
      </c>
      <c r="J9" s="125">
        <f t="shared" si="4"/>
        <v>452</v>
      </c>
    </row>
    <row r="10" spans="1:10" ht="17.25" x14ac:dyDescent="0.25">
      <c r="A10" s="116"/>
      <c r="B10" s="109"/>
      <c r="D10" s="74">
        <v>8</v>
      </c>
      <c r="E10" s="126">
        <f t="shared" si="0"/>
        <v>245</v>
      </c>
      <c r="F10" s="61">
        <f t="shared" si="1"/>
        <v>31</v>
      </c>
      <c r="G10" s="127">
        <f t="shared" si="2"/>
        <v>245</v>
      </c>
      <c r="H10" s="61">
        <f t="shared" si="3"/>
        <v>31</v>
      </c>
      <c r="J10" s="125">
        <f t="shared" si="4"/>
        <v>490</v>
      </c>
    </row>
    <row r="11" spans="1:10" x14ac:dyDescent="0.25">
      <c r="A11" s="117"/>
      <c r="B11" s="122"/>
      <c r="D11" s="74">
        <v>9</v>
      </c>
      <c r="E11" s="126">
        <f t="shared" si="0"/>
        <v>264</v>
      </c>
      <c r="F11" s="61">
        <f t="shared" si="1"/>
        <v>30</v>
      </c>
      <c r="G11" s="127">
        <f t="shared" si="2"/>
        <v>264</v>
      </c>
      <c r="H11" s="61">
        <f t="shared" si="3"/>
        <v>30</v>
      </c>
      <c r="J11" s="125">
        <f t="shared" si="4"/>
        <v>528</v>
      </c>
    </row>
    <row r="12" spans="1:10" x14ac:dyDescent="0.25">
      <c r="A12" t="s">
        <v>99</v>
      </c>
      <c r="B12" s="118">
        <f>(B4+B6*B5)/(B6+1)</f>
        <v>0.82499999999999996</v>
      </c>
      <c r="D12" s="74">
        <v>10</v>
      </c>
      <c r="E12" s="126">
        <f t="shared" si="0"/>
        <v>283</v>
      </c>
      <c r="F12" s="61">
        <f t="shared" si="1"/>
        <v>29</v>
      </c>
      <c r="G12" s="127">
        <f t="shared" si="2"/>
        <v>283</v>
      </c>
      <c r="H12" s="61">
        <f t="shared" si="3"/>
        <v>29</v>
      </c>
      <c r="J12" s="125">
        <f t="shared" si="4"/>
        <v>566</v>
      </c>
    </row>
    <row r="13" spans="1:10" ht="30" x14ac:dyDescent="0.25">
      <c r="A13" s="119" t="s">
        <v>100</v>
      </c>
      <c r="B13" s="118">
        <f>CEILING((NORMSINV(1-$B$2/2)*SQRT((B6+1)*$B$12*(1-$B$12))+NORMSINV($B$3)*SQRT(B6*$B$4*(1-$B$4)+$B$5*(1-$B$5)))^2/(B6*($B$5-$B$4)^2),1)</f>
        <v>100</v>
      </c>
      <c r="D13" s="74">
        <v>11</v>
      </c>
      <c r="E13" s="126">
        <f t="shared" si="0"/>
        <v>302</v>
      </c>
      <c r="F13" s="61">
        <f t="shared" si="1"/>
        <v>28</v>
      </c>
      <c r="G13" s="127">
        <f t="shared" si="2"/>
        <v>302</v>
      </c>
      <c r="H13" s="61">
        <f t="shared" si="3"/>
        <v>28</v>
      </c>
      <c r="J13" s="125">
        <f t="shared" si="4"/>
        <v>604</v>
      </c>
    </row>
    <row r="14" spans="1:10" x14ac:dyDescent="0.25">
      <c r="A14" s="119" t="s">
        <v>101</v>
      </c>
      <c r="B14" s="118">
        <f>CEILING(B6*B13,1)</f>
        <v>100</v>
      </c>
      <c r="D14" s="74">
        <v>12</v>
      </c>
      <c r="E14" s="126">
        <f t="shared" si="0"/>
        <v>321</v>
      </c>
      <c r="F14" s="61">
        <f t="shared" si="1"/>
        <v>27</v>
      </c>
      <c r="G14" s="127">
        <f t="shared" si="2"/>
        <v>321</v>
      </c>
      <c r="H14" s="61">
        <f t="shared" si="3"/>
        <v>27</v>
      </c>
      <c r="J14" s="125">
        <f t="shared" si="4"/>
        <v>642</v>
      </c>
    </row>
    <row r="15" spans="1:10" ht="45" x14ac:dyDescent="0.25">
      <c r="A15" s="131" t="s">
        <v>102</v>
      </c>
      <c r="B15" s="132">
        <f>CEILING(($B$13/4) * (1+SQRT(1+((2*(B6+1))/($B$13*B6*ABS($B$5-$B$4)))))^2,1)</f>
        <v>113</v>
      </c>
      <c r="D15" s="74">
        <v>13</v>
      </c>
      <c r="E15" s="126">
        <f t="shared" si="0"/>
        <v>339</v>
      </c>
      <c r="F15" s="61">
        <f t="shared" si="1"/>
        <v>27</v>
      </c>
      <c r="G15" s="127">
        <f t="shared" si="2"/>
        <v>339</v>
      </c>
      <c r="H15" s="61">
        <f t="shared" si="3"/>
        <v>27</v>
      </c>
      <c r="J15" s="125">
        <f t="shared" si="4"/>
        <v>678</v>
      </c>
    </row>
    <row r="16" spans="1:10" x14ac:dyDescent="0.25">
      <c r="A16" s="131" t="s">
        <v>103</v>
      </c>
      <c r="B16" s="132">
        <f>CEILING(B6*B15, 1)</f>
        <v>113</v>
      </c>
      <c r="D16" s="74">
        <v>14</v>
      </c>
      <c r="E16" s="126">
        <f t="shared" si="0"/>
        <v>358</v>
      </c>
      <c r="F16" s="61">
        <f t="shared" si="1"/>
        <v>26</v>
      </c>
      <c r="G16" s="127">
        <f t="shared" si="2"/>
        <v>358</v>
      </c>
      <c r="H16" s="61">
        <f t="shared" si="3"/>
        <v>26</v>
      </c>
      <c r="J16" s="125">
        <f t="shared" si="4"/>
        <v>716</v>
      </c>
    </row>
    <row r="17" spans="2:10" x14ac:dyDescent="0.25">
      <c r="B17" s="120"/>
      <c r="D17" s="74">
        <v>15</v>
      </c>
      <c r="E17" s="126">
        <f t="shared" si="0"/>
        <v>377</v>
      </c>
      <c r="F17" s="61">
        <f t="shared" si="1"/>
        <v>26</v>
      </c>
      <c r="G17" s="127">
        <f t="shared" si="2"/>
        <v>377</v>
      </c>
      <c r="H17" s="61">
        <f t="shared" si="3"/>
        <v>26</v>
      </c>
      <c r="J17" s="125">
        <f t="shared" si="4"/>
        <v>754</v>
      </c>
    </row>
    <row r="18" spans="2:10" x14ac:dyDescent="0.25">
      <c r="B18" s="118"/>
      <c r="D18" s="74">
        <v>16</v>
      </c>
      <c r="E18" s="126">
        <f t="shared" si="0"/>
        <v>396</v>
      </c>
      <c r="F18" s="61">
        <f t="shared" si="1"/>
        <v>25</v>
      </c>
      <c r="G18" s="127">
        <f t="shared" si="2"/>
        <v>396</v>
      </c>
      <c r="H18" s="61">
        <f t="shared" si="3"/>
        <v>25</v>
      </c>
      <c r="J18" s="125">
        <f t="shared" si="4"/>
        <v>792</v>
      </c>
    </row>
    <row r="19" spans="2:10" x14ac:dyDescent="0.25">
      <c r="D19" s="74">
        <v>17</v>
      </c>
      <c r="E19" s="126">
        <f t="shared" si="0"/>
        <v>415</v>
      </c>
      <c r="F19" s="61">
        <f t="shared" si="1"/>
        <v>25</v>
      </c>
      <c r="G19" s="127">
        <f t="shared" si="2"/>
        <v>415</v>
      </c>
      <c r="H19" s="61">
        <f t="shared" si="3"/>
        <v>25</v>
      </c>
      <c r="J19" s="125">
        <f t="shared" si="4"/>
        <v>830</v>
      </c>
    </row>
    <row r="20" spans="2:10" x14ac:dyDescent="0.25">
      <c r="D20" s="74">
        <v>18</v>
      </c>
      <c r="E20" s="126">
        <f t="shared" si="0"/>
        <v>434</v>
      </c>
      <c r="F20" s="61">
        <f t="shared" si="1"/>
        <v>25</v>
      </c>
      <c r="G20" s="127">
        <f t="shared" si="2"/>
        <v>434</v>
      </c>
      <c r="H20" s="61">
        <f t="shared" si="3"/>
        <v>25</v>
      </c>
      <c r="J20" s="125">
        <f t="shared" si="4"/>
        <v>868</v>
      </c>
    </row>
    <row r="21" spans="2:10" x14ac:dyDescent="0.25">
      <c r="D21" s="74">
        <v>19</v>
      </c>
      <c r="E21" s="126">
        <f t="shared" si="0"/>
        <v>452</v>
      </c>
      <c r="F21" s="61">
        <f t="shared" si="1"/>
        <v>24</v>
      </c>
      <c r="G21" s="127">
        <f t="shared" si="2"/>
        <v>452</v>
      </c>
      <c r="H21" s="61">
        <f t="shared" si="3"/>
        <v>24</v>
      </c>
      <c r="J21" s="125">
        <f t="shared" si="4"/>
        <v>904</v>
      </c>
    </row>
    <row r="22" spans="2:10" x14ac:dyDescent="0.25">
      <c r="D22" s="76">
        <v>20</v>
      </c>
      <c r="E22" s="133">
        <f t="shared" si="0"/>
        <v>471</v>
      </c>
      <c r="F22" s="78">
        <f t="shared" si="1"/>
        <v>24</v>
      </c>
      <c r="G22" s="134">
        <f t="shared" si="2"/>
        <v>471</v>
      </c>
      <c r="H22" s="78">
        <f t="shared" si="3"/>
        <v>24</v>
      </c>
      <c r="J22" s="135">
        <f t="shared" si="4"/>
        <v>942</v>
      </c>
    </row>
    <row r="23" spans="2:10" x14ac:dyDescent="0.25">
      <c r="D23" s="19"/>
      <c r="E23" s="96"/>
    </row>
    <row r="24" spans="2:10" x14ac:dyDescent="0.25">
      <c r="D24" s="19"/>
      <c r="E24" s="96"/>
    </row>
    <row r="25" spans="2:10" x14ac:dyDescent="0.25">
      <c r="D25" s="19"/>
      <c r="E25" s="96"/>
    </row>
    <row r="26" spans="2:10" x14ac:dyDescent="0.25">
      <c r="D26" s="19"/>
      <c r="E26" s="96"/>
    </row>
    <row r="27" spans="2:10" x14ac:dyDescent="0.25">
      <c r="D27" s="19"/>
      <c r="E27" s="96"/>
    </row>
    <row r="28" spans="2:10" x14ac:dyDescent="0.25">
      <c r="D28" s="19"/>
      <c r="E28" s="96"/>
    </row>
    <row r="29" spans="2:10" x14ac:dyDescent="0.25">
      <c r="D29" s="19"/>
      <c r="E29" s="96"/>
    </row>
    <row r="30" spans="2:10" x14ac:dyDescent="0.25">
      <c r="D30" s="19"/>
      <c r="E30" s="96"/>
    </row>
    <row r="31" spans="2:10" x14ac:dyDescent="0.25">
      <c r="D31" s="19"/>
      <c r="E31" s="96"/>
    </row>
    <row r="32" spans="2:10" x14ac:dyDescent="0.25">
      <c r="D32" s="19"/>
      <c r="E32" s="96"/>
    </row>
    <row r="33" spans="4:5" x14ac:dyDescent="0.25">
      <c r="D33" s="19"/>
      <c r="E33" s="96"/>
    </row>
    <row r="34" spans="4:5" x14ac:dyDescent="0.25">
      <c r="D34" s="19"/>
      <c r="E34" s="96"/>
    </row>
    <row r="35" spans="4:5" x14ac:dyDescent="0.25">
      <c r="D35" s="19"/>
      <c r="E35" s="96"/>
    </row>
    <row r="36" spans="4:5" x14ac:dyDescent="0.25">
      <c r="D36" s="19"/>
      <c r="E36" s="96"/>
    </row>
    <row r="37" spans="4:5" x14ac:dyDescent="0.25">
      <c r="D37" s="19"/>
      <c r="E37" s="96"/>
    </row>
    <row r="38" spans="4:5" x14ac:dyDescent="0.25">
      <c r="D38" s="19"/>
      <c r="E38" s="96"/>
    </row>
    <row r="39" spans="4:5" x14ac:dyDescent="0.25">
      <c r="D39" s="19"/>
      <c r="E39" s="96"/>
    </row>
    <row r="40" spans="4:5" x14ac:dyDescent="0.25">
      <c r="D40" s="19"/>
      <c r="E40" s="96"/>
    </row>
    <row r="41" spans="4:5" x14ac:dyDescent="0.25">
      <c r="D41" s="19"/>
      <c r="E41" s="96"/>
    </row>
    <row r="42" spans="4:5" x14ac:dyDescent="0.25">
      <c r="D42" s="19"/>
      <c r="E42" s="96"/>
    </row>
    <row r="43" spans="4:5" x14ac:dyDescent="0.25">
      <c r="D43" s="19"/>
      <c r="E43" s="96"/>
    </row>
    <row r="44" spans="4:5" x14ac:dyDescent="0.25">
      <c r="D44" s="19"/>
      <c r="E44" s="96"/>
    </row>
    <row r="45" spans="4:5" x14ac:dyDescent="0.25">
      <c r="D45" s="19"/>
      <c r="E45" s="96"/>
    </row>
    <row r="46" spans="4:5" x14ac:dyDescent="0.25">
      <c r="D46" s="19"/>
      <c r="E46" s="96"/>
    </row>
    <row r="47" spans="4:5" x14ac:dyDescent="0.25">
      <c r="D47" s="19"/>
      <c r="E47" s="96"/>
    </row>
    <row r="48" spans="4:5" x14ac:dyDescent="0.25">
      <c r="D48" s="19"/>
      <c r="E48" s="96"/>
    </row>
    <row r="49" spans="4:5" x14ac:dyDescent="0.25">
      <c r="D49" s="19"/>
      <c r="E49" s="96"/>
    </row>
    <row r="50" spans="4:5" x14ac:dyDescent="0.25">
      <c r="D50" s="19"/>
      <c r="E50" s="96"/>
    </row>
    <row r="51" spans="4:5" x14ac:dyDescent="0.25">
      <c r="D51" s="19"/>
      <c r="E51" s="96"/>
    </row>
    <row r="52" spans="4:5" x14ac:dyDescent="0.25">
      <c r="D52" s="19"/>
      <c r="E52" s="96"/>
    </row>
    <row r="53" spans="4:5" x14ac:dyDescent="0.25">
      <c r="D53" s="19"/>
      <c r="E53" s="96"/>
    </row>
    <row r="54" spans="4:5" x14ac:dyDescent="0.25">
      <c r="D54" s="19"/>
      <c r="E54" s="122"/>
    </row>
  </sheetData>
  <mergeCells count="6">
    <mergeCell ref="J1:J2"/>
    <mergeCell ref="D1:D2"/>
    <mergeCell ref="E1:E2"/>
    <mergeCell ref="F1:F2"/>
    <mergeCell ref="G1:G2"/>
    <mergeCell ref="H1: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90" zoomScaleNormal="90" workbookViewId="0">
      <selection activeCell="A2" sqref="A2"/>
    </sheetView>
  </sheetViews>
  <sheetFormatPr defaultRowHeight="15" x14ac:dyDescent="0.25"/>
  <cols>
    <col min="1" max="1" width="45" bestFit="1" customWidth="1"/>
    <col min="2" max="2" width="25" customWidth="1"/>
    <col min="6" max="6" width="33.140625" bestFit="1" customWidth="1"/>
    <col min="7" max="7" width="28.7109375" customWidth="1"/>
    <col min="8" max="8" width="22.85546875" bestFit="1" customWidth="1"/>
    <col min="9" max="9" width="24.85546875" customWidth="1"/>
  </cols>
  <sheetData>
    <row r="1" spans="1:8" ht="107.25" customHeight="1" x14ac:dyDescent="0.25">
      <c r="A1" s="5" t="s">
        <v>33</v>
      </c>
      <c r="B1" s="6" t="s">
        <v>34</v>
      </c>
      <c r="D1" s="162"/>
      <c r="E1" s="163"/>
      <c r="F1" s="7" t="s">
        <v>35</v>
      </c>
      <c r="G1" s="8" t="s">
        <v>36</v>
      </c>
      <c r="H1" s="9" t="s">
        <v>37</v>
      </c>
    </row>
    <row r="2" spans="1:8" ht="15" customHeight="1" x14ac:dyDescent="0.25">
      <c r="A2" s="10" t="s">
        <v>38</v>
      </c>
      <c r="B2" s="11">
        <f>1/6</f>
        <v>0.16666666666666666</v>
      </c>
      <c r="D2" s="164"/>
      <c r="E2" s="165"/>
      <c r="F2" s="12"/>
      <c r="G2" s="13"/>
      <c r="H2" s="14"/>
    </row>
    <row r="3" spans="1:8" ht="17.25" x14ac:dyDescent="0.25">
      <c r="A3" s="10" t="s">
        <v>39</v>
      </c>
      <c r="B3" s="11">
        <v>0.2</v>
      </c>
      <c r="D3" s="166" t="s">
        <v>40</v>
      </c>
      <c r="E3" s="15">
        <v>20</v>
      </c>
      <c r="F3" s="16">
        <f>($B$12*(1-$B$2))/($E3-$B$2*$B$12)</f>
        <v>4.8365840405687033</v>
      </c>
      <c r="G3" s="17">
        <f>IF(F3&gt;0,CEILING(F3,1)*$E3,F3*$E3)</f>
        <v>100</v>
      </c>
      <c r="H3" s="18">
        <f>1+(F3-1)*$B$2</f>
        <v>1.6394306734281172</v>
      </c>
    </row>
    <row r="4" spans="1:8" ht="17.25" x14ac:dyDescent="0.25">
      <c r="A4" s="10" t="s">
        <v>104</v>
      </c>
      <c r="B4" s="11">
        <v>0.87</v>
      </c>
      <c r="D4" s="167"/>
      <c r="E4" s="19">
        <v>21</v>
      </c>
      <c r="F4" s="20">
        <f t="shared" ref="F4:F54" si="0">($B$12*(1-$B$2))/($E4-$B$2*$B$12)</f>
        <v>4.4034363257166538</v>
      </c>
      <c r="G4" s="21">
        <f t="shared" ref="G4:G53" si="1">IF(F4&gt;0,CEILING(F4,1)*$E4,F4*$E4)</f>
        <v>105</v>
      </c>
      <c r="H4" s="22">
        <f t="shared" ref="H4:H53" si="2">1+(F4-1)*$B$2</f>
        <v>1.5672393876194421</v>
      </c>
    </row>
    <row r="5" spans="1:8" ht="17.25" x14ac:dyDescent="0.25">
      <c r="A5" s="10" t="s">
        <v>105</v>
      </c>
      <c r="B5" s="11">
        <v>0.9</v>
      </c>
      <c r="D5" s="167"/>
      <c r="E5" s="19">
        <v>22</v>
      </c>
      <c r="F5" s="20">
        <f t="shared" si="0"/>
        <v>4.0414941111022813</v>
      </c>
      <c r="G5" s="21">
        <f t="shared" si="1"/>
        <v>110</v>
      </c>
      <c r="H5" s="22">
        <f t="shared" si="2"/>
        <v>1.5069156851837135</v>
      </c>
    </row>
    <row r="6" spans="1:8" ht="15" customHeight="1" thickBot="1" x14ac:dyDescent="0.3">
      <c r="A6" s="23" t="s">
        <v>106</v>
      </c>
      <c r="B6" s="24">
        <v>0.8</v>
      </c>
      <c r="D6" s="167"/>
      <c r="E6" s="19">
        <v>23</v>
      </c>
      <c r="F6" s="20">
        <f t="shared" si="0"/>
        <v>3.7345326983743656</v>
      </c>
      <c r="G6" s="21">
        <f t="shared" si="1"/>
        <v>92</v>
      </c>
      <c r="H6" s="22">
        <f t="shared" si="2"/>
        <v>1.455755449729061</v>
      </c>
    </row>
    <row r="7" spans="1:8" x14ac:dyDescent="0.25">
      <c r="A7" s="25"/>
      <c r="D7" s="167"/>
      <c r="E7" s="158">
        <v>24</v>
      </c>
      <c r="F7" s="66">
        <f t="shared" si="0"/>
        <v>3.4709086537706257</v>
      </c>
      <c r="G7" s="21">
        <f t="shared" si="1"/>
        <v>96</v>
      </c>
      <c r="H7" s="22">
        <f t="shared" si="2"/>
        <v>1.411818108961771</v>
      </c>
    </row>
    <row r="8" spans="1:8" ht="17.25" customHeight="1" x14ac:dyDescent="0.25">
      <c r="A8" s="205" t="s">
        <v>107</v>
      </c>
      <c r="B8" s="205"/>
      <c r="D8" s="167"/>
      <c r="E8" s="19">
        <v>25</v>
      </c>
      <c r="F8" s="20">
        <f t="shared" si="0"/>
        <v>3.2420494477467101</v>
      </c>
      <c r="G8" s="21">
        <f t="shared" si="1"/>
        <v>100</v>
      </c>
      <c r="H8" s="22">
        <f t="shared" si="2"/>
        <v>1.373674907957785</v>
      </c>
    </row>
    <row r="9" spans="1:8" ht="15" customHeight="1" x14ac:dyDescent="0.25">
      <c r="A9" s="205"/>
      <c r="B9" s="205"/>
      <c r="D9" s="167"/>
      <c r="E9" s="19">
        <v>26</v>
      </c>
      <c r="F9" s="20">
        <f t="shared" si="0"/>
        <v>3.0415036593028937</v>
      </c>
      <c r="G9" s="21">
        <f t="shared" si="1"/>
        <v>104</v>
      </c>
      <c r="H9" s="22">
        <f t="shared" si="2"/>
        <v>1.3402506098838156</v>
      </c>
    </row>
    <row r="10" spans="1:8" x14ac:dyDescent="0.25">
      <c r="A10" s="205"/>
      <c r="B10" s="205"/>
      <c r="D10" s="167"/>
      <c r="E10" s="19">
        <v>27</v>
      </c>
      <c r="F10" s="20">
        <f t="shared" si="0"/>
        <v>2.8643231580934008</v>
      </c>
      <c r="G10" s="21">
        <f t="shared" si="1"/>
        <v>81</v>
      </c>
      <c r="H10" s="22">
        <f t="shared" si="2"/>
        <v>1.3107205263489001</v>
      </c>
    </row>
    <row r="11" spans="1:8" ht="30" x14ac:dyDescent="0.25">
      <c r="A11" s="1" t="s">
        <v>108</v>
      </c>
      <c r="B11">
        <f>((NORMSINV(1-$B$3)*SQRT(B5*(1-B5)) + NORMSINV(B4)*SQRT(B6*(1-B6)))/(B6-B5))^2</f>
        <v>49.426920912617447</v>
      </c>
      <c r="D11" s="167"/>
      <c r="E11" s="19">
        <v>28</v>
      </c>
      <c r="F11" s="20">
        <f t="shared" si="0"/>
        <v>2.7066493425003366</v>
      </c>
      <c r="G11" s="21">
        <f t="shared" si="1"/>
        <v>84</v>
      </c>
      <c r="H11" s="22">
        <f t="shared" si="2"/>
        <v>1.2844415570833894</v>
      </c>
    </row>
    <row r="12" spans="1:8" ht="30" x14ac:dyDescent="0.25">
      <c r="A12" s="1" t="s">
        <v>109</v>
      </c>
      <c r="B12">
        <f>(B11/4)*(1+SQRT(1+2/(B11*ABS(B6-B5))))^2</f>
        <v>59.003215188785099</v>
      </c>
      <c r="D12" s="167"/>
      <c r="E12" s="19">
        <v>29</v>
      </c>
      <c r="F12" s="20">
        <f t="shared" si="0"/>
        <v>2.565428906801527</v>
      </c>
      <c r="G12" s="21">
        <f t="shared" si="1"/>
        <v>87</v>
      </c>
      <c r="H12" s="22">
        <f t="shared" si="2"/>
        <v>1.2609048178002544</v>
      </c>
    </row>
    <row r="13" spans="1:8" x14ac:dyDescent="0.25">
      <c r="D13" s="167"/>
      <c r="E13" s="19">
        <v>30</v>
      </c>
      <c r="F13" s="20">
        <f t="shared" si="0"/>
        <v>2.4382141757256113</v>
      </c>
      <c r="G13" s="21">
        <f t="shared" si="1"/>
        <v>90</v>
      </c>
      <c r="H13" s="22">
        <f t="shared" si="2"/>
        <v>1.2397023626209351</v>
      </c>
    </row>
    <row r="14" spans="1:8" x14ac:dyDescent="0.25">
      <c r="D14" s="167"/>
      <c r="E14" s="19">
        <v>31</v>
      </c>
      <c r="F14" s="20">
        <f t="shared" si="0"/>
        <v>2.3230200385189046</v>
      </c>
      <c r="G14" s="21">
        <f t="shared" si="1"/>
        <v>93</v>
      </c>
      <c r="H14" s="22">
        <f t="shared" si="2"/>
        <v>1.2205033397531508</v>
      </c>
    </row>
    <row r="15" spans="1:8" x14ac:dyDescent="0.25">
      <c r="A15" s="27"/>
      <c r="D15" s="167"/>
      <c r="E15" s="19">
        <v>32</v>
      </c>
      <c r="F15" s="20">
        <f t="shared" si="0"/>
        <v>2.2182196085619084</v>
      </c>
      <c r="G15" s="21">
        <f t="shared" si="1"/>
        <v>96</v>
      </c>
      <c r="H15" s="22">
        <f t="shared" si="2"/>
        <v>1.2030366014269847</v>
      </c>
    </row>
    <row r="16" spans="1:8" x14ac:dyDescent="0.25">
      <c r="D16" s="167"/>
      <c r="E16" s="19">
        <v>33</v>
      </c>
      <c r="F16" s="20">
        <f t="shared" si="0"/>
        <v>2.1224669070195805</v>
      </c>
      <c r="G16" s="21">
        <f t="shared" si="1"/>
        <v>99</v>
      </c>
      <c r="H16" s="22">
        <f t="shared" si="2"/>
        <v>1.1870778178365968</v>
      </c>
    </row>
    <row r="17" spans="4:8" x14ac:dyDescent="0.25">
      <c r="D17" s="167"/>
      <c r="E17" s="19">
        <v>34</v>
      </c>
      <c r="F17" s="20">
        <f t="shared" si="0"/>
        <v>2.0346387427006398</v>
      </c>
      <c r="G17" s="21">
        <f t="shared" si="1"/>
        <v>102</v>
      </c>
      <c r="H17" s="22">
        <f t="shared" si="2"/>
        <v>1.1724397904501067</v>
      </c>
    </row>
    <row r="18" spans="4:8" x14ac:dyDescent="0.25">
      <c r="D18" s="167"/>
      <c r="E18" s="19">
        <v>35</v>
      </c>
      <c r="F18" s="20">
        <f t="shared" si="0"/>
        <v>1.9537904486693012</v>
      </c>
      <c r="G18" s="21">
        <f t="shared" si="1"/>
        <v>70</v>
      </c>
      <c r="H18" s="22">
        <f t="shared" si="2"/>
        <v>1.1589650747782168</v>
      </c>
    </row>
    <row r="19" spans="4:8" x14ac:dyDescent="0.25">
      <c r="D19" s="167"/>
      <c r="E19" s="19">
        <v>36</v>
      </c>
      <c r="F19" s="20">
        <f t="shared" si="0"/>
        <v>1.879121768631604</v>
      </c>
      <c r="G19" s="21">
        <f t="shared" si="1"/>
        <v>72</v>
      </c>
      <c r="H19" s="22">
        <f t="shared" si="2"/>
        <v>1.146520294771934</v>
      </c>
    </row>
    <row r="20" spans="4:8" x14ac:dyDescent="0.25">
      <c r="D20" s="167"/>
      <c r="E20" s="19">
        <v>37</v>
      </c>
      <c r="F20" s="20">
        <f t="shared" si="0"/>
        <v>1.8099502777653997</v>
      </c>
      <c r="G20" s="21">
        <f t="shared" si="1"/>
        <v>74</v>
      </c>
      <c r="H20" s="22">
        <f t="shared" si="2"/>
        <v>1.1349917129609</v>
      </c>
    </row>
    <row r="21" spans="4:8" x14ac:dyDescent="0.25">
      <c r="D21" s="167"/>
      <c r="E21" s="19">
        <v>38</v>
      </c>
      <c r="F21" s="20">
        <f t="shared" si="0"/>
        <v>1.7456904654930911</v>
      </c>
      <c r="G21" s="21">
        <f t="shared" si="1"/>
        <v>76</v>
      </c>
      <c r="H21" s="22">
        <f t="shared" si="2"/>
        <v>1.1242817442488486</v>
      </c>
    </row>
    <row r="22" spans="4:8" x14ac:dyDescent="0.25">
      <c r="D22" s="167"/>
      <c r="E22" s="19">
        <v>39</v>
      </c>
      <c r="F22" s="20">
        <f t="shared" si="0"/>
        <v>1.6858371213058938</v>
      </c>
      <c r="G22" s="21">
        <f t="shared" si="1"/>
        <v>78</v>
      </c>
      <c r="H22" s="22">
        <f t="shared" si="2"/>
        <v>1.1143061868843156</v>
      </c>
    </row>
    <row r="23" spans="4:8" x14ac:dyDescent="0.25">
      <c r="D23" s="167"/>
      <c r="E23" s="19">
        <v>40</v>
      </c>
      <c r="F23" s="20">
        <f t="shared" si="0"/>
        <v>1.6299520251237398</v>
      </c>
      <c r="G23" s="21">
        <f t="shared" si="1"/>
        <v>80</v>
      </c>
      <c r="H23" s="22">
        <f t="shared" si="2"/>
        <v>1.10499200418729</v>
      </c>
    </row>
    <row r="24" spans="4:8" x14ac:dyDescent="0.25">
      <c r="D24" s="167"/>
      <c r="E24" s="19">
        <v>41</v>
      </c>
      <c r="F24" s="20">
        <f t="shared" si="0"/>
        <v>1.5776531999828922</v>
      </c>
      <c r="G24" s="21">
        <f t="shared" si="1"/>
        <v>82</v>
      </c>
      <c r="H24" s="22">
        <f t="shared" si="2"/>
        <v>1.0962755333304821</v>
      </c>
    </row>
    <row r="25" spans="4:8" x14ac:dyDescent="0.25">
      <c r="D25" s="167"/>
      <c r="E25" s="19">
        <v>42</v>
      </c>
      <c r="F25" s="20">
        <f t="shared" si="0"/>
        <v>1.5286061694369859</v>
      </c>
      <c r="G25" s="21">
        <f t="shared" si="1"/>
        <v>84</v>
      </c>
      <c r="H25" s="22">
        <f t="shared" si="2"/>
        <v>1.0881010282394976</v>
      </c>
    </row>
    <row r="26" spans="4:8" x14ac:dyDescent="0.25">
      <c r="D26" s="167"/>
      <c r="E26" s="19">
        <v>43</v>
      </c>
      <c r="F26" s="20">
        <f t="shared" si="0"/>
        <v>1.482516796559314</v>
      </c>
      <c r="G26" s="21">
        <f t="shared" si="1"/>
        <v>86</v>
      </c>
      <c r="H26" s="22">
        <f t="shared" si="2"/>
        <v>1.0804194660932189</v>
      </c>
    </row>
    <row r="27" spans="4:8" x14ac:dyDescent="0.25">
      <c r="D27" s="167"/>
      <c r="E27" s="19">
        <v>44</v>
      </c>
      <c r="F27" s="20">
        <f t="shared" si="0"/>
        <v>1.4391253805058988</v>
      </c>
      <c r="G27" s="21">
        <f t="shared" si="1"/>
        <v>88</v>
      </c>
      <c r="H27" s="22">
        <f t="shared" si="2"/>
        <v>1.0731875634176498</v>
      </c>
    </row>
    <row r="28" spans="4:8" x14ac:dyDescent="0.25">
      <c r="D28" s="167"/>
      <c r="E28" s="19">
        <v>45</v>
      </c>
      <c r="F28" s="20">
        <f t="shared" si="0"/>
        <v>1.3982017603153771</v>
      </c>
      <c r="G28" s="21">
        <f t="shared" si="1"/>
        <v>90</v>
      </c>
      <c r="H28" s="22">
        <f t="shared" si="2"/>
        <v>1.0663669600525629</v>
      </c>
    </row>
    <row r="29" spans="4:8" x14ac:dyDescent="0.25">
      <c r="D29" s="167"/>
      <c r="E29" s="19">
        <v>46</v>
      </c>
      <c r="F29" s="20">
        <f t="shared" si="0"/>
        <v>1.3595412309937525</v>
      </c>
      <c r="G29" s="21">
        <f t="shared" si="1"/>
        <v>92</v>
      </c>
      <c r="H29" s="22">
        <f t="shared" si="2"/>
        <v>1.0599235384989587</v>
      </c>
    </row>
    <row r="30" spans="4:8" x14ac:dyDescent="0.25">
      <c r="D30" s="167"/>
      <c r="E30" s="19">
        <v>47</v>
      </c>
      <c r="F30" s="20">
        <f t="shared" si="0"/>
        <v>1.3229611188954173</v>
      </c>
      <c r="G30" s="21">
        <f t="shared" si="1"/>
        <v>94</v>
      </c>
      <c r="H30" s="22">
        <f t="shared" si="2"/>
        <v>1.0538268531492363</v>
      </c>
    </row>
    <row r="31" spans="4:8" x14ac:dyDescent="0.25">
      <c r="D31" s="167"/>
      <c r="E31" s="19">
        <v>48</v>
      </c>
      <c r="F31" s="20">
        <f t="shared" si="0"/>
        <v>1.2882978954797857</v>
      </c>
      <c r="G31" s="21">
        <f t="shared" si="1"/>
        <v>96</v>
      </c>
      <c r="H31" s="22">
        <f t="shared" si="2"/>
        <v>1.0480496492466309</v>
      </c>
    </row>
    <row r="32" spans="4:8" x14ac:dyDescent="0.25">
      <c r="D32" s="167"/>
      <c r="E32" s="19">
        <v>49</v>
      </c>
      <c r="F32" s="20">
        <f t="shared" si="0"/>
        <v>1.2554047332218916</v>
      </c>
      <c r="G32" s="21">
        <f t="shared" si="1"/>
        <v>98</v>
      </c>
      <c r="H32" s="22">
        <f t="shared" si="2"/>
        <v>1.0425674555369819</v>
      </c>
    </row>
    <row r="33" spans="4:8" x14ac:dyDescent="0.25">
      <c r="D33" s="167"/>
      <c r="E33" s="19">
        <v>50</v>
      </c>
      <c r="F33" s="20">
        <f t="shared" si="0"/>
        <v>1.224149426620055</v>
      </c>
      <c r="G33" s="21">
        <f t="shared" si="1"/>
        <v>100</v>
      </c>
      <c r="H33" s="22">
        <f t="shared" si="2"/>
        <v>1.0373582377700092</v>
      </c>
    </row>
    <row r="34" spans="4:8" x14ac:dyDescent="0.25">
      <c r="D34" s="167"/>
      <c r="E34" s="19">
        <v>51</v>
      </c>
      <c r="F34" s="20">
        <f t="shared" si="0"/>
        <v>1.194412616218518</v>
      </c>
      <c r="G34" s="21">
        <f t="shared" si="1"/>
        <v>102</v>
      </c>
      <c r="H34" s="22">
        <f t="shared" si="2"/>
        <v>1.0324021027030863</v>
      </c>
    </row>
    <row r="35" spans="4:8" x14ac:dyDescent="0.25">
      <c r="D35" s="167"/>
      <c r="E35" s="19">
        <v>52</v>
      </c>
      <c r="F35" s="20">
        <f t="shared" si="0"/>
        <v>1.1660862653415347</v>
      </c>
      <c r="G35" s="21">
        <f t="shared" si="1"/>
        <v>104</v>
      </c>
      <c r="H35" s="22">
        <f t="shared" si="2"/>
        <v>1.0276810442235891</v>
      </c>
    </row>
    <row r="36" spans="4:8" x14ac:dyDescent="0.25">
      <c r="D36" s="167"/>
      <c r="E36" s="19">
        <v>53</v>
      </c>
      <c r="F36" s="20">
        <f t="shared" si="0"/>
        <v>1.1390723485581697</v>
      </c>
      <c r="G36" s="21">
        <f t="shared" si="1"/>
        <v>106</v>
      </c>
      <c r="H36" s="22">
        <f t="shared" si="2"/>
        <v>1.0231787247596951</v>
      </c>
    </row>
    <row r="37" spans="4:8" x14ac:dyDescent="0.25">
      <c r="D37" s="167"/>
      <c r="E37" s="19">
        <v>54</v>
      </c>
      <c r="F37" s="20">
        <f t="shared" si="0"/>
        <v>1.1132817183200789</v>
      </c>
      <c r="G37" s="21">
        <f t="shared" si="1"/>
        <v>108</v>
      </c>
      <c r="H37" s="22">
        <f t="shared" si="2"/>
        <v>1.0188802863866799</v>
      </c>
    </row>
    <row r="38" spans="4:8" x14ac:dyDescent="0.25">
      <c r="D38" s="167"/>
      <c r="E38" s="19">
        <v>55</v>
      </c>
      <c r="F38" s="20">
        <f t="shared" si="0"/>
        <v>1.0886331221584167</v>
      </c>
      <c r="G38" s="21">
        <f t="shared" si="1"/>
        <v>110</v>
      </c>
      <c r="H38" s="22">
        <f t="shared" si="2"/>
        <v>1.0147721870264028</v>
      </c>
    </row>
    <row r="39" spans="4:8" x14ac:dyDescent="0.25">
      <c r="D39" s="167"/>
      <c r="E39" s="19">
        <v>56</v>
      </c>
      <c r="F39" s="20">
        <f t="shared" si="0"/>
        <v>1.065052347611152</v>
      </c>
      <c r="G39" s="21">
        <f t="shared" si="1"/>
        <v>112</v>
      </c>
      <c r="H39" s="22">
        <f t="shared" si="2"/>
        <v>1.010842057935192</v>
      </c>
    </row>
    <row r="40" spans="4:8" x14ac:dyDescent="0.25">
      <c r="D40" s="167"/>
      <c r="E40" s="19">
        <v>57</v>
      </c>
      <c r="F40" s="20">
        <f t="shared" si="0"/>
        <v>1.0424714759241118</v>
      </c>
      <c r="G40" s="21">
        <f t="shared" si="1"/>
        <v>114</v>
      </c>
      <c r="H40" s="22">
        <f t="shared" si="2"/>
        <v>1.0070785793206853</v>
      </c>
    </row>
    <row r="41" spans="4:8" x14ac:dyDescent="0.25">
      <c r="D41" s="167"/>
      <c r="E41" s="19">
        <v>58</v>
      </c>
      <c r="F41" s="20">
        <f t="shared" si="0"/>
        <v>1.02082822871764</v>
      </c>
      <c r="G41" s="21">
        <f t="shared" si="1"/>
        <v>116</v>
      </c>
      <c r="H41" s="22">
        <f t="shared" si="2"/>
        <v>1.00347137145294</v>
      </c>
    </row>
    <row r="42" spans="4:8" x14ac:dyDescent="0.25">
      <c r="D42" s="167"/>
      <c r="E42" s="19">
        <v>59</v>
      </c>
      <c r="F42" s="20">
        <f t="shared" si="0"/>
        <v>1.0000653943829352</v>
      </c>
      <c r="G42" s="21">
        <f t="shared" si="1"/>
        <v>118</v>
      </c>
      <c r="H42" s="22">
        <f t="shared" si="2"/>
        <v>1.0000108990638226</v>
      </c>
    </row>
    <row r="43" spans="4:8" x14ac:dyDescent="0.25">
      <c r="D43" s="167"/>
      <c r="E43" s="19">
        <v>60</v>
      </c>
      <c r="F43" s="20">
        <f t="shared" si="0"/>
        <v>0.98013032308288439</v>
      </c>
      <c r="G43" s="21">
        <f t="shared" si="1"/>
        <v>60</v>
      </c>
      <c r="H43" s="22">
        <f t="shared" si="2"/>
        <v>0.99668838718048069</v>
      </c>
    </row>
    <row r="44" spans="4:8" x14ac:dyDescent="0.25">
      <c r="D44" s="167"/>
      <c r="E44" s="19">
        <v>61</v>
      </c>
      <c r="F44" s="20">
        <f t="shared" si="0"/>
        <v>0.96097448097165949</v>
      </c>
      <c r="G44" s="21">
        <f t="shared" si="1"/>
        <v>61</v>
      </c>
      <c r="H44" s="22">
        <f t="shared" si="2"/>
        <v>0.99349574682860986</v>
      </c>
    </row>
    <row r="45" spans="4:8" x14ac:dyDescent="0.25">
      <c r="D45" s="167"/>
      <c r="E45" s="19">
        <v>62</v>
      </c>
      <c r="F45" s="20">
        <f t="shared" si="0"/>
        <v>0.94255305568670766</v>
      </c>
      <c r="G45" s="21">
        <f t="shared" si="1"/>
        <v>62</v>
      </c>
      <c r="H45" s="22">
        <f t="shared" si="2"/>
        <v>0.99042550928111794</v>
      </c>
    </row>
    <row r="46" spans="4:8" x14ac:dyDescent="0.25">
      <c r="D46" s="167"/>
      <c r="E46" s="19">
        <v>63</v>
      </c>
      <c r="F46" s="20">
        <f t="shared" si="0"/>
        <v>0.92482460636247044</v>
      </c>
      <c r="G46" s="21">
        <f t="shared" si="1"/>
        <v>63</v>
      </c>
      <c r="H46" s="22">
        <f t="shared" si="2"/>
        <v>0.98747076772707842</v>
      </c>
    </row>
    <row r="47" spans="4:8" x14ac:dyDescent="0.25">
      <c r="D47" s="167"/>
      <c r="E47" s="19">
        <v>64</v>
      </c>
      <c r="F47" s="20">
        <f t="shared" si="0"/>
        <v>0.90775075241219794</v>
      </c>
      <c r="G47" s="21">
        <f t="shared" si="1"/>
        <v>64</v>
      </c>
      <c r="H47" s="22">
        <f t="shared" si="2"/>
        <v>0.98462512540203295</v>
      </c>
    </row>
    <row r="48" spans="4:8" x14ac:dyDescent="0.25">
      <c r="D48" s="167"/>
      <c r="E48" s="19">
        <v>65</v>
      </c>
      <c r="F48" s="20">
        <f t="shared" si="0"/>
        <v>0.89129589615859528</v>
      </c>
      <c r="G48" s="21">
        <f t="shared" si="1"/>
        <v>65</v>
      </c>
      <c r="H48" s="22">
        <f t="shared" si="2"/>
        <v>0.98188264935976588</v>
      </c>
    </row>
    <row r="49" spans="4:8" x14ac:dyDescent="0.25">
      <c r="D49" s="167"/>
      <c r="E49" s="19">
        <v>66</v>
      </c>
      <c r="F49" s="20">
        <f t="shared" si="0"/>
        <v>0.87542697509471212</v>
      </c>
      <c r="G49" s="21">
        <f t="shared" si="1"/>
        <v>66</v>
      </c>
      <c r="H49" s="22">
        <f t="shared" si="2"/>
        <v>0.97923782918245206</v>
      </c>
    </row>
    <row r="50" spans="4:8" x14ac:dyDescent="0.25">
      <c r="D50" s="167"/>
      <c r="E50" s="19">
        <v>67</v>
      </c>
      <c r="F50" s="20">
        <f t="shared" si="0"/>
        <v>0.86011324014684876</v>
      </c>
      <c r="G50" s="21">
        <f t="shared" si="1"/>
        <v>67</v>
      </c>
      <c r="H50" s="22">
        <f t="shared" si="2"/>
        <v>0.97668554002447483</v>
      </c>
    </row>
    <row r="51" spans="4:8" x14ac:dyDescent="0.25">
      <c r="D51" s="167"/>
      <c r="E51" s="19">
        <v>68</v>
      </c>
      <c r="F51" s="20">
        <f t="shared" si="0"/>
        <v>0.84532605681026673</v>
      </c>
      <c r="G51" s="21">
        <f t="shared" si="1"/>
        <v>68</v>
      </c>
      <c r="H51" s="22">
        <f t="shared" si="2"/>
        <v>0.97422100946837775</v>
      </c>
    </row>
    <row r="52" spans="4:8" x14ac:dyDescent="0.25">
      <c r="D52" s="167"/>
      <c r="E52" s="19">
        <v>69</v>
      </c>
      <c r="F52" s="20">
        <f t="shared" si="0"/>
        <v>0.83103872645160215</v>
      </c>
      <c r="G52" s="21">
        <f t="shared" si="1"/>
        <v>69</v>
      </c>
      <c r="H52" s="22">
        <f t="shared" si="2"/>
        <v>0.97183978774193369</v>
      </c>
    </row>
    <row r="53" spans="4:8" x14ac:dyDescent="0.25">
      <c r="D53" s="168"/>
      <c r="E53" s="28">
        <v>70</v>
      </c>
      <c r="F53" s="29">
        <f t="shared" si="0"/>
        <v>0.81722632543169504</v>
      </c>
      <c r="G53" s="30">
        <f t="shared" si="1"/>
        <v>70</v>
      </c>
      <c r="H53" s="31">
        <f t="shared" si="2"/>
        <v>0.96953772090528245</v>
      </c>
    </row>
    <row r="54" spans="4:8" x14ac:dyDescent="0.25">
      <c r="E54" s="156">
        <v>15</v>
      </c>
      <c r="F54" s="29">
        <f t="shared" si="0"/>
        <v>9.5176347398839276</v>
      </c>
      <c r="G54" s="30">
        <f>IF(F54&gt;0,CEILING(F54,1)*$E54,F54*$E54)</f>
        <v>150</v>
      </c>
      <c r="H54" s="31">
        <f>1+(F54-1)*$B$2</f>
        <v>2.4196057899806545</v>
      </c>
    </row>
  </sheetData>
  <mergeCells count="3">
    <mergeCell ref="D1:E2"/>
    <mergeCell ref="D3:D53"/>
    <mergeCell ref="A8:B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 Me</vt:lpstr>
      <vt:lpstr>summary table</vt:lpstr>
      <vt:lpstr>calc m for single prevalence </vt:lpstr>
      <vt:lpstr>calc m for range of prevalences</vt:lpstr>
      <vt:lpstr>calc CI half-width for stratum</vt:lpstr>
      <vt:lpstr>test for change over time</vt:lpstr>
      <vt:lpstr>test for diff btwn 2 areas</vt:lpstr>
      <vt:lpstr>is prevalence &gt; a threshold</vt:lpstr>
    </vt:vector>
  </TitlesOfParts>
  <Company>Battelle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PRIERM</dc:creator>
  <cp:lastModifiedBy>Mary</cp:lastModifiedBy>
  <cp:lastPrinted>2014-08-27T16:51:30Z</cp:lastPrinted>
  <dcterms:created xsi:type="dcterms:W3CDTF">2013-10-31T17:06:43Z</dcterms:created>
  <dcterms:modified xsi:type="dcterms:W3CDTF">2014-10-08T17:40:21Z</dcterms:modified>
</cp:coreProperties>
</file>