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defaultThemeVersion="153222"/>
  <mc:AlternateContent xmlns:mc="http://schemas.openxmlformats.org/markup-compatibility/2006">
    <mc:Choice Requires="x15">
      <x15ac:absPath xmlns:x15ac="http://schemas.microsoft.com/office/spreadsheetml/2010/11/ac" url="E:\GitHub\PenSim-Projects\Model_Main\Data\"/>
    </mc:Choice>
  </mc:AlternateContent>
  <bookViews>
    <workbookView xWindow="0" yWindow="0" windowWidth="28800" windowHeight="13332" firstSheet="1" activeTab="3"/>
  </bookViews>
  <sheets>
    <sheet name="TOC" sheetId="33" r:id="rId1"/>
    <sheet name="Tab2-1GAM-1971" sheetId="1" r:id="rId2"/>
    <sheet name="Tab2-3TermRates" sheetId="4" r:id="rId3"/>
    <sheet name="Tab2-5DisbLife" sheetId="8" r:id="rId4"/>
    <sheet name="Tab2-7Disb" sheetId="9" r:id="rId5"/>
    <sheet name="Tab2-9EarlyRet" sheetId="13" r:id="rId6"/>
    <sheet name="Tab2-10Merit" sheetId="12" r:id="rId7"/>
    <sheet name="Tab4-6HireDist" sheetId="19" r:id="rId8"/>
    <sheet name="tab3-1 calcs" sheetId="17" r:id="rId9"/>
    <sheet name="tab3-2 calcs" sheetId="14" r:id="rId10"/>
    <sheet name="tab3-5 calcs" sheetId="20" r:id="rId11"/>
    <sheet name="tab3-7 calcs" sheetId="31" r:id="rId12"/>
    <sheet name="Sheet3" sheetId="32" r:id="rId13"/>
    <sheet name="tab5-1 calcs" sheetId="22" r:id="rId14"/>
    <sheet name="ptlx calc" sheetId="24" r:id="rId15"/>
    <sheet name="tab5-2 calcs" sheetId="26" r:id="rId16"/>
  </sheets>
  <calcPr calcId="152511"/>
</workbook>
</file>

<file path=xl/calcChain.xml><?xml version="1.0" encoding="utf-8"?>
<calcChain xmlns="http://schemas.openxmlformats.org/spreadsheetml/2006/main">
  <c r="AJ44" i="31" l="1"/>
  <c r="AJ43" i="31"/>
  <c r="AJ42" i="31"/>
  <c r="AJ41" i="31"/>
  <c r="AJ40" i="31"/>
  <c r="AJ39" i="31"/>
  <c r="AJ38" i="31"/>
  <c r="AJ37" i="31"/>
  <c r="AJ36" i="31"/>
  <c r="AJ35" i="31"/>
  <c r="AJ34" i="31"/>
  <c r="AJ33" i="31"/>
  <c r="AJ32" i="31"/>
  <c r="AJ31" i="31"/>
  <c r="AJ30" i="31"/>
  <c r="AJ29" i="31"/>
  <c r="AJ28" i="31"/>
  <c r="AJ27" i="31"/>
  <c r="AJ26" i="31"/>
  <c r="AJ25" i="31"/>
  <c r="AJ24" i="31"/>
  <c r="AJ23" i="31"/>
  <c r="AJ22" i="31"/>
  <c r="AJ21" i="31"/>
  <c r="AJ20" i="31"/>
  <c r="AJ19" i="31"/>
  <c r="AJ18" i="31"/>
  <c r="AJ17" i="31"/>
  <c r="AJ16" i="31"/>
  <c r="AJ15" i="31"/>
  <c r="AJ14" i="31"/>
  <c r="AJ13" i="31"/>
  <c r="AJ12" i="31"/>
  <c r="AJ11" i="31"/>
  <c r="AI12" i="31"/>
  <c r="AJ10" i="31"/>
  <c r="AI13" i="31"/>
  <c r="AI14" i="31" s="1"/>
  <c r="AI15" i="31" s="1"/>
  <c r="AI16" i="31" s="1"/>
  <c r="AI17" i="31" s="1"/>
  <c r="AI18" i="31" s="1"/>
  <c r="AI19" i="31" s="1"/>
  <c r="AI20" i="31" s="1"/>
  <c r="AI21" i="31" s="1"/>
  <c r="AI22" i="31" s="1"/>
  <c r="AI23" i="31" s="1"/>
  <c r="AI24" i="31" s="1"/>
  <c r="AI25" i="31" s="1"/>
  <c r="AI26" i="31" s="1"/>
  <c r="AI27" i="31" s="1"/>
  <c r="AI28" i="31" s="1"/>
  <c r="AI29" i="31" s="1"/>
  <c r="AI30" i="31" s="1"/>
  <c r="AI31" i="31" s="1"/>
  <c r="AI32" i="31" s="1"/>
  <c r="AI33" i="31" s="1"/>
  <c r="AI34" i="31" s="1"/>
  <c r="AI35" i="31" s="1"/>
  <c r="AI36" i="31" s="1"/>
  <c r="AI37" i="31" s="1"/>
  <c r="AI38" i="31" s="1"/>
  <c r="AI39" i="31" s="1"/>
  <c r="AI40" i="31" s="1"/>
  <c r="AI41" i="31" s="1"/>
  <c r="AI42" i="31" s="1"/>
  <c r="AI43" i="31" s="1"/>
  <c r="AI44" i="31" s="1"/>
  <c r="AI11" i="31"/>
  <c r="K11" i="31"/>
  <c r="K12" i="31" s="1"/>
  <c r="K13" i="31" s="1"/>
  <c r="K14" i="31" s="1"/>
  <c r="K15" i="31" s="1"/>
  <c r="K16" i="31" s="1"/>
  <c r="K17" i="31" s="1"/>
  <c r="K18" i="31" s="1"/>
  <c r="K19" i="31" s="1"/>
  <c r="K20" i="31" s="1"/>
  <c r="K21" i="31" s="1"/>
  <c r="K22" i="31" s="1"/>
  <c r="K23" i="31" s="1"/>
  <c r="K24" i="31" s="1"/>
  <c r="K25" i="31" s="1"/>
  <c r="K26" i="31" s="1"/>
  <c r="K27" i="31" s="1"/>
  <c r="K28" i="31" s="1"/>
  <c r="K29" i="31" s="1"/>
  <c r="K30" i="31" s="1"/>
  <c r="K31" i="31" s="1"/>
  <c r="K32" i="31" s="1"/>
  <c r="K33" i="31" s="1"/>
  <c r="K34" i="31" s="1"/>
  <c r="K35" i="31" s="1"/>
  <c r="K36" i="31" s="1"/>
  <c r="K37" i="31" s="1"/>
  <c r="K38" i="31" s="1"/>
  <c r="K39" i="31" s="1"/>
  <c r="K40" i="31" s="1"/>
  <c r="K41" i="31" s="1"/>
  <c r="K42" i="31" s="1"/>
  <c r="K43" i="31" s="1"/>
  <c r="K44" i="31" s="1"/>
  <c r="H13" i="32"/>
  <c r="H12" i="32"/>
  <c r="H11" i="32"/>
  <c r="H10" i="32"/>
  <c r="H9" i="32"/>
  <c r="H8" i="32"/>
  <c r="H7" i="32"/>
  <c r="H6" i="32"/>
  <c r="H5" i="32"/>
  <c r="H4" i="32"/>
  <c r="Y13" i="31"/>
  <c r="S10" i="31"/>
  <c r="F90" i="31"/>
  <c r="F89" i="31"/>
  <c r="F88" i="31"/>
  <c r="F87" i="31"/>
  <c r="F86" i="31"/>
  <c r="F85" i="31"/>
  <c r="F84" i="31"/>
  <c r="F83" i="31"/>
  <c r="F82" i="31"/>
  <c r="F81" i="31"/>
  <c r="F80" i="31"/>
  <c r="F79" i="31"/>
  <c r="F78" i="31"/>
  <c r="F77" i="31"/>
  <c r="F76" i="31"/>
  <c r="F75" i="31"/>
  <c r="F74" i="31"/>
  <c r="F73" i="31"/>
  <c r="F72" i="31"/>
  <c r="F71" i="31"/>
  <c r="F70" i="31"/>
  <c r="F69" i="31"/>
  <c r="F68" i="31"/>
  <c r="F67" i="31"/>
  <c r="F66" i="31"/>
  <c r="F65" i="31"/>
  <c r="F64" i="31"/>
  <c r="F63" i="31"/>
  <c r="F62" i="31"/>
  <c r="F61" i="31"/>
  <c r="F60" i="31"/>
  <c r="F59" i="31"/>
  <c r="F58" i="31"/>
  <c r="F57" i="31"/>
  <c r="F56" i="31"/>
  <c r="F55" i="31"/>
  <c r="F54" i="31"/>
  <c r="F53" i="31"/>
  <c r="F52" i="31"/>
  <c r="F51" i="31"/>
  <c r="F50" i="31"/>
  <c r="F49" i="31"/>
  <c r="F48" i="31"/>
  <c r="F47" i="31"/>
  <c r="F46" i="31"/>
  <c r="H45" i="31"/>
  <c r="G45" i="31"/>
  <c r="F45" i="31"/>
  <c r="J46" i="31" s="1"/>
  <c r="H44" i="31"/>
  <c r="G44" i="31"/>
  <c r="F44" i="31"/>
  <c r="O43" i="31"/>
  <c r="H43" i="31"/>
  <c r="G43" i="31"/>
  <c r="F43" i="31"/>
  <c r="H42" i="31"/>
  <c r="G42" i="31"/>
  <c r="F42" i="31"/>
  <c r="H41" i="31"/>
  <c r="G41" i="31"/>
  <c r="F41" i="31"/>
  <c r="H40" i="31"/>
  <c r="G40" i="31"/>
  <c r="F40" i="31"/>
  <c r="H39" i="31"/>
  <c r="G39" i="31"/>
  <c r="F39" i="31"/>
  <c r="H38" i="31"/>
  <c r="G38" i="31"/>
  <c r="F38" i="31"/>
  <c r="H37" i="31"/>
  <c r="G37" i="31"/>
  <c r="F37" i="31"/>
  <c r="H36" i="31"/>
  <c r="G36" i="31"/>
  <c r="F36" i="31"/>
  <c r="L36" i="31" s="1"/>
  <c r="H35" i="31"/>
  <c r="G35" i="31"/>
  <c r="F35" i="31"/>
  <c r="H34" i="31"/>
  <c r="G34" i="31"/>
  <c r="F34" i="31"/>
  <c r="H33" i="31"/>
  <c r="G33" i="31"/>
  <c r="F33" i="31"/>
  <c r="H32" i="31"/>
  <c r="G32" i="31"/>
  <c r="F32" i="31"/>
  <c r="L32" i="31" s="1"/>
  <c r="H31" i="31"/>
  <c r="G31" i="31"/>
  <c r="F31" i="31"/>
  <c r="H30" i="31"/>
  <c r="G30" i="31"/>
  <c r="F30" i="31"/>
  <c r="H29" i="31"/>
  <c r="G29" i="31"/>
  <c r="F29" i="31"/>
  <c r="H28" i="31"/>
  <c r="G28" i="31"/>
  <c r="F28" i="31"/>
  <c r="L28" i="31" s="1"/>
  <c r="H27" i="31"/>
  <c r="G27" i="31"/>
  <c r="F27" i="31"/>
  <c r="H26" i="31"/>
  <c r="G26" i="31"/>
  <c r="F26" i="31"/>
  <c r="H25" i="31"/>
  <c r="G25" i="31"/>
  <c r="F25" i="31"/>
  <c r="H24" i="31"/>
  <c r="G24" i="31"/>
  <c r="F24" i="31"/>
  <c r="L24" i="31" s="1"/>
  <c r="H23" i="31"/>
  <c r="G23" i="31"/>
  <c r="F23" i="31"/>
  <c r="H22" i="31"/>
  <c r="G22" i="31"/>
  <c r="F22" i="31"/>
  <c r="H21" i="31"/>
  <c r="G21" i="31"/>
  <c r="F21" i="31"/>
  <c r="H20" i="31"/>
  <c r="G20" i="31"/>
  <c r="F20" i="31"/>
  <c r="L20" i="31" s="1"/>
  <c r="H19" i="31"/>
  <c r="G19" i="31"/>
  <c r="F19" i="31"/>
  <c r="H18" i="31"/>
  <c r="G18" i="31"/>
  <c r="F18" i="31"/>
  <c r="H17" i="31"/>
  <c r="G17" i="31"/>
  <c r="F17" i="31"/>
  <c r="H16" i="31"/>
  <c r="G16" i="31"/>
  <c r="F16" i="31"/>
  <c r="L16" i="31" s="1"/>
  <c r="H15" i="31"/>
  <c r="G15" i="31"/>
  <c r="F15" i="31"/>
  <c r="H14" i="31"/>
  <c r="G14" i="31"/>
  <c r="F14" i="31"/>
  <c r="H13" i="31"/>
  <c r="G13" i="31"/>
  <c r="F13" i="31"/>
  <c r="O12" i="31"/>
  <c r="H12" i="31"/>
  <c r="G12" i="31"/>
  <c r="F12" i="31"/>
  <c r="H11" i="31"/>
  <c r="G11" i="31"/>
  <c r="F11" i="31"/>
  <c r="H10" i="31"/>
  <c r="G10" i="31"/>
  <c r="F10" i="31"/>
  <c r="G5" i="31"/>
  <c r="O10" i="31" s="1"/>
  <c r="AC15" i="31" s="1"/>
  <c r="AJ8" i="31" l="1"/>
  <c r="J47" i="31"/>
  <c r="J48" i="31" s="1"/>
  <c r="J49" i="31" s="1"/>
  <c r="J50" i="31" s="1"/>
  <c r="J51" i="31" s="1"/>
  <c r="U11" i="31"/>
  <c r="O14" i="31"/>
  <c r="O16" i="31"/>
  <c r="O18" i="31"/>
  <c r="O20" i="31"/>
  <c r="O22" i="31"/>
  <c r="O24" i="31"/>
  <c r="O26" i="31"/>
  <c r="O28" i="31"/>
  <c r="O30" i="31"/>
  <c r="O32" i="31"/>
  <c r="O34" i="31"/>
  <c r="O36" i="31"/>
  <c r="O38" i="31"/>
  <c r="W12" i="31"/>
  <c r="AA14" i="31"/>
  <c r="L11" i="31"/>
  <c r="T12" i="31" s="1"/>
  <c r="U12" i="31" s="1"/>
  <c r="O41" i="31"/>
  <c r="O15" i="31"/>
  <c r="O17" i="31"/>
  <c r="O19" i="31"/>
  <c r="O21" i="31"/>
  <c r="O23" i="31"/>
  <c r="O25" i="31"/>
  <c r="O27" i="31"/>
  <c r="O29" i="31"/>
  <c r="O31" i="31"/>
  <c r="O33" i="31"/>
  <c r="O35" i="31"/>
  <c r="O37" i="31"/>
  <c r="O39" i="31"/>
  <c r="L41" i="31"/>
  <c r="L39" i="31"/>
  <c r="L12" i="31"/>
  <c r="V13" i="31" s="1"/>
  <c r="T13" i="31"/>
  <c r="L40" i="31"/>
  <c r="L43" i="31"/>
  <c r="L17" i="31"/>
  <c r="L21" i="31"/>
  <c r="L13" i="31"/>
  <c r="X14" i="31" s="1"/>
  <c r="L45" i="31"/>
  <c r="O40" i="31"/>
  <c r="O42" i="31"/>
  <c r="O11" i="31"/>
  <c r="W13" i="31" s="1"/>
  <c r="L10" i="31"/>
  <c r="R11" i="31" s="1"/>
  <c r="O13" i="31"/>
  <c r="L15" i="31"/>
  <c r="AB16" i="31" s="1"/>
  <c r="L19" i="31"/>
  <c r="L23" i="31"/>
  <c r="L25" i="31"/>
  <c r="L27" i="31"/>
  <c r="L29" i="31"/>
  <c r="L31" i="31"/>
  <c r="L33" i="31"/>
  <c r="L35" i="31"/>
  <c r="L37" i="31"/>
  <c r="O44" i="31"/>
  <c r="J52" i="31"/>
  <c r="J53" i="31" s="1"/>
  <c r="J54" i="31" s="1"/>
  <c r="J55" i="31" s="1"/>
  <c r="J56" i="31" s="1"/>
  <c r="J57" i="31" s="1"/>
  <c r="J58" i="31" s="1"/>
  <c r="J59" i="31" s="1"/>
  <c r="J60" i="31" s="1"/>
  <c r="J61" i="31" s="1"/>
  <c r="J62" i="31" s="1"/>
  <c r="J63" i="31" s="1"/>
  <c r="J64" i="31" s="1"/>
  <c r="J65" i="31" s="1"/>
  <c r="J66" i="31" s="1"/>
  <c r="J67" i="31" s="1"/>
  <c r="J68" i="31" s="1"/>
  <c r="J69" i="31" s="1"/>
  <c r="J70" i="31" s="1"/>
  <c r="J71" i="31" s="1"/>
  <c r="J72" i="31" s="1"/>
  <c r="J73" i="31" s="1"/>
  <c r="J74" i="31" s="1"/>
  <c r="J75" i="31" s="1"/>
  <c r="J76" i="31" s="1"/>
  <c r="J77" i="31" s="1"/>
  <c r="J78" i="31" s="1"/>
  <c r="J79" i="31" s="1"/>
  <c r="J80" i="31" s="1"/>
  <c r="J81" i="31" s="1"/>
  <c r="J82" i="31" s="1"/>
  <c r="J83" i="31" s="1"/>
  <c r="J84" i="31" s="1"/>
  <c r="J85" i="31" s="1"/>
  <c r="J86" i="31" s="1"/>
  <c r="J87" i="31" s="1"/>
  <c r="J88" i="31" s="1"/>
  <c r="J89" i="31" s="1"/>
  <c r="J90" i="31" s="1"/>
  <c r="L18" i="31"/>
  <c r="L42" i="31"/>
  <c r="L44" i="31"/>
  <c r="N44" i="31" s="1"/>
  <c r="P44" i="31" s="1"/>
  <c r="L14" i="31"/>
  <c r="L22" i="31"/>
  <c r="L26" i="31"/>
  <c r="L30" i="31"/>
  <c r="L34" i="31"/>
  <c r="L38" i="31"/>
  <c r="O45" i="31"/>
  <c r="N41" i="31" l="1"/>
  <c r="P41" i="31" s="1"/>
  <c r="N20" i="31"/>
  <c r="P20" i="31" s="1"/>
  <c r="X15" i="31"/>
  <c r="Y14" i="31"/>
  <c r="N21" i="31"/>
  <c r="P21" i="31" s="1"/>
  <c r="U13" i="31"/>
  <c r="T14" i="31"/>
  <c r="M10" i="31"/>
  <c r="M11" i="31" s="1"/>
  <c r="M12" i="31" s="1"/>
  <c r="M13" i="31" s="1"/>
  <c r="M14" i="31" s="1"/>
  <c r="M15" i="31" s="1"/>
  <c r="M16" i="31" s="1"/>
  <c r="M17" i="31" s="1"/>
  <c r="M18" i="31" s="1"/>
  <c r="M19" i="31" s="1"/>
  <c r="M20" i="31" s="1"/>
  <c r="M21" i="31" s="1"/>
  <c r="M22" i="31" s="1"/>
  <c r="M23" i="31" s="1"/>
  <c r="M24" i="31" s="1"/>
  <c r="M25" i="31" s="1"/>
  <c r="M26" i="31" s="1"/>
  <c r="M27" i="31" s="1"/>
  <c r="M28" i="31" s="1"/>
  <c r="M29" i="31" s="1"/>
  <c r="M30" i="31" s="1"/>
  <c r="M31" i="31" s="1"/>
  <c r="M32" i="31" s="1"/>
  <c r="M33" i="31" s="1"/>
  <c r="M34" i="31" s="1"/>
  <c r="M35" i="31" s="1"/>
  <c r="M36" i="31" s="1"/>
  <c r="M37" i="31" s="1"/>
  <c r="M38" i="31" s="1"/>
  <c r="M39" i="31" s="1"/>
  <c r="M40" i="31" s="1"/>
  <c r="M41" i="31" s="1"/>
  <c r="M42" i="31" s="1"/>
  <c r="M43" i="31" s="1"/>
  <c r="M44" i="31" s="1"/>
  <c r="M45" i="31" s="1"/>
  <c r="N11" i="31"/>
  <c r="P11" i="31" s="1"/>
  <c r="Z15" i="31"/>
  <c r="V14" i="31"/>
  <c r="R12" i="31"/>
  <c r="S12" i="31" s="1"/>
  <c r="S11" i="31"/>
  <c r="AB17" i="31"/>
  <c r="AC16" i="31"/>
  <c r="N39" i="31"/>
  <c r="P39" i="31" s="1"/>
  <c r="N12" i="31"/>
  <c r="P12" i="31" s="1"/>
  <c r="N15" i="31"/>
  <c r="P15" i="31" s="1"/>
  <c r="N35" i="31"/>
  <c r="P35" i="31" s="1"/>
  <c r="N38" i="31"/>
  <c r="P38" i="31" s="1"/>
  <c r="N34" i="31"/>
  <c r="P34" i="31" s="1"/>
  <c r="N10" i="31"/>
  <c r="P10" i="31" s="1"/>
  <c r="N37" i="31"/>
  <c r="P37" i="31" s="1"/>
  <c r="N30" i="31"/>
  <c r="P30" i="31" s="1"/>
  <c r="N28" i="31"/>
  <c r="P28" i="31" s="1"/>
  <c r="N40" i="31"/>
  <c r="P40" i="31" s="1"/>
  <c r="N17" i="31"/>
  <c r="P17" i="31" s="1"/>
  <c r="N31" i="31"/>
  <c r="P31" i="31" s="1"/>
  <c r="N26" i="31"/>
  <c r="P26" i="31" s="1"/>
  <c r="N24" i="31"/>
  <c r="P24" i="31" s="1"/>
  <c r="N29" i="31"/>
  <c r="P29" i="31" s="1"/>
  <c r="N42" i="31"/>
  <c r="P42" i="31" s="1"/>
  <c r="N43" i="31"/>
  <c r="P43" i="31" s="1"/>
  <c r="N18" i="31"/>
  <c r="P18" i="31" s="1"/>
  <c r="N16" i="31"/>
  <c r="P16" i="31" s="1"/>
  <c r="N22" i="31"/>
  <c r="P22" i="31" s="1"/>
  <c r="N23" i="31"/>
  <c r="P23" i="31" s="1"/>
  <c r="N33" i="31"/>
  <c r="P33" i="31" s="1"/>
  <c r="N36" i="31"/>
  <c r="P36" i="31" s="1"/>
  <c r="N14" i="31"/>
  <c r="P14" i="31" s="1"/>
  <c r="N19" i="31"/>
  <c r="P19" i="31" s="1"/>
  <c r="N13" i="31"/>
  <c r="P13" i="31" s="1"/>
  <c r="N27" i="31"/>
  <c r="P27" i="31" s="1"/>
  <c r="N25" i="31"/>
  <c r="P25" i="31" s="1"/>
  <c r="N32" i="31"/>
  <c r="P32" i="31" s="1"/>
  <c r="R13" i="31" l="1"/>
  <c r="V15" i="31"/>
  <c r="W14" i="31"/>
  <c r="Z16" i="31"/>
  <c r="AA15" i="31"/>
  <c r="X16" i="31"/>
  <c r="Y15" i="31"/>
  <c r="AB18" i="31"/>
  <c r="AC17" i="31"/>
  <c r="U14" i="31"/>
  <c r="T15" i="31"/>
  <c r="P8" i="31"/>
  <c r="AC39" i="26"/>
  <c r="AD29" i="26" s="1"/>
  <c r="AC38" i="26"/>
  <c r="AD38" i="26" s="1"/>
  <c r="AC37" i="26"/>
  <c r="AC36" i="26"/>
  <c r="AC35" i="26"/>
  <c r="AC34" i="26"/>
  <c r="AC33" i="26"/>
  <c r="AD33" i="26" s="1"/>
  <c r="AC32" i="26"/>
  <c r="AD32" i="26" s="1"/>
  <c r="AC31" i="26"/>
  <c r="AD31" i="26" s="1"/>
  <c r="AC30" i="26"/>
  <c r="AD30" i="26" s="1"/>
  <c r="AC29" i="26"/>
  <c r="AC28" i="26"/>
  <c r="AC27" i="26"/>
  <c r="AC26" i="26"/>
  <c r="AC25" i="26"/>
  <c r="AD25" i="26" s="1"/>
  <c r="AC24" i="26"/>
  <c r="AD24" i="26" s="1"/>
  <c r="AC23" i="26"/>
  <c r="AD23" i="26" s="1"/>
  <c r="AC22" i="26"/>
  <c r="AD22" i="26" s="1"/>
  <c r="AC21" i="26"/>
  <c r="AC20" i="26"/>
  <c r="AC19" i="26"/>
  <c r="AC18" i="26"/>
  <c r="AC17" i="26"/>
  <c r="AD17" i="26" s="1"/>
  <c r="AC16" i="26"/>
  <c r="AD16" i="26" s="1"/>
  <c r="AC15" i="26"/>
  <c r="AD15" i="26" s="1"/>
  <c r="AC14" i="26"/>
  <c r="AD14" i="26" s="1"/>
  <c r="AC13" i="26"/>
  <c r="AC12" i="26"/>
  <c r="AC11" i="26"/>
  <c r="AC10" i="26"/>
  <c r="AC9" i="26"/>
  <c r="AD9" i="26" s="1"/>
  <c r="AC8" i="26"/>
  <c r="AD8" i="26" s="1"/>
  <c r="AC7" i="26"/>
  <c r="AD7" i="26" s="1"/>
  <c r="AC6" i="26"/>
  <c r="AD6" i="26" s="1"/>
  <c r="AC5" i="26"/>
  <c r="AC4" i="26"/>
  <c r="AD35" i="26"/>
  <c r="AD34" i="26"/>
  <c r="AD27" i="26"/>
  <c r="AD26" i="26"/>
  <c r="AD19" i="26"/>
  <c r="AD18" i="26"/>
  <c r="AD11" i="26"/>
  <c r="AD10" i="26"/>
  <c r="AA39" i="26"/>
  <c r="AB28" i="26" s="1"/>
  <c r="AA38" i="26"/>
  <c r="AB38" i="26" s="1"/>
  <c r="AA37" i="26"/>
  <c r="AB37" i="26" s="1"/>
  <c r="AA36" i="26"/>
  <c r="AA35" i="26"/>
  <c r="AA34" i="26"/>
  <c r="AA33" i="26"/>
  <c r="AA32" i="26"/>
  <c r="AA31" i="26"/>
  <c r="AA30" i="26"/>
  <c r="AA29" i="26"/>
  <c r="AA28" i="26"/>
  <c r="AA27" i="26"/>
  <c r="AA26" i="26"/>
  <c r="AA25" i="26"/>
  <c r="AA24" i="26"/>
  <c r="AB24" i="26" s="1"/>
  <c r="AA23" i="26"/>
  <c r="AB23" i="26" s="1"/>
  <c r="AA22" i="26"/>
  <c r="AB22" i="26" s="1"/>
  <c r="AA21" i="26"/>
  <c r="AB21" i="26" s="1"/>
  <c r="AA20" i="26"/>
  <c r="AA19" i="26"/>
  <c r="AA18" i="26"/>
  <c r="AA17" i="26"/>
  <c r="AA16" i="26"/>
  <c r="AA15" i="26"/>
  <c r="AA14" i="26"/>
  <c r="AA13" i="26"/>
  <c r="AA12" i="26"/>
  <c r="AA11" i="26"/>
  <c r="AA10" i="26"/>
  <c r="AA9" i="26"/>
  <c r="AA8" i="26"/>
  <c r="AB8" i="26" s="1"/>
  <c r="AA7" i="26"/>
  <c r="AB7" i="26" s="1"/>
  <c r="AA6" i="26"/>
  <c r="AB6" i="26" s="1"/>
  <c r="AA5" i="26"/>
  <c r="AB5" i="26" s="1"/>
  <c r="AA4" i="26"/>
  <c r="AB27" i="26"/>
  <c r="AB26" i="26"/>
  <c r="AB25" i="26"/>
  <c r="AB11" i="26"/>
  <c r="AB10" i="26"/>
  <c r="AB9" i="26"/>
  <c r="AB31" i="26"/>
  <c r="AB30" i="26"/>
  <c r="AB29" i="26"/>
  <c r="AB15" i="26"/>
  <c r="AB14" i="26"/>
  <c r="AB13" i="26"/>
  <c r="P4" i="26"/>
  <c r="Z39" i="26"/>
  <c r="Z38" i="26"/>
  <c r="Z37" i="26"/>
  <c r="Z36" i="26"/>
  <c r="Z35" i="26"/>
  <c r="Z34" i="26"/>
  <c r="Z33" i="26"/>
  <c r="Z32" i="26"/>
  <c r="Z31" i="26"/>
  <c r="Z30" i="26"/>
  <c r="Z29" i="26"/>
  <c r="Z28" i="26"/>
  <c r="Z27" i="26"/>
  <c r="Z26" i="26"/>
  <c r="Z25" i="26"/>
  <c r="Z24" i="26"/>
  <c r="Z23" i="26"/>
  <c r="Z22" i="26"/>
  <c r="Z21" i="26"/>
  <c r="Z20" i="26"/>
  <c r="Z19" i="26"/>
  <c r="Z18" i="26"/>
  <c r="Z17" i="26"/>
  <c r="Z16" i="26"/>
  <c r="Z15" i="26"/>
  <c r="Z14" i="26"/>
  <c r="Z13" i="26"/>
  <c r="Z12" i="26"/>
  <c r="Z11" i="26"/>
  <c r="Z10" i="26"/>
  <c r="Z9" i="26"/>
  <c r="Z8" i="26"/>
  <c r="Z7" i="26"/>
  <c r="Z6" i="26"/>
  <c r="Z5" i="26"/>
  <c r="Z4" i="26"/>
  <c r="X39" i="26"/>
  <c r="X38" i="26"/>
  <c r="X37" i="26"/>
  <c r="X36" i="26"/>
  <c r="X35" i="26"/>
  <c r="X34" i="26"/>
  <c r="X33" i="26"/>
  <c r="X32" i="26"/>
  <c r="X31" i="26"/>
  <c r="X30" i="26"/>
  <c r="X29" i="26"/>
  <c r="X28" i="26"/>
  <c r="X27" i="26"/>
  <c r="X26" i="26"/>
  <c r="X25" i="26"/>
  <c r="X24" i="26"/>
  <c r="X23" i="26"/>
  <c r="X22" i="26"/>
  <c r="X21" i="26"/>
  <c r="X20" i="26"/>
  <c r="X19" i="26"/>
  <c r="X18" i="26"/>
  <c r="X17" i="26"/>
  <c r="X16" i="26"/>
  <c r="X15" i="26"/>
  <c r="X14" i="26"/>
  <c r="X13" i="26"/>
  <c r="X12" i="26"/>
  <c r="X11" i="26"/>
  <c r="X10" i="26"/>
  <c r="X9" i="26"/>
  <c r="X8" i="26"/>
  <c r="X7" i="26"/>
  <c r="X6" i="26"/>
  <c r="X5" i="26"/>
  <c r="X4" i="26"/>
  <c r="V39" i="26"/>
  <c r="W39" i="26" s="1"/>
  <c r="V38" i="26"/>
  <c r="W38" i="26" s="1"/>
  <c r="V37" i="26"/>
  <c r="W37" i="26" s="1"/>
  <c r="V36" i="26"/>
  <c r="W36" i="26" s="1"/>
  <c r="V35" i="26"/>
  <c r="W35" i="26" s="1"/>
  <c r="V34" i="26"/>
  <c r="W34" i="26" s="1"/>
  <c r="V33" i="26"/>
  <c r="W33" i="26" s="1"/>
  <c r="V32" i="26"/>
  <c r="W32" i="26" s="1"/>
  <c r="V31" i="26"/>
  <c r="W31" i="26" s="1"/>
  <c r="V30" i="26"/>
  <c r="W30" i="26" s="1"/>
  <c r="V29" i="26"/>
  <c r="W29" i="26" s="1"/>
  <c r="V28" i="26"/>
  <c r="W28" i="26" s="1"/>
  <c r="V27" i="26"/>
  <c r="W27" i="26" s="1"/>
  <c r="V26" i="26"/>
  <c r="W26" i="26" s="1"/>
  <c r="V25" i="26"/>
  <c r="W25" i="26" s="1"/>
  <c r="V24" i="26"/>
  <c r="W24" i="26" s="1"/>
  <c r="V23" i="26"/>
  <c r="W23" i="26" s="1"/>
  <c r="V22" i="26"/>
  <c r="W22" i="26" s="1"/>
  <c r="V21" i="26"/>
  <c r="W21" i="26" s="1"/>
  <c r="V20" i="26"/>
  <c r="W20" i="26" s="1"/>
  <c r="V19" i="26"/>
  <c r="W19" i="26" s="1"/>
  <c r="V18" i="26"/>
  <c r="W18" i="26" s="1"/>
  <c r="V17" i="26"/>
  <c r="W17" i="26" s="1"/>
  <c r="V16" i="26"/>
  <c r="W16" i="26" s="1"/>
  <c r="V15" i="26"/>
  <c r="W15" i="26" s="1"/>
  <c r="V14" i="26"/>
  <c r="W14" i="26" s="1"/>
  <c r="V13" i="26"/>
  <c r="W13" i="26" s="1"/>
  <c r="V12" i="26"/>
  <c r="W12" i="26" s="1"/>
  <c r="V11" i="26"/>
  <c r="W11" i="26" s="1"/>
  <c r="V10" i="26"/>
  <c r="W10" i="26" s="1"/>
  <c r="V9" i="26"/>
  <c r="W9" i="26" s="1"/>
  <c r="V8" i="26"/>
  <c r="W8" i="26" s="1"/>
  <c r="V7" i="26"/>
  <c r="W7" i="26" s="1"/>
  <c r="V6" i="26"/>
  <c r="W6" i="26" s="1"/>
  <c r="V5" i="26"/>
  <c r="W5" i="26" s="1"/>
  <c r="V4" i="26"/>
  <c r="W4" i="26" s="1"/>
  <c r="N38" i="26"/>
  <c r="N36" i="26"/>
  <c r="N35" i="26"/>
  <c r="N34" i="26"/>
  <c r="N33" i="26"/>
  <c r="N32" i="26"/>
  <c r="N31" i="26"/>
  <c r="N30" i="26"/>
  <c r="N29" i="26"/>
  <c r="N28" i="26"/>
  <c r="N27" i="26"/>
  <c r="N26" i="26"/>
  <c r="N25" i="26"/>
  <c r="N24" i="26"/>
  <c r="N23" i="26"/>
  <c r="N22" i="26"/>
  <c r="N21" i="26"/>
  <c r="N20" i="26"/>
  <c r="N19" i="26"/>
  <c r="N18" i="26"/>
  <c r="N17" i="26"/>
  <c r="N16" i="26"/>
  <c r="N15" i="26"/>
  <c r="N14" i="26"/>
  <c r="N13" i="26"/>
  <c r="N12" i="26"/>
  <c r="N11" i="26"/>
  <c r="N10" i="26"/>
  <c r="N9" i="26"/>
  <c r="N8" i="26"/>
  <c r="N7" i="26"/>
  <c r="N6" i="26"/>
  <c r="N5" i="26"/>
  <c r="N4" i="26"/>
  <c r="N37" i="26"/>
  <c r="H2" i="26"/>
  <c r="O33" i="26" s="1"/>
  <c r="Y16" i="31" l="1"/>
  <c r="X17" i="31"/>
  <c r="V16" i="31"/>
  <c r="W15" i="31"/>
  <c r="AA16" i="31"/>
  <c r="Z17" i="31"/>
  <c r="AB19" i="31"/>
  <c r="AC18" i="31"/>
  <c r="S13" i="31"/>
  <c r="R14" i="31"/>
  <c r="U15" i="31"/>
  <c r="T16" i="31"/>
  <c r="AD12" i="26"/>
  <c r="AD28" i="26"/>
  <c r="AD5" i="26"/>
  <c r="AD21" i="26"/>
  <c r="AD37" i="26"/>
  <c r="AD39" i="26"/>
  <c r="AD4" i="26"/>
  <c r="AD20" i="26"/>
  <c r="AD36" i="26"/>
  <c r="AD13" i="26"/>
  <c r="AB4" i="26"/>
  <c r="AB20" i="26"/>
  <c r="AB36" i="26"/>
  <c r="AB16" i="26"/>
  <c r="AB32" i="26"/>
  <c r="AB17" i="26"/>
  <c r="AB33" i="26"/>
  <c r="AB18" i="26"/>
  <c r="AB34" i="26"/>
  <c r="AB39" i="26"/>
  <c r="AB19" i="26"/>
  <c r="AB35" i="26"/>
  <c r="AB12" i="26"/>
  <c r="P33" i="26"/>
  <c r="O5" i="26"/>
  <c r="O14" i="26"/>
  <c r="P14" i="26" s="1"/>
  <c r="O23" i="26"/>
  <c r="P23" i="26" s="1"/>
  <c r="O32" i="26"/>
  <c r="P32" i="26" s="1"/>
  <c r="O6" i="26"/>
  <c r="P6" i="26" s="1"/>
  <c r="Q6" i="26" s="1"/>
  <c r="O15" i="26"/>
  <c r="P15" i="26" s="1"/>
  <c r="O24" i="26"/>
  <c r="P24" i="26" s="1"/>
  <c r="O34" i="26"/>
  <c r="P34" i="26" s="1"/>
  <c r="O7" i="26"/>
  <c r="P7" i="26" s="1"/>
  <c r="O16" i="26"/>
  <c r="P16" i="26" s="1"/>
  <c r="O26" i="26"/>
  <c r="P26" i="26" s="1"/>
  <c r="O35" i="26"/>
  <c r="P35" i="26" s="1"/>
  <c r="Q35" i="26" s="1"/>
  <c r="O8" i="26"/>
  <c r="P8" i="26" s="1"/>
  <c r="O18" i="26"/>
  <c r="P18" i="26" s="1"/>
  <c r="O27" i="26"/>
  <c r="P27" i="26" s="1"/>
  <c r="O36" i="26"/>
  <c r="O10" i="26"/>
  <c r="P10" i="26" s="1"/>
  <c r="O28" i="26"/>
  <c r="P28" i="26" s="1"/>
  <c r="O20" i="26"/>
  <c r="O38" i="26"/>
  <c r="P38" i="26" s="1"/>
  <c r="Q38" i="26" s="1"/>
  <c r="P20" i="26"/>
  <c r="P36" i="26"/>
  <c r="O12" i="26"/>
  <c r="P12" i="26" s="1"/>
  <c r="O21" i="26"/>
  <c r="O30" i="26"/>
  <c r="P30" i="26" s="1"/>
  <c r="O39" i="26"/>
  <c r="P39" i="26" s="1"/>
  <c r="Q39" i="26" s="1"/>
  <c r="O19" i="26"/>
  <c r="O37" i="26"/>
  <c r="P37" i="26"/>
  <c r="P19" i="26"/>
  <c r="O11" i="26"/>
  <c r="P11" i="26" s="1"/>
  <c r="Q11" i="26" s="1"/>
  <c r="O29" i="26"/>
  <c r="P29" i="26" s="1"/>
  <c r="P5" i="26"/>
  <c r="P21" i="26"/>
  <c r="O4" i="26"/>
  <c r="Q4" i="26" s="1"/>
  <c r="O13" i="26"/>
  <c r="P13" i="26" s="1"/>
  <c r="O22" i="26"/>
  <c r="P22" i="26" s="1"/>
  <c r="O31" i="26"/>
  <c r="P31" i="26" s="1"/>
  <c r="O9" i="26"/>
  <c r="P9" i="26" s="1"/>
  <c r="O17" i="26"/>
  <c r="P17" i="26" s="1"/>
  <c r="O25" i="26"/>
  <c r="P25" i="26" s="1"/>
  <c r="K9" i="24"/>
  <c r="K10" i="24" s="1"/>
  <c r="F8" i="24"/>
  <c r="F9" i="24" s="1"/>
  <c r="F10" i="24" s="1"/>
  <c r="F11" i="24" s="1"/>
  <c r="F3" i="24"/>
  <c r="G8" i="24" s="1"/>
  <c r="C52" i="24"/>
  <c r="C51" i="24"/>
  <c r="C50" i="24"/>
  <c r="C49" i="24"/>
  <c r="C48" i="24"/>
  <c r="C47" i="24"/>
  <c r="C46" i="24"/>
  <c r="C45" i="24"/>
  <c r="C44" i="24"/>
  <c r="C43" i="24"/>
  <c r="C42" i="24"/>
  <c r="C41" i="24"/>
  <c r="C40" i="24"/>
  <c r="C39" i="24"/>
  <c r="C38" i="24"/>
  <c r="C37" i="24"/>
  <c r="C36" i="24"/>
  <c r="C35" i="24"/>
  <c r="C34" i="24"/>
  <c r="C33" i="24"/>
  <c r="C32" i="24"/>
  <c r="C31" i="24"/>
  <c r="C30" i="24"/>
  <c r="C29" i="24"/>
  <c r="C28" i="24"/>
  <c r="C27" i="24"/>
  <c r="C26" i="24"/>
  <c r="C25" i="24"/>
  <c r="C24" i="24"/>
  <c r="C23" i="24"/>
  <c r="C22" i="24"/>
  <c r="C21" i="24"/>
  <c r="C20" i="24"/>
  <c r="C19" i="24"/>
  <c r="C18" i="24"/>
  <c r="C17" i="24"/>
  <c r="C16" i="24"/>
  <c r="C15" i="24"/>
  <c r="C14" i="24"/>
  <c r="C13" i="24"/>
  <c r="C12" i="24"/>
  <c r="C11" i="24"/>
  <c r="C10" i="24"/>
  <c r="C9" i="24"/>
  <c r="C8" i="24"/>
  <c r="M9" i="24" s="1"/>
  <c r="C7" i="24"/>
  <c r="H8" i="24" s="1"/>
  <c r="S14" i="31" l="1"/>
  <c r="R15" i="31"/>
  <c r="W16" i="31"/>
  <c r="Y17" i="31"/>
  <c r="X18" i="31"/>
  <c r="AB20" i="31"/>
  <c r="AC19" i="31"/>
  <c r="Z18" i="31"/>
  <c r="AA17" i="31"/>
  <c r="U16" i="31"/>
  <c r="T17" i="31"/>
  <c r="V17" i="31"/>
  <c r="W17" i="31" s="1"/>
  <c r="Q28" i="26"/>
  <c r="Q14" i="26"/>
  <c r="Q30" i="26"/>
  <c r="Q17" i="26"/>
  <c r="Q29" i="26"/>
  <c r="Q12" i="26"/>
  <c r="Q32" i="26"/>
  <c r="Q26" i="26"/>
  <c r="Q23" i="26"/>
  <c r="Q15" i="26"/>
  <c r="Q13" i="26"/>
  <c r="Q16" i="26"/>
  <c r="Q19" i="26"/>
  <c r="Q10" i="26"/>
  <c r="Q7" i="26"/>
  <c r="Q21" i="26"/>
  <c r="Q22" i="26"/>
  <c r="Q37" i="26"/>
  <c r="Q34" i="26"/>
  <c r="Q31" i="26"/>
  <c r="Q18" i="26"/>
  <c r="Q27" i="26"/>
  <c r="Q9" i="26"/>
  <c r="Q5" i="26"/>
  <c r="Q36" i="26"/>
  <c r="Q20" i="26"/>
  <c r="Q24" i="26"/>
  <c r="Q25" i="26"/>
  <c r="Q8" i="26"/>
  <c r="Q33" i="26"/>
  <c r="H9" i="24"/>
  <c r="H10" i="24" s="1"/>
  <c r="H11" i="24" s="1"/>
  <c r="H12" i="24" s="1"/>
  <c r="I8" i="24"/>
  <c r="M10" i="24"/>
  <c r="K11" i="24"/>
  <c r="L10" i="24"/>
  <c r="L8" i="24"/>
  <c r="N8" i="24" s="1"/>
  <c r="G7" i="24"/>
  <c r="I7" i="24" s="1"/>
  <c r="G9" i="24"/>
  <c r="L9" i="24"/>
  <c r="N9" i="24" s="1"/>
  <c r="G11" i="24"/>
  <c r="F12" i="24"/>
  <c r="G10" i="24"/>
  <c r="Y46" i="22"/>
  <c r="J46" i="22"/>
  <c r="Y45" i="22"/>
  <c r="Z10" i="22"/>
  <c r="X7" i="22"/>
  <c r="W41" i="22"/>
  <c r="W42" i="22"/>
  <c r="W43" i="22"/>
  <c r="J47" i="22"/>
  <c r="J48" i="22" s="1"/>
  <c r="Y47" i="22"/>
  <c r="F90" i="22"/>
  <c r="F89" i="22"/>
  <c r="F88" i="22"/>
  <c r="F87" i="22"/>
  <c r="F86" i="22"/>
  <c r="F85" i="22"/>
  <c r="F84" i="22"/>
  <c r="F83" i="22"/>
  <c r="F82" i="22"/>
  <c r="F81" i="22"/>
  <c r="F80" i="22"/>
  <c r="F79" i="22"/>
  <c r="F78" i="22"/>
  <c r="F77" i="22"/>
  <c r="F76" i="22"/>
  <c r="F75" i="22"/>
  <c r="F74" i="22"/>
  <c r="F73" i="22"/>
  <c r="F72" i="22"/>
  <c r="F71" i="22"/>
  <c r="F70" i="22"/>
  <c r="F69" i="22"/>
  <c r="F68" i="22"/>
  <c r="F67" i="22"/>
  <c r="F66" i="22"/>
  <c r="F65" i="22"/>
  <c r="F64" i="22"/>
  <c r="F63" i="22"/>
  <c r="F62" i="22"/>
  <c r="F61" i="22"/>
  <c r="F60" i="22"/>
  <c r="F59" i="22"/>
  <c r="F58" i="22"/>
  <c r="F57" i="22"/>
  <c r="F56" i="22"/>
  <c r="F55" i="22"/>
  <c r="F54" i="22"/>
  <c r="F53" i="22"/>
  <c r="F52" i="22"/>
  <c r="F51" i="22"/>
  <c r="F50" i="22"/>
  <c r="F49" i="22"/>
  <c r="F48" i="22"/>
  <c r="F47" i="22"/>
  <c r="F46" i="22"/>
  <c r="X45" i="22"/>
  <c r="X44" i="22"/>
  <c r="X43" i="22"/>
  <c r="X42" i="22"/>
  <c r="X41" i="22"/>
  <c r="X40" i="22"/>
  <c r="X39" i="22"/>
  <c r="X38" i="22"/>
  <c r="X37" i="22"/>
  <c r="X36" i="22"/>
  <c r="X35" i="22"/>
  <c r="X34" i="22"/>
  <c r="X33" i="22"/>
  <c r="X32" i="22"/>
  <c r="X31" i="22"/>
  <c r="X30" i="22"/>
  <c r="X29" i="22"/>
  <c r="X28" i="22"/>
  <c r="X27" i="22"/>
  <c r="X26" i="22"/>
  <c r="X25" i="22"/>
  <c r="X24" i="22"/>
  <c r="X23" i="22"/>
  <c r="X22" i="22"/>
  <c r="X21" i="22"/>
  <c r="X20" i="22"/>
  <c r="X19" i="22"/>
  <c r="X18" i="22"/>
  <c r="X17" i="22"/>
  <c r="X16" i="22"/>
  <c r="X15" i="22"/>
  <c r="X14" i="22"/>
  <c r="X13" i="22"/>
  <c r="X12" i="22"/>
  <c r="X11" i="22"/>
  <c r="X10" i="22"/>
  <c r="W44" i="22"/>
  <c r="W40" i="22"/>
  <c r="W39" i="22"/>
  <c r="W38" i="22"/>
  <c r="W37" i="22"/>
  <c r="W36" i="22"/>
  <c r="W35" i="22"/>
  <c r="W34" i="22"/>
  <c r="W33" i="22"/>
  <c r="W32" i="22"/>
  <c r="W31" i="22"/>
  <c r="W30" i="22"/>
  <c r="W29" i="22"/>
  <c r="W28" i="22"/>
  <c r="W27" i="22"/>
  <c r="W26" i="22"/>
  <c r="W25" i="22"/>
  <c r="W24" i="22"/>
  <c r="W23" i="22"/>
  <c r="W22" i="22"/>
  <c r="W21" i="22"/>
  <c r="W20" i="22"/>
  <c r="W19" i="22"/>
  <c r="W18" i="22"/>
  <c r="W17" i="22"/>
  <c r="W16" i="22"/>
  <c r="W15" i="22"/>
  <c r="W14" i="22"/>
  <c r="W13" i="22"/>
  <c r="W12" i="22"/>
  <c r="W11" i="22"/>
  <c r="W10" i="22"/>
  <c r="Z19" i="31" l="1"/>
  <c r="AA18" i="31"/>
  <c r="S15" i="31"/>
  <c r="R16" i="31"/>
  <c r="U17" i="31"/>
  <c r="T18" i="31"/>
  <c r="Y18" i="31"/>
  <c r="X19" i="31"/>
  <c r="AC20" i="31"/>
  <c r="AB21" i="31"/>
  <c r="V18" i="31"/>
  <c r="I9" i="24"/>
  <c r="I10" i="24"/>
  <c r="I11" i="24"/>
  <c r="K12" i="24"/>
  <c r="L11" i="24"/>
  <c r="M11" i="24"/>
  <c r="N10" i="24"/>
  <c r="H13" i="24"/>
  <c r="G12" i="24"/>
  <c r="I12" i="24" s="1"/>
  <c r="F13" i="24"/>
  <c r="Y48" i="22"/>
  <c r="J49" i="22"/>
  <c r="AB22" i="31" l="1"/>
  <c r="AC21" i="31"/>
  <c r="R17" i="31"/>
  <c r="S16" i="31"/>
  <c r="Y19" i="31"/>
  <c r="X20" i="31"/>
  <c r="W18" i="31"/>
  <c r="Z20" i="31"/>
  <c r="AA19" i="31"/>
  <c r="U18" i="31"/>
  <c r="T19" i="31"/>
  <c r="V19" i="31"/>
  <c r="W19" i="31" s="1"/>
  <c r="M12" i="24"/>
  <c r="N11" i="24"/>
  <c r="K13" i="24"/>
  <c r="L12" i="24"/>
  <c r="F14" i="24"/>
  <c r="G13" i="24"/>
  <c r="I13" i="24" s="1"/>
  <c r="H14" i="24"/>
  <c r="J50" i="22"/>
  <c r="Y49" i="22"/>
  <c r="AA20" i="31" l="1"/>
  <c r="Z21" i="31"/>
  <c r="R18" i="31"/>
  <c r="S17" i="31"/>
  <c r="U19" i="31"/>
  <c r="T20" i="31"/>
  <c r="AB23" i="31"/>
  <c r="AC22" i="31"/>
  <c r="Y20" i="31"/>
  <c r="X21" i="31"/>
  <c r="V20" i="31"/>
  <c r="K14" i="24"/>
  <c r="L13" i="24"/>
  <c r="M13" i="24"/>
  <c r="N12" i="24"/>
  <c r="H15" i="24"/>
  <c r="G14" i="24"/>
  <c r="I14" i="24" s="1"/>
  <c r="F15" i="24"/>
  <c r="J51" i="22"/>
  <c r="Y50" i="22"/>
  <c r="Y21" i="31" l="1"/>
  <c r="X22" i="31"/>
  <c r="W20" i="31"/>
  <c r="R19" i="31"/>
  <c r="S18" i="31"/>
  <c r="Z22" i="31"/>
  <c r="AA21" i="31"/>
  <c r="AB24" i="31"/>
  <c r="AC23" i="31"/>
  <c r="U20" i="31"/>
  <c r="T21" i="31"/>
  <c r="V21" i="31"/>
  <c r="W21" i="31" s="1"/>
  <c r="M14" i="24"/>
  <c r="N13" i="24"/>
  <c r="K15" i="24"/>
  <c r="L14" i="24"/>
  <c r="F16" i="24"/>
  <c r="G15" i="24"/>
  <c r="H16" i="24"/>
  <c r="I15" i="24"/>
  <c r="Y51" i="22"/>
  <c r="J52" i="22"/>
  <c r="R20" i="31" l="1"/>
  <c r="S19" i="31"/>
  <c r="AC24" i="31"/>
  <c r="AB25" i="31"/>
  <c r="AA22" i="31"/>
  <c r="Z23" i="31"/>
  <c r="Y22" i="31"/>
  <c r="X23" i="31"/>
  <c r="U21" i="31"/>
  <c r="T22" i="31"/>
  <c r="V22" i="31"/>
  <c r="W22" i="31" s="1"/>
  <c r="K16" i="24"/>
  <c r="L15" i="24"/>
  <c r="M15" i="24"/>
  <c r="N14" i="24"/>
  <c r="H17" i="24"/>
  <c r="F17" i="24"/>
  <c r="G16" i="24"/>
  <c r="I16" i="24" s="1"/>
  <c r="J53" i="22"/>
  <c r="Y52" i="22"/>
  <c r="U22" i="31" l="1"/>
  <c r="T23" i="31"/>
  <c r="Y23" i="31"/>
  <c r="X24" i="31"/>
  <c r="S20" i="31"/>
  <c r="R21" i="31"/>
  <c r="AA23" i="31"/>
  <c r="Z24" i="31"/>
  <c r="AB26" i="31"/>
  <c r="AC25" i="31"/>
  <c r="V23" i="31"/>
  <c r="W23" i="31" s="1"/>
  <c r="M16" i="24"/>
  <c r="N15" i="24"/>
  <c r="K17" i="24"/>
  <c r="L16" i="24"/>
  <c r="G17" i="24"/>
  <c r="F18" i="24"/>
  <c r="I17" i="24"/>
  <c r="H18" i="24"/>
  <c r="Y53" i="22"/>
  <c r="J54" i="22"/>
  <c r="Y24" i="31" l="1"/>
  <c r="X25" i="31"/>
  <c r="Z25" i="31"/>
  <c r="AA24" i="31"/>
  <c r="R22" i="31"/>
  <c r="S21" i="31"/>
  <c r="U23" i="31"/>
  <c r="T24" i="31"/>
  <c r="AB27" i="31"/>
  <c r="AC26" i="31"/>
  <c r="V24" i="31"/>
  <c r="W24" i="31" s="1"/>
  <c r="K18" i="24"/>
  <c r="L17" i="24"/>
  <c r="M17" i="24"/>
  <c r="N16" i="24"/>
  <c r="H19" i="24"/>
  <c r="F19" i="24"/>
  <c r="G18" i="24"/>
  <c r="I18" i="24" s="1"/>
  <c r="Y54" i="22"/>
  <c r="J55" i="22"/>
  <c r="S22" i="31" l="1"/>
  <c r="R23" i="31"/>
  <c r="U24" i="31"/>
  <c r="T25" i="31"/>
  <c r="Z26" i="31"/>
  <c r="AA25" i="31"/>
  <c r="Y25" i="31"/>
  <c r="X26" i="31"/>
  <c r="AC27" i="31"/>
  <c r="AB28" i="31"/>
  <c r="V25" i="31"/>
  <c r="W25" i="31" s="1"/>
  <c r="M18" i="24"/>
  <c r="N17" i="24"/>
  <c r="K19" i="24"/>
  <c r="L18" i="24"/>
  <c r="F20" i="24"/>
  <c r="G19" i="24"/>
  <c r="I19" i="24" s="1"/>
  <c r="H20" i="24"/>
  <c r="J56" i="22"/>
  <c r="Y55" i="22"/>
  <c r="Y26" i="31" l="1"/>
  <c r="X27" i="31"/>
  <c r="Z27" i="31"/>
  <c r="AA26" i="31"/>
  <c r="R24" i="31"/>
  <c r="S23" i="31"/>
  <c r="U25" i="31"/>
  <c r="T26" i="31"/>
  <c r="AC28" i="31"/>
  <c r="AB29" i="31"/>
  <c r="V26" i="31"/>
  <c r="W26" i="31" s="1"/>
  <c r="K20" i="24"/>
  <c r="L19" i="24"/>
  <c r="M19" i="24"/>
  <c r="N18" i="24"/>
  <c r="H21" i="24"/>
  <c r="G20" i="24"/>
  <c r="I20" i="24" s="1"/>
  <c r="F21" i="24"/>
  <c r="J57" i="22"/>
  <c r="Y56" i="22"/>
  <c r="R25" i="31" l="1"/>
  <c r="S24" i="31"/>
  <c r="U26" i="31"/>
  <c r="T27" i="31"/>
  <c r="Y27" i="31"/>
  <c r="X28" i="31"/>
  <c r="AA27" i="31"/>
  <c r="Z28" i="31"/>
  <c r="AB30" i="31"/>
  <c r="AC29" i="31"/>
  <c r="V27" i="31"/>
  <c r="W27" i="31" s="1"/>
  <c r="M20" i="24"/>
  <c r="N19" i="24"/>
  <c r="K21" i="24"/>
  <c r="L20" i="24"/>
  <c r="F22" i="24"/>
  <c r="G21" i="24"/>
  <c r="H22" i="24"/>
  <c r="I21" i="24"/>
  <c r="J58" i="22"/>
  <c r="Y57" i="22"/>
  <c r="Y28" i="31" l="1"/>
  <c r="X29" i="31"/>
  <c r="AA28" i="31"/>
  <c r="Z29" i="31"/>
  <c r="U27" i="31"/>
  <c r="T28" i="31"/>
  <c r="AB31" i="31"/>
  <c r="AC30" i="31"/>
  <c r="S25" i="31"/>
  <c r="R26" i="31"/>
  <c r="V28" i="31"/>
  <c r="W28" i="31" s="1"/>
  <c r="K22" i="24"/>
  <c r="L21" i="24"/>
  <c r="M21" i="24"/>
  <c r="N20" i="24"/>
  <c r="G22" i="24"/>
  <c r="F23" i="24"/>
  <c r="I22" i="24"/>
  <c r="H23" i="24"/>
  <c r="Y58" i="22"/>
  <c r="J59" i="22"/>
  <c r="Y29" i="31" l="1"/>
  <c r="X30" i="31"/>
  <c r="AB32" i="31"/>
  <c r="AC31" i="31"/>
  <c r="U28" i="31"/>
  <c r="T29" i="31"/>
  <c r="Z30" i="31"/>
  <c r="AA29" i="31"/>
  <c r="R27" i="31"/>
  <c r="S26" i="31"/>
  <c r="V29" i="31"/>
  <c r="W29" i="31" s="1"/>
  <c r="M22" i="24"/>
  <c r="N21" i="24"/>
  <c r="K23" i="24"/>
  <c r="L22" i="24"/>
  <c r="H24" i="24"/>
  <c r="F24" i="24"/>
  <c r="G23" i="24"/>
  <c r="I23" i="24" s="1"/>
  <c r="J60" i="22"/>
  <c r="Y59" i="22"/>
  <c r="Y30" i="31" l="1"/>
  <c r="X31" i="31"/>
  <c r="Z31" i="31"/>
  <c r="AA30" i="31"/>
  <c r="U29" i="31"/>
  <c r="T30" i="31"/>
  <c r="AC32" i="31"/>
  <c r="AB33" i="31"/>
  <c r="S27" i="31"/>
  <c r="R28" i="31"/>
  <c r="V30" i="31"/>
  <c r="W30" i="31" s="1"/>
  <c r="K24" i="24"/>
  <c r="L23" i="24"/>
  <c r="M23" i="24"/>
  <c r="N22" i="24"/>
  <c r="F25" i="24"/>
  <c r="G24" i="24"/>
  <c r="H25" i="24"/>
  <c r="I24" i="24"/>
  <c r="J61" i="22"/>
  <c r="Y60" i="22"/>
  <c r="Y31" i="31" l="1"/>
  <c r="X32" i="31"/>
  <c r="AB34" i="31"/>
  <c r="AC33" i="31"/>
  <c r="U30" i="31"/>
  <c r="T31" i="31"/>
  <c r="Z32" i="31"/>
  <c r="AA31" i="31"/>
  <c r="R29" i="31"/>
  <c r="S28" i="31"/>
  <c r="V31" i="31"/>
  <c r="W31" i="31" s="1"/>
  <c r="M24" i="24"/>
  <c r="N23" i="24"/>
  <c r="K25" i="24"/>
  <c r="L24" i="24"/>
  <c r="H26" i="24"/>
  <c r="G25" i="24"/>
  <c r="I25" i="24" s="1"/>
  <c r="F26" i="24"/>
  <c r="J62" i="22"/>
  <c r="Y61" i="22"/>
  <c r="AA32" i="31" l="1"/>
  <c r="Z33" i="31"/>
  <c r="U31" i="31"/>
  <c r="T32" i="31"/>
  <c r="Y32" i="31"/>
  <c r="X33" i="31"/>
  <c r="AB35" i="31"/>
  <c r="AC34" i="31"/>
  <c r="R30" i="31"/>
  <c r="S29" i="31"/>
  <c r="V32" i="31"/>
  <c r="W32" i="31" s="1"/>
  <c r="K26" i="24"/>
  <c r="L25" i="24"/>
  <c r="M25" i="24"/>
  <c r="N24" i="24"/>
  <c r="F27" i="24"/>
  <c r="G26" i="24"/>
  <c r="H27" i="24"/>
  <c r="I26" i="24"/>
  <c r="Y62" i="22"/>
  <c r="J63" i="22"/>
  <c r="Z34" i="31" l="1"/>
  <c r="AA33" i="31"/>
  <c r="AB36" i="31"/>
  <c r="AC35" i="31"/>
  <c r="Y33" i="31"/>
  <c r="X34" i="31"/>
  <c r="U32" i="31"/>
  <c r="T33" i="31"/>
  <c r="R31" i="31"/>
  <c r="S30" i="31"/>
  <c r="V33" i="31"/>
  <c r="W33" i="31" s="1"/>
  <c r="M26" i="24"/>
  <c r="N25" i="24"/>
  <c r="K27" i="24"/>
  <c r="L26" i="24"/>
  <c r="H28" i="24"/>
  <c r="G27" i="24"/>
  <c r="I27" i="24" s="1"/>
  <c r="F28" i="24"/>
  <c r="J64" i="22"/>
  <c r="Y63" i="22"/>
  <c r="U33" i="31" l="1"/>
  <c r="T34" i="31"/>
  <c r="Y34" i="31"/>
  <c r="X35" i="31"/>
  <c r="AC36" i="31"/>
  <c r="AB37" i="31"/>
  <c r="R32" i="31"/>
  <c r="S31" i="31"/>
  <c r="Z35" i="31"/>
  <c r="AA34" i="31"/>
  <c r="V34" i="31"/>
  <c r="W34" i="31" s="1"/>
  <c r="K28" i="24"/>
  <c r="L27" i="24"/>
  <c r="M27" i="24"/>
  <c r="N26" i="24"/>
  <c r="G28" i="24"/>
  <c r="I28" i="24" s="1"/>
  <c r="F29" i="24"/>
  <c r="H29" i="24"/>
  <c r="J65" i="22"/>
  <c r="Y64" i="22"/>
  <c r="U34" i="31" l="1"/>
  <c r="T35" i="31"/>
  <c r="R33" i="31"/>
  <c r="S32" i="31"/>
  <c r="AB38" i="31"/>
  <c r="AC37" i="31"/>
  <c r="Y35" i="31"/>
  <c r="X36" i="31"/>
  <c r="AA35" i="31"/>
  <c r="Z36" i="31"/>
  <c r="V35" i="31"/>
  <c r="W35" i="31" s="1"/>
  <c r="M28" i="24"/>
  <c r="N27" i="24"/>
  <c r="K29" i="24"/>
  <c r="L28" i="24"/>
  <c r="H30" i="24"/>
  <c r="F30" i="24"/>
  <c r="G29" i="24"/>
  <c r="I29" i="24" s="1"/>
  <c r="J66" i="22"/>
  <c r="Y65" i="22"/>
  <c r="AB39" i="31" l="1"/>
  <c r="AC38" i="31"/>
  <c r="Y36" i="31"/>
  <c r="X37" i="31"/>
  <c r="S33" i="31"/>
  <c r="R34" i="31"/>
  <c r="AA36" i="31"/>
  <c r="Z37" i="31"/>
  <c r="U35" i="31"/>
  <c r="T36" i="31"/>
  <c r="V36" i="31"/>
  <c r="W36" i="31" s="1"/>
  <c r="K30" i="24"/>
  <c r="L29" i="24"/>
  <c r="M29" i="24"/>
  <c r="N28" i="24"/>
  <c r="G30" i="24"/>
  <c r="I30" i="24" s="1"/>
  <c r="F31" i="24"/>
  <c r="H31" i="24"/>
  <c r="Y66" i="22"/>
  <c r="J67" i="22"/>
  <c r="Z38" i="31" l="1"/>
  <c r="AA37" i="31"/>
  <c r="R35" i="31"/>
  <c r="S34" i="31"/>
  <c r="Y37" i="31"/>
  <c r="X38" i="31"/>
  <c r="U36" i="31"/>
  <c r="T37" i="31"/>
  <c r="AB40" i="31"/>
  <c r="AC39" i="31"/>
  <c r="V37" i="31"/>
  <c r="W37" i="31" s="1"/>
  <c r="M30" i="24"/>
  <c r="N29" i="24"/>
  <c r="K31" i="24"/>
  <c r="L30" i="24"/>
  <c r="H32" i="24"/>
  <c r="F32" i="24"/>
  <c r="G31" i="24"/>
  <c r="I31" i="24" s="1"/>
  <c r="J68" i="22"/>
  <c r="Y67" i="22"/>
  <c r="U37" i="31" l="1"/>
  <c r="T38" i="31"/>
  <c r="Y38" i="31"/>
  <c r="X39" i="31"/>
  <c r="S35" i="31"/>
  <c r="R36" i="31"/>
  <c r="AC40" i="31"/>
  <c r="AB41" i="31"/>
  <c r="AA38" i="31"/>
  <c r="Z39" i="31"/>
  <c r="V38" i="31"/>
  <c r="W38" i="31" s="1"/>
  <c r="K32" i="24"/>
  <c r="L31" i="24"/>
  <c r="M31" i="24"/>
  <c r="N30" i="24"/>
  <c r="G32" i="24"/>
  <c r="F33" i="24"/>
  <c r="H33" i="24"/>
  <c r="I32" i="24"/>
  <c r="J69" i="22"/>
  <c r="Y68" i="22"/>
  <c r="AB42" i="31" l="1"/>
  <c r="AC41" i="31"/>
  <c r="S36" i="31"/>
  <c r="R37" i="31"/>
  <c r="Y39" i="31"/>
  <c r="X40" i="31"/>
  <c r="AA39" i="31"/>
  <c r="Z40" i="31"/>
  <c r="U38" i="31"/>
  <c r="T39" i="31"/>
  <c r="V39" i="31"/>
  <c r="W39" i="31" s="1"/>
  <c r="M32" i="24"/>
  <c r="N31" i="24"/>
  <c r="K33" i="24"/>
  <c r="L32" i="24"/>
  <c r="H34" i="24"/>
  <c r="G33" i="24"/>
  <c r="I33" i="24" s="1"/>
  <c r="F34" i="24"/>
  <c r="J70" i="22"/>
  <c r="Y69" i="22"/>
  <c r="AA40" i="31" l="1"/>
  <c r="Z41" i="31"/>
  <c r="Y40" i="31"/>
  <c r="X41" i="31"/>
  <c r="S37" i="31"/>
  <c r="R38" i="31"/>
  <c r="U39" i="31"/>
  <c r="T40" i="31"/>
  <c r="AB43" i="31"/>
  <c r="AC42" i="31"/>
  <c r="V40" i="31"/>
  <c r="W40" i="31" s="1"/>
  <c r="K34" i="24"/>
  <c r="L33" i="24"/>
  <c r="M33" i="24"/>
  <c r="N32" i="24"/>
  <c r="F35" i="24"/>
  <c r="G34" i="24"/>
  <c r="H35" i="24"/>
  <c r="I34" i="24"/>
  <c r="Y70" i="22"/>
  <c r="J71" i="22"/>
  <c r="U40" i="31" l="1"/>
  <c r="T41" i="31"/>
  <c r="S38" i="31"/>
  <c r="R39" i="31"/>
  <c r="Y41" i="31"/>
  <c r="X42" i="31"/>
  <c r="Z42" i="31"/>
  <c r="AA41" i="31"/>
  <c r="AB44" i="31"/>
  <c r="AC43" i="31"/>
  <c r="V41" i="31"/>
  <c r="W41" i="31" s="1"/>
  <c r="M34" i="24"/>
  <c r="N33" i="24"/>
  <c r="K35" i="24"/>
  <c r="L34" i="24"/>
  <c r="H36" i="24"/>
  <c r="G35" i="24"/>
  <c r="I35" i="24" s="1"/>
  <c r="F36" i="24"/>
  <c r="Y71" i="22"/>
  <c r="J72" i="22"/>
  <c r="Y42" i="31" l="1"/>
  <c r="X43" i="31"/>
  <c r="AA42" i="31"/>
  <c r="Z43" i="31"/>
  <c r="R40" i="31"/>
  <c r="S39" i="31"/>
  <c r="U41" i="31"/>
  <c r="T42" i="31"/>
  <c r="AC44" i="31"/>
  <c r="AB48" i="31"/>
  <c r="V42" i="31"/>
  <c r="W42" i="31" s="1"/>
  <c r="K36" i="24"/>
  <c r="L35" i="24"/>
  <c r="M35" i="24"/>
  <c r="N34" i="24"/>
  <c r="H37" i="24"/>
  <c r="G36" i="24"/>
  <c r="I36" i="24" s="1"/>
  <c r="F37" i="24"/>
  <c r="J73" i="22"/>
  <c r="Y72" i="22"/>
  <c r="R41" i="31" l="1"/>
  <c r="S40" i="31"/>
  <c r="U42" i="31"/>
  <c r="T43" i="31"/>
  <c r="AA43" i="31"/>
  <c r="Z44" i="31"/>
  <c r="Y43" i="31"/>
  <c r="X44" i="31"/>
  <c r="AC48" i="31"/>
  <c r="AD15" i="31"/>
  <c r="V43" i="31"/>
  <c r="W43" i="31" s="1"/>
  <c r="M36" i="24"/>
  <c r="N35" i="24"/>
  <c r="K37" i="24"/>
  <c r="L36" i="24"/>
  <c r="F38" i="24"/>
  <c r="G37" i="24"/>
  <c r="H38" i="24"/>
  <c r="I37" i="24"/>
  <c r="J74" i="22"/>
  <c r="Y73" i="22"/>
  <c r="Y44" i="31" l="1"/>
  <c r="X48" i="31"/>
  <c r="AA44" i="31"/>
  <c r="Z48" i="31"/>
  <c r="U43" i="31"/>
  <c r="T44" i="31"/>
  <c r="R42" i="31"/>
  <c r="S41" i="31"/>
  <c r="V44" i="31"/>
  <c r="V48" i="31" s="1"/>
  <c r="K38" i="24"/>
  <c r="L37" i="24"/>
  <c r="M37" i="24"/>
  <c r="N36" i="24"/>
  <c r="H39" i="24"/>
  <c r="G38" i="24"/>
  <c r="I38" i="24" s="1"/>
  <c r="F39" i="24"/>
  <c r="Y74" i="22"/>
  <c r="J75" i="22"/>
  <c r="U44" i="31" l="1"/>
  <c r="U48" i="31" s="1"/>
  <c r="T48" i="31"/>
  <c r="R43" i="31"/>
  <c r="R44" i="31" s="1"/>
  <c r="S44" i="31" s="1"/>
  <c r="S42" i="31"/>
  <c r="AD14" i="31"/>
  <c r="AA48" i="31"/>
  <c r="Y48" i="31"/>
  <c r="AD13" i="31"/>
  <c r="W44" i="31"/>
  <c r="M38" i="24"/>
  <c r="N37" i="24"/>
  <c r="K39" i="24"/>
  <c r="L38" i="24"/>
  <c r="F40" i="24"/>
  <c r="G39" i="24"/>
  <c r="I39" i="24" s="1"/>
  <c r="H40" i="24"/>
  <c r="Y75" i="22"/>
  <c r="J76" i="22"/>
  <c r="S43" i="31" l="1"/>
  <c r="AD12" i="31"/>
  <c r="W48" i="31"/>
  <c r="AD11" i="31"/>
  <c r="K40" i="24"/>
  <c r="L39" i="24"/>
  <c r="M39" i="24"/>
  <c r="N38" i="24"/>
  <c r="H41" i="24"/>
  <c r="G40" i="24"/>
  <c r="I40" i="24" s="1"/>
  <c r="F41" i="24"/>
  <c r="J77" i="22"/>
  <c r="Y76" i="22"/>
  <c r="R48" i="31" l="1"/>
  <c r="M40" i="24"/>
  <c r="N39" i="24"/>
  <c r="K41" i="24"/>
  <c r="L40" i="24"/>
  <c r="H42" i="24"/>
  <c r="G41" i="24"/>
  <c r="I41" i="24" s="1"/>
  <c r="F42" i="24"/>
  <c r="J78" i="22"/>
  <c r="Y77" i="22"/>
  <c r="S48" i="31" l="1"/>
  <c r="AD10" i="31"/>
  <c r="K42" i="24"/>
  <c r="L41" i="24"/>
  <c r="M41" i="24"/>
  <c r="N40" i="24"/>
  <c r="F43" i="24"/>
  <c r="G42" i="24"/>
  <c r="I42" i="24" s="1"/>
  <c r="H43" i="24"/>
  <c r="Y78" i="22"/>
  <c r="J79" i="22"/>
  <c r="M42" i="24" l="1"/>
  <c r="N41" i="24"/>
  <c r="K43" i="24"/>
  <c r="L42" i="24"/>
  <c r="G43" i="24"/>
  <c r="I43" i="24" s="1"/>
  <c r="F44" i="24"/>
  <c r="H44" i="24"/>
  <c r="J80" i="22"/>
  <c r="Y79" i="22"/>
  <c r="K44" i="24" l="1"/>
  <c r="L43" i="24"/>
  <c r="M43" i="24"/>
  <c r="N42" i="24"/>
  <c r="H45" i="24"/>
  <c r="F45" i="24"/>
  <c r="G44" i="24"/>
  <c r="I44" i="24" s="1"/>
  <c r="J81" i="22"/>
  <c r="Y80" i="22"/>
  <c r="M44" i="24" l="1"/>
  <c r="N43" i="24"/>
  <c r="K45" i="24"/>
  <c r="L44" i="24"/>
  <c r="H46" i="24"/>
  <c r="F46" i="24"/>
  <c r="G45" i="24"/>
  <c r="I45" i="24" s="1"/>
  <c r="J82" i="22"/>
  <c r="Y81" i="22"/>
  <c r="K46" i="24" l="1"/>
  <c r="L45" i="24"/>
  <c r="M45" i="24"/>
  <c r="N44" i="24"/>
  <c r="G46" i="24"/>
  <c r="I46" i="24" s="1"/>
  <c r="F47" i="24"/>
  <c r="H47" i="24"/>
  <c r="J83" i="22"/>
  <c r="Y82" i="22"/>
  <c r="M46" i="24" l="1"/>
  <c r="N45" i="24"/>
  <c r="K47" i="24"/>
  <c r="L46" i="24"/>
  <c r="H48" i="24"/>
  <c r="F48" i="24"/>
  <c r="G47" i="24"/>
  <c r="I47" i="24" s="1"/>
  <c r="Y83" i="22"/>
  <c r="J84" i="22"/>
  <c r="K48" i="24" l="1"/>
  <c r="L47" i="24"/>
  <c r="M47" i="24"/>
  <c r="N46" i="24"/>
  <c r="G48" i="24"/>
  <c r="F49" i="24"/>
  <c r="H49" i="24"/>
  <c r="I48" i="24"/>
  <c r="J85" i="22"/>
  <c r="Y84" i="22"/>
  <c r="M48" i="24" l="1"/>
  <c r="N47" i="24"/>
  <c r="K49" i="24"/>
  <c r="L48" i="24"/>
  <c r="H50" i="24"/>
  <c r="G49" i="24"/>
  <c r="I49" i="24" s="1"/>
  <c r="F50" i="24"/>
  <c r="Y85" i="22"/>
  <c r="J86" i="22"/>
  <c r="K50" i="24" l="1"/>
  <c r="L49" i="24"/>
  <c r="M49" i="24"/>
  <c r="N48" i="24"/>
  <c r="F51" i="24"/>
  <c r="G50" i="24"/>
  <c r="I50" i="24" s="1"/>
  <c r="H51" i="24"/>
  <c r="Y86" i="22"/>
  <c r="J87" i="22"/>
  <c r="M50" i="24" l="1"/>
  <c r="N49" i="24"/>
  <c r="K51" i="24"/>
  <c r="L50" i="24"/>
  <c r="H52" i="24"/>
  <c r="F52" i="24"/>
  <c r="G52" i="24" s="1"/>
  <c r="G51" i="24"/>
  <c r="I51" i="24" s="1"/>
  <c r="Y87" i="22"/>
  <c r="J88" i="22"/>
  <c r="K52" i="24" l="1"/>
  <c r="L52" i="24" s="1"/>
  <c r="L51" i="24"/>
  <c r="M51" i="24"/>
  <c r="N50" i="24"/>
  <c r="I52" i="24"/>
  <c r="I4" i="24" s="1"/>
  <c r="E7" i="24" s="1"/>
  <c r="J89" i="22"/>
  <c r="Y88" i="22"/>
  <c r="M52" i="24" l="1"/>
  <c r="N52" i="24" s="1"/>
  <c r="N51" i="24"/>
  <c r="J90" i="22"/>
  <c r="Y90" i="22" s="1"/>
  <c r="Y8" i="22" s="1"/>
  <c r="Y89" i="22"/>
  <c r="N4" i="24" l="1"/>
  <c r="S44" i="22"/>
  <c r="S43" i="22"/>
  <c r="S42" i="22"/>
  <c r="S41" i="22"/>
  <c r="S40" i="22"/>
  <c r="S39" i="22"/>
  <c r="S38" i="22"/>
  <c r="S37" i="22"/>
  <c r="S36" i="22"/>
  <c r="S35" i="22"/>
  <c r="S34" i="22"/>
  <c r="S33" i="22"/>
  <c r="S32" i="22"/>
  <c r="S31" i="22"/>
  <c r="S30" i="22"/>
  <c r="S29" i="22"/>
  <c r="S28" i="22"/>
  <c r="S27" i="22"/>
  <c r="S26" i="22"/>
  <c r="S25" i="22"/>
  <c r="S24" i="22"/>
  <c r="S23" i="22"/>
  <c r="S22" i="22"/>
  <c r="S21" i="22"/>
  <c r="S20" i="22"/>
  <c r="S19" i="22"/>
  <c r="S18" i="22"/>
  <c r="S17" i="22"/>
  <c r="S16" i="22"/>
  <c r="S15" i="22"/>
  <c r="S14" i="22"/>
  <c r="S13" i="22"/>
  <c r="S12" i="22"/>
  <c r="S11" i="22"/>
  <c r="S10" i="22"/>
  <c r="P44" i="22"/>
  <c r="P43" i="22"/>
  <c r="P42" i="22"/>
  <c r="P41" i="22"/>
  <c r="P40" i="22"/>
  <c r="P39" i="22"/>
  <c r="P38" i="22"/>
  <c r="P37" i="22"/>
  <c r="P36" i="22"/>
  <c r="P35" i="22"/>
  <c r="P34" i="22"/>
  <c r="P33" i="22"/>
  <c r="P32" i="22"/>
  <c r="P31" i="22"/>
  <c r="P30" i="22"/>
  <c r="P29" i="22"/>
  <c r="P28" i="22"/>
  <c r="P27" i="22"/>
  <c r="P26" i="22"/>
  <c r="P25" i="22"/>
  <c r="P24" i="22"/>
  <c r="P23" i="22"/>
  <c r="P22" i="22"/>
  <c r="P21" i="22"/>
  <c r="P20" i="22"/>
  <c r="P19" i="22"/>
  <c r="P18" i="22"/>
  <c r="P17" i="22"/>
  <c r="P16" i="22"/>
  <c r="P15" i="22"/>
  <c r="P14" i="22"/>
  <c r="P13" i="22"/>
  <c r="P12" i="22"/>
  <c r="P11" i="22"/>
  <c r="P10" i="22"/>
  <c r="N44" i="22"/>
  <c r="N43" i="22"/>
  <c r="N42" i="22"/>
  <c r="N41" i="22"/>
  <c r="N40" i="22"/>
  <c r="N39" i="22"/>
  <c r="N38" i="22"/>
  <c r="N37" i="22"/>
  <c r="N36" i="22"/>
  <c r="N35" i="22"/>
  <c r="N34" i="22"/>
  <c r="N33" i="22"/>
  <c r="N32" i="22"/>
  <c r="N31" i="22"/>
  <c r="N30" i="22"/>
  <c r="N29" i="22"/>
  <c r="N28" i="22"/>
  <c r="N27" i="22"/>
  <c r="N26" i="22"/>
  <c r="N25" i="22"/>
  <c r="N24" i="22"/>
  <c r="N23" i="22"/>
  <c r="N22" i="22"/>
  <c r="N21" i="22"/>
  <c r="N20" i="22"/>
  <c r="N19" i="22"/>
  <c r="N18" i="22"/>
  <c r="N17" i="22"/>
  <c r="N16" i="22"/>
  <c r="N15" i="22"/>
  <c r="N14" i="22"/>
  <c r="N13" i="22"/>
  <c r="N12" i="22"/>
  <c r="N11" i="22"/>
  <c r="N10" i="22"/>
  <c r="O10" i="22" s="1"/>
  <c r="Q11" i="22"/>
  <c r="Q10" i="22"/>
  <c r="H45" i="22"/>
  <c r="G45" i="22"/>
  <c r="F45" i="22"/>
  <c r="H44" i="22"/>
  <c r="G44" i="22"/>
  <c r="F44" i="22"/>
  <c r="H43" i="22"/>
  <c r="G43" i="22"/>
  <c r="F43" i="22"/>
  <c r="H42" i="22"/>
  <c r="G42" i="22"/>
  <c r="F42" i="22"/>
  <c r="H41" i="22"/>
  <c r="G41" i="22"/>
  <c r="F41" i="22"/>
  <c r="H40" i="22"/>
  <c r="G40" i="22"/>
  <c r="F40" i="22"/>
  <c r="H39" i="22"/>
  <c r="G39" i="22"/>
  <c r="F39" i="22"/>
  <c r="H38" i="22"/>
  <c r="G38" i="22"/>
  <c r="F38" i="22"/>
  <c r="H37" i="22"/>
  <c r="G37" i="22"/>
  <c r="F37" i="22"/>
  <c r="H36" i="22"/>
  <c r="G36" i="22"/>
  <c r="F36" i="22"/>
  <c r="H35" i="22"/>
  <c r="G35" i="22"/>
  <c r="F35" i="22"/>
  <c r="H34" i="22"/>
  <c r="G34" i="22"/>
  <c r="F34" i="22"/>
  <c r="H33" i="22"/>
  <c r="G33" i="22"/>
  <c r="F33" i="22"/>
  <c r="H32" i="22"/>
  <c r="G32" i="22"/>
  <c r="F32" i="22"/>
  <c r="H31" i="22"/>
  <c r="G31" i="22"/>
  <c r="F31" i="22"/>
  <c r="H30" i="22"/>
  <c r="G30" i="22"/>
  <c r="F30" i="22"/>
  <c r="H29" i="22"/>
  <c r="G29" i="22"/>
  <c r="F29" i="22"/>
  <c r="H28" i="22"/>
  <c r="G28" i="22"/>
  <c r="F28" i="22"/>
  <c r="H27" i="22"/>
  <c r="G27" i="22"/>
  <c r="F27" i="22"/>
  <c r="H26" i="22"/>
  <c r="G26" i="22"/>
  <c r="F26" i="22"/>
  <c r="H25" i="22"/>
  <c r="G25" i="22"/>
  <c r="F25" i="22"/>
  <c r="H24" i="22"/>
  <c r="G24" i="22"/>
  <c r="F24" i="22"/>
  <c r="H23" i="22"/>
  <c r="G23" i="22"/>
  <c r="F23" i="22"/>
  <c r="H22" i="22"/>
  <c r="G22" i="22"/>
  <c r="F22" i="22"/>
  <c r="H21" i="22"/>
  <c r="G21" i="22"/>
  <c r="F21" i="22"/>
  <c r="H20" i="22"/>
  <c r="G20" i="22"/>
  <c r="F20" i="22"/>
  <c r="H19" i="22"/>
  <c r="G19" i="22"/>
  <c r="F19" i="22"/>
  <c r="H18" i="22"/>
  <c r="G18" i="22"/>
  <c r="F18" i="22"/>
  <c r="H17" i="22"/>
  <c r="G17" i="22"/>
  <c r="F17" i="22"/>
  <c r="H16" i="22"/>
  <c r="G16" i="22"/>
  <c r="F16" i="22"/>
  <c r="H15" i="22"/>
  <c r="G15" i="22"/>
  <c r="F15" i="22"/>
  <c r="H14" i="22"/>
  <c r="G14" i="22"/>
  <c r="F14" i="22"/>
  <c r="H13" i="22"/>
  <c r="G13" i="22"/>
  <c r="F13" i="22"/>
  <c r="H12" i="22"/>
  <c r="G12" i="22"/>
  <c r="F12" i="22"/>
  <c r="H11" i="22"/>
  <c r="G11" i="22"/>
  <c r="F11" i="22"/>
  <c r="H10" i="22"/>
  <c r="G10" i="22"/>
  <c r="F10" i="22"/>
  <c r="O3" i="24" l="1"/>
  <c r="E8" i="24"/>
  <c r="K17" i="22"/>
  <c r="O11" i="22"/>
  <c r="R10" i="22"/>
  <c r="K36" i="22"/>
  <c r="K41" i="22"/>
  <c r="K45" i="22"/>
  <c r="K21" i="22"/>
  <c r="K13" i="22"/>
  <c r="K43" i="22"/>
  <c r="K12" i="22"/>
  <c r="K34" i="22"/>
  <c r="K10" i="22"/>
  <c r="K29" i="22"/>
  <c r="K19" i="22"/>
  <c r="K28" i="22"/>
  <c r="K32" i="22"/>
  <c r="K37" i="22"/>
  <c r="K35" i="22"/>
  <c r="K38" i="22"/>
  <c r="K42" i="22"/>
  <c r="K11" i="22"/>
  <c r="K25" i="22"/>
  <c r="K14" i="22"/>
  <c r="K16" i="22"/>
  <c r="K33" i="22"/>
  <c r="K40" i="22"/>
  <c r="K44" i="22"/>
  <c r="K20" i="22"/>
  <c r="K30" i="22"/>
  <c r="K18" i="22"/>
  <c r="K22" i="22"/>
  <c r="K26" i="22"/>
  <c r="K31" i="22"/>
  <c r="K39" i="22"/>
  <c r="K24" i="22"/>
  <c r="K15" i="22"/>
  <c r="K23" i="22"/>
  <c r="K27" i="22"/>
  <c r="E5" i="20"/>
  <c r="F5" i="20" s="1"/>
  <c r="H5" i="20"/>
  <c r="C5" i="20"/>
  <c r="A6" i="20"/>
  <c r="H6" i="20" s="1"/>
  <c r="A5" i="19"/>
  <c r="A6" i="19" s="1"/>
  <c r="A7" i="19" s="1"/>
  <c r="A8" i="19" s="1"/>
  <c r="A9" i="19" s="1"/>
  <c r="A10" i="19" s="1"/>
  <c r="A11" i="19" s="1"/>
  <c r="A12" i="19" s="1"/>
  <c r="X48" i="17"/>
  <c r="X47" i="17"/>
  <c r="X46" i="17"/>
  <c r="X45" i="17"/>
  <c r="X44" i="17"/>
  <c r="S49" i="17"/>
  <c r="S48" i="17"/>
  <c r="S47" i="17"/>
  <c r="S46" i="17"/>
  <c r="S45" i="17"/>
  <c r="S44" i="17"/>
  <c r="M49" i="17"/>
  <c r="M48" i="17"/>
  <c r="M47" i="17"/>
  <c r="M46" i="17"/>
  <c r="M45" i="17"/>
  <c r="M44" i="17"/>
  <c r="R45" i="17"/>
  <c r="W45" i="17" s="1"/>
  <c r="R41" i="17"/>
  <c r="L49" i="17"/>
  <c r="R49" i="17" s="1"/>
  <c r="L48" i="17"/>
  <c r="R48" i="17" s="1"/>
  <c r="W48" i="17" s="1"/>
  <c r="L47" i="17"/>
  <c r="R47" i="17" s="1"/>
  <c r="L46" i="17"/>
  <c r="R46" i="17" s="1"/>
  <c r="W46" i="17" s="1"/>
  <c r="L45" i="17"/>
  <c r="L44" i="17"/>
  <c r="R44" i="17" s="1"/>
  <c r="W44" i="17" s="1"/>
  <c r="L43" i="17"/>
  <c r="R43" i="17" s="1"/>
  <c r="W43" i="17" s="1"/>
  <c r="L42" i="17"/>
  <c r="R42" i="17" s="1"/>
  <c r="L41" i="17"/>
  <c r="L40" i="17"/>
  <c r="R40" i="17" s="1"/>
  <c r="L39" i="17"/>
  <c r="R39" i="17" s="1"/>
  <c r="L38" i="17"/>
  <c r="R38" i="17" s="1"/>
  <c r="L37" i="17"/>
  <c r="R37" i="17" s="1"/>
  <c r="L36" i="17"/>
  <c r="R36" i="17" s="1"/>
  <c r="L35" i="17"/>
  <c r="R35" i="17" s="1"/>
  <c r="W35" i="17" s="1"/>
  <c r="L34" i="17"/>
  <c r="R34" i="17" s="1"/>
  <c r="W34" i="17" s="1"/>
  <c r="U48" i="17"/>
  <c r="U47" i="17"/>
  <c r="U46" i="17"/>
  <c r="U45" i="17"/>
  <c r="U44" i="17"/>
  <c r="U43" i="17"/>
  <c r="U42" i="17"/>
  <c r="U41" i="17"/>
  <c r="U40" i="17"/>
  <c r="U39" i="17"/>
  <c r="U38" i="17"/>
  <c r="U37" i="17"/>
  <c r="U36" i="17"/>
  <c r="U35" i="17"/>
  <c r="U34" i="17"/>
  <c r="U33" i="17"/>
  <c r="U32" i="17"/>
  <c r="U31" i="17"/>
  <c r="U30" i="17"/>
  <c r="U29" i="17"/>
  <c r="U28" i="17"/>
  <c r="U27" i="17"/>
  <c r="U26" i="17"/>
  <c r="U25" i="17"/>
  <c r="U24" i="17"/>
  <c r="U23" i="17"/>
  <c r="U22" i="17"/>
  <c r="U21" i="17"/>
  <c r="U20" i="17"/>
  <c r="U19" i="17"/>
  <c r="U18" i="17"/>
  <c r="U17" i="17"/>
  <c r="U16" i="17"/>
  <c r="U15" i="17"/>
  <c r="U14" i="17"/>
  <c r="U13" i="17"/>
  <c r="U12" i="17"/>
  <c r="U11" i="17"/>
  <c r="U10" i="17"/>
  <c r="U9" i="17"/>
  <c r="U8" i="17"/>
  <c r="U7" i="17"/>
  <c r="U6" i="17"/>
  <c r="U5" i="17"/>
  <c r="Q49" i="17"/>
  <c r="P49" i="17"/>
  <c r="P48" i="17"/>
  <c r="P47" i="17"/>
  <c r="P46" i="17"/>
  <c r="Q45" i="17"/>
  <c r="P45" i="17"/>
  <c r="P44" i="17"/>
  <c r="P43" i="17"/>
  <c r="P42" i="17"/>
  <c r="Q41" i="17"/>
  <c r="P41" i="17"/>
  <c r="P40" i="17"/>
  <c r="P39" i="17"/>
  <c r="P38" i="17"/>
  <c r="Q37" i="17"/>
  <c r="P37" i="17"/>
  <c r="P36" i="17"/>
  <c r="P35" i="17"/>
  <c r="P34" i="17"/>
  <c r="Q33" i="17"/>
  <c r="P33" i="17"/>
  <c r="P32" i="17"/>
  <c r="P31" i="17"/>
  <c r="P30" i="17"/>
  <c r="Q29" i="17"/>
  <c r="P29" i="17"/>
  <c r="P28" i="17"/>
  <c r="P27" i="17"/>
  <c r="P26" i="17"/>
  <c r="Q25" i="17"/>
  <c r="P25" i="17"/>
  <c r="P24" i="17"/>
  <c r="P23" i="17"/>
  <c r="P22" i="17"/>
  <c r="Q21" i="17"/>
  <c r="P21" i="17"/>
  <c r="P20" i="17"/>
  <c r="P19" i="17"/>
  <c r="P18" i="17"/>
  <c r="Q17" i="17"/>
  <c r="P17" i="17"/>
  <c r="P16" i="17"/>
  <c r="P15" i="17"/>
  <c r="P14" i="17"/>
  <c r="P13" i="17"/>
  <c r="P12" i="17"/>
  <c r="P11" i="17"/>
  <c r="P10" i="17"/>
  <c r="P9" i="17"/>
  <c r="P8" i="17"/>
  <c r="P7" i="17"/>
  <c r="P6" i="17"/>
  <c r="P5" i="17"/>
  <c r="N49" i="17"/>
  <c r="K49" i="17"/>
  <c r="J49" i="17"/>
  <c r="I49" i="17"/>
  <c r="N48" i="17"/>
  <c r="K48" i="17"/>
  <c r="Q48" i="17" s="1"/>
  <c r="V48" i="17" s="1"/>
  <c r="J48" i="17"/>
  <c r="I48" i="17"/>
  <c r="N47" i="17"/>
  <c r="K47" i="17"/>
  <c r="Q47" i="17" s="1"/>
  <c r="J47" i="17"/>
  <c r="I47" i="17"/>
  <c r="N46" i="17"/>
  <c r="K46" i="17"/>
  <c r="Q46" i="17" s="1"/>
  <c r="V46" i="17" s="1"/>
  <c r="J46" i="17"/>
  <c r="I46" i="17"/>
  <c r="N45" i="17"/>
  <c r="K45" i="17"/>
  <c r="J45" i="17"/>
  <c r="I45" i="17"/>
  <c r="N44" i="17"/>
  <c r="K44" i="17"/>
  <c r="Q44" i="17" s="1"/>
  <c r="J44" i="17"/>
  <c r="I44" i="17"/>
  <c r="N43" i="17"/>
  <c r="K43" i="17"/>
  <c r="Q43" i="17" s="1"/>
  <c r="J43" i="17"/>
  <c r="I43" i="17"/>
  <c r="N42" i="17"/>
  <c r="K42" i="17"/>
  <c r="Q42" i="17" s="1"/>
  <c r="J42" i="17"/>
  <c r="I42" i="17"/>
  <c r="N41" i="17"/>
  <c r="K41" i="17"/>
  <c r="J41" i="17"/>
  <c r="I41" i="17"/>
  <c r="N40" i="17"/>
  <c r="K40" i="17"/>
  <c r="Q40" i="17" s="1"/>
  <c r="J40" i="17"/>
  <c r="I40" i="17"/>
  <c r="N39" i="17"/>
  <c r="K39" i="17"/>
  <c r="Q39" i="17" s="1"/>
  <c r="J39" i="17"/>
  <c r="I39" i="17"/>
  <c r="N38" i="17"/>
  <c r="K38" i="17"/>
  <c r="Q38" i="17" s="1"/>
  <c r="J38" i="17"/>
  <c r="I38" i="17"/>
  <c r="N37" i="17"/>
  <c r="K37" i="17"/>
  <c r="J37" i="17"/>
  <c r="I37" i="17"/>
  <c r="N36" i="17"/>
  <c r="K36" i="17"/>
  <c r="Q36" i="17" s="1"/>
  <c r="J36" i="17"/>
  <c r="I36" i="17"/>
  <c r="N35" i="17"/>
  <c r="K35" i="17"/>
  <c r="Q35" i="17" s="1"/>
  <c r="J35" i="17"/>
  <c r="I35" i="17"/>
  <c r="N34" i="17"/>
  <c r="K34" i="17"/>
  <c r="Q34" i="17" s="1"/>
  <c r="J34" i="17"/>
  <c r="I34" i="17"/>
  <c r="N33" i="17"/>
  <c r="K33" i="17"/>
  <c r="J33" i="17"/>
  <c r="I33" i="17"/>
  <c r="N32" i="17"/>
  <c r="K32" i="17"/>
  <c r="Q32" i="17" s="1"/>
  <c r="J32" i="17"/>
  <c r="I32" i="17"/>
  <c r="N31" i="17"/>
  <c r="K31" i="17"/>
  <c r="Q31" i="17" s="1"/>
  <c r="J31" i="17"/>
  <c r="I31" i="17"/>
  <c r="N30" i="17"/>
  <c r="K30" i="17"/>
  <c r="Q30" i="17" s="1"/>
  <c r="J30" i="17"/>
  <c r="I30" i="17"/>
  <c r="N29" i="17"/>
  <c r="K29" i="17"/>
  <c r="J29" i="17"/>
  <c r="I29" i="17"/>
  <c r="N28" i="17"/>
  <c r="K28" i="17"/>
  <c r="Q28" i="17" s="1"/>
  <c r="J28" i="17"/>
  <c r="I28" i="17"/>
  <c r="N27" i="17"/>
  <c r="K27" i="17"/>
  <c r="Q27" i="17" s="1"/>
  <c r="J27" i="17"/>
  <c r="I27" i="17"/>
  <c r="N26" i="17"/>
  <c r="K26" i="17"/>
  <c r="Q26" i="17" s="1"/>
  <c r="J26" i="17"/>
  <c r="I26" i="17"/>
  <c r="N25" i="17"/>
  <c r="K25" i="17"/>
  <c r="J25" i="17"/>
  <c r="I25" i="17"/>
  <c r="N24" i="17"/>
  <c r="K24" i="17"/>
  <c r="Q24" i="17" s="1"/>
  <c r="J24" i="17"/>
  <c r="I24" i="17"/>
  <c r="N23" i="17"/>
  <c r="K23" i="17"/>
  <c r="Q23" i="17" s="1"/>
  <c r="J23" i="17"/>
  <c r="I23" i="17"/>
  <c r="N22" i="17"/>
  <c r="K22" i="17"/>
  <c r="Q22" i="17" s="1"/>
  <c r="J22" i="17"/>
  <c r="I22" i="17"/>
  <c r="N21" i="17"/>
  <c r="K21" i="17"/>
  <c r="J21" i="17"/>
  <c r="I21" i="17"/>
  <c r="N20" i="17"/>
  <c r="K20" i="17"/>
  <c r="Q20" i="17" s="1"/>
  <c r="V20" i="17" s="1"/>
  <c r="J20" i="17"/>
  <c r="I20" i="17"/>
  <c r="N19" i="17"/>
  <c r="K19" i="17"/>
  <c r="Q19" i="17" s="1"/>
  <c r="J19" i="17"/>
  <c r="I19" i="17"/>
  <c r="N18" i="17"/>
  <c r="K18" i="17"/>
  <c r="Q18" i="17" s="1"/>
  <c r="V18" i="17" s="1"/>
  <c r="J18" i="17"/>
  <c r="I18" i="17"/>
  <c r="N17" i="17"/>
  <c r="K17" i="17"/>
  <c r="J17" i="17"/>
  <c r="I17" i="17"/>
  <c r="N16" i="17"/>
  <c r="K16" i="17"/>
  <c r="Q16" i="17" s="1"/>
  <c r="V16" i="17" s="1"/>
  <c r="J16" i="17"/>
  <c r="I16" i="17"/>
  <c r="N15" i="17"/>
  <c r="K15" i="17"/>
  <c r="Q15" i="17" s="1"/>
  <c r="J15" i="17"/>
  <c r="I15" i="17"/>
  <c r="N14" i="17"/>
  <c r="K14" i="17"/>
  <c r="Q14" i="17" s="1"/>
  <c r="V14" i="17" s="1"/>
  <c r="J14" i="17"/>
  <c r="I14" i="17"/>
  <c r="N13" i="17"/>
  <c r="J13" i="17"/>
  <c r="I13" i="17"/>
  <c r="N12" i="17"/>
  <c r="J12" i="17"/>
  <c r="I12" i="17"/>
  <c r="N11" i="17"/>
  <c r="J11" i="17"/>
  <c r="I11" i="17"/>
  <c r="N10" i="17"/>
  <c r="J10" i="17"/>
  <c r="I10" i="17"/>
  <c r="N9" i="17"/>
  <c r="J9" i="17"/>
  <c r="I9" i="17"/>
  <c r="N8" i="17"/>
  <c r="J8" i="17"/>
  <c r="I8" i="17"/>
  <c r="N7" i="17"/>
  <c r="J7" i="17"/>
  <c r="I7" i="17"/>
  <c r="N6" i="17"/>
  <c r="J6" i="17"/>
  <c r="I6" i="17"/>
  <c r="N5" i="17"/>
  <c r="J5" i="17"/>
  <c r="I5" i="17"/>
  <c r="N4" i="17"/>
  <c r="P4" i="17" s="1"/>
  <c r="U4" i="17" s="1"/>
  <c r="J4" i="17"/>
  <c r="I4" i="17"/>
  <c r="I15" i="14"/>
  <c r="I14" i="14"/>
  <c r="R11" i="14"/>
  <c r="R10" i="14"/>
  <c r="R9" i="14"/>
  <c r="R8" i="14"/>
  <c r="R7" i="14"/>
  <c r="R6" i="14"/>
  <c r="Q11" i="14"/>
  <c r="P11" i="14"/>
  <c r="O11" i="14"/>
  <c r="Q10" i="14"/>
  <c r="P10" i="14"/>
  <c r="O10" i="14"/>
  <c r="Q9" i="14"/>
  <c r="P9" i="14"/>
  <c r="O9" i="14"/>
  <c r="Q8" i="14"/>
  <c r="P8" i="14"/>
  <c r="O8" i="14"/>
  <c r="Q7" i="14"/>
  <c r="P7" i="14"/>
  <c r="O7" i="14"/>
  <c r="Q6" i="14"/>
  <c r="W6" i="14" s="1"/>
  <c r="P6" i="14"/>
  <c r="V6" i="14" s="1"/>
  <c r="O6" i="14"/>
  <c r="U6" i="14" s="1"/>
  <c r="I11" i="14"/>
  <c r="I6" i="14"/>
  <c r="AA6" i="14" s="1"/>
  <c r="M6" i="14"/>
  <c r="L6" i="14"/>
  <c r="H11" i="14"/>
  <c r="G11" i="14"/>
  <c r="F11" i="14"/>
  <c r="H10" i="14"/>
  <c r="G10" i="14"/>
  <c r="F10" i="14"/>
  <c r="I10" i="14" s="1"/>
  <c r="H9" i="14"/>
  <c r="G9" i="14"/>
  <c r="F9" i="14"/>
  <c r="I9" i="14" s="1"/>
  <c r="H8" i="14"/>
  <c r="G8" i="14"/>
  <c r="F8" i="14"/>
  <c r="I8" i="14" s="1"/>
  <c r="H7" i="14"/>
  <c r="G7" i="14"/>
  <c r="F7" i="14"/>
  <c r="I7" i="14" s="1"/>
  <c r="H6" i="14"/>
  <c r="G6" i="14"/>
  <c r="F6" i="14"/>
  <c r="K6" i="14" s="1"/>
  <c r="K7" i="14" s="1"/>
  <c r="K8" i="14" s="1"/>
  <c r="K9" i="14" s="1"/>
  <c r="K10" i="14" s="1"/>
  <c r="K11" i="14" s="1"/>
  <c r="U11" i="22" l="1"/>
  <c r="Q12" i="22"/>
  <c r="O12" i="22"/>
  <c r="R11" i="22"/>
  <c r="E6" i="20"/>
  <c r="F6" i="20" s="1"/>
  <c r="D5" i="20"/>
  <c r="G5" i="20" s="1"/>
  <c r="J6" i="20" s="1"/>
  <c r="A7" i="20"/>
  <c r="C6" i="20"/>
  <c r="C7" i="20"/>
  <c r="V24" i="17"/>
  <c r="V28" i="17"/>
  <c r="V32" i="17"/>
  <c r="V36" i="17"/>
  <c r="V38" i="17"/>
  <c r="V42" i="17"/>
  <c r="V44" i="17"/>
  <c r="V21" i="17"/>
  <c r="V41" i="17"/>
  <c r="V17" i="17"/>
  <c r="V19" i="17"/>
  <c r="V27" i="17"/>
  <c r="V35" i="17"/>
  <c r="V43" i="17"/>
  <c r="V37" i="17"/>
  <c r="W38" i="17"/>
  <c r="V25" i="17"/>
  <c r="W39" i="17"/>
  <c r="W47" i="17"/>
  <c r="V22" i="17"/>
  <c r="V26" i="17"/>
  <c r="V30" i="17"/>
  <c r="V34" i="17"/>
  <c r="V40" i="17"/>
  <c r="V29" i="17"/>
  <c r="W36" i="17"/>
  <c r="W37" i="17"/>
  <c r="V15" i="17"/>
  <c r="V23" i="17"/>
  <c r="V31" i="17"/>
  <c r="V39" i="17"/>
  <c r="V47" i="17"/>
  <c r="V45" i="17"/>
  <c r="W40" i="17"/>
  <c r="V33" i="17"/>
  <c r="W42" i="17"/>
  <c r="W41" i="17"/>
  <c r="X6" i="14"/>
  <c r="Y6" i="14" s="1"/>
  <c r="T7" i="14" s="1"/>
  <c r="L7" i="14"/>
  <c r="L8" i="14" s="1"/>
  <c r="L9" i="14" s="1"/>
  <c r="L10" i="14" s="1"/>
  <c r="L11" i="14" s="1"/>
  <c r="M7" i="14"/>
  <c r="M8" i="14" s="1"/>
  <c r="M9" i="14" s="1"/>
  <c r="M10" i="14" s="1"/>
  <c r="M11" i="14" s="1"/>
  <c r="U7" i="14"/>
  <c r="AA7" i="14"/>
  <c r="V7" i="14"/>
  <c r="W7" i="14"/>
  <c r="A5" i="4"/>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C3" i="4"/>
  <c r="D3" i="4" s="1"/>
  <c r="E3" i="4" s="1"/>
  <c r="F3" i="4" s="1"/>
  <c r="G3" i="4" s="1"/>
  <c r="H3" i="4" s="1"/>
  <c r="I3" i="4" s="1"/>
  <c r="J3" i="4" s="1"/>
  <c r="T10" i="22" l="1"/>
  <c r="Z11" i="22"/>
  <c r="U12" i="22"/>
  <c r="R12" i="22"/>
  <c r="O13" i="22"/>
  <c r="Q13" i="22"/>
  <c r="A8" i="20"/>
  <c r="E7" i="20"/>
  <c r="F7" i="20" s="1"/>
  <c r="D6" i="20"/>
  <c r="G6" i="20" s="1"/>
  <c r="J7" i="20" s="1"/>
  <c r="I6" i="20" s="1"/>
  <c r="H7" i="20"/>
  <c r="H8" i="20"/>
  <c r="I5" i="20"/>
  <c r="U8" i="14"/>
  <c r="X7" i="14"/>
  <c r="Y7" i="14" s="1"/>
  <c r="T8" i="14" s="1"/>
  <c r="V8" i="14" s="1"/>
  <c r="T11" i="22" l="1"/>
  <c r="Z12" i="22"/>
  <c r="U13" i="22"/>
  <c r="Q14" i="22"/>
  <c r="O14" i="22"/>
  <c r="R13" i="22"/>
  <c r="A9" i="20"/>
  <c r="E8" i="20"/>
  <c r="F8" i="20" s="1"/>
  <c r="C8" i="20"/>
  <c r="D7" i="20"/>
  <c r="G7" i="20" s="1"/>
  <c r="J8" i="20" s="1"/>
  <c r="I7" i="20" s="1"/>
  <c r="AA8" i="14"/>
  <c r="W8" i="14"/>
  <c r="X8" i="14" s="1"/>
  <c r="Y8" i="14" s="1"/>
  <c r="T9" i="14" s="1"/>
  <c r="AA9" i="14" s="1"/>
  <c r="T12" i="22" l="1"/>
  <c r="Z13" i="22"/>
  <c r="U14" i="22"/>
  <c r="O15" i="22"/>
  <c r="R14" i="22"/>
  <c r="Q15" i="22"/>
  <c r="A10" i="20"/>
  <c r="E9" i="20"/>
  <c r="F9" i="20" s="1"/>
  <c r="H9" i="20"/>
  <c r="C9" i="20"/>
  <c r="D8" i="20"/>
  <c r="G8" i="20" s="1"/>
  <c r="J9" i="20" s="1"/>
  <c r="V9" i="14"/>
  <c r="U9" i="14"/>
  <c r="W9" i="14"/>
  <c r="T13" i="22" l="1"/>
  <c r="Z14" i="22"/>
  <c r="U15" i="22"/>
  <c r="O16" i="22"/>
  <c r="R15" i="22"/>
  <c r="Q16" i="22"/>
  <c r="A11" i="20"/>
  <c r="E10" i="20"/>
  <c r="F10" i="20" s="1"/>
  <c r="C10" i="20"/>
  <c r="H10" i="20"/>
  <c r="D9" i="20"/>
  <c r="D10" i="20" s="1"/>
  <c r="I8" i="20"/>
  <c r="X9" i="14"/>
  <c r="Y9" i="14" s="1"/>
  <c r="T10" i="14" s="1"/>
  <c r="T14" i="22" l="1"/>
  <c r="Z15" i="22"/>
  <c r="U16" i="22"/>
  <c r="Q17" i="22"/>
  <c r="R16" i="22"/>
  <c r="O17" i="22"/>
  <c r="G10" i="20"/>
  <c r="J11" i="20" s="1"/>
  <c r="G9" i="20"/>
  <c r="J10" i="20" s="1"/>
  <c r="I9" i="20" s="1"/>
  <c r="A12" i="20"/>
  <c r="E11" i="20"/>
  <c r="F11" i="20" s="1"/>
  <c r="G11" i="20" s="1"/>
  <c r="H11" i="20"/>
  <c r="C11" i="20"/>
  <c r="D11" i="20" s="1"/>
  <c r="W10" i="14"/>
  <c r="V10" i="14"/>
  <c r="U10" i="14"/>
  <c r="X10" i="14" s="1"/>
  <c r="Y10" i="14" s="1"/>
  <c r="AA10" i="14"/>
  <c r="T15" i="22" l="1"/>
  <c r="Z16" i="22"/>
  <c r="U17" i="22"/>
  <c r="R17" i="22"/>
  <c r="O18" i="22"/>
  <c r="Q18" i="22"/>
  <c r="A13" i="20"/>
  <c r="E12" i="20"/>
  <c r="F12" i="20" s="1"/>
  <c r="H12" i="20"/>
  <c r="C12" i="20"/>
  <c r="D12" i="20" s="1"/>
  <c r="I10" i="20"/>
  <c r="J12" i="20"/>
  <c r="T16" i="22" l="1"/>
  <c r="Z17" i="22"/>
  <c r="U18" i="22"/>
  <c r="Q19" i="22"/>
  <c r="O19" i="22"/>
  <c r="R18" i="22"/>
  <c r="G12" i="20"/>
  <c r="J13" i="20" s="1"/>
  <c r="I11" i="20"/>
  <c r="A14" i="20"/>
  <c r="E13" i="20"/>
  <c r="F13" i="20" s="1"/>
  <c r="H13" i="20"/>
  <c r="C13" i="20"/>
  <c r="T17" i="22" l="1"/>
  <c r="Z18" i="22"/>
  <c r="U19" i="22"/>
  <c r="O20" i="22"/>
  <c r="R19" i="22"/>
  <c r="Q20" i="22"/>
  <c r="D13" i="20"/>
  <c r="G13" i="20" s="1"/>
  <c r="J14" i="20" s="1"/>
  <c r="A15" i="20"/>
  <c r="E14" i="20"/>
  <c r="F14" i="20" s="1"/>
  <c r="H14" i="20"/>
  <c r="C14" i="20"/>
  <c r="I12" i="20"/>
  <c r="T18" i="22" l="1"/>
  <c r="Z19" i="22"/>
  <c r="U20" i="22"/>
  <c r="Q21" i="22"/>
  <c r="R20" i="22"/>
  <c r="O21" i="22"/>
  <c r="I13" i="20"/>
  <c r="A16" i="20"/>
  <c r="E15" i="20"/>
  <c r="F15" i="20" s="1"/>
  <c r="H15" i="20"/>
  <c r="C15" i="20"/>
  <c r="D14" i="20"/>
  <c r="T19" i="22" l="1"/>
  <c r="Z20" i="22"/>
  <c r="U21" i="22"/>
  <c r="O22" i="22"/>
  <c r="R21" i="22"/>
  <c r="Q22" i="22"/>
  <c r="D15" i="20"/>
  <c r="G14" i="20"/>
  <c r="J15" i="20" s="1"/>
  <c r="I14" i="20" s="1"/>
  <c r="G15" i="20"/>
  <c r="J16" i="20" s="1"/>
  <c r="A17" i="20"/>
  <c r="E16" i="20"/>
  <c r="F16" i="20" s="1"/>
  <c r="C16" i="20"/>
  <c r="H16" i="20"/>
  <c r="D16" i="20"/>
  <c r="T20" i="22" l="1"/>
  <c r="Z21" i="22"/>
  <c r="U22" i="22"/>
  <c r="Q23" i="22"/>
  <c r="O23" i="22"/>
  <c r="R22" i="22"/>
  <c r="G16" i="20"/>
  <c r="J17" i="20" s="1"/>
  <c r="I15" i="20"/>
  <c r="A18" i="20"/>
  <c r="E17" i="20"/>
  <c r="F17" i="20" s="1"/>
  <c r="C17" i="20"/>
  <c r="H17" i="20"/>
  <c r="T21" i="22" l="1"/>
  <c r="Z22" i="22"/>
  <c r="U23" i="22"/>
  <c r="R23" i="22"/>
  <c r="O24" i="22"/>
  <c r="Q24" i="22"/>
  <c r="I16" i="20"/>
  <c r="A19" i="20"/>
  <c r="E18" i="20"/>
  <c r="F18" i="20" s="1"/>
  <c r="C18" i="20"/>
  <c r="H18" i="20"/>
  <c r="D17" i="20"/>
  <c r="G17" i="20" s="1"/>
  <c r="J18" i="20" s="1"/>
  <c r="T22" i="22" l="1"/>
  <c r="Z23" i="22"/>
  <c r="U24" i="22"/>
  <c r="Q25" i="22"/>
  <c r="R24" i="22"/>
  <c r="O25" i="22"/>
  <c r="I17" i="20"/>
  <c r="D18" i="20"/>
  <c r="G18" i="20" s="1"/>
  <c r="J19" i="20" s="1"/>
  <c r="I18" i="20" s="1"/>
  <c r="A20" i="20"/>
  <c r="E19" i="20"/>
  <c r="F19" i="20" s="1"/>
  <c r="H19" i="20"/>
  <c r="C19" i="20"/>
  <c r="T23" i="22" l="1"/>
  <c r="Z24" i="22"/>
  <c r="U25" i="22"/>
  <c r="R25" i="22"/>
  <c r="O26" i="22"/>
  <c r="Q26" i="22"/>
  <c r="A21" i="20"/>
  <c r="E20" i="20"/>
  <c r="F20" i="20" s="1"/>
  <c r="H20" i="20"/>
  <c r="C20" i="20"/>
  <c r="D19" i="20"/>
  <c r="T24" i="22" l="1"/>
  <c r="Z25" i="22"/>
  <c r="U26" i="22"/>
  <c r="Q27" i="22"/>
  <c r="O27" i="22"/>
  <c r="R26" i="22"/>
  <c r="D20" i="20"/>
  <c r="G20" i="20"/>
  <c r="J21" i="20" s="1"/>
  <c r="G19" i="20"/>
  <c r="J20" i="20" s="1"/>
  <c r="I19" i="20" s="1"/>
  <c r="A22" i="20"/>
  <c r="E21" i="20"/>
  <c r="F21" i="20" s="1"/>
  <c r="C21" i="20"/>
  <c r="H21" i="20"/>
  <c r="T25" i="22" l="1"/>
  <c r="Z26" i="22"/>
  <c r="U27" i="22"/>
  <c r="O28" i="22"/>
  <c r="R27" i="22"/>
  <c r="Q28" i="22"/>
  <c r="I20" i="20"/>
  <c r="D21" i="20"/>
  <c r="G21" i="20" s="1"/>
  <c r="J22" i="20" s="1"/>
  <c r="A23" i="20"/>
  <c r="E22" i="20"/>
  <c r="F22" i="20" s="1"/>
  <c r="C22" i="20"/>
  <c r="H22" i="20"/>
  <c r="T26" i="22" l="1"/>
  <c r="Z27" i="22"/>
  <c r="U28" i="22"/>
  <c r="R28" i="22"/>
  <c r="O29" i="22"/>
  <c r="Q29" i="22"/>
  <c r="A24" i="20"/>
  <c r="E23" i="20"/>
  <c r="F23" i="20" s="1"/>
  <c r="C23" i="20"/>
  <c r="H23" i="20"/>
  <c r="I21" i="20"/>
  <c r="D22" i="20"/>
  <c r="D23" i="20" s="1"/>
  <c r="T27" i="22" l="1"/>
  <c r="Z28" i="22"/>
  <c r="U29" i="22"/>
  <c r="Q30" i="22"/>
  <c r="R29" i="22"/>
  <c r="O30" i="22"/>
  <c r="G23" i="20"/>
  <c r="J24" i="20" s="1"/>
  <c r="G22" i="20"/>
  <c r="J23" i="20" s="1"/>
  <c r="I22" i="20" s="1"/>
  <c r="A25" i="20"/>
  <c r="E24" i="20"/>
  <c r="F24" i="20" s="1"/>
  <c r="C24" i="20"/>
  <c r="D24" i="20" s="1"/>
  <c r="H24" i="20"/>
  <c r="T28" i="22" l="1"/>
  <c r="Z29" i="22"/>
  <c r="U30" i="22"/>
  <c r="R30" i="22"/>
  <c r="O31" i="22"/>
  <c r="Q31" i="22"/>
  <c r="G24" i="20"/>
  <c r="J25" i="20" s="1"/>
  <c r="I23" i="20"/>
  <c r="A26" i="20"/>
  <c r="E25" i="20"/>
  <c r="F25" i="20" s="1"/>
  <c r="C25" i="20"/>
  <c r="D25" i="20" s="1"/>
  <c r="H25" i="20"/>
  <c r="T29" i="22" l="1"/>
  <c r="Z30" i="22"/>
  <c r="U31" i="22"/>
  <c r="Q32" i="22"/>
  <c r="R31" i="22"/>
  <c r="O32" i="22"/>
  <c r="G25" i="20"/>
  <c r="J26" i="20" s="1"/>
  <c r="A27" i="20"/>
  <c r="E26" i="20"/>
  <c r="F26" i="20" s="1"/>
  <c r="H26" i="20"/>
  <c r="C26" i="20"/>
  <c r="D26" i="20" s="1"/>
  <c r="I24" i="20"/>
  <c r="T30" i="22" l="1"/>
  <c r="Z31" i="22"/>
  <c r="U32" i="22"/>
  <c r="R32" i="22"/>
  <c r="O33" i="22"/>
  <c r="Q33" i="22"/>
  <c r="G26" i="20"/>
  <c r="J27" i="20" s="1"/>
  <c r="I25" i="20"/>
  <c r="A28" i="20"/>
  <c r="E27" i="20"/>
  <c r="F27" i="20" s="1"/>
  <c r="H27" i="20"/>
  <c r="C27" i="20"/>
  <c r="T31" i="22" l="1"/>
  <c r="Z32" i="22"/>
  <c r="U33" i="22"/>
  <c r="Q34" i="22"/>
  <c r="R33" i="22"/>
  <c r="O34" i="22"/>
  <c r="A29" i="20"/>
  <c r="E28" i="20"/>
  <c r="F28" i="20" s="1"/>
  <c r="H28" i="20"/>
  <c r="C28" i="20"/>
  <c r="I26" i="20"/>
  <c r="D27" i="20"/>
  <c r="G27" i="20" s="1"/>
  <c r="J28" i="20" s="1"/>
  <c r="T32" i="22" l="1"/>
  <c r="Z33" i="22"/>
  <c r="U34" i="22"/>
  <c r="O35" i="22"/>
  <c r="R34" i="22"/>
  <c r="Q35" i="22"/>
  <c r="A30" i="20"/>
  <c r="E29" i="20"/>
  <c r="F29" i="20" s="1"/>
  <c r="H29" i="20"/>
  <c r="C29" i="20"/>
  <c r="D28" i="20"/>
  <c r="D29" i="20" s="1"/>
  <c r="I27" i="20"/>
  <c r="T33" i="22" l="1"/>
  <c r="Z34" i="22"/>
  <c r="U35" i="22"/>
  <c r="Q36" i="22"/>
  <c r="O36" i="22"/>
  <c r="R35" i="22"/>
  <c r="G29" i="20"/>
  <c r="G28" i="20"/>
  <c r="J29" i="20" s="1"/>
  <c r="I28" i="20" s="1"/>
  <c r="A31" i="20"/>
  <c r="E30" i="20"/>
  <c r="F30" i="20" s="1"/>
  <c r="C30" i="20"/>
  <c r="H30" i="20"/>
  <c r="T34" i="22" l="1"/>
  <c r="Z35" i="22"/>
  <c r="U36" i="22"/>
  <c r="O37" i="22"/>
  <c r="R36" i="22"/>
  <c r="Q37" i="22"/>
  <c r="J30" i="20"/>
  <c r="N29" i="20"/>
  <c r="A32" i="20"/>
  <c r="E31" i="20"/>
  <c r="F31" i="20" s="1"/>
  <c r="H31" i="20"/>
  <c r="C31" i="20"/>
  <c r="D30" i="20"/>
  <c r="G30" i="20" s="1"/>
  <c r="J31" i="20" s="1"/>
  <c r="T35" i="22" l="1"/>
  <c r="Z36" i="22"/>
  <c r="U37" i="22"/>
  <c r="Q38" i="22"/>
  <c r="O38" i="22"/>
  <c r="R37" i="22"/>
  <c r="I29" i="20"/>
  <c r="D31" i="20"/>
  <c r="I30" i="20"/>
  <c r="A33" i="20"/>
  <c r="E32" i="20"/>
  <c r="F32" i="20" s="1"/>
  <c r="C32" i="20"/>
  <c r="H32" i="20"/>
  <c r="T36" i="22" l="1"/>
  <c r="Z37" i="22"/>
  <c r="U38" i="22"/>
  <c r="R38" i="22"/>
  <c r="O39" i="22"/>
  <c r="Q39" i="22"/>
  <c r="D32" i="20"/>
  <c r="G31" i="20"/>
  <c r="J32" i="20" s="1"/>
  <c r="I31" i="20" s="1"/>
  <c r="G32" i="20"/>
  <c r="J33" i="20" s="1"/>
  <c r="A34" i="20"/>
  <c r="E33" i="20"/>
  <c r="F33" i="20" s="1"/>
  <c r="H33" i="20"/>
  <c r="C33" i="20"/>
  <c r="T37" i="22" l="1"/>
  <c r="Z38" i="22"/>
  <c r="U39" i="22"/>
  <c r="Q40" i="22"/>
  <c r="R39" i="22"/>
  <c r="O40" i="22"/>
  <c r="I32" i="20"/>
  <c r="A35" i="20"/>
  <c r="E34" i="20"/>
  <c r="F34" i="20" s="1"/>
  <c r="H34" i="20"/>
  <c r="C34" i="20"/>
  <c r="D33" i="20"/>
  <c r="G33" i="20" s="1"/>
  <c r="J34" i="20" s="1"/>
  <c r="T38" i="22" l="1"/>
  <c r="Z39" i="22"/>
  <c r="U40" i="22"/>
  <c r="R40" i="22"/>
  <c r="O41" i="22"/>
  <c r="Q41" i="22"/>
  <c r="I33" i="20"/>
  <c r="D34" i="20"/>
  <c r="G34" i="20" s="1"/>
  <c r="J35" i="20" s="1"/>
  <c r="I34" i="20" s="1"/>
  <c r="A36" i="20"/>
  <c r="E35" i="20"/>
  <c r="F35" i="20" s="1"/>
  <c r="H35" i="20"/>
  <c r="C35" i="20"/>
  <c r="T39" i="22" l="1"/>
  <c r="Z40" i="22"/>
  <c r="U41" i="22"/>
  <c r="Q42" i="22"/>
  <c r="R41" i="22"/>
  <c r="O42" i="22"/>
  <c r="A37" i="20"/>
  <c r="E36" i="20"/>
  <c r="F36" i="20" s="1"/>
  <c r="H36" i="20"/>
  <c r="C36" i="20"/>
  <c r="D35" i="20"/>
  <c r="D36" i="20" s="1"/>
  <c r="T40" i="22" l="1"/>
  <c r="Z41" i="22"/>
  <c r="U42" i="22"/>
  <c r="O43" i="22"/>
  <c r="R42" i="22"/>
  <c r="Q43" i="22"/>
  <c r="G35" i="20"/>
  <c r="J36" i="20" s="1"/>
  <c r="I35" i="20" s="1"/>
  <c r="G36" i="20"/>
  <c r="J37" i="20" s="1"/>
  <c r="A38" i="20"/>
  <c r="E37" i="20"/>
  <c r="F37" i="20" s="1"/>
  <c r="H37" i="20"/>
  <c r="C37" i="20"/>
  <c r="T41" i="22" l="1"/>
  <c r="Z42" i="22"/>
  <c r="U43" i="22"/>
  <c r="Q44" i="22"/>
  <c r="O44" i="22"/>
  <c r="R43" i="22"/>
  <c r="I36" i="20"/>
  <c r="A39" i="20"/>
  <c r="E38" i="20"/>
  <c r="F38" i="20" s="1"/>
  <c r="H38" i="20"/>
  <c r="C38" i="20"/>
  <c r="D37" i="20"/>
  <c r="G37" i="20" s="1"/>
  <c r="J38" i="20" s="1"/>
  <c r="T42" i="22" l="1"/>
  <c r="Z43" i="22"/>
  <c r="U44" i="22"/>
  <c r="R44" i="22"/>
  <c r="I37" i="20"/>
  <c r="D38" i="20"/>
  <c r="G38" i="20" s="1"/>
  <c r="J39" i="20" s="1"/>
  <c r="I38" i="20" s="1"/>
  <c r="A40" i="20"/>
  <c r="E39" i="20"/>
  <c r="F39" i="20" s="1"/>
  <c r="H39" i="20"/>
  <c r="C39" i="20"/>
  <c r="T43" i="22" l="1"/>
  <c r="Z44" i="22"/>
  <c r="U45" i="22"/>
  <c r="Z45" i="22" s="1"/>
  <c r="D39" i="20"/>
  <c r="G39" i="20" s="1"/>
  <c r="AA44" i="22" l="1"/>
  <c r="AA10" i="22"/>
  <c r="AA45" i="22"/>
  <c r="AA11" i="22"/>
  <c r="AA12" i="22"/>
  <c r="AA13" i="22"/>
  <c r="AA14" i="22"/>
  <c r="AA15" i="22"/>
  <c r="AA16" i="22"/>
  <c r="AA17" i="22"/>
  <c r="AA18" i="22"/>
  <c r="AA19" i="22"/>
  <c r="AA20" i="22"/>
  <c r="AA21" i="22"/>
  <c r="AA22" i="22"/>
  <c r="AA23" i="22"/>
  <c r="AA24" i="22"/>
  <c r="AA25" i="22"/>
  <c r="AA26" i="22"/>
  <c r="AA27" i="22"/>
  <c r="AA28" i="22"/>
  <c r="AA29" i="22"/>
  <c r="AA30" i="22"/>
  <c r="AA31" i="22"/>
  <c r="AA32" i="22"/>
  <c r="AA33" i="22"/>
  <c r="AA34" i="22"/>
  <c r="AA35" i="22"/>
  <c r="AA36" i="22"/>
  <c r="AA37" i="22"/>
  <c r="AA38" i="22"/>
  <c r="AA39" i="22"/>
  <c r="AA40" i="22"/>
  <c r="AA41" i="22"/>
  <c r="AA42" i="22"/>
  <c r="AA43" i="22"/>
  <c r="T44" i="22"/>
  <c r="U46" i="22"/>
  <c r="U47" i="22" s="1"/>
  <c r="U48" i="22" s="1"/>
  <c r="U49" i="22" s="1"/>
  <c r="U50" i="22" s="1"/>
  <c r="U51" i="22" s="1"/>
  <c r="U52" i="22" s="1"/>
  <c r="U53" i="22" s="1"/>
  <c r="U54" i="22" s="1"/>
  <c r="U55" i="22" s="1"/>
  <c r="U56" i="22" s="1"/>
  <c r="U57" i="22" s="1"/>
  <c r="U58" i="22" s="1"/>
  <c r="U59" i="22" s="1"/>
  <c r="U60" i="22" s="1"/>
  <c r="U61" i="22" s="1"/>
  <c r="U62" i="22" s="1"/>
  <c r="U63" i="22" s="1"/>
  <c r="U64" i="22" s="1"/>
  <c r="U65" i="22" s="1"/>
  <c r="U66" i="22" s="1"/>
  <c r="U67" i="22" s="1"/>
  <c r="U68" i="22" s="1"/>
  <c r="U69" i="22" s="1"/>
  <c r="U70" i="22" s="1"/>
  <c r="U71" i="22" s="1"/>
  <c r="U72" i="22" s="1"/>
  <c r="U73" i="22" s="1"/>
  <c r="U74" i="22" s="1"/>
  <c r="U75" i="22" s="1"/>
  <c r="U76" i="22" s="1"/>
  <c r="U77" i="22" s="1"/>
  <c r="U78" i="22" s="1"/>
  <c r="U79" i="22" s="1"/>
  <c r="U80" i="22" s="1"/>
  <c r="U81" i="22" s="1"/>
  <c r="U82" i="22" s="1"/>
  <c r="U83" i="22" s="1"/>
  <c r="U84" i="22" s="1"/>
  <c r="U85" i="22" s="1"/>
  <c r="U86" i="22" s="1"/>
  <c r="U87" i="22" s="1"/>
  <c r="U88" i="22" s="1"/>
  <c r="U89" i="22" s="1"/>
  <c r="U90" i="22" s="1"/>
  <c r="J40" i="20"/>
  <c r="H41" i="20"/>
  <c r="L9" i="20" l="1"/>
  <c r="L17" i="20"/>
  <c r="L25" i="20"/>
  <c r="L33" i="20"/>
  <c r="L39" i="20"/>
  <c r="L10" i="20"/>
  <c r="L18" i="20"/>
  <c r="L34" i="20"/>
  <c r="L7" i="20"/>
  <c r="L11" i="20"/>
  <c r="L19" i="20"/>
  <c r="L27" i="20"/>
  <c r="L35" i="20"/>
  <c r="L29" i="20"/>
  <c r="L22" i="20"/>
  <c r="L15" i="20"/>
  <c r="L38" i="20"/>
  <c r="L26" i="20"/>
  <c r="L8" i="20"/>
  <c r="L23" i="20"/>
  <c r="I39" i="20"/>
  <c r="I41" i="20" s="1"/>
  <c r="L32" i="20"/>
  <c r="L40" i="20"/>
  <c r="L12" i="20"/>
  <c r="L21" i="20"/>
  <c r="L28" i="20"/>
  <c r="L36" i="20"/>
  <c r="L6" i="20"/>
  <c r="L13" i="20"/>
  <c r="L20" i="20"/>
  <c r="L37" i="20"/>
  <c r="L14" i="20"/>
  <c r="L30" i="20"/>
  <c r="L5" i="20"/>
  <c r="L31" i="20"/>
  <c r="L16" i="20"/>
  <c r="L24" i="20"/>
  <c r="K13" i="20" l="1"/>
  <c r="K33" i="20"/>
  <c r="K36" i="20"/>
  <c r="K23" i="20"/>
  <c r="K39" i="20"/>
  <c r="K19" i="20"/>
  <c r="K21" i="20"/>
  <c r="K31" i="20"/>
  <c r="K28" i="20"/>
  <c r="K9" i="20"/>
  <c r="K11" i="20"/>
  <c r="K17" i="20"/>
  <c r="K38" i="20"/>
  <c r="K5" i="20"/>
  <c r="K26" i="20"/>
  <c r="K30" i="20"/>
  <c r="K7" i="20"/>
  <c r="K25" i="20"/>
  <c r="K35" i="20"/>
  <c r="K18" i="20"/>
  <c r="K24" i="20"/>
  <c r="K14" i="20"/>
  <c r="K12" i="20"/>
  <c r="K34" i="20"/>
  <c r="K15" i="20"/>
  <c r="K22" i="20"/>
  <c r="K32" i="20"/>
  <c r="K10" i="20"/>
  <c r="K16" i="20"/>
  <c r="K27" i="20"/>
  <c r="K29" i="20"/>
  <c r="K20" i="20"/>
  <c r="K37" i="20"/>
  <c r="K6" i="20"/>
  <c r="K8" i="20"/>
</calcChain>
</file>

<file path=xl/sharedStrings.xml><?xml version="1.0" encoding="utf-8"?>
<sst xmlns="http://schemas.openxmlformats.org/spreadsheetml/2006/main" count="711" uniqueCount="450">
  <si>
    <t>0.040008</t>
  </si>
  <si>
    <t>0.179452</t>
  </si>
  <si>
    <t>Table Description:</t>
  </si>
  <si>
    <t>0.000978</t>
  </si>
  <si>
    <t>60</t>
  </si>
  <si>
    <t>0.130102</t>
  </si>
  <si>
    <t>Roger Scott Lumsden</t>
  </si>
  <si>
    <t>109</t>
  </si>
  <si>
    <t>Age</t>
  </si>
  <si>
    <t>79</t>
  </si>
  <si>
    <t>Provider Name:</t>
  </si>
  <si>
    <t>0.000424</t>
  </si>
  <si>
    <t>0.029188</t>
  </si>
  <si>
    <t>Row\Column</t>
  </si>
  <si>
    <t>0.309125</t>
  </si>
  <si>
    <t>0.000444</t>
  </si>
  <si>
    <t>27</t>
  </si>
  <si>
    <t>37</t>
  </si>
  <si>
    <t>17</t>
  </si>
  <si>
    <t>67</t>
  </si>
  <si>
    <t>5</t>
  </si>
  <si>
    <t>47</t>
  </si>
  <si>
    <t>57</t>
  </si>
  <si>
    <t>0.000650</t>
  </si>
  <si>
    <t>0.256204</t>
  </si>
  <si>
    <t>0.000389</t>
  </si>
  <si>
    <t>0.001204</t>
  </si>
  <si>
    <t>39</t>
  </si>
  <si>
    <t>19</t>
  </si>
  <si>
    <t>0.000471</t>
  </si>
  <si>
    <t>0.015863</t>
  </si>
  <si>
    <t>0.001397</t>
  </si>
  <si>
    <t>49</t>
  </si>
  <si>
    <t>59</t>
  </si>
  <si>
    <t>83</t>
  </si>
  <si>
    <t>0.000860</t>
  </si>
  <si>
    <t>Comments:</t>
  </si>
  <si>
    <t>102</t>
  </si>
  <si>
    <t>0.241164</t>
  </si>
  <si>
    <t>0.005285</t>
  </si>
  <si>
    <t>0.785555</t>
  </si>
  <si>
    <t>82</t>
  </si>
  <si>
    <t>84</t>
  </si>
  <si>
    <t>0.010039</t>
  </si>
  <si>
    <t>Row, Column (if applicable)-&gt;ScaleType:</t>
  </si>
  <si>
    <t>818</t>
  </si>
  <si>
    <t>96</t>
  </si>
  <si>
    <t>0.017413</t>
  </si>
  <si>
    <t>0.000397</t>
  </si>
  <si>
    <t>0.112303</t>
  </si>
  <si>
    <t>0.000619</t>
  </si>
  <si>
    <t>53</t>
  </si>
  <si>
    <t>0.158486</t>
  </si>
  <si>
    <t>0.001509</t>
  </si>
  <si>
    <t>0.055293</t>
  </si>
  <si>
    <t>0.010889</t>
  </si>
  <si>
    <t>0.001633</t>
  </si>
  <si>
    <t>0.212986</t>
  </si>
  <si>
    <t xml:space="preserve">Table # </t>
  </si>
  <si>
    <t>0.011924</t>
  </si>
  <si>
    <t>85</t>
  </si>
  <si>
    <t>95</t>
  </si>
  <si>
    <t>0.485182</t>
  </si>
  <si>
    <t>0.065924</t>
  </si>
  <si>
    <t>25</t>
  </si>
  <si>
    <t>35</t>
  </si>
  <si>
    <t>15</t>
  </si>
  <si>
    <t>65</t>
  </si>
  <si>
    <t>75</t>
  </si>
  <si>
    <t>45</t>
  </si>
  <si>
    <t>55</t>
  </si>
  <si>
    <t>1971 GAM - Male</t>
  </si>
  <si>
    <t>86</t>
  </si>
  <si>
    <t>Table Reference:</t>
  </si>
  <si>
    <t>0.139315</t>
  </si>
  <si>
    <t>0.003318</t>
  </si>
  <si>
    <t>26</t>
  </si>
  <si>
    <t>36</t>
  </si>
  <si>
    <t>16</t>
  </si>
  <si>
    <t>66</t>
  </si>
  <si>
    <t>76</t>
  </si>
  <si>
    <t>46</t>
  </si>
  <si>
    <t>56</t>
  </si>
  <si>
    <t>99</t>
  </si>
  <si>
    <t>0.002000</t>
  </si>
  <si>
    <t>0.002569</t>
  </si>
  <si>
    <t>0.000684</t>
  </si>
  <si>
    <t>0.087431</t>
  </si>
  <si>
    <t>69</t>
  </si>
  <si>
    <t>23</t>
  </si>
  <si>
    <t>33</t>
  </si>
  <si>
    <t>13</t>
  </si>
  <si>
    <t>63</t>
  </si>
  <si>
    <t>0.000457</t>
  </si>
  <si>
    <t>43</t>
  </si>
  <si>
    <t>0.004740</t>
  </si>
  <si>
    <t>77</t>
  </si>
  <si>
    <t/>
  </si>
  <si>
    <t>93</t>
  </si>
  <si>
    <t>0.148714</t>
  </si>
  <si>
    <t>0.000544</t>
  </si>
  <si>
    <t>29</t>
  </si>
  <si>
    <t>0.095445</t>
  </si>
  <si>
    <t>0.000503</t>
  </si>
  <si>
    <t>0.000809</t>
  </si>
  <si>
    <t>52</t>
  </si>
  <si>
    <t>0.019185</t>
  </si>
  <si>
    <t>United States of America</t>
  </si>
  <si>
    <t>0.003754</t>
  </si>
  <si>
    <t>0.121116</t>
  </si>
  <si>
    <t>0.006480</t>
  </si>
  <si>
    <t>73</t>
  </si>
  <si>
    <t>0.002922</t>
  </si>
  <si>
    <t>94</t>
  </si>
  <si>
    <t>Floating Point</t>
  </si>
  <si>
    <t>24</t>
  </si>
  <si>
    <t>34</t>
  </si>
  <si>
    <t>0.051221</t>
  </si>
  <si>
    <t>14</t>
  </si>
  <si>
    <t>Aggregate,Annuitant mortality,United States of America</t>
  </si>
  <si>
    <t>74</t>
  </si>
  <si>
    <t>44</t>
  </si>
  <si>
    <t>54</t>
  </si>
  <si>
    <t>80</t>
  </si>
  <si>
    <t>81</t>
  </si>
  <si>
    <t>91</t>
  </si>
  <si>
    <t>64</t>
  </si>
  <si>
    <t>21</t>
  </si>
  <si>
    <t>31</t>
  </si>
  <si>
    <t>11</t>
  </si>
  <si>
    <t>61</t>
  </si>
  <si>
    <t>71</t>
  </si>
  <si>
    <t>41</t>
  </si>
  <si>
    <t>51</t>
  </si>
  <si>
    <t>0.000486</t>
  </si>
  <si>
    <t>soa.org</t>
  </si>
  <si>
    <t>92</t>
  </si>
  <si>
    <t>Study Data: Intercompany experience by amount of annual income for the most recent five-calendar-year group available, 1964-68, was selected as the source of retired life data. At first, group insurance mortality data seemed to be a likely source of data; however, the data can be split by sex only on an estimated basis. As an alternative, data were obtained on four large deferred group annuity contracts and on one large municipal employee group, excluding persons engaged in hazardous occupations. Methodology: The 1971 Group Annuity Mortality (GAM) Table was developed from 1966 Experience Table (See SOA Table Identities 815 and 816). For valuation purposes, margins for conservatism are typically added to experience tables. A suitable margin for males was deemed to be an 8 per cent reduction; a 10 per cent reduction was chosen for female rates. The 1969 Reports indicated that crude rates should be increased by approximately 1 per cent to adjust for underreporting The 1 per cent increase in mortality rates was introduced by reducing the 8 per cent and 10 per cent margins to 7 per cent and 9 per cent, respectively. Scale D factors (See SOA Table Identities 904 and 905) were used to project the mortality rates from 1966 to 1971. The following formulas were used to convert the graduated 1966 rates to the 1971 GAM tabular rates. For males: 1971 q(x) = [1 -- (Scale D)]^5(0.93)(1966 q(x)). For females: 1971 q(x) = [1 -- (Scale D)]^5(0.91)(1966 q(x).  NOTE: a prior generation of this table included rates for ages 0-4 that were not from a published or verifiable source and have accordingly been removed. Data Transcription Errors Detected: 04/2013. Data Corrected and Certified: 04/2013</t>
  </si>
  <si>
    <t>0.000566</t>
  </si>
  <si>
    <t>0.406205</t>
  </si>
  <si>
    <t>Content Type:</t>
  </si>
  <si>
    <t>32</t>
  </si>
  <si>
    <t>0.013119</t>
  </si>
  <si>
    <t>12</t>
  </si>
  <si>
    <t>62</t>
  </si>
  <si>
    <t>0.000456</t>
  </si>
  <si>
    <t>42</t>
  </si>
  <si>
    <t>Table Identity:</t>
  </si>
  <si>
    <t>0.007127</t>
  </si>
  <si>
    <t>100</t>
  </si>
  <si>
    <t>0.539343</t>
  </si>
  <si>
    <t>0.190489</t>
  </si>
  <si>
    <t>0.079692</t>
  </si>
  <si>
    <t>0.000433</t>
  </si>
  <si>
    <t>0.000403</t>
  </si>
  <si>
    <t>0.000413</t>
  </si>
  <si>
    <t>0.047489</t>
  </si>
  <si>
    <t>0.004228</t>
  </si>
  <si>
    <t>0.014440</t>
  </si>
  <si>
    <t>0.999999</t>
  </si>
  <si>
    <t>88</t>
  </si>
  <si>
    <t>0.001789</t>
  </si>
  <si>
    <t>28</t>
  </si>
  <si>
    <t>38</t>
  </si>
  <si>
    <t>0.000392</t>
  </si>
  <si>
    <t>18</t>
  </si>
  <si>
    <t>68</t>
  </si>
  <si>
    <t>78</t>
  </si>
  <si>
    <t>48</t>
  </si>
  <si>
    <t>58</t>
  </si>
  <si>
    <t>0.009262</t>
  </si>
  <si>
    <t>Provider Domain:</t>
  </si>
  <si>
    <t>0.036106</t>
  </si>
  <si>
    <t>110</t>
  </si>
  <si>
    <t>0.329825</t>
  </si>
  <si>
    <t>Row, Column (if applicable)-&gt;MinScaleValue:</t>
  </si>
  <si>
    <t>Row, Column (if applicable)-&gt;id:</t>
  </si>
  <si>
    <t>0.008519</t>
  </si>
  <si>
    <t>0.000763</t>
  </si>
  <si>
    <t>0.290163</t>
  </si>
  <si>
    <t>0.272480</t>
  </si>
  <si>
    <t>0.103691</t>
  </si>
  <si>
    <t>0.377220</t>
  </si>
  <si>
    <t>0.002260</t>
  </si>
  <si>
    <t>Harold R. Greenlee, Jr., and Alfonso D. Kehtsa, “The 1971 Group Annuity Mortality Table”, Transactions of the Society of Actuaries, Vol. XXIII, Part 1, No. 67 (1971) Table 11. Accessed: April, 2013 from http://www.soa.org/Library/Research/Transactions-Of-Society-Of-Actuaries/1971/January/tsa71v23pt1n6724.aspx</t>
  </si>
  <si>
    <t>1971 Group Annuity Mortality (GAM) Table – Male. Minimum Age: 5 Maximum Age: 110</t>
  </si>
  <si>
    <t>Annuitant Mortality</t>
  </si>
  <si>
    <t>Keywords:</t>
  </si>
  <si>
    <t>90</t>
  </si>
  <si>
    <t>0.687444</t>
  </si>
  <si>
    <t>0.000390</t>
  </si>
  <si>
    <t>0.168709</t>
  </si>
  <si>
    <t>20</t>
  </si>
  <si>
    <t>30</t>
  </si>
  <si>
    <t>10</t>
  </si>
  <si>
    <t>22</t>
  </si>
  <si>
    <t>70</t>
  </si>
  <si>
    <t>40</t>
  </si>
  <si>
    <t>50</t>
  </si>
  <si>
    <t>0.060068</t>
  </si>
  <si>
    <t>98</t>
  </si>
  <si>
    <t>0.023643</t>
  </si>
  <si>
    <t>0.021260</t>
  </si>
  <si>
    <t>0.000405</t>
  </si>
  <si>
    <t>0.226535</t>
  </si>
  <si>
    <t>0.026316</t>
  </si>
  <si>
    <t>Data Type:</t>
  </si>
  <si>
    <t>EffDate:</t>
  </si>
  <si>
    <t>0.001295</t>
  </si>
  <si>
    <t>0.000522</t>
  </si>
  <si>
    <t>0.032435</t>
  </si>
  <si>
    <t>0.606069</t>
  </si>
  <si>
    <t>0.000422</t>
  </si>
  <si>
    <t>0.000722</t>
  </si>
  <si>
    <t>0.201681</t>
  </si>
  <si>
    <t>0.000591</t>
  </si>
  <si>
    <t>9</t>
  </si>
  <si>
    <t>0.001046</t>
  </si>
  <si>
    <t>0</t>
  </si>
  <si>
    <t>1</t>
  </si>
  <si>
    <t>6</t>
  </si>
  <si>
    <t>7</t>
  </si>
  <si>
    <t>0.005867</t>
  </si>
  <si>
    <t>0.007806</t>
  </si>
  <si>
    <t>8</t>
  </si>
  <si>
    <t>0.000916</t>
  </si>
  <si>
    <t>108</t>
  </si>
  <si>
    <t>0.001122</t>
  </si>
  <si>
    <t>103</t>
  </si>
  <si>
    <t>97</t>
  </si>
  <si>
    <t>101</t>
  </si>
  <si>
    <t>Nation:</t>
  </si>
  <si>
    <t>107</t>
  </si>
  <si>
    <t>106</t>
  </si>
  <si>
    <t>105</t>
  </si>
  <si>
    <t>104</t>
  </si>
  <si>
    <t>0.352455</t>
  </si>
  <si>
    <t>Row, Column (if applicable)-&gt;Increment:</t>
  </si>
  <si>
    <t>Scaling Factor:</t>
  </si>
  <si>
    <t>Row, Column (if applicable)-&gt;MaxScaleValue:</t>
  </si>
  <si>
    <t>0.072595</t>
  </si>
  <si>
    <t>89</t>
  </si>
  <si>
    <t>0.043827</t>
  </si>
  <si>
    <t>72</t>
  </si>
  <si>
    <t>87</t>
  </si>
  <si>
    <t>Row, Column (if applicable)-&gt;AxisName:</t>
  </si>
  <si>
    <t>0.441497</t>
  </si>
  <si>
    <t>Table Name:</t>
  </si>
  <si>
    <t>qx</t>
  </si>
  <si>
    <t>book</t>
  </si>
  <si>
    <t>TOC</t>
  </si>
  <si>
    <t>Sheet #</t>
  </si>
  <si>
    <t>Table of Contents</t>
  </si>
  <si>
    <t>2</t>
  </si>
  <si>
    <t>agex</t>
  </si>
  <si>
    <t>entry age y</t>
  </si>
  <si>
    <t>note that the table repeats after the first 5 years (lower rows are repeated to the right</t>
  </si>
  <si>
    <t>3</t>
  </si>
  <si>
    <t>Tab2-1GAM-1971</t>
  </si>
  <si>
    <t>Tab2-3TermRates</t>
  </si>
  <si>
    <t>age</t>
  </si>
  <si>
    <t>Tab2-5DisbLife</t>
  </si>
  <si>
    <t>4</t>
  </si>
  <si>
    <t>Tab2-7Disb</t>
  </si>
  <si>
    <t>erqx</t>
  </si>
  <si>
    <t>scale</t>
  </si>
  <si>
    <t>death</t>
  </si>
  <si>
    <t>term</t>
  </si>
  <si>
    <t>disb</t>
  </si>
  <si>
    <t>getting from 20-25</t>
  </si>
  <si>
    <t>px</t>
  </si>
  <si>
    <t>cumulative</t>
  </si>
  <si>
    <t>checksum</t>
  </si>
  <si>
    <t>mult</t>
  </si>
  <si>
    <t>Tab2-9EarlyRet</t>
  </si>
  <si>
    <t>Tab2-10Merit</t>
  </si>
  <si>
    <t>pop at boy</t>
  </si>
  <si>
    <t>eoy</t>
  </si>
  <si>
    <t>multiple</t>
  </si>
  <si>
    <t>sum</t>
  </si>
  <si>
    <t>multiple decrement probs (approximation formula 3.2b)</t>
  </si>
  <si>
    <t>1 - sum</t>
  </si>
  <si>
    <t>after 5 years</t>
  </si>
  <si>
    <t>cumul survival</t>
  </si>
  <si>
    <t>eoy5 population</t>
  </si>
  <si>
    <t>Here is the start of table 3-2</t>
  </si>
  <si>
    <t>tab3-2 calcs</t>
  </si>
  <si>
    <t>tab3-1 calcs</t>
  </si>
  <si>
    <t>qxm</t>
  </si>
  <si>
    <t>qxt.ea20</t>
  </si>
  <si>
    <t>qxt.ea30</t>
  </si>
  <si>
    <t>Indiv decrement probs</t>
  </si>
  <si>
    <t>qxd</t>
  </si>
  <si>
    <t>pxm</t>
  </si>
  <si>
    <t>pxt.ea20</t>
  </si>
  <si>
    <t>pxt.ea30</t>
  </si>
  <si>
    <t>pxd</t>
  </si>
  <si>
    <t>pxtot.ea20</t>
  </si>
  <si>
    <t>pxtot.ea30</t>
  </si>
  <si>
    <t>surival probabilities (single year)</t>
  </si>
  <si>
    <t>total survival prob (single year)</t>
  </si>
  <si>
    <t>prob surv to 65</t>
  </si>
  <si>
    <t>ea20</t>
  </si>
  <si>
    <t>ea30</t>
  </si>
  <si>
    <t>qxt.ea50</t>
  </si>
  <si>
    <t>pxt.ea50</t>
  </si>
  <si>
    <t>pxtot.ea50</t>
  </si>
  <si>
    <t>ea50</t>
  </si>
  <si>
    <t>book tab 3-1</t>
  </si>
  <si>
    <t>these are far off</t>
  </si>
  <si>
    <t>qxt.ea60</t>
  </si>
  <si>
    <t>pxt.ea60</t>
  </si>
  <si>
    <t>pxtot.ea60</t>
  </si>
  <si>
    <t>&lt;- these are horizontal</t>
  </si>
  <si>
    <t>in the book table</t>
  </si>
  <si>
    <t>pictures have output from my R program</t>
  </si>
  <si>
    <t>eage</t>
  </si>
  <si>
    <t>dist</t>
  </si>
  <si>
    <t>salscale</t>
  </si>
  <si>
    <t>Tab4-6HireDist</t>
  </si>
  <si>
    <t>tab3-5 calcs</t>
  </si>
  <si>
    <t>infl</t>
  </si>
  <si>
    <t>prod</t>
  </si>
  <si>
    <t>totscale</t>
  </si>
  <si>
    <t>fas5</t>
  </si>
  <si>
    <t>yos.eoy</t>
  </si>
  <si>
    <t>benefit factor</t>
  </si>
  <si>
    <t>final ben</t>
  </si>
  <si>
    <t>Bx</t>
  </si>
  <si>
    <t>bx</t>
  </si>
  <si>
    <t>bxpct</t>
  </si>
  <si>
    <t>pct</t>
  </si>
  <si>
    <t>Bxpct.boy</t>
  </si>
  <si>
    <t>Bx.boy</t>
  </si>
  <si>
    <t>short-period</t>
  </si>
  <si>
    <t>averages</t>
  </si>
  <si>
    <t>cumsum</t>
  </si>
  <si>
    <t>n</t>
  </si>
  <si>
    <t>cumsalprior</t>
  </si>
  <si>
    <t>fasfactor</t>
  </si>
  <si>
    <t>tab5-1 calcs</t>
  </si>
  <si>
    <t>Formula</t>
  </si>
  <si>
    <t>x&lt;=r</t>
  </si>
  <si>
    <t>x&gt;=r</t>
  </si>
  <si>
    <t>pvla:</t>
  </si>
  <si>
    <t>pmts=v^(65:nyears)*px, may need adjust for payment at beginning of year</t>
  </si>
  <si>
    <t xml:space="preserve">Table 5-1 has ptl (plan termination liability) </t>
  </si>
  <si>
    <t>and pcl (plan continuation liability) for someone who entered at age 30</t>
  </si>
  <si>
    <t>ptlx=Bx * {r-x}px(m) * v^(r-x) * a..r, where a..r is pv at age r of a life annuity at boy (p.46)</t>
  </si>
  <si>
    <t>pxm65</t>
  </si>
  <si>
    <t>I think ok</t>
  </si>
  <si>
    <t>i</t>
  </si>
  <si>
    <t>v^(r-x)</t>
  </si>
  <si>
    <t>v</t>
  </si>
  <si>
    <t>a..r calc</t>
  </si>
  <si>
    <t>ptlx</t>
  </si>
  <si>
    <t>as % 65</t>
  </si>
  <si>
    <t>pxm65+</t>
  </si>
  <si>
    <t>note the lag</t>
  </si>
  <si>
    <t>Br * a..x</t>
  </si>
  <si>
    <t>a..x</t>
  </si>
  <si>
    <t>Br</t>
  </si>
  <si>
    <t>x</t>
  </si>
  <si>
    <t>t</t>
  </si>
  <si>
    <t>v^t</t>
  </si>
  <si>
    <t>x=65</t>
  </si>
  <si>
    <t>t.pxm</t>
  </si>
  <si>
    <t>x=66</t>
  </si>
  <si>
    <t>good</t>
  </si>
  <si>
    <t>http://www.benassist.org/WebForm1.aspx</t>
  </si>
  <si>
    <t>ptlx calc</t>
  </si>
  <si>
    <t>age 67 per benassist</t>
  </si>
  <si>
    <t>Input screen for age 67</t>
  </si>
  <si>
    <t>Input screen for age 67 is shown as last screenshot below</t>
  </si>
  <si>
    <t>pxt</t>
  </si>
  <si>
    <t>pxtot</t>
  </si>
  <si>
    <t>pxtot65m</t>
  </si>
  <si>
    <t>pxm65p</t>
  </si>
  <si>
    <t>pxtot65p</t>
  </si>
  <si>
    <t>vrx</t>
  </si>
  <si>
    <t>AB</t>
  </si>
  <si>
    <t>NA</t>
  </si>
  <si>
    <t>pvla.r</t>
  </si>
  <si>
    <t>Abrx=Bx * (r-x)pxtot * vrx * pvla.r</t>
  </si>
  <si>
    <t>(r-x)pxtot</t>
  </si>
  <si>
    <t>Sx</t>
  </si>
  <si>
    <t>x-y</t>
  </si>
  <si>
    <t>Sx/Sr</t>
  </si>
  <si>
    <t>rato / 35</t>
  </si>
  <si>
    <t>tab5-2 calcs</t>
  </si>
  <si>
    <t>begin year</t>
  </si>
  <si>
    <t>BD</t>
  </si>
  <si>
    <t>BP</t>
  </si>
  <si>
    <t>cumul</t>
  </si>
  <si>
    <t>tpxT</t>
  </si>
  <si>
    <t>65pxt</t>
  </si>
  <si>
    <t>qxdl</t>
  </si>
  <si>
    <t>tab3-7 calcs</t>
  </si>
  <si>
    <t>year1</t>
  </si>
  <si>
    <t>year by year values</t>
  </si>
  <si>
    <t>from current through age 64</t>
  </si>
  <si>
    <t>year2</t>
  </si>
  <si>
    <t>year3</t>
  </si>
  <si>
    <t>year4</t>
  </si>
  <si>
    <t>temporary life annuity - beginning of year</t>
  </si>
  <si>
    <t>year5</t>
  </si>
  <si>
    <t>year 6</t>
  </si>
  <si>
    <t>b</t>
  </si>
  <si>
    <t>at</t>
  </si>
  <si>
    <t>Sheet3</t>
  </si>
  <si>
    <t>1, 1:34</t>
  </si>
  <si>
    <t>1, 2:34</t>
  </si>
  <si>
    <t>probs</t>
  </si>
  <si>
    <t>vt</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</si>
  <si>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</si>
  <si>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</si>
  <si>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</si>
  <si>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</si>
  <si>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</si>
  <si>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</si>
  <si>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</si>
  <si>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</si>
  <si>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</si>
  <si>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</si>
  <si>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</si>
  <si>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</si>
  <si>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</si>
  <si>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</si>
  <si>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</si>
  <si>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</si>
  <si>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</si>
  <si>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</si>
  <si>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</si>
  <si>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</si>
  <si>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</si>
  <si>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</si>
  <si>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</si>
  <si>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</si>
  <si>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</si>
  <si>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</si>
  <si>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</si>
  <si>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</si>
  <si>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</si>
  <si>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</si>
  <si>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</si>
  <si>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</si>
  <si>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</si>
  <si>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</si>
  <si>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</si>
  <si>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cumprob</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</si>
</sst>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3" formatCode="_(* #,##0.00_);_(* \(#,##0.00\);_(* &quot;-&quot;??_);_(@_)"/>
    <numFmt numFmtId="164" formatCode="_(* #,##0.000_);_(* \(#,##0.000\);_(* &quot;-&quot;??_);_(@_)"/>
    <numFmt numFmtId="165" formatCode="_(* #,##0.0000_);_(* \(#,##0.0000\);_(* &quot;-&quot;??_);_(@_)"/>
    <numFmt numFmtId="166" formatCode="_(* #,##0.00000_);_(* \(#,##0.00000\);_(* &quot;-&quot;??_);_(@_)"/>
    <numFmt numFmtId="167" formatCode="_(* #,##0.000000_);_(* \(#,##0.000000\);_(* &quot;-&quot;??_);_(@_)"/>
    <numFmt numFmtId="168" formatCode="_(* #,##0.0000000_);_(* \(#,##0.0000000\);_(* &quot;-&quot;??_);_(@_)"/>
    <numFmt numFmtId="169" formatCode="_(* #,##0.0_);_(* \(#,##0.0\);_(* &quot;-&quot;??_);_(@_)"/>
    <numFmt numFmtId="170" formatCode="_(* #,##0_);_(* \(#,##0\);_(* &quot;-&quot;??_);_(@_)"/>
    <numFmt numFmtId="171" formatCode="_(* #,##0.00000_);_(* \(#,##0.00000\);_(* &quot;-&quot;?????_);_(@_)"/>
    <numFmt numFmtId="172" formatCode="0.0%"/>
    <numFmt numFmtId="173" formatCode="_(* #,##0.000_);_(* \(#,##0.000\);_(* &quot;-&quot;???_);_(@_)"/>
    <numFmt numFmtId="174" formatCode="_(* #,##0.000000_);_(* \(#,##0.000000\);_(* &quot;-&quot;?????_);_(@_)"/>
  </numFmts>
  <fonts count="5" x14ac:knownFonts="1">
    <font>
      <sz val="10"/>
      <name val="Arial"/>
      <family val="2"/>
    </font>
    <font>
      <sz val="10"/>
      <name val="Arial"/>
      <family val="2"/>
    </font>
    <font>
      <u/>
      <sz val="10"/>
      <color theme="10"/>
      <name val="Arial"/>
      <family val="2"/>
    </font>
    <font>
      <b/>
      <sz val="10"/>
      <name val="Arial"/>
      <family val="2"/>
    </font>
    <font>
      <sz val="10"/>
      <color rgb="FF000000"/>
      <name val="Lucida Console"/>
      <family val="3"/>
    </font>
  </fonts>
  <fills count="7">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8" tint="0.79998168889431442"/>
        <bgColor indexed="64"/>
      </patternFill>
    </fill>
  </fills>
  <borders count="1">
    <border>
      <left/>
      <right/>
      <top/>
      <bottom/>
      <diagonal/>
    </border>
  </borders>
  <cellStyleXfs count="4">
    <xf numFmtId="0" fontId="0" fillId="0" borderId="0">
      <alignment vertical="center"/>
    </xf>
    <xf numFmtId="9" fontId="1" fillId="0" borderId="0" applyFont="0" applyFill="0" applyBorder="0" applyAlignment="0" applyProtection="0">
      <alignment vertical="center"/>
    </xf>
    <xf numFmtId="43" fontId="1" fillId="0" borderId="0" applyFont="0" applyFill="0" applyBorder="0" applyAlignment="0" applyProtection="0">
      <alignment vertical="center"/>
    </xf>
    <xf numFmtId="0" fontId="2" fillId="0" borderId="0" applyNumberFormat="0" applyFill="0" applyBorder="0" applyAlignment="0" applyProtection="0">
      <alignment vertical="center"/>
    </xf>
  </cellStyleXfs>
  <cellXfs count="44">
    <xf numFmtId="0" fontId="0" fillId="0" borderId="0" xfId="0">
      <alignment vertical="center"/>
    </xf>
    <xf numFmtId="43" fontId="0" fillId="0" borderId="0" xfId="2" applyFont="1">
      <alignment vertical="center"/>
    </xf>
    <xf numFmtId="164" fontId="0" fillId="0" borderId="0" xfId="2" applyNumberFormat="1" applyFont="1">
      <alignment vertical="center"/>
    </xf>
    <xf numFmtId="165" fontId="0" fillId="0" borderId="0" xfId="2" applyNumberFormat="1" applyFont="1">
      <alignment vertical="center"/>
    </xf>
    <xf numFmtId="166" fontId="0" fillId="0" borderId="0" xfId="2" applyNumberFormat="1" applyFont="1">
      <alignment vertical="center"/>
    </xf>
    <xf numFmtId="167" fontId="0" fillId="0" borderId="0" xfId="2" applyNumberFormat="1" applyFont="1">
      <alignment vertical="center"/>
    </xf>
    <xf numFmtId="168" fontId="0" fillId="0" borderId="0" xfId="2" applyNumberFormat="1" applyFont="1">
      <alignment vertical="center"/>
    </xf>
    <xf numFmtId="43" fontId="0" fillId="0" borderId="0" xfId="0" applyNumberFormat="1">
      <alignment vertical="center"/>
    </xf>
    <xf numFmtId="169" fontId="0" fillId="0" borderId="0" xfId="2" applyNumberFormat="1" applyFont="1">
      <alignment vertical="center"/>
    </xf>
    <xf numFmtId="170" fontId="0" fillId="0" borderId="0" xfId="2" applyNumberFormat="1" applyFont="1">
      <alignment vertical="center"/>
    </xf>
    <xf numFmtId="43" fontId="0" fillId="0" borderId="0" xfId="2" applyNumberFormat="1" applyFont="1">
      <alignment vertical="center"/>
    </xf>
    <xf numFmtId="171" fontId="0" fillId="0" borderId="0" xfId="0" applyNumberFormat="1">
      <alignment vertical="center"/>
    </xf>
    <xf numFmtId="165" fontId="0" fillId="0" borderId="0" xfId="0" applyNumberFormat="1">
      <alignment vertical="center"/>
    </xf>
    <xf numFmtId="167" fontId="0" fillId="0" borderId="0" xfId="0" applyNumberFormat="1">
      <alignment vertical="center"/>
    </xf>
    <xf numFmtId="167" fontId="0" fillId="2" borderId="0" xfId="2" applyNumberFormat="1" applyFont="1" applyFill="1">
      <alignment vertical="center"/>
    </xf>
    <xf numFmtId="0" fontId="2" fillId="0" borderId="0" xfId="3">
      <alignment vertical="center"/>
    </xf>
    <xf numFmtId="0" fontId="3" fillId="0" borderId="0" xfId="0" applyFont="1">
      <alignment vertical="center"/>
    </xf>
    <xf numFmtId="0" fontId="0" fillId="0" borderId="0" xfId="0" quotePrefix="1">
      <alignment vertical="center"/>
    </xf>
    <xf numFmtId="0" fontId="0" fillId="2" borderId="0" xfId="0" applyFill="1">
      <alignment vertical="center"/>
    </xf>
    <xf numFmtId="165" fontId="0" fillId="2" borderId="0" xfId="2" applyNumberFormat="1" applyFont="1" applyFill="1">
      <alignment vertical="center"/>
    </xf>
    <xf numFmtId="170" fontId="0" fillId="0" borderId="0" xfId="0" applyNumberFormat="1">
      <alignment vertical="center"/>
    </xf>
    <xf numFmtId="167" fontId="0" fillId="3" borderId="0" xfId="2" applyNumberFormat="1" applyFont="1" applyFill="1">
      <alignment vertical="center"/>
    </xf>
    <xf numFmtId="43" fontId="0" fillId="3" borderId="0" xfId="2" applyFont="1" applyFill="1">
      <alignment vertical="center"/>
    </xf>
    <xf numFmtId="172" fontId="0" fillId="0" borderId="0" xfId="1" applyNumberFormat="1" applyFont="1">
      <alignment vertical="center"/>
    </xf>
    <xf numFmtId="173" fontId="0" fillId="0" borderId="0" xfId="0" applyNumberFormat="1">
      <alignment vertical="center"/>
    </xf>
    <xf numFmtId="165" fontId="0" fillId="3" borderId="0" xfId="0" applyNumberFormat="1" applyFill="1">
      <alignment vertical="center"/>
    </xf>
    <xf numFmtId="172" fontId="0" fillId="0" borderId="0" xfId="1" applyNumberFormat="1" applyFont="1" applyAlignment="1">
      <alignment horizontal="right" vertical="center"/>
    </xf>
    <xf numFmtId="43" fontId="0" fillId="3" borderId="0" xfId="0" applyNumberFormat="1" applyFill="1">
      <alignment vertical="center"/>
    </xf>
    <xf numFmtId="172" fontId="0" fillId="4" borderId="0" xfId="1" applyNumberFormat="1" applyFont="1" applyFill="1">
      <alignment vertical="center"/>
    </xf>
    <xf numFmtId="170" fontId="0" fillId="4" borderId="0" xfId="2" applyNumberFormat="1" applyFont="1" applyFill="1">
      <alignment vertical="center"/>
    </xf>
    <xf numFmtId="10" fontId="0" fillId="4" borderId="0" xfId="1" applyNumberFormat="1" applyFont="1" applyFill="1">
      <alignment vertical="center"/>
    </xf>
    <xf numFmtId="167" fontId="0" fillId="5" borderId="0" xfId="0" applyNumberFormat="1" applyFill="1">
      <alignment vertical="center"/>
    </xf>
    <xf numFmtId="167" fontId="0" fillId="5" borderId="0" xfId="2" applyNumberFormat="1" applyFont="1" applyFill="1">
      <alignment vertical="center"/>
    </xf>
    <xf numFmtId="173" fontId="0" fillId="4" borderId="0" xfId="0" applyNumberFormat="1" applyFill="1">
      <alignment vertical="center"/>
    </xf>
    <xf numFmtId="0" fontId="0" fillId="4" borderId="0" xfId="0" applyFill="1">
      <alignment vertical="center"/>
    </xf>
    <xf numFmtId="174" fontId="0" fillId="4" borderId="0" xfId="0" applyNumberFormat="1" applyFill="1">
      <alignment vertical="center"/>
    </xf>
    <xf numFmtId="167" fontId="0" fillId="4" borderId="0" xfId="0" applyNumberFormat="1" applyFill="1">
      <alignment vertical="center"/>
    </xf>
    <xf numFmtId="0" fontId="4" fillId="0" borderId="0" xfId="0" applyFont="1">
      <alignment vertical="center"/>
    </xf>
    <xf numFmtId="166" fontId="0" fillId="4" borderId="0" xfId="2" applyNumberFormat="1" applyFont="1" applyFill="1">
      <alignment vertical="center"/>
    </xf>
    <xf numFmtId="164" fontId="0" fillId="4" borderId="0" xfId="2" applyNumberFormat="1" applyFont="1" applyFill="1">
      <alignment vertical="center"/>
    </xf>
    <xf numFmtId="43" fontId="0" fillId="6" borderId="0" xfId="2" applyFont="1" applyFill="1">
      <alignment vertical="center"/>
    </xf>
    <xf numFmtId="0" fontId="0" fillId="0" borderId="0" xfId="0" applyAlignment="1">
      <alignment vertical="center" wrapText="1"/>
    </xf>
    <xf numFmtId="167" fontId="0" fillId="6" borderId="0" xfId="0" applyNumberFormat="1" applyFill="1">
      <alignment vertical="center"/>
    </xf>
    <xf numFmtId="43" fontId="0" fillId="0" borderId="0" xfId="2" applyNumberFormat="1" applyFont="1" applyAlignment="1">
      <alignment vertical="center" wrapText="1"/>
    </xf>
  </cellXfs>
  <cellStyles count="4">
    <cellStyle name="Comma" xfId="2" builtinId="3"/>
    <cellStyle name="Hyperlink" xfId="3"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21</xdr:col>
      <xdr:colOff>257175</xdr:colOff>
      <xdr:row>8</xdr:row>
      <xdr:rowOff>38100</xdr:rowOff>
    </xdr:from>
    <xdr:to>
      <xdr:col>23</xdr:col>
      <xdr:colOff>152251</xdr:colOff>
      <xdr:row>11</xdr:row>
      <xdr:rowOff>66611</xdr:rowOff>
    </xdr:to>
    <xdr:pic>
      <xdr:nvPicPr>
        <xdr:cNvPr id="2" name="Picture 1"/>
        <xdr:cNvPicPr>
          <a:picLocks noChangeAspect="1"/>
        </xdr:cNvPicPr>
      </xdr:nvPicPr>
      <xdr:blipFill>
        <a:blip xmlns:r="http://schemas.openxmlformats.org/officeDocument/2006/relationships" r:embed="rId1"/>
        <a:stretch>
          <a:fillRect/>
        </a:stretch>
      </xdr:blipFill>
      <xdr:spPr>
        <a:xfrm>
          <a:off x="14135100" y="1333500"/>
          <a:ext cx="1190476" cy="514286"/>
        </a:xfrm>
        <a:prstGeom prst="rect">
          <a:avLst/>
        </a:prstGeom>
      </xdr:spPr>
    </xdr:pic>
    <xdr:clientData/>
  </xdr:twoCellAnchor>
  <xdr:twoCellAnchor editAs="oneCell">
    <xdr:from>
      <xdr:col>22</xdr:col>
      <xdr:colOff>0</xdr:colOff>
      <xdr:row>18</xdr:row>
      <xdr:rowOff>0</xdr:rowOff>
    </xdr:from>
    <xdr:to>
      <xdr:col>23</xdr:col>
      <xdr:colOff>523729</xdr:colOff>
      <xdr:row>21</xdr:row>
      <xdr:rowOff>18987</xdr:rowOff>
    </xdr:to>
    <xdr:pic>
      <xdr:nvPicPr>
        <xdr:cNvPr id="3" name="Picture 2"/>
        <xdr:cNvPicPr>
          <a:picLocks noChangeAspect="1"/>
        </xdr:cNvPicPr>
      </xdr:nvPicPr>
      <xdr:blipFill>
        <a:blip xmlns:r="http://schemas.openxmlformats.org/officeDocument/2006/relationships" r:embed="rId2"/>
        <a:stretch>
          <a:fillRect/>
        </a:stretch>
      </xdr:blipFill>
      <xdr:spPr>
        <a:xfrm>
          <a:off x="14525625" y="2914650"/>
          <a:ext cx="1171429" cy="504762"/>
        </a:xfrm>
        <a:prstGeom prst="rect">
          <a:avLst/>
        </a:prstGeom>
      </xdr:spPr>
    </xdr:pic>
    <xdr:clientData/>
  </xdr:twoCellAnchor>
  <xdr:twoCellAnchor editAs="oneCell">
    <xdr:from>
      <xdr:col>23</xdr:col>
      <xdr:colOff>0</xdr:colOff>
      <xdr:row>33</xdr:row>
      <xdr:rowOff>0</xdr:rowOff>
    </xdr:from>
    <xdr:to>
      <xdr:col>24</xdr:col>
      <xdr:colOff>485623</xdr:colOff>
      <xdr:row>36</xdr:row>
      <xdr:rowOff>47558</xdr:rowOff>
    </xdr:to>
    <xdr:pic>
      <xdr:nvPicPr>
        <xdr:cNvPr id="4" name="Picture 3"/>
        <xdr:cNvPicPr>
          <a:picLocks noChangeAspect="1"/>
        </xdr:cNvPicPr>
      </xdr:nvPicPr>
      <xdr:blipFill>
        <a:blip xmlns:r="http://schemas.openxmlformats.org/officeDocument/2006/relationships" r:embed="rId3"/>
        <a:stretch>
          <a:fillRect/>
        </a:stretch>
      </xdr:blipFill>
      <xdr:spPr>
        <a:xfrm>
          <a:off x="15173325" y="5343525"/>
          <a:ext cx="1219048" cy="5333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0</xdr:colOff>
      <xdr:row>51</xdr:row>
      <xdr:rowOff>47625</xdr:rowOff>
    </xdr:from>
    <xdr:to>
      <xdr:col>23</xdr:col>
      <xdr:colOff>151525</xdr:colOff>
      <xdr:row>58</xdr:row>
      <xdr:rowOff>133198</xdr:rowOff>
    </xdr:to>
    <xdr:pic>
      <xdr:nvPicPr>
        <xdr:cNvPr id="2" name="Picture 1"/>
        <xdr:cNvPicPr>
          <a:picLocks noChangeAspect="1"/>
        </xdr:cNvPicPr>
      </xdr:nvPicPr>
      <xdr:blipFill>
        <a:blip xmlns:r="http://schemas.openxmlformats.org/officeDocument/2006/relationships" r:embed="rId1"/>
        <a:stretch>
          <a:fillRect/>
        </a:stretch>
      </xdr:blipFill>
      <xdr:spPr>
        <a:xfrm>
          <a:off x="7124700" y="8629650"/>
          <a:ext cx="7000000" cy="12190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30</xdr:col>
      <xdr:colOff>342900</xdr:colOff>
      <xdr:row>51</xdr:row>
      <xdr:rowOff>47625</xdr:rowOff>
    </xdr:from>
    <xdr:to>
      <xdr:col>42</xdr:col>
      <xdr:colOff>27700</xdr:colOff>
      <xdr:row>58</xdr:row>
      <xdr:rowOff>133198</xdr:rowOff>
    </xdr:to>
    <xdr:pic>
      <xdr:nvPicPr>
        <xdr:cNvPr id="2" name="Picture 1"/>
        <xdr:cNvPicPr>
          <a:picLocks noChangeAspect="1"/>
        </xdr:cNvPicPr>
      </xdr:nvPicPr>
      <xdr:blipFill>
        <a:blip xmlns:r="http://schemas.openxmlformats.org/officeDocument/2006/relationships" r:embed="rId1"/>
        <a:stretch>
          <a:fillRect/>
        </a:stretch>
      </xdr:blipFill>
      <xdr:spPr>
        <a:xfrm>
          <a:off x="19088100" y="8305800"/>
          <a:ext cx="7000000" cy="121904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514350</xdr:colOff>
      <xdr:row>6</xdr:row>
      <xdr:rowOff>57150</xdr:rowOff>
    </xdr:from>
    <xdr:to>
      <xdr:col>27</xdr:col>
      <xdr:colOff>313327</xdr:colOff>
      <xdr:row>50</xdr:row>
      <xdr:rowOff>27688</xdr:rowOff>
    </xdr:to>
    <xdr:pic>
      <xdr:nvPicPr>
        <xdr:cNvPr id="2" name="Picture 1"/>
        <xdr:cNvPicPr>
          <a:picLocks noChangeAspect="1"/>
        </xdr:cNvPicPr>
      </xdr:nvPicPr>
      <xdr:blipFill>
        <a:blip xmlns:r="http://schemas.openxmlformats.org/officeDocument/2006/relationships" r:embed="rId1"/>
        <a:stretch>
          <a:fillRect/>
        </a:stretch>
      </xdr:blipFill>
      <xdr:spPr>
        <a:xfrm>
          <a:off x="9277350" y="1028700"/>
          <a:ext cx="7980952" cy="7095238"/>
        </a:xfrm>
        <a:prstGeom prst="rect">
          <a:avLst/>
        </a:prstGeom>
      </xdr:spPr>
    </xdr:pic>
    <xdr:clientData/>
  </xdr:twoCellAnchor>
  <xdr:twoCellAnchor editAs="oneCell">
    <xdr:from>
      <xdr:col>14</xdr:col>
      <xdr:colOff>542925</xdr:colOff>
      <xdr:row>51</xdr:row>
      <xdr:rowOff>38100</xdr:rowOff>
    </xdr:from>
    <xdr:to>
      <xdr:col>27</xdr:col>
      <xdr:colOff>294283</xdr:colOff>
      <xdr:row>93</xdr:row>
      <xdr:rowOff>27726</xdr:rowOff>
    </xdr:to>
    <xdr:pic>
      <xdr:nvPicPr>
        <xdr:cNvPr id="3" name="Picture 2"/>
        <xdr:cNvPicPr>
          <a:picLocks noChangeAspect="1"/>
        </xdr:cNvPicPr>
      </xdr:nvPicPr>
      <xdr:blipFill>
        <a:blip xmlns:r="http://schemas.openxmlformats.org/officeDocument/2006/relationships" r:embed="rId2"/>
        <a:stretch>
          <a:fillRect/>
        </a:stretch>
      </xdr:blipFill>
      <xdr:spPr>
        <a:xfrm>
          <a:off x="9305925" y="8296275"/>
          <a:ext cx="7933333" cy="6790476"/>
        </a:xfrm>
        <a:prstGeom prst="rect">
          <a:avLst/>
        </a:prstGeom>
      </xdr:spPr>
    </xdr:pic>
    <xdr:clientData/>
  </xdr:twoCellAnchor>
  <xdr:twoCellAnchor editAs="oneCell">
    <xdr:from>
      <xdr:col>14</xdr:col>
      <xdr:colOff>447675</xdr:colOff>
      <xdr:row>94</xdr:row>
      <xdr:rowOff>95250</xdr:rowOff>
    </xdr:from>
    <xdr:to>
      <xdr:col>27</xdr:col>
      <xdr:colOff>103795</xdr:colOff>
      <xdr:row>129</xdr:row>
      <xdr:rowOff>161208</xdr:rowOff>
    </xdr:to>
    <xdr:pic>
      <xdr:nvPicPr>
        <xdr:cNvPr id="4" name="Picture 3"/>
        <xdr:cNvPicPr>
          <a:picLocks noChangeAspect="1"/>
        </xdr:cNvPicPr>
      </xdr:nvPicPr>
      <xdr:blipFill>
        <a:blip xmlns:r="http://schemas.openxmlformats.org/officeDocument/2006/relationships" r:embed="rId3"/>
        <a:stretch>
          <a:fillRect/>
        </a:stretch>
      </xdr:blipFill>
      <xdr:spPr>
        <a:xfrm>
          <a:off x="9210675" y="15316200"/>
          <a:ext cx="7838095" cy="5733333"/>
        </a:xfrm>
        <a:prstGeom prst="rect">
          <a:avLst/>
        </a:prstGeom>
      </xdr:spPr>
    </xdr:pic>
    <xdr:clientData/>
  </xdr:twoCellAnchor>
  <xdr:twoCellAnchor editAs="oneCell">
    <xdr:from>
      <xdr:col>14</xdr:col>
      <xdr:colOff>495300</xdr:colOff>
      <xdr:row>133</xdr:row>
      <xdr:rowOff>142875</xdr:rowOff>
    </xdr:from>
    <xdr:to>
      <xdr:col>27</xdr:col>
      <xdr:colOff>75230</xdr:colOff>
      <xdr:row>162</xdr:row>
      <xdr:rowOff>94669</xdr:rowOff>
    </xdr:to>
    <xdr:pic>
      <xdr:nvPicPr>
        <xdr:cNvPr id="5" name="Picture 4"/>
        <xdr:cNvPicPr>
          <a:picLocks noChangeAspect="1"/>
        </xdr:cNvPicPr>
      </xdr:nvPicPr>
      <xdr:blipFill>
        <a:blip xmlns:r="http://schemas.openxmlformats.org/officeDocument/2006/relationships" r:embed="rId4"/>
        <a:stretch>
          <a:fillRect/>
        </a:stretch>
      </xdr:blipFill>
      <xdr:spPr>
        <a:xfrm>
          <a:off x="9258300" y="21678900"/>
          <a:ext cx="7761905" cy="46476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pane xSplit="1" ySplit="1" topLeftCell="B2" activePane="bottomRight" state="frozen"/>
      <selection pane="topRight" activeCell="B1" sqref="B1"/>
      <selection pane="bottomLeft" activeCell="A2" sqref="A2"/>
      <selection pane="bottomRight" activeCell="B12" sqref="B12"/>
    </sheetView>
  </sheetViews>
  <sheetFormatPr defaultRowHeight="13.2" x14ac:dyDescent="0.25"/>
  <cols>
    <col min="1" max="1" width="7.88671875" bestFit="1" customWidth="1"/>
    <col min="2" max="2" width="17" bestFit="1" customWidth="1"/>
  </cols>
  <sheetData>
    <row r="1" spans="1:2" x14ac:dyDescent="0.25">
      <c r="A1" s="16" t="s">
        <v>251</v>
      </c>
      <c r="B1" s="16" t="s">
        <v>252</v>
      </c>
    </row>
    <row r="2" spans="1:2" x14ac:dyDescent="0.25">
      <c r="A2" s="17" t="s">
        <v>219</v>
      </c>
      <c r="B2" s="15" t="s">
        <v>258</v>
      </c>
    </row>
    <row r="3" spans="1:2" x14ac:dyDescent="0.25">
      <c r="A3" s="17" t="s">
        <v>253</v>
      </c>
      <c r="B3" s="15" t="s">
        <v>259</v>
      </c>
    </row>
    <row r="4" spans="1:2" x14ac:dyDescent="0.25">
      <c r="A4" s="17" t="s">
        <v>257</v>
      </c>
      <c r="B4" s="15" t="s">
        <v>261</v>
      </c>
    </row>
    <row r="5" spans="1:2" x14ac:dyDescent="0.25">
      <c r="A5" s="17" t="s">
        <v>262</v>
      </c>
      <c r="B5" s="15" t="s">
        <v>263</v>
      </c>
    </row>
    <row r="6" spans="1:2" x14ac:dyDescent="0.25">
      <c r="A6" s="17" t="s">
        <v>20</v>
      </c>
      <c r="B6" s="15" t="s">
        <v>274</v>
      </c>
    </row>
    <row r="7" spans="1:2" x14ac:dyDescent="0.25">
      <c r="A7" s="17" t="s">
        <v>220</v>
      </c>
      <c r="B7" s="15" t="s">
        <v>275</v>
      </c>
    </row>
    <row r="8" spans="1:2" x14ac:dyDescent="0.25">
      <c r="A8" s="17" t="s">
        <v>221</v>
      </c>
      <c r="B8" s="15" t="s">
        <v>319</v>
      </c>
    </row>
    <row r="9" spans="1:2" x14ac:dyDescent="0.25">
      <c r="A9" s="17" t="s">
        <v>224</v>
      </c>
      <c r="B9" s="15" t="s">
        <v>287</v>
      </c>
    </row>
    <row r="10" spans="1:2" x14ac:dyDescent="0.25">
      <c r="A10" s="17" t="s">
        <v>216</v>
      </c>
      <c r="B10" s="15" t="s">
        <v>286</v>
      </c>
    </row>
    <row r="11" spans="1:2" x14ac:dyDescent="0.25">
      <c r="A11" s="17" t="s">
        <v>194</v>
      </c>
      <c r="B11" s="15" t="s">
        <v>320</v>
      </c>
    </row>
    <row r="12" spans="1:2" x14ac:dyDescent="0.25">
      <c r="A12" s="17" t="s">
        <v>129</v>
      </c>
      <c r="B12" s="15" t="s">
        <v>397</v>
      </c>
    </row>
    <row r="13" spans="1:2" x14ac:dyDescent="0.25">
      <c r="A13" s="17" t="s">
        <v>143</v>
      </c>
      <c r="B13" s="15" t="s">
        <v>409</v>
      </c>
    </row>
    <row r="14" spans="1:2" x14ac:dyDescent="0.25">
      <c r="A14" s="17" t="s">
        <v>91</v>
      </c>
      <c r="B14" s="15" t="s">
        <v>340</v>
      </c>
    </row>
    <row r="15" spans="1:2" x14ac:dyDescent="0.25">
      <c r="A15" s="17" t="s">
        <v>118</v>
      </c>
      <c r="B15" s="15" t="s">
        <v>370</v>
      </c>
    </row>
    <row r="16" spans="1:2" x14ac:dyDescent="0.25">
      <c r="A16" s="17" t="s">
        <v>66</v>
      </c>
      <c r="B16" s="15" t="s">
        <v>389</v>
      </c>
    </row>
  </sheetData>
  <hyperlinks>
    <hyperlink ref="B2" location="'Tab2-1GAM-1971'!A1" display="Tab2-1GAM-1971"/>
    <hyperlink ref="B3" location="'Tab2-3TermRates'!A1" display="Tab2-3TermRates"/>
    <hyperlink ref="B4" location="'Tab2-5DisbLife'!A1" display="Tab2-5DisbLife"/>
    <hyperlink ref="B5" location="'Tab2-7Disb'!A1" display="Tab2-7Disb"/>
    <hyperlink ref="B6" location="'Tab2-9EarlyRet'!A1" display="Tab2-9EarlyRet"/>
    <hyperlink ref="B7" location="'Tab2-10Merit'!A1" display="Tab2-10Merit"/>
    <hyperlink ref="B8" location="'Tab4-6HireDist'!A1" display="Tab4-6HireDist"/>
    <hyperlink ref="B9" location="'tab3-1 calcs'!A1" display="tab3-1 calcs"/>
    <hyperlink ref="B10" location="'tab3-2 calcs'!A1" display="tab3-2 calcs"/>
    <hyperlink ref="B11" location="'tab3-5 calcs'!A1" display="tab3-5 calcs"/>
    <hyperlink ref="B12" location="'tab3-7 calcs'!A1" display="tab3-7 calcs"/>
    <hyperlink ref="B13" location="'Sheet3'!A1" display="Sheet3"/>
    <hyperlink ref="B14" location="'tab5-1 calcs'!A1" display="tab5-1 calcs"/>
    <hyperlink ref="B15" location="'ptlx calc'!A1" display="ptlx calc"/>
    <hyperlink ref="B16" location="'tab5-2 calcs'!A1" display="tab5-2 calcs"/>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
  <sheetViews>
    <sheetView workbookViewId="0">
      <selection activeCell="I10" sqref="I10"/>
    </sheetView>
  </sheetViews>
  <sheetFormatPr defaultRowHeight="13.2" x14ac:dyDescent="0.25"/>
  <cols>
    <col min="1" max="1" width="6.88671875" customWidth="1"/>
    <col min="5" max="5" width="4.6640625" customWidth="1"/>
    <col min="6" max="6" width="9" bestFit="1" customWidth="1"/>
    <col min="9" max="9" width="11.33203125" bestFit="1" customWidth="1"/>
    <col min="10" max="10" width="3.109375" customWidth="1"/>
    <col min="11" max="12" width="9.6640625" bestFit="1" customWidth="1"/>
    <col min="13" max="13" width="11.33203125" bestFit="1" customWidth="1"/>
    <col min="14" max="14" width="3.109375" customWidth="1"/>
    <col min="15" max="15" width="11" customWidth="1"/>
    <col min="16" max="16" width="10.6640625" customWidth="1"/>
    <col min="17" max="18" width="11.5546875" customWidth="1"/>
    <col min="19" max="19" width="3" customWidth="1"/>
    <col min="20" max="20" width="12.109375" customWidth="1"/>
    <col min="21" max="21" width="13.109375" customWidth="1"/>
    <col min="22" max="22" width="12.88671875" bestFit="1" customWidth="1"/>
    <col min="26" max="26" width="4.6640625" customWidth="1"/>
    <col min="27" max="27" width="10.88671875" customWidth="1"/>
    <col min="28" max="28" width="11.33203125" bestFit="1" customWidth="1"/>
  </cols>
  <sheetData>
    <row r="1" spans="1:27" x14ac:dyDescent="0.25">
      <c r="A1" s="15" t="s">
        <v>250</v>
      </c>
    </row>
    <row r="2" spans="1:27" x14ac:dyDescent="0.25">
      <c r="B2" t="s">
        <v>269</v>
      </c>
    </row>
    <row r="4" spans="1:27" x14ac:dyDescent="0.25">
      <c r="B4" t="s">
        <v>248</v>
      </c>
      <c r="C4" t="s">
        <v>248</v>
      </c>
      <c r="D4" t="s">
        <v>248</v>
      </c>
      <c r="F4" t="s">
        <v>270</v>
      </c>
      <c r="G4" t="s">
        <v>270</v>
      </c>
      <c r="H4" t="s">
        <v>270</v>
      </c>
      <c r="K4" t="s">
        <v>271</v>
      </c>
      <c r="O4" t="s">
        <v>280</v>
      </c>
      <c r="T4" t="s">
        <v>285</v>
      </c>
      <c r="AA4" t="s">
        <v>277</v>
      </c>
    </row>
    <row r="5" spans="1:27" x14ac:dyDescent="0.25">
      <c r="A5" t="s">
        <v>260</v>
      </c>
      <c r="B5" t="s">
        <v>266</v>
      </c>
      <c r="C5" t="s">
        <v>267</v>
      </c>
      <c r="D5" t="s">
        <v>268</v>
      </c>
      <c r="F5" t="s">
        <v>266</v>
      </c>
      <c r="G5" t="s">
        <v>267</v>
      </c>
      <c r="H5" t="s">
        <v>268</v>
      </c>
      <c r="I5" t="s">
        <v>278</v>
      </c>
      <c r="K5" t="s">
        <v>266</v>
      </c>
      <c r="L5" t="s">
        <v>267</v>
      </c>
      <c r="M5" t="s">
        <v>268</v>
      </c>
      <c r="O5" t="s">
        <v>266</v>
      </c>
      <c r="P5" t="s">
        <v>267</v>
      </c>
      <c r="Q5" t="s">
        <v>268</v>
      </c>
      <c r="R5" t="s">
        <v>281</v>
      </c>
      <c r="T5" t="s">
        <v>276</v>
      </c>
      <c r="U5" t="s">
        <v>266</v>
      </c>
      <c r="V5" t="s">
        <v>267</v>
      </c>
      <c r="W5" t="s">
        <v>268</v>
      </c>
      <c r="X5" t="s">
        <v>279</v>
      </c>
      <c r="Y5" t="s">
        <v>277</v>
      </c>
      <c r="AA5" t="s">
        <v>272</v>
      </c>
    </row>
    <row r="6" spans="1:27" x14ac:dyDescent="0.25">
      <c r="A6" t="s">
        <v>192</v>
      </c>
      <c r="B6" t="s">
        <v>103</v>
      </c>
      <c r="C6" s="3">
        <v>0.24310000000000001</v>
      </c>
      <c r="D6" s="3">
        <v>2.9999999999999997E-4</v>
      </c>
      <c r="F6">
        <f>1-B6</f>
        <v>0.99949699999999997</v>
      </c>
      <c r="G6">
        <f t="shared" ref="G6:G11" si="0">1-C6</f>
        <v>0.75690000000000002</v>
      </c>
      <c r="H6">
        <f t="shared" ref="H6:H11" si="1">1-D6</f>
        <v>0.99970000000000003</v>
      </c>
      <c r="I6" s="4">
        <f>+F6*G6*H6</f>
        <v>0.75629232351621001</v>
      </c>
      <c r="K6" s="5">
        <f>+F6</f>
        <v>0.99949699999999997</v>
      </c>
      <c r="L6" s="5">
        <f t="shared" ref="L6:M6" si="2">+G6</f>
        <v>0.75690000000000002</v>
      </c>
      <c r="M6" s="5">
        <f t="shared" si="2"/>
        <v>0.99970000000000003</v>
      </c>
      <c r="N6" s="5"/>
      <c r="O6" s="6">
        <f>+$B6*(1-$C6/2)*(1-$D6/2)</f>
        <v>4.4179407094749996E-4</v>
      </c>
      <c r="P6" s="6">
        <f>+(1-$B6/2)*($C6)*(1-$D6/2)</f>
        <v>0.24300240452094754</v>
      </c>
      <c r="Q6" s="6">
        <f>+(1-$B6/2)*(1-$C6/2)*($D6)</f>
        <v>2.6346872094749999E-4</v>
      </c>
      <c r="R6" s="4">
        <f>1-SUM(O6:Q6)</f>
        <v>0.75629233268715745</v>
      </c>
      <c r="T6" s="9">
        <v>1000000</v>
      </c>
      <c r="U6" s="9">
        <f>+$T6*O6</f>
        <v>441.79407094749996</v>
      </c>
      <c r="V6" s="9">
        <f t="shared" ref="V6:V10" si="3">+$T6*P6</f>
        <v>243002.40452094754</v>
      </c>
      <c r="W6" s="9">
        <f t="shared" ref="W6:W10" si="4">+$T6*Q6</f>
        <v>263.4687209475</v>
      </c>
      <c r="X6" s="20">
        <f>+SUM(U6:W6)</f>
        <v>243707.66731284256</v>
      </c>
      <c r="Y6" s="20">
        <f>+T6-X6</f>
        <v>756292.33268715744</v>
      </c>
      <c r="Z6" s="20"/>
      <c r="AA6" s="20">
        <f>+I6*T6</f>
        <v>756292.32351620996</v>
      </c>
    </row>
    <row r="7" spans="1:27" x14ac:dyDescent="0.25">
      <c r="A7" t="s">
        <v>127</v>
      </c>
      <c r="B7" t="s">
        <v>209</v>
      </c>
      <c r="C7" s="3">
        <v>0.22450000000000001</v>
      </c>
      <c r="D7" s="3">
        <v>2.9999999999999997E-4</v>
      </c>
      <c r="F7">
        <f t="shared" ref="F7:F11" si="5">1-B7</f>
        <v>0.99947799999999998</v>
      </c>
      <c r="G7">
        <f t="shared" si="0"/>
        <v>0.77549999999999997</v>
      </c>
      <c r="H7">
        <f t="shared" si="1"/>
        <v>0.99970000000000003</v>
      </c>
      <c r="I7" s="4">
        <f t="shared" ref="I7:I11" si="6">+F7*G7*H7</f>
        <v>0.77486266044329999</v>
      </c>
      <c r="K7" s="5">
        <f>+K6*F7</f>
        <v>0.998975262566</v>
      </c>
      <c r="L7" s="5">
        <f>+L6*G7</f>
        <v>0.58697595000000002</v>
      </c>
      <c r="M7" s="5">
        <f>+M6*H7</f>
        <v>0.99940009000000007</v>
      </c>
      <c r="N7" s="5"/>
      <c r="O7" s="6">
        <f t="shared" ref="O7:O11" si="7">+$B7*(1-$C7/2)*(1-$D7/2)</f>
        <v>4.6333598917500004E-4</v>
      </c>
      <c r="P7" s="6">
        <f t="shared" ref="P7:P11" si="8">+(1-$B7/2)*($C7)*(1-$D7/2)</f>
        <v>0.22440773928917504</v>
      </c>
      <c r="Q7" s="6">
        <f t="shared" ref="Q7:Q11" si="9">+(1-$B7/2)*(1-$C7/2)*($D7)</f>
        <v>2.66255489175E-4</v>
      </c>
      <c r="R7" s="4">
        <f t="shared" ref="R7:R11" si="10">1-SUM(O7:Q7)</f>
        <v>0.77486266923247493</v>
      </c>
      <c r="T7" s="20">
        <f>+Y6</f>
        <v>756292.33268715744</v>
      </c>
      <c r="U7" s="9">
        <f t="shared" ref="U7:U10" si="11">+$T7*O7</f>
        <v>350.41745607107231</v>
      </c>
      <c r="V7" s="9">
        <f t="shared" si="3"/>
        <v>169717.85262006166</v>
      </c>
      <c r="W7" s="9">
        <f t="shared" si="4"/>
        <v>201.36698499892094</v>
      </c>
      <c r="X7" s="20">
        <f t="shared" ref="X7:X10" si="12">+SUM(U7:W7)</f>
        <v>170269.63706113165</v>
      </c>
      <c r="Y7" s="20">
        <f t="shared" ref="Y7:Y10" si="13">+T7-X7</f>
        <v>586022.69562602579</v>
      </c>
      <c r="Z7" s="20"/>
      <c r="AA7" s="20">
        <f>+I7*T7</f>
        <v>586022.68897884013</v>
      </c>
    </row>
    <row r="8" spans="1:27" x14ac:dyDescent="0.25">
      <c r="A8" t="s">
        <v>195</v>
      </c>
      <c r="B8" t="s">
        <v>100</v>
      </c>
      <c r="C8" s="3">
        <v>0.20710000000000001</v>
      </c>
      <c r="D8" s="3">
        <v>2.9999999999999997E-4</v>
      </c>
      <c r="F8">
        <f t="shared" si="5"/>
        <v>0.99945600000000001</v>
      </c>
      <c r="G8">
        <f t="shared" si="0"/>
        <v>0.79289999999999994</v>
      </c>
      <c r="H8">
        <f t="shared" si="1"/>
        <v>0.99970000000000003</v>
      </c>
      <c r="I8" s="4">
        <f t="shared" si="6"/>
        <v>0.79223092180127996</v>
      </c>
      <c r="K8" s="5">
        <f t="shared" ref="K8:K11" si="14">+K7*F8</f>
        <v>0.99843182002316411</v>
      </c>
      <c r="L8" s="5">
        <f t="shared" ref="L8:M11" si="15">+L7*G8</f>
        <v>0.46541323075499996</v>
      </c>
      <c r="M8" s="5">
        <f t="shared" si="15"/>
        <v>0.99910026997300005</v>
      </c>
      <c r="N8" s="5"/>
      <c r="O8" s="6">
        <f t="shared" si="7"/>
        <v>4.8759564967999997E-4</v>
      </c>
      <c r="P8" s="6">
        <f t="shared" si="8"/>
        <v>0.20701261224968001</v>
      </c>
      <c r="Q8" s="6">
        <f t="shared" si="9"/>
        <v>2.6886184967999993E-4</v>
      </c>
      <c r="R8" s="4">
        <f t="shared" si="10"/>
        <v>0.79223093025096003</v>
      </c>
      <c r="T8" s="20">
        <f t="shared" ref="T8:T10" si="16">+Y7</f>
        <v>586022.69562602579</v>
      </c>
      <c r="U8" s="9">
        <f t="shared" si="11"/>
        <v>285.74211700099693</v>
      </c>
      <c r="V8" s="9">
        <f t="shared" si="3"/>
        <v>121314.08905914273</v>
      </c>
      <c r="W8" s="9">
        <f t="shared" si="4"/>
        <v>157.55914590047288</v>
      </c>
      <c r="X8" s="20">
        <f t="shared" si="12"/>
        <v>121757.3903220442</v>
      </c>
      <c r="Y8" s="20">
        <f t="shared" si="13"/>
        <v>464265.30530398159</v>
      </c>
      <c r="Z8" s="20"/>
      <c r="AA8" s="20">
        <f t="shared" ref="AA8:AA10" si="17">+I8*T8</f>
        <v>464265.30035227735</v>
      </c>
    </row>
    <row r="9" spans="1:27" x14ac:dyDescent="0.25">
      <c r="A9" t="s">
        <v>89</v>
      </c>
      <c r="B9" t="s">
        <v>138</v>
      </c>
      <c r="C9" s="3">
        <v>0.1908</v>
      </c>
      <c r="D9" s="3">
        <v>2.9999999999999997E-4</v>
      </c>
      <c r="F9">
        <f t="shared" si="5"/>
        <v>0.99943400000000004</v>
      </c>
      <c r="G9">
        <f t="shared" si="0"/>
        <v>0.80920000000000003</v>
      </c>
      <c r="H9">
        <f t="shared" si="1"/>
        <v>0.99970000000000003</v>
      </c>
      <c r="I9" s="4">
        <f t="shared" si="6"/>
        <v>0.80849937020216001</v>
      </c>
      <c r="K9" s="5">
        <f t="shared" si="14"/>
        <v>0.99786670761303109</v>
      </c>
      <c r="L9" s="5">
        <f t="shared" si="15"/>
        <v>0.37661238632694599</v>
      </c>
      <c r="M9" s="5">
        <f t="shared" si="15"/>
        <v>0.99880053989200823</v>
      </c>
      <c r="N9" s="5"/>
      <c r="O9" s="6">
        <f t="shared" si="7"/>
        <v>5.1192679946000005E-4</v>
      </c>
      <c r="P9" s="6">
        <f t="shared" si="8"/>
        <v>0.19071739169946</v>
      </c>
      <c r="Q9" s="6">
        <f t="shared" si="9"/>
        <v>2.7130319945999992E-4</v>
      </c>
      <c r="R9" s="4">
        <f t="shared" si="10"/>
        <v>0.80849937830162</v>
      </c>
      <c r="T9" s="20">
        <f t="shared" si="16"/>
        <v>464265.30530398159</v>
      </c>
      <c r="U9" s="9">
        <f t="shared" si="11"/>
        <v>237.66985184458707</v>
      </c>
      <c r="V9" s="9">
        <f t="shared" si="3"/>
        <v>88543.468084128835</v>
      </c>
      <c r="W9" s="9">
        <f t="shared" si="4"/>
        <v>125.95666272724388</v>
      </c>
      <c r="X9" s="20">
        <f t="shared" si="12"/>
        <v>88907.094598700671</v>
      </c>
      <c r="Y9" s="20">
        <f t="shared" si="13"/>
        <v>375358.21070528089</v>
      </c>
      <c r="Z9" s="20"/>
      <c r="AA9" s="20">
        <f t="shared" si="17"/>
        <v>375358.20694498264</v>
      </c>
    </row>
    <row r="10" spans="1:27" s="18" customFormat="1" x14ac:dyDescent="0.25">
      <c r="A10" s="18" t="s">
        <v>115</v>
      </c>
      <c r="B10" s="18" t="s">
        <v>215</v>
      </c>
      <c r="C10" s="19">
        <v>0.1757</v>
      </c>
      <c r="D10" s="19">
        <v>2.9999999999999997E-4</v>
      </c>
      <c r="F10" s="18">
        <f t="shared" si="5"/>
        <v>0.99940899999999999</v>
      </c>
      <c r="G10" s="18">
        <f t="shared" si="0"/>
        <v>0.82430000000000003</v>
      </c>
      <c r="H10" s="18">
        <f t="shared" si="1"/>
        <v>0.99970000000000003</v>
      </c>
      <c r="I10" s="4">
        <f t="shared" si="6"/>
        <v>0.82356569484839004</v>
      </c>
      <c r="K10" s="14">
        <f t="shared" si="14"/>
        <v>0.99727696838883173</v>
      </c>
      <c r="L10" s="14">
        <f t="shared" si="15"/>
        <v>0.31044159004930161</v>
      </c>
      <c r="M10" s="14">
        <f t="shared" si="15"/>
        <v>0.99850089973004064</v>
      </c>
      <c r="N10" s="14"/>
      <c r="O10" s="6">
        <f t="shared" si="7"/>
        <v>5.3899978790250005E-4</v>
      </c>
      <c r="P10" s="6">
        <f t="shared" si="8"/>
        <v>0.17562173343790249</v>
      </c>
      <c r="Q10" s="6">
        <f t="shared" si="9"/>
        <v>2.7356413790249998E-4</v>
      </c>
      <c r="R10" s="4">
        <f t="shared" si="10"/>
        <v>0.82356570263629247</v>
      </c>
      <c r="T10" s="20">
        <f t="shared" si="16"/>
        <v>375358.21070528089</v>
      </c>
      <c r="U10" s="9">
        <f t="shared" si="11"/>
        <v>202.31799595760833</v>
      </c>
      <c r="V10" s="9">
        <f t="shared" si="3"/>
        <v>65921.059624210873</v>
      </c>
      <c r="W10" s="9">
        <f t="shared" si="4"/>
        <v>102.68454531621511</v>
      </c>
      <c r="X10" s="20">
        <f t="shared" si="12"/>
        <v>66226.062165484691</v>
      </c>
      <c r="Y10" s="20">
        <f t="shared" si="13"/>
        <v>309132.14853979618</v>
      </c>
      <c r="Z10" s="20"/>
      <c r="AA10" s="20">
        <f t="shared" si="17"/>
        <v>309132.14561654307</v>
      </c>
    </row>
    <row r="11" spans="1:27" x14ac:dyDescent="0.25">
      <c r="A11" t="s">
        <v>64</v>
      </c>
      <c r="B11" t="s">
        <v>50</v>
      </c>
      <c r="C11" s="3">
        <v>0.16159999999999999</v>
      </c>
      <c r="D11" s="3">
        <v>2.9999999999999997E-4</v>
      </c>
      <c r="F11">
        <f t="shared" si="5"/>
        <v>0.99938099999999996</v>
      </c>
      <c r="G11">
        <f t="shared" si="0"/>
        <v>0.83840000000000003</v>
      </c>
      <c r="H11">
        <f t="shared" si="1"/>
        <v>0.99970000000000003</v>
      </c>
      <c r="I11" s="4">
        <f t="shared" si="6"/>
        <v>0.83762966609087997</v>
      </c>
      <c r="K11" s="5">
        <f t="shared" si="14"/>
        <v>0.99665965394539902</v>
      </c>
      <c r="L11" s="5">
        <f t="shared" si="15"/>
        <v>0.2602742290973345</v>
      </c>
      <c r="M11" s="5">
        <f t="shared" si="15"/>
        <v>0.99820134946012162</v>
      </c>
      <c r="N11" s="5"/>
      <c r="O11" s="6">
        <f t="shared" si="7"/>
        <v>5.6889945228000001E-4</v>
      </c>
      <c r="P11" s="6">
        <f t="shared" si="8"/>
        <v>0.16152575230228</v>
      </c>
      <c r="Q11" s="6">
        <f t="shared" si="9"/>
        <v>2.7567465227999998E-4</v>
      </c>
      <c r="R11" s="4">
        <f t="shared" si="10"/>
        <v>0.83762967359315998</v>
      </c>
    </row>
    <row r="13" spans="1:27" x14ac:dyDescent="0.25">
      <c r="I13" t="s">
        <v>282</v>
      </c>
    </row>
    <row r="14" spans="1:27" x14ac:dyDescent="0.25">
      <c r="G14" t="s">
        <v>283</v>
      </c>
      <c r="I14">
        <f>+PRODUCT(I6:I10)</f>
        <v>0.3091321319675413</v>
      </c>
    </row>
    <row r="15" spans="1:27" x14ac:dyDescent="0.25">
      <c r="G15" t="s">
        <v>284</v>
      </c>
      <c r="I15" s="20">
        <f>+I14*T6</f>
        <v>309132.1319675413</v>
      </c>
      <c r="M15" s="20"/>
    </row>
  </sheetData>
  <hyperlinks>
    <hyperlink ref="A1" location="TOC!A1" display="TOC"/>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1"/>
  <sheetViews>
    <sheetView workbookViewId="0">
      <selection activeCell="H5" sqref="H5"/>
    </sheetView>
  </sheetViews>
  <sheetFormatPr defaultRowHeight="13.2" x14ac:dyDescent="0.25"/>
  <cols>
    <col min="4" max="4" width="12.44140625" customWidth="1"/>
    <col min="5" max="5" width="6.88671875" style="9" customWidth="1"/>
    <col min="6" max="6" width="9.109375" style="2"/>
    <col min="9" max="9" width="9.109375" style="1"/>
  </cols>
  <sheetData>
    <row r="1" spans="1:12" x14ac:dyDescent="0.25">
      <c r="A1" s="15" t="s">
        <v>250</v>
      </c>
    </row>
    <row r="2" spans="1:12" x14ac:dyDescent="0.25">
      <c r="B2" t="s">
        <v>321</v>
      </c>
      <c r="C2" s="23">
        <v>0.04</v>
      </c>
      <c r="D2" s="26" t="s">
        <v>339</v>
      </c>
      <c r="E2" s="9">
        <v>5</v>
      </c>
      <c r="G2" t="s">
        <v>334</v>
      </c>
      <c r="H2" s="23"/>
    </row>
    <row r="3" spans="1:12" x14ac:dyDescent="0.25">
      <c r="B3" t="s">
        <v>322</v>
      </c>
      <c r="C3" s="23">
        <v>0.01</v>
      </c>
      <c r="D3" t="s">
        <v>336</v>
      </c>
      <c r="G3" t="s">
        <v>335</v>
      </c>
      <c r="H3" t="s">
        <v>326</v>
      </c>
      <c r="J3" s="23">
        <v>1.4999999999999999E-2</v>
      </c>
      <c r="K3" s="23"/>
      <c r="L3" s="23"/>
    </row>
    <row r="4" spans="1:12" x14ac:dyDescent="0.25">
      <c r="A4" t="s">
        <v>260</v>
      </c>
      <c r="B4" t="s">
        <v>265</v>
      </c>
      <c r="C4" t="s">
        <v>323</v>
      </c>
      <c r="D4" s="1">
        <v>0</v>
      </c>
      <c r="E4" s="9" t="s">
        <v>337</v>
      </c>
      <c r="F4" s="2" t="s">
        <v>338</v>
      </c>
      <c r="G4" t="s">
        <v>324</v>
      </c>
      <c r="H4" t="s">
        <v>325</v>
      </c>
      <c r="I4" s="3" t="s">
        <v>329</v>
      </c>
      <c r="J4" t="s">
        <v>333</v>
      </c>
      <c r="K4" t="s">
        <v>330</v>
      </c>
      <c r="L4" t="s">
        <v>332</v>
      </c>
    </row>
    <row r="5" spans="1:12" x14ac:dyDescent="0.25">
      <c r="A5">
        <v>30</v>
      </c>
      <c r="B5" s="2">
        <v>1.4870000000000001</v>
      </c>
      <c r="C5" s="3">
        <f t="shared" ref="C5:C39" si="0">+$B5/$B$5*(1+$C$2+$C$3)^($A5-$A$5)</f>
        <v>1</v>
      </c>
      <c r="D5" s="3">
        <f>+C5</f>
        <v>1</v>
      </c>
      <c r="E5" s="9">
        <f>+MIN(A5-A$5+1, $E$2)</f>
        <v>1</v>
      </c>
      <c r="F5" s="2">
        <f ca="1">OFFSET(D5,-E5,0)</f>
        <v>0</v>
      </c>
      <c r="G5" s="25">
        <f t="shared" ref="G5:G39" ca="1" si="1">+(D5-F5)/E5</f>
        <v>1</v>
      </c>
      <c r="H5">
        <f>+$A5-$A$5+1</f>
        <v>1</v>
      </c>
      <c r="I5" s="3">
        <f ca="1">+J6-J5</f>
        <v>1.4999999999999999E-2</v>
      </c>
      <c r="J5" s="1">
        <v>0</v>
      </c>
      <c r="K5" s="1">
        <f ca="1">+L6-L5</f>
        <v>0.32299854722860449</v>
      </c>
      <c r="L5" s="1">
        <f t="shared" ref="L5:L40" ca="1" si="2">+J5/$J$40*100</f>
        <v>0</v>
      </c>
    </row>
    <row r="6" spans="1:12" x14ac:dyDescent="0.25">
      <c r="A6">
        <f>+A5+1</f>
        <v>31</v>
      </c>
      <c r="B6" s="2">
        <v>1.5389999999999999</v>
      </c>
      <c r="C6" s="3">
        <f t="shared" si="0"/>
        <v>1.0867182246133154</v>
      </c>
      <c r="D6" s="3">
        <f>+D5+C6</f>
        <v>2.0867182246133154</v>
      </c>
      <c r="E6" s="9">
        <f t="shared" ref="E6:E39" si="3">+MIN(A6-A$5+1, $E$2)</f>
        <v>2</v>
      </c>
      <c r="F6" s="2">
        <f ca="1">OFFSET(D6,-E6,0)</f>
        <v>0</v>
      </c>
      <c r="G6" s="25">
        <f t="shared" ca="1" si="1"/>
        <v>1.0433591123066577</v>
      </c>
      <c r="H6">
        <f t="shared" ref="H6:H39" si="4">+$A6-$A$5+1</f>
        <v>2</v>
      </c>
      <c r="I6" s="3">
        <f t="shared" ref="I6:I39" ca="1" si="5">+J7-J6</f>
        <v>1.6300773369199731E-2</v>
      </c>
      <c r="J6" s="1">
        <f t="shared" ref="J6:J40" ca="1" si="6">+G5*H5*$J$3</f>
        <v>1.4999999999999999E-2</v>
      </c>
      <c r="K6" s="1">
        <f t="shared" ref="K6:K39" ca="1" si="7">+L7-L6</f>
        <v>0.35100840779694914</v>
      </c>
      <c r="L6" s="22">
        <f t="shared" ca="1" si="2"/>
        <v>0.32299854722860449</v>
      </c>
    </row>
    <row r="7" spans="1:12" x14ac:dyDescent="0.25">
      <c r="A7">
        <f t="shared" ref="A7:A40" si="8">+A6+1</f>
        <v>32</v>
      </c>
      <c r="B7" s="2">
        <v>1.5920000000000001</v>
      </c>
      <c r="C7" s="3">
        <f t="shared" si="0"/>
        <v>1.1803496973772698</v>
      </c>
      <c r="D7" s="3">
        <f t="shared" ref="D7:D39" si="9">+D6+C7</f>
        <v>3.2670679219905852</v>
      </c>
      <c r="E7" s="9">
        <f t="shared" si="3"/>
        <v>3</v>
      </c>
      <c r="F7" s="2">
        <f t="shared" ref="F7:F39" ca="1" si="10">OFFSET(D7,-E7,0)</f>
        <v>0</v>
      </c>
      <c r="G7" s="25">
        <f t="shared" ca="1" si="1"/>
        <v>1.0890226406635284</v>
      </c>
      <c r="H7">
        <f t="shared" si="4"/>
        <v>3</v>
      </c>
      <c r="I7" s="3">
        <f t="shared" ca="1" si="5"/>
        <v>1.7705245460659047E-2</v>
      </c>
      <c r="J7" s="1">
        <f t="shared" ca="1" si="6"/>
        <v>3.130077336919973E-2</v>
      </c>
      <c r="K7" s="1">
        <f t="shared" ca="1" si="7"/>
        <v>0.38125123747458112</v>
      </c>
      <c r="L7" s="22">
        <f t="shared" ca="1" si="2"/>
        <v>0.67400695502555363</v>
      </c>
    </row>
    <row r="8" spans="1:12" x14ac:dyDescent="0.25">
      <c r="A8">
        <f t="shared" si="8"/>
        <v>33</v>
      </c>
      <c r="B8" s="2">
        <v>1.6439999999999999</v>
      </c>
      <c r="C8" s="3">
        <f t="shared" si="0"/>
        <v>1.2798490248823133</v>
      </c>
      <c r="D8" s="3">
        <f t="shared" si="9"/>
        <v>4.5469169468728987</v>
      </c>
      <c r="E8" s="9">
        <f t="shared" si="3"/>
        <v>4</v>
      </c>
      <c r="F8" s="2">
        <f t="shared" ca="1" si="10"/>
        <v>0</v>
      </c>
      <c r="G8" s="25">
        <f t="shared" ca="1" si="1"/>
        <v>1.1367292367182247</v>
      </c>
      <c r="H8">
        <f t="shared" si="4"/>
        <v>4</v>
      </c>
      <c r="I8" s="3">
        <f t="shared" ca="1" si="5"/>
        <v>1.9197735373234701E-2</v>
      </c>
      <c r="J8" s="1">
        <f t="shared" ca="1" si="6"/>
        <v>4.9006018829858777E-2</v>
      </c>
      <c r="K8" s="1">
        <f t="shared" ca="1" si="7"/>
        <v>0.41338937570893353</v>
      </c>
      <c r="L8" s="22">
        <f t="shared" ca="1" si="2"/>
        <v>1.0552581925001348</v>
      </c>
    </row>
    <row r="9" spans="1:12" x14ac:dyDescent="0.25">
      <c r="A9">
        <f t="shared" si="8"/>
        <v>34</v>
      </c>
      <c r="B9" s="2">
        <v>1.6970000000000001</v>
      </c>
      <c r="C9" s="3">
        <f t="shared" si="0"/>
        <v>1.3871648327168797</v>
      </c>
      <c r="D9" s="3">
        <f t="shared" si="9"/>
        <v>5.9340817795897784</v>
      </c>
      <c r="E9" s="9">
        <f t="shared" si="3"/>
        <v>5</v>
      </c>
      <c r="F9" s="2">
        <f ca="1">OFFSET(D9,-E9,0)</f>
        <v>0</v>
      </c>
      <c r="G9" s="12">
        <f t="shared" ca="1" si="1"/>
        <v>1.1868163559179556</v>
      </c>
      <c r="H9">
        <f t="shared" si="4"/>
        <v>5</v>
      </c>
      <c r="I9" s="3">
        <f t="shared" ca="1" si="5"/>
        <v>2.0807472490753195E-2</v>
      </c>
      <c r="J9" s="1">
        <f t="shared" ca="1" si="6"/>
        <v>6.8203754203093478E-2</v>
      </c>
      <c r="K9" s="1">
        <f t="shared" ca="1" si="7"/>
        <v>0.44805222573416215</v>
      </c>
      <c r="L9" s="22">
        <f t="shared" ca="1" si="2"/>
        <v>1.4686475682090683</v>
      </c>
    </row>
    <row r="10" spans="1:12" x14ac:dyDescent="0.25">
      <c r="A10">
        <f t="shared" si="8"/>
        <v>35</v>
      </c>
      <c r="B10" s="2">
        <v>1.7490000000000001</v>
      </c>
      <c r="C10" s="3">
        <f t="shared" si="0"/>
        <v>1.5011543058591126</v>
      </c>
      <c r="D10" s="3">
        <f t="shared" si="9"/>
        <v>7.4352360854488913</v>
      </c>
      <c r="E10" s="9">
        <f t="shared" si="3"/>
        <v>5</v>
      </c>
      <c r="F10" s="2">
        <f ca="1">OFFSET(D10,-E10,0)</f>
        <v>1</v>
      </c>
      <c r="G10" s="12">
        <f t="shared" ca="1" si="1"/>
        <v>1.2870472170897782</v>
      </c>
      <c r="H10">
        <f t="shared" si="4"/>
        <v>6</v>
      </c>
      <c r="I10" s="3">
        <f t="shared" ca="1" si="5"/>
        <v>2.6823022844233352E-2</v>
      </c>
      <c r="J10" s="1">
        <f t="shared" ca="1" si="6"/>
        <v>8.9011226693846673E-2</v>
      </c>
      <c r="K10" s="1">
        <f t="shared" ca="1" si="7"/>
        <v>0.57758649406446971</v>
      </c>
      <c r="L10" s="1">
        <f t="shared" ca="1" si="2"/>
        <v>1.9166997939432304</v>
      </c>
    </row>
    <row r="11" spans="1:12" x14ac:dyDescent="0.25">
      <c r="A11">
        <f t="shared" si="8"/>
        <v>36</v>
      </c>
      <c r="B11" s="2">
        <v>1.802</v>
      </c>
      <c r="C11" s="3">
        <f t="shared" si="0"/>
        <v>1.6239760217930397</v>
      </c>
      <c r="D11" s="3">
        <f t="shared" si="9"/>
        <v>9.0592121072419314</v>
      </c>
      <c r="E11" s="9">
        <f t="shared" si="3"/>
        <v>5</v>
      </c>
      <c r="F11" s="2">
        <f t="shared" ca="1" si="10"/>
        <v>2.0867182246133154</v>
      </c>
      <c r="G11" s="12">
        <f t="shared" ca="1" si="1"/>
        <v>1.3944987765257231</v>
      </c>
      <c r="H11">
        <f t="shared" si="4"/>
        <v>7</v>
      </c>
      <c r="I11" s="3">
        <f t="shared" ca="1" si="5"/>
        <v>3.058812199712091E-2</v>
      </c>
      <c r="J11" s="1">
        <f t="shared" ca="1" si="6"/>
        <v>0.11583424953808003</v>
      </c>
      <c r="K11" s="1">
        <f t="shared" ca="1" si="7"/>
        <v>0.6586612645014247</v>
      </c>
      <c r="L11" s="1">
        <f t="shared" ca="1" si="2"/>
        <v>2.4942862880077001</v>
      </c>
    </row>
    <row r="12" spans="1:12" x14ac:dyDescent="0.25">
      <c r="A12">
        <f t="shared" si="8"/>
        <v>37</v>
      </c>
      <c r="B12" s="2">
        <v>1.8540000000000001</v>
      </c>
      <c r="C12" s="3">
        <f t="shared" si="0"/>
        <v>1.7543807556184856</v>
      </c>
      <c r="D12" s="3">
        <f t="shared" si="9"/>
        <v>10.813592862860418</v>
      </c>
      <c r="E12" s="9">
        <f t="shared" si="3"/>
        <v>5</v>
      </c>
      <c r="F12" s="2">
        <f t="shared" ca="1" si="10"/>
        <v>3.2670679219905852</v>
      </c>
      <c r="G12" s="12">
        <f t="shared" ca="1" si="1"/>
        <v>1.5093049881739664</v>
      </c>
      <c r="H12">
        <f t="shared" si="4"/>
        <v>8</v>
      </c>
      <c r="I12" s="3">
        <f t="shared" ca="1" si="5"/>
        <v>3.4694227045675041E-2</v>
      </c>
      <c r="J12" s="1">
        <f t="shared" ca="1" si="6"/>
        <v>0.14642237153520093</v>
      </c>
      <c r="K12" s="1">
        <f t="shared" ca="1" si="7"/>
        <v>0.74707899553149293</v>
      </c>
      <c r="L12" s="1">
        <f t="shared" ca="1" si="2"/>
        <v>3.1529475525091248</v>
      </c>
    </row>
    <row r="13" spans="1:12" x14ac:dyDescent="0.25">
      <c r="A13">
        <f t="shared" si="8"/>
        <v>38</v>
      </c>
      <c r="B13" s="2">
        <v>1.9059999999999999</v>
      </c>
      <c r="C13" s="3">
        <f t="shared" si="0"/>
        <v>1.8937660227719926</v>
      </c>
      <c r="D13" s="3">
        <f t="shared" si="9"/>
        <v>12.707358885632409</v>
      </c>
      <c r="E13" s="9">
        <f t="shared" si="3"/>
        <v>5</v>
      </c>
      <c r="F13" s="2">
        <f t="shared" ca="1" si="10"/>
        <v>4.5469169468728987</v>
      </c>
      <c r="G13" s="12">
        <f t="shared" ca="1" si="1"/>
        <v>1.6320883877519023</v>
      </c>
      <c r="H13">
        <f t="shared" si="4"/>
        <v>9</v>
      </c>
      <c r="I13" s="3">
        <f t="shared" ca="1" si="5"/>
        <v>3.9215333765630855E-2</v>
      </c>
      <c r="J13" s="1">
        <f t="shared" ca="1" si="6"/>
        <v>0.18111659858087598</v>
      </c>
      <c r="K13" s="1">
        <f t="shared" ca="1" si="7"/>
        <v>0.84443305569224059</v>
      </c>
      <c r="L13" s="1">
        <f t="shared" ca="1" si="2"/>
        <v>3.9000265480406178</v>
      </c>
    </row>
    <row r="14" spans="1:12" x14ac:dyDescent="0.25">
      <c r="A14">
        <f t="shared" si="8"/>
        <v>39</v>
      </c>
      <c r="B14" s="2">
        <v>1.958</v>
      </c>
      <c r="C14" s="3">
        <f t="shared" si="0"/>
        <v>2.0427038647518048</v>
      </c>
      <c r="D14" s="3">
        <f t="shared" si="9"/>
        <v>14.750062750384213</v>
      </c>
      <c r="E14" s="9">
        <f t="shared" si="3"/>
        <v>5</v>
      </c>
      <c r="F14" s="2">
        <f t="shared" ca="1" si="10"/>
        <v>5.9340817795897784</v>
      </c>
      <c r="G14" s="12">
        <f t="shared" ca="1" si="1"/>
        <v>1.763196194158887</v>
      </c>
      <c r="H14">
        <f t="shared" si="4"/>
        <v>10</v>
      </c>
      <c r="I14" s="3">
        <f t="shared" ca="1" si="5"/>
        <v>4.4147496777326212E-2</v>
      </c>
      <c r="J14" s="1">
        <f t="shared" ca="1" si="6"/>
        <v>0.22033193234650683</v>
      </c>
      <c r="K14" s="1">
        <f t="shared" ca="1" si="7"/>
        <v>0.95063848819039087</v>
      </c>
      <c r="L14" s="1">
        <f t="shared" ca="1" si="2"/>
        <v>4.7444596037328584</v>
      </c>
    </row>
    <row r="15" spans="1:12" x14ac:dyDescent="0.25">
      <c r="A15">
        <f t="shared" si="8"/>
        <v>40</v>
      </c>
      <c r="B15" s="2">
        <v>2.008</v>
      </c>
      <c r="C15" s="3">
        <f t="shared" si="0"/>
        <v>2.1996102290310038</v>
      </c>
      <c r="D15" s="3">
        <f t="shared" si="9"/>
        <v>16.949672979415219</v>
      </c>
      <c r="E15" s="9">
        <f t="shared" si="3"/>
        <v>5</v>
      </c>
      <c r="F15" s="2">
        <f t="shared" ca="1" si="10"/>
        <v>7.4352360854488913</v>
      </c>
      <c r="G15" s="12">
        <f t="shared" ca="1" si="1"/>
        <v>1.9028873787932654</v>
      </c>
      <c r="H15">
        <f t="shared" si="4"/>
        <v>11</v>
      </c>
      <c r="I15" s="3">
        <f t="shared" ca="1" si="5"/>
        <v>4.949698837705574E-2</v>
      </c>
      <c r="J15" s="1">
        <f t="shared" ca="1" si="6"/>
        <v>0.26447942912383304</v>
      </c>
      <c r="K15" s="1">
        <f t="shared" ca="1" si="7"/>
        <v>1.0658303558653426</v>
      </c>
      <c r="L15" s="1">
        <f t="shared" ca="1" si="2"/>
        <v>5.6950980919232492</v>
      </c>
    </row>
    <row r="16" spans="1:12" x14ac:dyDescent="0.25">
      <c r="A16">
        <f t="shared" si="8"/>
        <v>41</v>
      </c>
      <c r="B16" s="2">
        <v>2.0590000000000002</v>
      </c>
      <c r="C16" s="3">
        <f t="shared" si="0"/>
        <v>2.3682506646681172</v>
      </c>
      <c r="D16" s="3">
        <f t="shared" si="9"/>
        <v>19.317923644083336</v>
      </c>
      <c r="E16" s="9">
        <f t="shared" si="3"/>
        <v>5</v>
      </c>
      <c r="F16" s="2">
        <f t="shared" ca="1" si="10"/>
        <v>9.0592121072419314</v>
      </c>
      <c r="G16" s="12">
        <f t="shared" ca="1" si="1"/>
        <v>2.051742307368281</v>
      </c>
      <c r="H16">
        <f t="shared" si="4"/>
        <v>12</v>
      </c>
      <c r="I16" s="3">
        <f t="shared" ca="1" si="5"/>
        <v>5.5337197825401807E-2</v>
      </c>
      <c r="J16" s="1">
        <f t="shared" ca="1" si="6"/>
        <v>0.31397641750088878</v>
      </c>
      <c r="K16" s="1">
        <f t="shared" ca="1" si="7"/>
        <v>1.1915889670204445</v>
      </c>
      <c r="L16" s="1">
        <f t="shared" ca="1" si="2"/>
        <v>6.7609284477885918</v>
      </c>
    </row>
    <row r="17" spans="1:14" x14ac:dyDescent="0.25">
      <c r="A17">
        <f t="shared" si="8"/>
        <v>42</v>
      </c>
      <c r="B17" s="2">
        <v>2.1080000000000001</v>
      </c>
      <c r="C17" s="3">
        <f t="shared" si="0"/>
        <v>2.5458407096534286</v>
      </c>
      <c r="D17" s="3">
        <f t="shared" si="9"/>
        <v>21.863764353736766</v>
      </c>
      <c r="E17" s="9">
        <f t="shared" si="3"/>
        <v>5</v>
      </c>
      <c r="F17" s="2">
        <f t="shared" ca="1" si="10"/>
        <v>10.813592862860418</v>
      </c>
      <c r="G17" s="12">
        <f t="shared" ca="1" si="1"/>
        <v>2.2100342981752696</v>
      </c>
      <c r="H17">
        <f t="shared" si="4"/>
        <v>13</v>
      </c>
      <c r="I17" s="3">
        <f t="shared" ca="1" si="5"/>
        <v>6.1643072817887001E-2</v>
      </c>
      <c r="J17" s="1">
        <f t="shared" ca="1" si="6"/>
        <v>0.36931361532629059</v>
      </c>
      <c r="K17" s="1">
        <f t="shared" ca="1" si="7"/>
        <v>1.3273748644589718</v>
      </c>
      <c r="L17" s="1">
        <f t="shared" ca="1" si="2"/>
        <v>7.9525174148090363</v>
      </c>
    </row>
    <row r="18" spans="1:14" x14ac:dyDescent="0.25">
      <c r="A18">
        <f t="shared" si="8"/>
        <v>43</v>
      </c>
      <c r="B18" s="2">
        <v>2.157</v>
      </c>
      <c r="C18" s="3">
        <f t="shared" si="0"/>
        <v>2.7352691324756018</v>
      </c>
      <c r="D18" s="3">
        <f t="shared" si="9"/>
        <v>24.599033486212367</v>
      </c>
      <c r="E18" s="9">
        <f t="shared" si="3"/>
        <v>5</v>
      </c>
      <c r="F18" s="2">
        <f t="shared" ca="1" si="10"/>
        <v>12.707358885632409</v>
      </c>
      <c r="G18" s="12">
        <f t="shared" ca="1" si="1"/>
        <v>2.3783349201159916</v>
      </c>
      <c r="H18">
        <f t="shared" si="4"/>
        <v>14</v>
      </c>
      <c r="I18" s="3">
        <f t="shared" ca="1" si="5"/>
        <v>6.8493645080180576E-2</v>
      </c>
      <c r="J18" s="1">
        <f t="shared" ca="1" si="6"/>
        <v>0.43095668814417759</v>
      </c>
      <c r="K18" s="1">
        <f t="shared" ca="1" si="7"/>
        <v>1.4748898570193312</v>
      </c>
      <c r="L18" s="1">
        <f t="shared" ca="1" si="2"/>
        <v>9.2798922792680081</v>
      </c>
    </row>
    <row r="19" spans="1:14" x14ac:dyDescent="0.25">
      <c r="A19">
        <f t="shared" si="8"/>
        <v>44</v>
      </c>
      <c r="B19" s="2">
        <v>2.2040000000000002</v>
      </c>
      <c r="C19" s="3">
        <f t="shared" si="0"/>
        <v>2.9346128077770222</v>
      </c>
      <c r="D19" s="3">
        <f t="shared" si="9"/>
        <v>27.533646293989388</v>
      </c>
      <c r="E19" s="9">
        <f t="shared" si="3"/>
        <v>5</v>
      </c>
      <c r="F19" s="2">
        <f t="shared" ca="1" si="10"/>
        <v>14.750062750384213</v>
      </c>
      <c r="G19" s="12">
        <f t="shared" ca="1" si="1"/>
        <v>2.556716708721035</v>
      </c>
      <c r="H19">
        <f t="shared" si="4"/>
        <v>15</v>
      </c>
      <c r="I19" s="3">
        <f t="shared" ca="1" si="5"/>
        <v>7.5810926237874665E-2</v>
      </c>
      <c r="J19" s="1">
        <f t="shared" ca="1" si="6"/>
        <v>0.49945033322435817</v>
      </c>
      <c r="K19" s="1">
        <f t="shared" ca="1" si="7"/>
        <v>1.6324546025925617</v>
      </c>
      <c r="L19" s="1">
        <f t="shared" ca="1" si="2"/>
        <v>10.754782136287339</v>
      </c>
    </row>
    <row r="20" spans="1:14" x14ac:dyDescent="0.25">
      <c r="A20">
        <f t="shared" si="8"/>
        <v>45</v>
      </c>
      <c r="B20" s="2">
        <v>2.25</v>
      </c>
      <c r="C20" s="3">
        <f t="shared" si="0"/>
        <v>3.1456546090622575</v>
      </c>
      <c r="D20" s="3">
        <f t="shared" si="9"/>
        <v>30.679300903051647</v>
      </c>
      <c r="E20" s="9">
        <f t="shared" si="3"/>
        <v>5</v>
      </c>
      <c r="F20" s="2">
        <f t="shared" ca="1" si="10"/>
        <v>16.949672979415219</v>
      </c>
      <c r="G20" s="12">
        <f t="shared" ca="1" si="1"/>
        <v>2.7459255847272859</v>
      </c>
      <c r="H20">
        <f t="shared" si="4"/>
        <v>16</v>
      </c>
      <c r="I20" s="3">
        <f t="shared" ca="1" si="5"/>
        <v>8.3760880872315702E-2</v>
      </c>
      <c r="J20" s="1">
        <f t="shared" ca="1" si="6"/>
        <v>0.57526125946223283</v>
      </c>
      <c r="K20" s="1">
        <f t="shared" ca="1" si="7"/>
        <v>1.8036428557564115</v>
      </c>
      <c r="L20" s="1">
        <f t="shared" ca="1" si="2"/>
        <v>12.387236738879901</v>
      </c>
    </row>
    <row r="21" spans="1:14" x14ac:dyDescent="0.25">
      <c r="A21">
        <f t="shared" si="8"/>
        <v>46</v>
      </c>
      <c r="B21" s="2">
        <v>2.2949999999999999</v>
      </c>
      <c r="C21" s="3">
        <f t="shared" si="0"/>
        <v>3.3689960863056778</v>
      </c>
      <c r="D21" s="3">
        <f t="shared" si="9"/>
        <v>34.048296989357326</v>
      </c>
      <c r="E21" s="9">
        <f t="shared" si="3"/>
        <v>5</v>
      </c>
      <c r="F21" s="2">
        <f t="shared" ca="1" si="10"/>
        <v>19.317923644083336</v>
      </c>
      <c r="G21" s="12">
        <f t="shared" ca="1" si="1"/>
        <v>2.9460746690547976</v>
      </c>
      <c r="H21">
        <f t="shared" si="4"/>
        <v>17</v>
      </c>
      <c r="I21" s="3">
        <f t="shared" ca="1" si="5"/>
        <v>9.2226900274424817E-2</v>
      </c>
      <c r="J21" s="1">
        <f t="shared" ca="1" si="6"/>
        <v>0.65902214033454853</v>
      </c>
      <c r="K21" s="1">
        <f t="shared" ca="1" si="7"/>
        <v>1.9859436536024422</v>
      </c>
      <c r="L21" s="1">
        <f t="shared" ca="1" si="2"/>
        <v>14.190879594636312</v>
      </c>
    </row>
    <row r="22" spans="1:14" x14ac:dyDescent="0.25">
      <c r="A22">
        <f t="shared" si="8"/>
        <v>47</v>
      </c>
      <c r="B22" s="2">
        <v>2.339</v>
      </c>
      <c r="C22" s="3">
        <f t="shared" si="0"/>
        <v>3.6052662039923447</v>
      </c>
      <c r="D22" s="3">
        <f t="shared" si="9"/>
        <v>37.653563193349669</v>
      </c>
      <c r="E22" s="9">
        <f t="shared" si="3"/>
        <v>5</v>
      </c>
      <c r="F22" s="2">
        <f t="shared" ca="1" si="10"/>
        <v>21.863764353736766</v>
      </c>
      <c r="G22" s="12">
        <f t="shared" ca="1" si="1"/>
        <v>3.1579597679225806</v>
      </c>
      <c r="H22">
        <f t="shared" si="4"/>
        <v>18</v>
      </c>
      <c r="I22" s="3">
        <f t="shared" ca="1" si="5"/>
        <v>0.1014000967301234</v>
      </c>
      <c r="J22" s="1">
        <f t="shared" ca="1" si="6"/>
        <v>0.75124904060897335</v>
      </c>
      <c r="K22" s="1">
        <f t="shared" ca="1" si="7"/>
        <v>2.1834722621779861</v>
      </c>
      <c r="L22" s="1">
        <f t="shared" ca="1" si="2"/>
        <v>16.176823248238755</v>
      </c>
    </row>
    <row r="23" spans="1:14" x14ac:dyDescent="0.25">
      <c r="A23">
        <f t="shared" si="8"/>
        <v>48</v>
      </c>
      <c r="B23" s="2">
        <v>2.3809999999999998</v>
      </c>
      <c r="C23" s="3">
        <f t="shared" si="0"/>
        <v>3.8535039646391875</v>
      </c>
      <c r="D23" s="3">
        <f t="shared" si="9"/>
        <v>41.507067157988857</v>
      </c>
      <c r="E23" s="9">
        <f t="shared" si="3"/>
        <v>5</v>
      </c>
      <c r="F23" s="2">
        <f t="shared" ca="1" si="10"/>
        <v>24.599033486212367</v>
      </c>
      <c r="G23" s="12">
        <f t="shared" ca="1" si="1"/>
        <v>3.381606734355298</v>
      </c>
      <c r="H23">
        <f t="shared" si="4"/>
        <v>19</v>
      </c>
      <c r="I23" s="3">
        <f t="shared" ca="1" si="5"/>
        <v>0.11110878195216312</v>
      </c>
      <c r="J23" s="1">
        <f t="shared" ca="1" si="6"/>
        <v>0.85264913733909675</v>
      </c>
      <c r="K23" s="1">
        <f t="shared" ca="1" si="7"/>
        <v>2.3925316769925651</v>
      </c>
      <c r="L23" s="1">
        <f t="shared" ca="1" si="2"/>
        <v>18.360295510416741</v>
      </c>
    </row>
    <row r="24" spans="1:14" x14ac:dyDescent="0.25">
      <c r="A24">
        <f t="shared" si="8"/>
        <v>49</v>
      </c>
      <c r="B24" s="2">
        <v>2.4220000000000002</v>
      </c>
      <c r="C24" s="3">
        <f t="shared" si="0"/>
        <v>4.1158529745795542</v>
      </c>
      <c r="D24" s="3">
        <f t="shared" si="9"/>
        <v>45.62292013256841</v>
      </c>
      <c r="E24" s="9">
        <f t="shared" si="3"/>
        <v>5</v>
      </c>
      <c r="F24" s="2">
        <f t="shared" ca="1" si="10"/>
        <v>27.533646293989388</v>
      </c>
      <c r="G24" s="12">
        <f t="shared" ca="1" si="1"/>
        <v>3.6178547677158042</v>
      </c>
      <c r="H24">
        <f t="shared" si="4"/>
        <v>20</v>
      </c>
      <c r="I24" s="3">
        <f t="shared" ca="1" si="5"/>
        <v>0.12159851102348129</v>
      </c>
      <c r="J24" s="1">
        <f t="shared" ca="1" si="6"/>
        <v>0.96375791929125987</v>
      </c>
      <c r="K24" s="1">
        <f t="shared" ca="1" si="7"/>
        <v>2.6184094937163955</v>
      </c>
      <c r="L24" s="1">
        <f t="shared" ca="1" si="2"/>
        <v>20.752827187409306</v>
      </c>
    </row>
    <row r="25" spans="1:14" x14ac:dyDescent="0.25">
      <c r="A25">
        <f t="shared" si="8"/>
        <v>50</v>
      </c>
      <c r="B25" s="2">
        <v>2.46</v>
      </c>
      <c r="C25" s="3">
        <f t="shared" si="0"/>
        <v>4.3894501376296402</v>
      </c>
      <c r="D25" s="3">
        <f t="shared" si="9"/>
        <v>50.012370270198048</v>
      </c>
      <c r="E25" s="9">
        <f t="shared" si="3"/>
        <v>5</v>
      </c>
      <c r="F25" s="2">
        <f t="shared" ca="1" si="10"/>
        <v>30.679300903051647</v>
      </c>
      <c r="G25" s="12">
        <f t="shared" ca="1" si="1"/>
        <v>3.8666138734292801</v>
      </c>
      <c r="H25">
        <f t="shared" si="4"/>
        <v>21</v>
      </c>
      <c r="I25" s="3">
        <f t="shared" ca="1" si="5"/>
        <v>0.13262693981548224</v>
      </c>
      <c r="J25" s="1">
        <f t="shared" ca="1" si="6"/>
        <v>1.0853564303147412</v>
      </c>
      <c r="K25" s="1">
        <f t="shared" ca="1" si="7"/>
        <v>2.8558872589184219</v>
      </c>
      <c r="L25" s="1">
        <f t="shared" ca="1" si="2"/>
        <v>23.371236681125701</v>
      </c>
    </row>
    <row r="26" spans="1:14" x14ac:dyDescent="0.25">
      <c r="A26">
        <f t="shared" si="8"/>
        <v>51</v>
      </c>
      <c r="B26" s="2">
        <v>2.4969999999999999</v>
      </c>
      <c r="C26" s="3">
        <f t="shared" si="0"/>
        <v>4.678243838757834</v>
      </c>
      <c r="D26" s="3">
        <f t="shared" si="9"/>
        <v>54.690614108955884</v>
      </c>
      <c r="E26" s="9">
        <f t="shared" si="3"/>
        <v>5</v>
      </c>
      <c r="F26" s="2">
        <f t="shared" ca="1" si="10"/>
        <v>34.048296989357326</v>
      </c>
      <c r="G26" s="12">
        <f t="shared" ca="1" si="1"/>
        <v>4.1284634239197118</v>
      </c>
      <c r="H26">
        <f t="shared" si="4"/>
        <v>22</v>
      </c>
      <c r="I26" s="3">
        <f t="shared" ca="1" si="5"/>
        <v>0.14440955976328151</v>
      </c>
      <c r="J26" s="1">
        <f t="shared" ca="1" si="6"/>
        <v>1.2179833701302234</v>
      </c>
      <c r="K26" s="1">
        <f t="shared" ca="1" si="7"/>
        <v>3.109605200630817</v>
      </c>
      <c r="L26" s="1">
        <f t="shared" ca="1" si="2"/>
        <v>26.227123940044123</v>
      </c>
    </row>
    <row r="27" spans="1:14" x14ac:dyDescent="0.25">
      <c r="A27">
        <f t="shared" si="8"/>
        <v>52</v>
      </c>
      <c r="B27" s="2">
        <v>2.532</v>
      </c>
      <c r="C27" s="3">
        <f t="shared" si="0"/>
        <v>4.9810088384948248</v>
      </c>
      <c r="D27" s="3">
        <f t="shared" si="9"/>
        <v>59.671622947450707</v>
      </c>
      <c r="E27" s="9">
        <f t="shared" si="3"/>
        <v>5</v>
      </c>
      <c r="F27" s="2">
        <f t="shared" ca="1" si="10"/>
        <v>37.653563193349669</v>
      </c>
      <c r="G27" s="12">
        <f t="shared" ca="1" si="1"/>
        <v>4.4036119508202081</v>
      </c>
      <c r="H27">
        <f t="shared" si="4"/>
        <v>23</v>
      </c>
      <c r="I27" s="3">
        <f t="shared" ca="1" si="5"/>
        <v>0.15685319313946677</v>
      </c>
      <c r="J27" s="1">
        <f t="shared" ca="1" si="6"/>
        <v>1.3623929298935049</v>
      </c>
      <c r="K27" s="1">
        <f t="shared" ca="1" si="7"/>
        <v>3.377556900814362</v>
      </c>
      <c r="L27" s="1">
        <f t="shared" ca="1" si="2"/>
        <v>29.33672914067494</v>
      </c>
    </row>
    <row r="28" spans="1:14" x14ac:dyDescent="0.25">
      <c r="A28">
        <f t="shared" si="8"/>
        <v>53</v>
      </c>
      <c r="B28" s="2">
        <v>2.5649999999999999</v>
      </c>
      <c r="C28" s="3">
        <f t="shared" si="0"/>
        <v>5.2982235601406744</v>
      </c>
      <c r="D28" s="3">
        <f t="shared" si="9"/>
        <v>64.969846507591384</v>
      </c>
      <c r="E28" s="9">
        <f t="shared" si="3"/>
        <v>5</v>
      </c>
      <c r="F28" s="2">
        <f t="shared" ca="1" si="10"/>
        <v>41.507067157988857</v>
      </c>
      <c r="G28" s="12">
        <f t="shared" ca="1" si="1"/>
        <v>4.6925558699205059</v>
      </c>
      <c r="H28">
        <f t="shared" si="4"/>
        <v>24</v>
      </c>
      <c r="I28" s="3">
        <f t="shared" ca="1" si="5"/>
        <v>0.17007399013841029</v>
      </c>
      <c r="J28" s="1">
        <f t="shared" ca="1" si="6"/>
        <v>1.5192461230329717</v>
      </c>
      <c r="K28" s="1">
        <f t="shared" ca="1" si="7"/>
        <v>3.6622434490719087</v>
      </c>
      <c r="L28" s="1">
        <f t="shared" ca="1" si="2"/>
        <v>32.714286041489302</v>
      </c>
    </row>
    <row r="29" spans="1:14" x14ac:dyDescent="0.25">
      <c r="A29">
        <f t="shared" si="8"/>
        <v>54</v>
      </c>
      <c r="B29" s="2">
        <v>2.5960000000000001</v>
      </c>
      <c r="C29" s="3">
        <f t="shared" si="0"/>
        <v>5.6303695049635287</v>
      </c>
      <c r="D29" s="3">
        <f t="shared" si="9"/>
        <v>70.60021601255491</v>
      </c>
      <c r="E29" s="9">
        <f t="shared" si="3"/>
        <v>5</v>
      </c>
      <c r="F29" s="2">
        <f t="shared" ca="1" si="10"/>
        <v>45.62292013256841</v>
      </c>
      <c r="G29" s="12">
        <f t="shared" ca="1" si="1"/>
        <v>4.9954591759972997</v>
      </c>
      <c r="H29">
        <f t="shared" si="4"/>
        <v>25</v>
      </c>
      <c r="I29" s="3">
        <f t="shared" ca="1" si="5"/>
        <v>0.18397707782760531</v>
      </c>
      <c r="J29" s="1">
        <f t="shared" ca="1" si="6"/>
        <v>1.689320113171382</v>
      </c>
      <c r="K29" s="1">
        <f t="shared" ca="1" si="7"/>
        <v>3.9616219241120234</v>
      </c>
      <c r="L29" s="1">
        <f t="shared" ca="1" si="2"/>
        <v>36.376529490561211</v>
      </c>
      <c r="N29" s="7">
        <f ca="1">0.015*G29</f>
        <v>7.4931887639959491E-2</v>
      </c>
    </row>
    <row r="30" spans="1:14" x14ac:dyDescent="0.25">
      <c r="A30">
        <f t="shared" si="8"/>
        <v>55</v>
      </c>
      <c r="B30" s="2">
        <v>2.6240000000000001</v>
      </c>
      <c r="C30" s="3">
        <f t="shared" si="0"/>
        <v>5.9756525655144506</v>
      </c>
      <c r="D30" s="3">
        <f t="shared" si="9"/>
        <v>76.575868578069361</v>
      </c>
      <c r="E30" s="9">
        <f t="shared" si="3"/>
        <v>5</v>
      </c>
      <c r="F30" s="2">
        <f t="shared" ca="1" si="10"/>
        <v>50.012370270198048</v>
      </c>
      <c r="G30" s="12">
        <f t="shared" ca="1" si="1"/>
        <v>5.3126996615742623</v>
      </c>
      <c r="H30">
        <f t="shared" si="4"/>
        <v>26</v>
      </c>
      <c r="I30" s="3">
        <f t="shared" ca="1" si="5"/>
        <v>0.19865567701497522</v>
      </c>
      <c r="J30" s="1">
        <f t="shared" ca="1" si="6"/>
        <v>1.8732971909989873</v>
      </c>
      <c r="K30" s="1">
        <f t="shared" ca="1" si="7"/>
        <v>4.277699671636789</v>
      </c>
      <c r="L30" s="1">
        <f t="shared" ca="1" si="2"/>
        <v>40.338151414673234</v>
      </c>
    </row>
    <row r="31" spans="1:14" x14ac:dyDescent="0.25">
      <c r="A31">
        <f t="shared" si="8"/>
        <v>56</v>
      </c>
      <c r="B31" s="2">
        <v>2.6509999999999998</v>
      </c>
      <c r="C31" s="3">
        <f t="shared" si="0"/>
        <v>6.3389968364092031</v>
      </c>
      <c r="D31" s="3">
        <f t="shared" si="9"/>
        <v>82.91486541447857</v>
      </c>
      <c r="E31" s="9">
        <f t="shared" si="3"/>
        <v>5</v>
      </c>
      <c r="F31" s="2">
        <f t="shared" ca="1" si="10"/>
        <v>54.690614108955884</v>
      </c>
      <c r="G31" s="12">
        <f t="shared" ca="1" si="1"/>
        <v>5.644850261104537</v>
      </c>
      <c r="H31">
        <f t="shared" si="4"/>
        <v>27</v>
      </c>
      <c r="I31" s="3">
        <f t="shared" ca="1" si="5"/>
        <v>0.21421148773337517</v>
      </c>
      <c r="J31" s="1">
        <f t="shared" ca="1" si="6"/>
        <v>2.0719528680139625</v>
      </c>
      <c r="K31" s="1">
        <f t="shared" ca="1" si="7"/>
        <v>4.6126666225038804</v>
      </c>
      <c r="L31" s="1">
        <f t="shared" ca="1" si="2"/>
        <v>44.615851086310023</v>
      </c>
    </row>
    <row r="32" spans="1:14" x14ac:dyDescent="0.25">
      <c r="A32">
        <f t="shared" si="8"/>
        <v>57</v>
      </c>
      <c r="B32" s="2">
        <v>2.6739999999999999</v>
      </c>
      <c r="C32" s="3">
        <f t="shared" si="0"/>
        <v>6.7136934807944622</v>
      </c>
      <c r="D32" s="3">
        <f t="shared" si="9"/>
        <v>89.628558895273031</v>
      </c>
      <c r="E32" s="9">
        <f t="shared" si="3"/>
        <v>5</v>
      </c>
      <c r="F32" s="2">
        <f t="shared" ca="1" si="10"/>
        <v>59.671622947450707</v>
      </c>
      <c r="G32" s="12">
        <f t="shared" ca="1" si="1"/>
        <v>5.991387189564465</v>
      </c>
      <c r="H32">
        <f t="shared" si="4"/>
        <v>28</v>
      </c>
      <c r="I32" s="3">
        <f t="shared" ca="1" si="5"/>
        <v>0.23021826386973787</v>
      </c>
      <c r="J32" s="1">
        <f t="shared" ca="1" si="6"/>
        <v>2.2861643557473377</v>
      </c>
      <c r="K32" s="1">
        <f t="shared" ca="1" si="7"/>
        <v>4.9573443183611303</v>
      </c>
      <c r="L32" s="1">
        <f t="shared" ca="1" si="2"/>
        <v>49.228517708813904</v>
      </c>
    </row>
    <row r="33" spans="1:12" x14ac:dyDescent="0.25">
      <c r="A33">
        <f t="shared" si="8"/>
        <v>58</v>
      </c>
      <c r="B33" s="2">
        <v>2.6960000000000002</v>
      </c>
      <c r="C33" s="3">
        <f t="shared" si="0"/>
        <v>7.1073760304536142</v>
      </c>
      <c r="D33" s="3">
        <f t="shared" si="9"/>
        <v>96.735934925726639</v>
      </c>
      <c r="E33" s="9">
        <f t="shared" si="3"/>
        <v>5</v>
      </c>
      <c r="F33" s="2">
        <f t="shared" ca="1" si="10"/>
        <v>64.969846507591384</v>
      </c>
      <c r="G33" s="12">
        <f t="shared" ca="1" si="1"/>
        <v>6.3532176836270509</v>
      </c>
      <c r="H33">
        <f t="shared" si="4"/>
        <v>29</v>
      </c>
      <c r="I33" s="3">
        <f t="shared" ca="1" si="5"/>
        <v>0.2472670727606916</v>
      </c>
      <c r="J33" s="1">
        <f t="shared" ca="1" si="6"/>
        <v>2.5163826196170755</v>
      </c>
      <c r="K33" s="1">
        <f t="shared" ca="1" si="7"/>
        <v>5.3244603519448717</v>
      </c>
      <c r="L33" s="1">
        <f t="shared" ca="1" si="2"/>
        <v>54.185862027175034</v>
      </c>
    </row>
    <row r="34" spans="1:12" x14ac:dyDescent="0.25">
      <c r="A34">
        <f t="shared" si="8"/>
        <v>59</v>
      </c>
      <c r="B34" s="2">
        <v>2.7149999999999999</v>
      </c>
      <c r="C34" s="3">
        <f t="shared" si="0"/>
        <v>7.5153383600948231</v>
      </c>
      <c r="D34" s="3">
        <f t="shared" si="9"/>
        <v>104.25127328582147</v>
      </c>
      <c r="E34" s="9">
        <f t="shared" si="3"/>
        <v>5</v>
      </c>
      <c r="F34" s="2">
        <f t="shared" ca="1" si="10"/>
        <v>70.60021601255491</v>
      </c>
      <c r="G34" s="12">
        <f t="shared" ca="1" si="1"/>
        <v>6.7302114546533121</v>
      </c>
      <c r="H34">
        <f t="shared" si="4"/>
        <v>30</v>
      </c>
      <c r="I34" s="3">
        <f t="shared" ca="1" si="5"/>
        <v>0.26494546221622306</v>
      </c>
      <c r="J34" s="1">
        <f t="shared" ca="1" si="6"/>
        <v>2.7636496923777671</v>
      </c>
      <c r="K34" s="1">
        <f t="shared" ca="1" si="7"/>
        <v>5.7051332927100802</v>
      </c>
      <c r="L34" s="1">
        <f t="shared" ca="1" si="2"/>
        <v>59.510322379119906</v>
      </c>
    </row>
    <row r="35" spans="1:12" x14ac:dyDescent="0.25">
      <c r="A35">
        <f t="shared" si="8"/>
        <v>60</v>
      </c>
      <c r="B35" s="2">
        <v>2.7309999999999999</v>
      </c>
      <c r="C35" s="3">
        <f t="shared" si="0"/>
        <v>7.9376090292780486</v>
      </c>
      <c r="D35" s="3">
        <f t="shared" si="9"/>
        <v>112.18888231509952</v>
      </c>
      <c r="E35" s="9">
        <f t="shared" si="3"/>
        <v>5</v>
      </c>
      <c r="F35" s="2">
        <f t="shared" ca="1" si="10"/>
        <v>76.575868578069361</v>
      </c>
      <c r="G35" s="12">
        <f t="shared" ca="1" si="1"/>
        <v>7.1226027474060318</v>
      </c>
      <c r="H35">
        <f t="shared" si="4"/>
        <v>31</v>
      </c>
      <c r="I35" s="3">
        <f t="shared" ca="1" si="5"/>
        <v>0.28341512294981452</v>
      </c>
      <c r="J35" s="1">
        <f t="shared" ca="1" si="6"/>
        <v>3.0285951545939902</v>
      </c>
      <c r="K35" s="1">
        <f t="shared" ca="1" si="7"/>
        <v>6.1028448650270803</v>
      </c>
      <c r="L35" s="1">
        <f t="shared" ca="1" si="2"/>
        <v>65.215455671829986</v>
      </c>
    </row>
    <row r="36" spans="1:12" x14ac:dyDescent="0.25">
      <c r="A36">
        <f t="shared" si="8"/>
        <v>61</v>
      </c>
      <c r="B36" s="2">
        <v>2.7450000000000001</v>
      </c>
      <c r="C36" s="3">
        <f t="shared" si="0"/>
        <v>8.3772148021371891</v>
      </c>
      <c r="D36" s="3">
        <f t="shared" si="9"/>
        <v>120.56609711723671</v>
      </c>
      <c r="E36" s="9">
        <f t="shared" si="3"/>
        <v>5</v>
      </c>
      <c r="F36" s="2">
        <f t="shared" ca="1" si="10"/>
        <v>82.91486541447857</v>
      </c>
      <c r="G36" s="12">
        <f t="shared" ca="1" si="1"/>
        <v>7.5302463405516278</v>
      </c>
      <c r="H36">
        <f t="shared" si="4"/>
        <v>32</v>
      </c>
      <c r="I36" s="3">
        <f t="shared" ca="1" si="5"/>
        <v>0.3025079659209764</v>
      </c>
      <c r="J36" s="1">
        <f t="shared" ca="1" si="6"/>
        <v>3.3120102775438047</v>
      </c>
      <c r="K36" s="1">
        <f t="shared" ca="1" si="7"/>
        <v>6.5139755678370364</v>
      </c>
      <c r="L36" s="1">
        <f t="shared" ca="1" si="2"/>
        <v>71.318300536857066</v>
      </c>
    </row>
    <row r="37" spans="1:12" x14ac:dyDescent="0.25">
      <c r="A37">
        <f t="shared" si="8"/>
        <v>62</v>
      </c>
      <c r="B37" s="2">
        <v>2.7559999999999998</v>
      </c>
      <c r="C37" s="3">
        <f t="shared" si="0"/>
        <v>8.8313239323951169</v>
      </c>
      <c r="D37" s="3">
        <f t="shared" si="9"/>
        <v>129.39742104963182</v>
      </c>
      <c r="E37" s="9">
        <f t="shared" si="3"/>
        <v>5</v>
      </c>
      <c r="F37" s="2">
        <f t="shared" ca="1" si="10"/>
        <v>89.628558895273031</v>
      </c>
      <c r="G37" s="12">
        <f t="shared" ca="1" si="1"/>
        <v>7.9537724308717568</v>
      </c>
      <c r="H37">
        <f t="shared" si="4"/>
        <v>33</v>
      </c>
      <c r="I37" s="3">
        <f t="shared" ca="1" si="5"/>
        <v>0.32259910981673867</v>
      </c>
      <c r="J37" s="1">
        <f t="shared" ca="1" si="6"/>
        <v>3.6145182434647811</v>
      </c>
      <c r="K37" s="1">
        <f t="shared" ca="1" si="7"/>
        <v>6.9466029205365203</v>
      </c>
      <c r="L37" s="1">
        <f t="shared" ca="1" si="2"/>
        <v>77.832276104694103</v>
      </c>
    </row>
    <row r="38" spans="1:12" x14ac:dyDescent="0.25">
      <c r="A38">
        <f t="shared" si="8"/>
        <v>63</v>
      </c>
      <c r="B38" s="2">
        <v>2.7639999999999998</v>
      </c>
      <c r="C38" s="3">
        <f t="shared" si="0"/>
        <v>9.2998070814938707</v>
      </c>
      <c r="D38" s="3">
        <f t="shared" si="9"/>
        <v>138.69722813112568</v>
      </c>
      <c r="E38" s="9">
        <f t="shared" si="3"/>
        <v>5</v>
      </c>
      <c r="F38" s="2">
        <f t="shared" ca="1" si="10"/>
        <v>96.735934925726639</v>
      </c>
      <c r="G38" s="12">
        <f t="shared" ca="1" si="1"/>
        <v>8.3922586410798097</v>
      </c>
      <c r="H38">
        <f t="shared" si="4"/>
        <v>34</v>
      </c>
      <c r="I38" s="3">
        <f t="shared" ca="1" si="5"/>
        <v>0.34293455366918346</v>
      </c>
      <c r="J38" s="1">
        <f t="shared" ca="1" si="6"/>
        <v>3.9371173532815198</v>
      </c>
      <c r="K38" s="1">
        <f t="shared" ca="1" si="7"/>
        <v>7.3844908419757473</v>
      </c>
      <c r="L38" s="1">
        <f t="shared" ca="1" si="2"/>
        <v>84.778879025230623</v>
      </c>
    </row>
    <row r="39" spans="1:12" x14ac:dyDescent="0.25">
      <c r="A39">
        <f t="shared" si="8"/>
        <v>64</v>
      </c>
      <c r="B39" s="2">
        <v>2.7690000000000001</v>
      </c>
      <c r="C39" s="3">
        <f t="shared" si="0"/>
        <v>9.7824616856329083</v>
      </c>
      <c r="D39" s="3">
        <f t="shared" si="9"/>
        <v>148.47968981675859</v>
      </c>
      <c r="E39" s="9">
        <f t="shared" si="3"/>
        <v>5</v>
      </c>
      <c r="F39" s="2">
        <f t="shared" ca="1" si="10"/>
        <v>104.25127328582147</v>
      </c>
      <c r="G39" s="12">
        <f t="shared" ca="1" si="1"/>
        <v>8.8456833061874249</v>
      </c>
      <c r="H39">
        <f t="shared" si="4"/>
        <v>35</v>
      </c>
      <c r="I39" s="3">
        <f t="shared" ca="1" si="5"/>
        <v>0.36393182879769448</v>
      </c>
      <c r="J39" s="1">
        <f t="shared" ca="1" si="6"/>
        <v>4.2800519069507033</v>
      </c>
      <c r="K39" s="1">
        <f t="shared" ca="1" si="7"/>
        <v>7.8366301327936299</v>
      </c>
      <c r="L39" s="1">
        <f t="shared" ca="1" si="2"/>
        <v>92.16336986720637</v>
      </c>
    </row>
    <row r="40" spans="1:12" x14ac:dyDescent="0.25">
      <c r="A40">
        <f t="shared" si="8"/>
        <v>65</v>
      </c>
      <c r="C40" s="3"/>
      <c r="D40" s="3"/>
      <c r="I40" s="3"/>
      <c r="J40" s="1">
        <f t="shared" ca="1" si="6"/>
        <v>4.6439837357483977</v>
      </c>
      <c r="K40" s="1"/>
      <c r="L40" s="1">
        <f t="shared" ca="1" si="2"/>
        <v>100</v>
      </c>
    </row>
    <row r="41" spans="1:12" x14ac:dyDescent="0.25">
      <c r="G41" t="s">
        <v>327</v>
      </c>
      <c r="H41" s="8">
        <f ca="1">+$H$39*$G$39*$J$3</f>
        <v>4.6439837357483977</v>
      </c>
      <c r="I41" s="3">
        <f ca="1">+SUM(I5:I39)</f>
        <v>4.6439837357483977</v>
      </c>
    </row>
  </sheetData>
  <hyperlinks>
    <hyperlink ref="A1" location="TOC!A1" display="TOC"/>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0"/>
  <sheetViews>
    <sheetView workbookViewId="0">
      <pane xSplit="1" ySplit="9" topLeftCell="O10" activePane="bottomRight" state="frozen"/>
      <selection pane="topRight" activeCell="B1" sqref="B1"/>
      <selection pane="bottomLeft" activeCell="A5" sqref="A5"/>
      <selection pane="bottomRight" activeCell="AJ10" sqref="AJ10:AJ44"/>
    </sheetView>
  </sheetViews>
  <sheetFormatPr defaultRowHeight="13.2" x14ac:dyDescent="0.25"/>
  <cols>
    <col min="2" max="2" width="13.109375" customWidth="1"/>
    <col min="5" max="5" width="4.6640625" customWidth="1"/>
    <col min="6" max="7" width="11" customWidth="1"/>
    <col min="8" max="8" width="11.5546875" customWidth="1"/>
    <col min="9" max="9" width="4.5546875" customWidth="1"/>
    <col min="10" max="11" width="11.88671875" customWidth="1"/>
    <col min="12" max="12" width="11.5546875" customWidth="1"/>
    <col min="13" max="13" width="9.6640625" style="4" bestFit="1" customWidth="1"/>
    <col min="14" max="14" width="9.6640625" style="4" customWidth="1"/>
    <col min="16" max="16" width="9.109375" style="3"/>
    <col min="17" max="17" width="6.33203125" customWidth="1"/>
    <col min="18" max="18" width="10.6640625" style="5" bestFit="1" customWidth="1"/>
    <col min="20" max="21" width="9.6640625" style="5" bestFit="1" customWidth="1"/>
    <col min="22" max="26" width="9.6640625" style="5" customWidth="1"/>
    <col min="27" max="27" width="9.6640625" bestFit="1" customWidth="1"/>
    <col min="28" max="29" width="9.6640625" customWidth="1"/>
    <col min="30" max="30" width="9.6640625" style="10" bestFit="1" customWidth="1"/>
    <col min="33" max="34" width="10.6640625" bestFit="1" customWidth="1"/>
    <col min="35" max="35" width="10.6640625" customWidth="1"/>
    <col min="36" max="36" width="10.6640625" bestFit="1" customWidth="1"/>
  </cols>
  <sheetData>
    <row r="1" spans="1:38" x14ac:dyDescent="0.25">
      <c r="A1" s="15" t="s">
        <v>250</v>
      </c>
    </row>
    <row r="2" spans="1:38" x14ac:dyDescent="0.25">
      <c r="B2" t="s">
        <v>404</v>
      </c>
    </row>
    <row r="4" spans="1:38" x14ac:dyDescent="0.25">
      <c r="F4" t="s">
        <v>351</v>
      </c>
      <c r="G4" s="30">
        <v>0.08</v>
      </c>
    </row>
    <row r="5" spans="1:38" x14ac:dyDescent="0.25">
      <c r="F5" t="s">
        <v>353</v>
      </c>
      <c r="G5">
        <f>1/(1+G4)</f>
        <v>0.92592592592592582</v>
      </c>
      <c r="R5" s="5" t="s">
        <v>400</v>
      </c>
    </row>
    <row r="7" spans="1:38" x14ac:dyDescent="0.25">
      <c r="R7" s="5" t="s">
        <v>410</v>
      </c>
      <c r="T7" s="5" t="s">
        <v>411</v>
      </c>
    </row>
    <row r="8" spans="1:38" ht="39.6" x14ac:dyDescent="0.25">
      <c r="B8" t="s">
        <v>291</v>
      </c>
      <c r="D8" s="3"/>
      <c r="F8" t="s">
        <v>299</v>
      </c>
      <c r="L8" s="41" t="s">
        <v>300</v>
      </c>
      <c r="P8" s="3">
        <f>+SUM(P10:P44)</f>
        <v>4.7827773630446364</v>
      </c>
      <c r="R8" t="s">
        <v>398</v>
      </c>
      <c r="S8" t="s">
        <v>398</v>
      </c>
      <c r="T8" s="5" t="s">
        <v>401</v>
      </c>
      <c r="U8" s="5" t="s">
        <v>401</v>
      </c>
      <c r="V8" s="5" t="s">
        <v>402</v>
      </c>
      <c r="W8" s="5" t="s">
        <v>402</v>
      </c>
      <c r="X8" s="5" t="s">
        <v>403</v>
      </c>
      <c r="Y8" s="5" t="s">
        <v>403</v>
      </c>
      <c r="Z8" s="5" t="s">
        <v>405</v>
      </c>
      <c r="AA8" s="5" t="s">
        <v>405</v>
      </c>
      <c r="AB8" s="5" t="s">
        <v>406</v>
      </c>
      <c r="AC8" s="5" t="s">
        <v>406</v>
      </c>
      <c r="AD8" s="43" t="s">
        <v>399</v>
      </c>
      <c r="AJ8" s="12">
        <f>+SUM(AJ10:AJ44)</f>
        <v>6.0664299227668286</v>
      </c>
    </row>
    <row r="9" spans="1:38" x14ac:dyDescent="0.25">
      <c r="B9" t="s">
        <v>288</v>
      </c>
      <c r="C9" t="s">
        <v>290</v>
      </c>
      <c r="D9" s="3" t="s">
        <v>292</v>
      </c>
      <c r="F9" t="s">
        <v>293</v>
      </c>
      <c r="G9" t="s">
        <v>295</v>
      </c>
      <c r="H9" s="3" t="s">
        <v>296</v>
      </c>
      <c r="J9" t="s">
        <v>357</v>
      </c>
      <c r="L9" t="s">
        <v>298</v>
      </c>
      <c r="M9" s="4" t="s">
        <v>393</v>
      </c>
      <c r="N9" s="4" t="s">
        <v>394</v>
      </c>
      <c r="O9" t="s">
        <v>364</v>
      </c>
      <c r="P9" s="3" t="s">
        <v>273</v>
      </c>
      <c r="R9" s="5" t="s">
        <v>395</v>
      </c>
      <c r="S9" t="s">
        <v>273</v>
      </c>
      <c r="T9" s="5" t="s">
        <v>395</v>
      </c>
      <c r="U9" t="s">
        <v>273</v>
      </c>
      <c r="V9" s="5" t="s">
        <v>395</v>
      </c>
      <c r="W9" t="s">
        <v>273</v>
      </c>
      <c r="X9" s="5" t="s">
        <v>395</v>
      </c>
      <c r="Y9" t="s">
        <v>273</v>
      </c>
      <c r="Z9" s="5" t="s">
        <v>395</v>
      </c>
      <c r="AA9" t="s">
        <v>273</v>
      </c>
      <c r="AB9" s="5" t="s">
        <v>395</v>
      </c>
      <c r="AC9" t="s">
        <v>273</v>
      </c>
      <c r="AF9" s="37"/>
      <c r="AG9" t="s">
        <v>412</v>
      </c>
      <c r="AH9" t="s">
        <v>413</v>
      </c>
      <c r="AI9" t="s">
        <v>449</v>
      </c>
      <c r="AJ9" t="s">
        <v>273</v>
      </c>
      <c r="AL9" s="37"/>
    </row>
    <row r="10" spans="1:38" x14ac:dyDescent="0.25">
      <c r="A10" s="9">
        <v>30</v>
      </c>
      <c r="B10" s="5">
        <v>8.0900000000000004E-4</v>
      </c>
      <c r="C10" s="3">
        <v>0.16819999999999999</v>
      </c>
      <c r="D10" s="3">
        <v>4.0000000000000002E-4</v>
      </c>
      <c r="F10" s="13">
        <f t="shared" ref="F10:H45" si="0">1-B10</f>
        <v>0.99919100000000005</v>
      </c>
      <c r="G10" s="13">
        <f t="shared" si="0"/>
        <v>0.83179999999999998</v>
      </c>
      <c r="H10" s="13">
        <f t="shared" si="0"/>
        <v>0.99960000000000004</v>
      </c>
      <c r="K10">
        <v>1</v>
      </c>
      <c r="L10" s="13">
        <f t="shared" ref="L10:L45" si="1">+$F10*$G10*$H10</f>
        <v>0.83079462297048012</v>
      </c>
      <c r="M10" s="4">
        <f>+L10</f>
        <v>0.83079462297048012</v>
      </c>
      <c r="N10" s="4">
        <f>+PRODUCT(L10:L$44)</f>
        <v>0.14052757600712742</v>
      </c>
      <c r="O10" s="3">
        <f>+$G$5^(A10-30)</f>
        <v>1</v>
      </c>
      <c r="P10" s="3">
        <f>+N10*O10</f>
        <v>0.14052757600712742</v>
      </c>
      <c r="R10" s="5">
        <v>1</v>
      </c>
      <c r="S10" s="12">
        <f t="shared" ref="S10:S44" si="2">+R10*$O10</f>
        <v>1</v>
      </c>
      <c r="AD10" s="10">
        <f>+SUM(S10:S45)</f>
        <v>6.0664297204810085</v>
      </c>
      <c r="AF10" s="37" t="s">
        <v>414</v>
      </c>
      <c r="AG10" s="3">
        <v>1</v>
      </c>
      <c r="AH10" s="3">
        <v>1</v>
      </c>
      <c r="AI10" s="3">
        <v>1</v>
      </c>
      <c r="AJ10" s="3">
        <f>+AH10*AI10</f>
        <v>1</v>
      </c>
      <c r="AK10" s="5"/>
      <c r="AL10" s="37"/>
    </row>
    <row r="11" spans="1:38" x14ac:dyDescent="0.25">
      <c r="A11" s="9">
        <v>31</v>
      </c>
      <c r="B11" s="5">
        <v>8.5999999999999998E-4</v>
      </c>
      <c r="C11" s="3">
        <v>0.13969999999999999</v>
      </c>
      <c r="D11" s="3">
        <v>4.0000000000000002E-4</v>
      </c>
      <c r="F11" s="13">
        <f t="shared" si="0"/>
        <v>0.99914000000000003</v>
      </c>
      <c r="G11" s="13">
        <f t="shared" si="0"/>
        <v>0.86030000000000006</v>
      </c>
      <c r="H11" s="13">
        <f t="shared" si="0"/>
        <v>0.99960000000000004</v>
      </c>
      <c r="K11">
        <f>+K10+1</f>
        <v>2</v>
      </c>
      <c r="L11" s="13">
        <f t="shared" si="1"/>
        <v>0.85921631794320008</v>
      </c>
      <c r="M11" s="4">
        <f>+M10*L11</f>
        <v>0.71383229691570504</v>
      </c>
      <c r="N11" s="4">
        <f>+PRODUCT(L11:L$44)</f>
        <v>0.16914839374462429</v>
      </c>
      <c r="O11" s="3">
        <f t="shared" ref="O11:O44" si="3">+$G$5^(A11-30)</f>
        <v>0.92592592592592582</v>
      </c>
      <c r="P11" s="3">
        <f t="shared" ref="P11:P44" si="4">+N11*O11</f>
        <v>0.15661888309687433</v>
      </c>
      <c r="R11" s="5">
        <f t="shared" ref="R11:R44" si="5">+R10*$L10</f>
        <v>0.83079462297048012</v>
      </c>
      <c r="S11" s="12">
        <f t="shared" si="2"/>
        <v>0.7692542805282222</v>
      </c>
      <c r="T11" s="5">
        <v>1</v>
      </c>
      <c r="U11" s="5">
        <f>+T11*$O10</f>
        <v>1</v>
      </c>
      <c r="AD11" s="10">
        <f>+SUM(U11:U44)</f>
        <v>6.5861573327899494</v>
      </c>
      <c r="AF11" s="37" t="s">
        <v>415</v>
      </c>
      <c r="AG11" s="3">
        <v>0.83079460000000005</v>
      </c>
      <c r="AH11" s="3">
        <v>0.92592593000000001</v>
      </c>
      <c r="AI11" s="3">
        <f>+AI10*AG11</f>
        <v>0.83079460000000005</v>
      </c>
      <c r="AJ11" s="3">
        <f t="shared" ref="AJ11:AJ44" si="6">+AH11*AI11</f>
        <v>0.769254262643978</v>
      </c>
      <c r="AK11" s="5"/>
      <c r="AL11" s="37"/>
    </row>
    <row r="12" spans="1:38" x14ac:dyDescent="0.25">
      <c r="A12" s="9">
        <v>32</v>
      </c>
      <c r="B12" s="5">
        <v>9.1600000000000004E-4</v>
      </c>
      <c r="C12" s="3">
        <v>0.11600000000000001</v>
      </c>
      <c r="D12" s="3">
        <v>4.0000000000000002E-4</v>
      </c>
      <c r="F12" s="13">
        <f t="shared" si="0"/>
        <v>0.99908399999999997</v>
      </c>
      <c r="G12" s="13">
        <f t="shared" si="0"/>
        <v>0.88400000000000001</v>
      </c>
      <c r="H12" s="13">
        <f t="shared" si="0"/>
        <v>0.99960000000000004</v>
      </c>
      <c r="K12">
        <f t="shared" ref="K12:K44" si="7">+K11+1</f>
        <v>3</v>
      </c>
      <c r="L12" s="13">
        <f t="shared" si="1"/>
        <v>0.88283697989760002</v>
      </c>
      <c r="M12" s="4">
        <f t="shared" ref="M12:M45" si="8">+M11*L12</f>
        <v>0.63019754916242798</v>
      </c>
      <c r="N12" s="4">
        <f>+PRODUCT(L12:L$44)</f>
        <v>0.19686357231847415</v>
      </c>
      <c r="O12" s="3">
        <f t="shared" si="3"/>
        <v>0.8573388203017831</v>
      </c>
      <c r="P12" s="3">
        <f t="shared" si="4"/>
        <v>0.16877878285191539</v>
      </c>
      <c r="R12" s="5">
        <f t="shared" si="5"/>
        <v>0.71383229691570504</v>
      </c>
      <c r="S12" s="12">
        <f t="shared" si="2"/>
        <v>0.6119961393310227</v>
      </c>
      <c r="T12" s="5">
        <f>+T11*$L11</f>
        <v>0.85921631794320008</v>
      </c>
      <c r="U12" s="5">
        <f t="shared" ref="U12:U44" si="9">+T12*$O11</f>
        <v>0.79557066476222216</v>
      </c>
      <c r="V12" s="5">
        <v>1</v>
      </c>
      <c r="W12" s="5">
        <f>+V12*$O10</f>
        <v>1</v>
      </c>
      <c r="AD12" s="10">
        <f>+SUM(W12:W44)</f>
        <v>7.0215727907206347</v>
      </c>
      <c r="AF12" s="37" t="s">
        <v>416</v>
      </c>
      <c r="AG12" s="3">
        <v>0.85921630000000004</v>
      </c>
      <c r="AH12" s="3">
        <v>0.85733881999999995</v>
      </c>
      <c r="AI12" s="3">
        <f>+AI11*AG12</f>
        <v>0.71383226227198004</v>
      </c>
      <c r="AJ12" s="3">
        <f t="shared" si="6"/>
        <v>0.6119961094141898</v>
      </c>
      <c r="AK12" s="5"/>
      <c r="AL12" s="37"/>
    </row>
    <row r="13" spans="1:38" x14ac:dyDescent="0.25">
      <c r="A13" s="9">
        <v>33</v>
      </c>
      <c r="B13" s="5">
        <v>9.7799999999999992E-4</v>
      </c>
      <c r="C13" s="3">
        <v>9.6600000000000005E-2</v>
      </c>
      <c r="D13" s="3">
        <v>4.0000000000000002E-4</v>
      </c>
      <c r="F13" s="13">
        <f t="shared" si="0"/>
        <v>0.99902199999999997</v>
      </c>
      <c r="G13" s="13">
        <f t="shared" si="0"/>
        <v>0.90339999999999998</v>
      </c>
      <c r="H13" s="13">
        <f t="shared" si="0"/>
        <v>0.99960000000000004</v>
      </c>
      <c r="K13">
        <f t="shared" si="7"/>
        <v>4</v>
      </c>
      <c r="L13" s="13">
        <f t="shared" si="1"/>
        <v>0.90215546821007997</v>
      </c>
      <c r="M13" s="4">
        <f t="shared" si="8"/>
        <v>0.56853616502947513</v>
      </c>
      <c r="N13" s="4">
        <f>+PRODUCT(L13:L$44)</f>
        <v>0.2229897215466759</v>
      </c>
      <c r="O13" s="3">
        <f t="shared" si="3"/>
        <v>0.79383224102016947</v>
      </c>
      <c r="P13" s="3">
        <f t="shared" si="4"/>
        <v>0.17701643037986131</v>
      </c>
      <c r="R13" s="5">
        <f t="shared" si="5"/>
        <v>0.63019754916242798</v>
      </c>
      <c r="S13" s="12">
        <f t="shared" si="2"/>
        <v>0.50027113273702861</v>
      </c>
      <c r="T13" s="5">
        <f>+T12*$L12</f>
        <v>0.75854793921171082</v>
      </c>
      <c r="U13" s="5">
        <f t="shared" si="9"/>
        <v>0.65033259534611687</v>
      </c>
      <c r="V13" s="5">
        <f>+V12*$L12</f>
        <v>0.88283697989760002</v>
      </c>
      <c r="W13" s="5">
        <f t="shared" ref="W13:W44" si="10">+V13*$O11</f>
        <v>0.8174416480533333</v>
      </c>
      <c r="X13" s="5">
        <v>1</v>
      </c>
      <c r="Y13" s="5">
        <f>+X13*$O10</f>
        <v>1</v>
      </c>
      <c r="AD13" s="10">
        <f>+SUM(Y13:Y44)</f>
        <v>7.366364076335592</v>
      </c>
      <c r="AF13" s="37" t="s">
        <v>417</v>
      </c>
      <c r="AG13" s="3">
        <v>0.88283699999999998</v>
      </c>
      <c r="AH13" s="3">
        <v>0.79383223999999997</v>
      </c>
      <c r="AI13" s="3">
        <f t="shared" ref="AI13:AI44" si="11">+AI12*AG13</f>
        <v>0.63019753292740799</v>
      </c>
      <c r="AJ13" s="3">
        <f t="shared" si="6"/>
        <v>0.50027111920623801</v>
      </c>
      <c r="AK13" s="5"/>
      <c r="AL13" s="37"/>
    </row>
    <row r="14" spans="1:38" x14ac:dyDescent="0.25">
      <c r="A14" s="9">
        <v>34</v>
      </c>
      <c r="B14" s="5">
        <v>1.0460000000000001E-3</v>
      </c>
      <c r="C14" s="3">
        <v>8.14E-2</v>
      </c>
      <c r="D14" s="3">
        <v>4.0000000000000002E-4</v>
      </c>
      <c r="F14" s="13">
        <f t="shared" si="0"/>
        <v>0.99895400000000001</v>
      </c>
      <c r="G14" s="13">
        <f t="shared" si="0"/>
        <v>0.91859999999999997</v>
      </c>
      <c r="H14" s="13">
        <f t="shared" si="0"/>
        <v>0.99960000000000004</v>
      </c>
      <c r="K14">
        <f t="shared" si="7"/>
        <v>5</v>
      </c>
      <c r="L14" s="13">
        <f t="shared" si="1"/>
        <v>0.91727208874223998</v>
      </c>
      <c r="M14" s="4">
        <f t="shared" si="8"/>
        <v>0.52150235562208946</v>
      </c>
      <c r="N14" s="4">
        <f>+PRODUCT(L14:L$44)</f>
        <v>0.24717438335667169</v>
      </c>
      <c r="O14" s="3">
        <f t="shared" si="3"/>
        <v>0.73502985279645316</v>
      </c>
      <c r="P14" s="3">
        <f t="shared" si="4"/>
        <v>0.18168055061370847</v>
      </c>
      <c r="R14" s="5">
        <f t="shared" si="5"/>
        <v>0.56853616502947513</v>
      </c>
      <c r="S14" s="12">
        <f t="shared" si="2"/>
        <v>0.4178910536910751</v>
      </c>
      <c r="T14" s="5">
        <f>+T13*$L13</f>
        <v>0.68432817125933221</v>
      </c>
      <c r="U14" s="5">
        <f t="shared" si="9"/>
        <v>0.54324176578403005</v>
      </c>
      <c r="V14" s="5">
        <f>+V13*$L13</f>
        <v>0.79645620895269231</v>
      </c>
      <c r="W14" s="5">
        <f t="shared" si="10"/>
        <v>0.68283282660553168</v>
      </c>
      <c r="X14" s="5">
        <f>+X13*$L13</f>
        <v>0.90215546821007997</v>
      </c>
      <c r="Y14" s="5">
        <f t="shared" ref="Y14:Y44" si="12">+X14*$O11</f>
        <v>0.83532913723155544</v>
      </c>
      <c r="Z14" s="5">
        <v>1</v>
      </c>
      <c r="AA14" s="5">
        <f>+Z14*$O10</f>
        <v>1</v>
      </c>
      <c r="AB14" s="5"/>
      <c r="AC14" s="5"/>
      <c r="AD14" s="10">
        <f>+SUM(AA14:AA44)</f>
        <v>7.6213839462549693</v>
      </c>
      <c r="AF14" s="37" t="s">
        <v>418</v>
      </c>
      <c r="AG14" s="3">
        <v>0.9021555</v>
      </c>
      <c r="AH14" s="3">
        <v>0.73502984999999998</v>
      </c>
      <c r="AI14" s="3">
        <f t="shared" si="11"/>
        <v>0.56853617041689219</v>
      </c>
      <c r="AJ14" s="3">
        <f t="shared" si="6"/>
        <v>0.41789105606110272</v>
      </c>
      <c r="AK14" s="5"/>
      <c r="AL14" s="37"/>
    </row>
    <row r="15" spans="1:38" x14ac:dyDescent="0.25">
      <c r="A15" s="9">
        <v>35</v>
      </c>
      <c r="B15" s="5">
        <v>1.122E-3</v>
      </c>
      <c r="C15" s="3">
        <v>7.0800000000000002E-2</v>
      </c>
      <c r="D15" s="3">
        <v>4.0000000000000002E-4</v>
      </c>
      <c r="F15" s="13">
        <f t="shared" si="0"/>
        <v>0.99887800000000004</v>
      </c>
      <c r="G15" s="13">
        <f t="shared" si="0"/>
        <v>0.92920000000000003</v>
      </c>
      <c r="H15" s="13">
        <f t="shared" si="0"/>
        <v>0.99960000000000004</v>
      </c>
      <c r="K15">
        <f t="shared" si="7"/>
        <v>6</v>
      </c>
      <c r="L15" s="13">
        <f t="shared" si="1"/>
        <v>0.92778617462496005</v>
      </c>
      <c r="M15" s="4">
        <f t="shared" si="8"/>
        <v>0.48384267558052391</v>
      </c>
      <c r="N15" s="4">
        <f>+PRODUCT(L15:L$44)</f>
        <v>0.26946680967432057</v>
      </c>
      <c r="O15" s="3">
        <f t="shared" si="3"/>
        <v>0.68058319703375281</v>
      </c>
      <c r="P15" s="3">
        <f t="shared" si="4"/>
        <v>0.18339458282263488</v>
      </c>
      <c r="R15" s="5">
        <f t="shared" si="5"/>
        <v>0.52150235562208946</v>
      </c>
      <c r="S15" s="12">
        <f t="shared" si="2"/>
        <v>0.35492574044991476</v>
      </c>
      <c r="T15" s="5">
        <f>+T14*$L14</f>
        <v>0.62771513103620502</v>
      </c>
      <c r="U15" s="5">
        <f t="shared" si="9"/>
        <v>0.46138936036364808</v>
      </c>
      <c r="V15" s="5">
        <f>+V14*$L14</f>
        <v>0.73056705037776204</v>
      </c>
      <c r="W15" s="5">
        <f t="shared" si="10"/>
        <v>0.57994767881687392</v>
      </c>
      <c r="X15" s="5">
        <f t="shared" ref="X15:X44" si="13">+X14*$L14</f>
        <v>0.82752203069529351</v>
      </c>
      <c r="Y15" s="5">
        <f t="shared" si="12"/>
        <v>0.70946676157003885</v>
      </c>
      <c r="Z15" s="5">
        <f>+Z14*$L14</f>
        <v>0.91727208874223998</v>
      </c>
      <c r="AA15" s="5">
        <f>+Z15*$O11</f>
        <v>0.84932600809466652</v>
      </c>
      <c r="AB15" s="5">
        <v>1</v>
      </c>
      <c r="AC15" s="5">
        <f>+AB15*$O10</f>
        <v>1</v>
      </c>
      <c r="AD15" s="10">
        <f>+SUM(AC15:AC44)</f>
        <v>7.7960451971899891</v>
      </c>
      <c r="AF15" s="37" t="s">
        <v>419</v>
      </c>
      <c r="AG15" s="3">
        <v>0.91727210000000003</v>
      </c>
      <c r="AH15" s="3">
        <v>0.68058320000000005</v>
      </c>
      <c r="AI15" s="3">
        <f t="shared" si="11"/>
        <v>0.52150236696426056</v>
      </c>
      <c r="AJ15" s="3">
        <f t="shared" si="6"/>
        <v>0.35492574971611074</v>
      </c>
      <c r="AK15" s="5"/>
      <c r="AL15" s="37"/>
    </row>
    <row r="16" spans="1:38" x14ac:dyDescent="0.25">
      <c r="A16" s="9">
        <v>36</v>
      </c>
      <c r="B16" s="5">
        <v>1.204E-3</v>
      </c>
      <c r="C16" s="3">
        <v>6.5799999999999997E-2</v>
      </c>
      <c r="D16" s="3">
        <v>5.0000000000000001E-4</v>
      </c>
      <c r="F16" s="13">
        <f t="shared" si="0"/>
        <v>0.99879600000000002</v>
      </c>
      <c r="G16" s="13">
        <f t="shared" si="0"/>
        <v>0.93420000000000003</v>
      </c>
      <c r="H16" s="13">
        <f t="shared" si="0"/>
        <v>0.99950000000000006</v>
      </c>
      <c r="K16">
        <f t="shared" si="7"/>
        <v>7</v>
      </c>
      <c r="L16" s="13">
        <f t="shared" si="1"/>
        <v>0.93260868558840004</v>
      </c>
      <c r="M16" s="4">
        <f t="shared" si="8"/>
        <v>0.45123588170472706</v>
      </c>
      <c r="N16" s="4">
        <f>+PRODUCT(L16:L$44)</f>
        <v>0.29044063928118713</v>
      </c>
      <c r="O16" s="3">
        <f t="shared" si="3"/>
        <v>0.63016962688310441</v>
      </c>
      <c r="P16" s="3">
        <f t="shared" si="4"/>
        <v>0.18302686928751602</v>
      </c>
      <c r="R16" s="5">
        <f t="shared" si="5"/>
        <v>0.48384267558052391</v>
      </c>
      <c r="S16" s="12">
        <f t="shared" si="2"/>
        <v>0.30490295834070169</v>
      </c>
      <c r="T16" s="5">
        <f t="shared" ref="T16:T43" si="14">+T15*$L15</f>
        <v>0.58238542017828621</v>
      </c>
      <c r="U16" s="5">
        <f t="shared" si="9"/>
        <v>0.39636173117078349</v>
      </c>
      <c r="V16" s="5">
        <f>+V15*$L15</f>
        <v>0.67781000897702437</v>
      </c>
      <c r="W16" s="5">
        <f t="shared" si="10"/>
        <v>0.49821059112234484</v>
      </c>
      <c r="X16" s="5">
        <f t="shared" si="13"/>
        <v>0.7677634992766651</v>
      </c>
      <c r="Y16" s="5">
        <f t="shared" si="12"/>
        <v>0.60947541920428228</v>
      </c>
      <c r="Z16" s="5">
        <f t="shared" ref="Z16:Z44" si="15">+Z15*$L15</f>
        <v>0.85103236230440971</v>
      </c>
      <c r="AA16" s="5">
        <f t="shared" ref="AA16:AA44" si="16">+Z16*$O12</f>
        <v>0.7296230815367023</v>
      </c>
      <c r="AB16" s="5">
        <f>+AB15*$L15</f>
        <v>0.92778617462496005</v>
      </c>
      <c r="AC16" s="5">
        <f>+AB16*$O11</f>
        <v>0.85906127280088884</v>
      </c>
      <c r="AF16" s="37" t="s">
        <v>420</v>
      </c>
      <c r="AG16" s="3">
        <v>0.92778620000000001</v>
      </c>
      <c r="AH16" s="3">
        <v>0.63016963000000004</v>
      </c>
      <c r="AI16" s="3">
        <f t="shared" si="11"/>
        <v>0.48384269933677682</v>
      </c>
      <c r="AJ16" s="3">
        <f t="shared" si="6"/>
        <v>0.30490297481925793</v>
      </c>
      <c r="AK16" s="5"/>
      <c r="AL16" s="37"/>
    </row>
    <row r="17" spans="1:38" x14ac:dyDescent="0.25">
      <c r="A17" s="9">
        <v>37</v>
      </c>
      <c r="B17" s="5">
        <v>1.2949999999999999E-3</v>
      </c>
      <c r="C17" s="3">
        <v>6.1400000000000003E-2</v>
      </c>
      <c r="D17" s="3">
        <v>5.9999999999999995E-4</v>
      </c>
      <c r="F17" s="13">
        <f t="shared" si="0"/>
        <v>0.99870499999999995</v>
      </c>
      <c r="G17" s="13">
        <f t="shared" si="0"/>
        <v>0.93859999999999999</v>
      </c>
      <c r="H17" s="13">
        <f t="shared" si="0"/>
        <v>0.99939999999999996</v>
      </c>
      <c r="K17">
        <f t="shared" si="7"/>
        <v>8</v>
      </c>
      <c r="L17" s="13">
        <f t="shared" si="1"/>
        <v>0.93682208229219988</v>
      </c>
      <c r="M17" s="4">
        <f t="shared" si="8"/>
        <v>0.42272773830357918</v>
      </c>
      <c r="N17" s="4">
        <f>+PRODUCT(L17:L$44)</f>
        <v>0.31142819466445654</v>
      </c>
      <c r="O17" s="3">
        <f t="shared" si="3"/>
        <v>0.58349039526213364</v>
      </c>
      <c r="P17" s="3">
        <f t="shared" si="4"/>
        <v>0.18171536040053646</v>
      </c>
      <c r="R17" s="5">
        <f t="shared" si="5"/>
        <v>0.45123588170472706</v>
      </c>
      <c r="S17" s="12">
        <f t="shared" si="2"/>
        <v>0.26329180297234855</v>
      </c>
      <c r="T17" s="5">
        <f t="shared" si="14"/>
        <v>0.54313770121831961</v>
      </c>
      <c r="U17" s="5">
        <f t="shared" si="9"/>
        <v>0.3422688825228955</v>
      </c>
      <c r="V17" s="5">
        <f t="shared" ref="V17:V43" si="17">+V16*$L16</f>
        <v>0.63213150155072428</v>
      </c>
      <c r="W17" s="5">
        <f t="shared" si="10"/>
        <v>0.43021807827113862</v>
      </c>
      <c r="X17" s="5">
        <f t="shared" si="13"/>
        <v>0.71602290790316114</v>
      </c>
      <c r="Y17" s="5">
        <f t="shared" si="12"/>
        <v>0.52629821259494891</v>
      </c>
      <c r="Z17" s="5">
        <f t="shared" si="15"/>
        <v>0.79368017280190661</v>
      </c>
      <c r="AA17" s="5">
        <f t="shared" si="16"/>
        <v>0.63004891022861287</v>
      </c>
      <c r="AB17" s="5">
        <f t="shared" ref="AB17:AB44" si="18">+AB16*$L16</f>
        <v>0.86526144482407374</v>
      </c>
      <c r="AC17" s="5">
        <f t="shared" ref="AC17:AC44" si="19">+AB17*$O12</f>
        <v>0.74182222635808781</v>
      </c>
      <c r="AF17" s="37" t="s">
        <v>421</v>
      </c>
      <c r="AG17" s="3">
        <v>0.93260869999999996</v>
      </c>
      <c r="AH17" s="3">
        <v>0.58349039999999996</v>
      </c>
      <c r="AI17" s="3">
        <f t="shared" si="11"/>
        <v>0.45123591083296227</v>
      </c>
      <c r="AJ17" s="3">
        <f t="shared" si="6"/>
        <v>0.26329182210628949</v>
      </c>
      <c r="AK17" s="5"/>
      <c r="AL17" s="37"/>
    </row>
    <row r="18" spans="1:38" x14ac:dyDescent="0.25">
      <c r="A18" s="9">
        <v>38</v>
      </c>
      <c r="B18" s="5">
        <v>1.397E-3</v>
      </c>
      <c r="C18" s="3">
        <v>5.7500000000000002E-2</v>
      </c>
      <c r="D18" s="3">
        <v>6.9999999999999999E-4</v>
      </c>
      <c r="F18" s="13">
        <f t="shared" si="0"/>
        <v>0.99860300000000002</v>
      </c>
      <c r="G18" s="13">
        <f t="shared" si="0"/>
        <v>0.9425</v>
      </c>
      <c r="H18" s="13">
        <f t="shared" si="0"/>
        <v>0.99929999999999997</v>
      </c>
      <c r="K18">
        <f t="shared" si="7"/>
        <v>9</v>
      </c>
      <c r="L18" s="13">
        <f t="shared" si="1"/>
        <v>0.94052449917074998</v>
      </c>
      <c r="M18" s="4">
        <f t="shared" si="8"/>
        <v>0.39758579435355768</v>
      </c>
      <c r="N18" s="4">
        <f>+PRODUCT(L18:L$44)</f>
        <v>0.33243045883638817</v>
      </c>
      <c r="O18" s="3">
        <f t="shared" si="3"/>
        <v>0.54026888450197563</v>
      </c>
      <c r="P18" s="3">
        <f t="shared" si="4"/>
        <v>0.17960183317001535</v>
      </c>
      <c r="R18" s="5">
        <f t="shared" si="5"/>
        <v>0.42272773830357918</v>
      </c>
      <c r="S18" s="12">
        <f t="shared" si="2"/>
        <v>0.2283866436213178</v>
      </c>
      <c r="T18" s="5">
        <f t="shared" si="14"/>
        <v>0.50882339222674489</v>
      </c>
      <c r="U18" s="5">
        <f t="shared" si="9"/>
        <v>0.29689356224900304</v>
      </c>
      <c r="V18" s="5">
        <f t="shared" si="17"/>
        <v>0.59219474956524454</v>
      </c>
      <c r="W18" s="5">
        <f t="shared" si="10"/>
        <v>0.37318314437566358</v>
      </c>
      <c r="X18" s="5">
        <f t="shared" si="13"/>
        <v>0.67078607155075554</v>
      </c>
      <c r="Y18" s="5">
        <f t="shared" si="12"/>
        <v>0.45652572910172484</v>
      </c>
      <c r="Z18" s="5">
        <f t="shared" si="15"/>
        <v>0.74353711215831519</v>
      </c>
      <c r="AA18" s="5">
        <f t="shared" si="16"/>
        <v>0.54652197409842629</v>
      </c>
      <c r="AB18" s="5">
        <f t="shared" si="18"/>
        <v>0.81059602846724621</v>
      </c>
      <c r="AC18" s="5">
        <f t="shared" si="19"/>
        <v>0.64347726184020315</v>
      </c>
      <c r="AF18" s="37" t="s">
        <v>422</v>
      </c>
      <c r="AG18" s="3">
        <v>0.93682209999999999</v>
      </c>
      <c r="AH18" s="3">
        <v>0.54026887999999995</v>
      </c>
      <c r="AI18" s="3">
        <f t="shared" si="11"/>
        <v>0.42272777358194846</v>
      </c>
      <c r="AJ18" s="3">
        <f t="shared" si="6"/>
        <v>0.22838666077801287</v>
      </c>
      <c r="AK18" s="5"/>
      <c r="AL18" s="37"/>
    </row>
    <row r="19" spans="1:38" x14ac:dyDescent="0.25">
      <c r="A19" s="9">
        <v>39</v>
      </c>
      <c r="B19" s="5">
        <v>1.5089999999999999E-3</v>
      </c>
      <c r="C19" s="3">
        <v>5.4100000000000002E-2</v>
      </c>
      <c r="D19" s="3">
        <v>8.0000000000000004E-4</v>
      </c>
      <c r="F19" s="13">
        <f t="shared" si="0"/>
        <v>0.99849100000000002</v>
      </c>
      <c r="G19" s="13">
        <f t="shared" si="0"/>
        <v>0.94589999999999996</v>
      </c>
      <c r="H19" s="13">
        <f t="shared" si="0"/>
        <v>0.99919999999999998</v>
      </c>
      <c r="K19">
        <f t="shared" si="7"/>
        <v>10</v>
      </c>
      <c r="L19" s="13">
        <f t="shared" si="1"/>
        <v>0.94371705879047996</v>
      </c>
      <c r="M19" s="4">
        <f t="shared" si="8"/>
        <v>0.37520849646421606</v>
      </c>
      <c r="N19" s="4">
        <f>+PRODUCT(L19:L$44)</f>
        <v>0.35345220579526476</v>
      </c>
      <c r="O19" s="3">
        <f t="shared" si="3"/>
        <v>0.50024896713145883</v>
      </c>
      <c r="P19" s="3">
        <f t="shared" si="4"/>
        <v>0.17681410087941701</v>
      </c>
      <c r="R19" s="5">
        <f t="shared" si="5"/>
        <v>0.39758579435355768</v>
      </c>
      <c r="S19" s="12">
        <f t="shared" si="2"/>
        <v>0.19889188297150781</v>
      </c>
      <c r="T19" s="5">
        <f t="shared" si="14"/>
        <v>0.47856086614042131</v>
      </c>
      <c r="U19" s="5">
        <f t="shared" si="9"/>
        <v>0.25855154531598473</v>
      </c>
      <c r="V19" s="5">
        <f t="shared" si="17"/>
        <v>0.55697367024639932</v>
      </c>
      <c r="W19" s="5">
        <f t="shared" si="10"/>
        <v>0.32498878700267281</v>
      </c>
      <c r="X19" s="5">
        <f t="shared" si="13"/>
        <v>0.63089073399598916</v>
      </c>
      <c r="Y19" s="5">
        <f t="shared" si="12"/>
        <v>0.39756817844626036</v>
      </c>
      <c r="Z19" s="5">
        <f t="shared" si="15"/>
        <v>0.69931487002756521</v>
      </c>
      <c r="AA19" s="5">
        <f t="shared" si="16"/>
        <v>0.47594194997660366</v>
      </c>
      <c r="AB19" s="5">
        <f t="shared" si="18"/>
        <v>0.76238542370395579</v>
      </c>
      <c r="AC19" s="5">
        <f t="shared" si="19"/>
        <v>0.56037604575928024</v>
      </c>
      <c r="AF19" s="37" t="s">
        <v>423</v>
      </c>
      <c r="AG19" s="3">
        <v>0.94052449999999999</v>
      </c>
      <c r="AH19" s="3">
        <v>0.50024897000000002</v>
      </c>
      <c r="AI19" s="3">
        <f t="shared" si="11"/>
        <v>0.39758582788427527</v>
      </c>
      <c r="AJ19" s="3">
        <f t="shared" si="6"/>
        <v>0.19889190088570599</v>
      </c>
      <c r="AK19" s="5"/>
      <c r="AL19" s="37"/>
    </row>
    <row r="20" spans="1:38" x14ac:dyDescent="0.25">
      <c r="A20" s="9">
        <v>40</v>
      </c>
      <c r="B20" s="5">
        <v>1.6329999999999999E-3</v>
      </c>
      <c r="C20" s="3">
        <v>5.1200000000000002E-2</v>
      </c>
      <c r="D20" s="3">
        <v>8.9999999999999998E-4</v>
      </c>
      <c r="F20" s="13">
        <f t="shared" si="0"/>
        <v>0.998367</v>
      </c>
      <c r="G20" s="13">
        <f t="shared" si="0"/>
        <v>0.94879999999999998</v>
      </c>
      <c r="H20" s="13">
        <f t="shared" si="0"/>
        <v>0.99909999999999999</v>
      </c>
      <c r="K20">
        <f t="shared" si="7"/>
        <v>11</v>
      </c>
      <c r="L20" s="13">
        <f t="shared" si="1"/>
        <v>0.94639808405135994</v>
      </c>
      <c r="M20" s="4">
        <f t="shared" si="8"/>
        <v>0.35509660217352557</v>
      </c>
      <c r="N20" s="4">
        <f>+PRODUCT(L20:L$44)</f>
        <v>0.3745319664437014</v>
      </c>
      <c r="O20" s="3">
        <f t="shared" si="3"/>
        <v>0.46319348808468408</v>
      </c>
      <c r="P20" s="3">
        <f t="shared" si="4"/>
        <v>0.1734807679362739</v>
      </c>
      <c r="R20" s="5">
        <f t="shared" si="5"/>
        <v>0.37520849646421606</v>
      </c>
      <c r="S20" s="12">
        <f t="shared" si="2"/>
        <v>0.17379413223627008</v>
      </c>
      <c r="T20" s="5">
        <f t="shared" si="14"/>
        <v>0.45162605304626297</v>
      </c>
      <c r="U20" s="5">
        <f t="shared" si="9"/>
        <v>0.22592546656605048</v>
      </c>
      <c r="V20" s="5">
        <f t="shared" si="17"/>
        <v>0.52562555390867061</v>
      </c>
      <c r="W20" s="5">
        <f t="shared" si="10"/>
        <v>0.28397913167597055</v>
      </c>
      <c r="X20" s="5">
        <f t="shared" si="13"/>
        <v>0.595382347904862</v>
      </c>
      <c r="Y20" s="5">
        <f t="shared" si="12"/>
        <v>0.34739988151110507</v>
      </c>
      <c r="Z20" s="5">
        <f t="shared" si="15"/>
        <v>0.65995537231086066</v>
      </c>
      <c r="AA20" s="5">
        <f t="shared" si="16"/>
        <v>0.41588383072863533</v>
      </c>
      <c r="AB20" s="5">
        <f t="shared" si="18"/>
        <v>0.71947612972263097</v>
      </c>
      <c r="AC20" s="5">
        <f t="shared" si="19"/>
        <v>0.48966336455609927</v>
      </c>
      <c r="AF20" s="37" t="s">
        <v>424</v>
      </c>
      <c r="AG20" s="3">
        <v>0.94371709999999998</v>
      </c>
      <c r="AH20" s="3">
        <v>0.46319348999999999</v>
      </c>
      <c r="AI20" s="3">
        <f t="shared" si="11"/>
        <v>0.37520854449204738</v>
      </c>
      <c r="AJ20" s="3">
        <f t="shared" si="6"/>
        <v>0.1737941552010917</v>
      </c>
      <c r="AK20" s="5"/>
      <c r="AL20" s="37"/>
    </row>
    <row r="21" spans="1:38" x14ac:dyDescent="0.25">
      <c r="A21" s="9">
        <v>41</v>
      </c>
      <c r="B21" s="5">
        <v>1.789E-3</v>
      </c>
      <c r="C21" s="3">
        <v>4.87E-2</v>
      </c>
      <c r="D21" s="3">
        <v>1E-3</v>
      </c>
      <c r="F21" s="13">
        <f t="shared" si="0"/>
        <v>0.99821099999999996</v>
      </c>
      <c r="G21" s="13">
        <f t="shared" si="0"/>
        <v>0.95130000000000003</v>
      </c>
      <c r="H21" s="13">
        <f t="shared" si="0"/>
        <v>0.999</v>
      </c>
      <c r="K21">
        <f t="shared" si="7"/>
        <v>12</v>
      </c>
      <c r="L21" s="13">
        <f t="shared" si="1"/>
        <v>0.94864852617570006</v>
      </c>
      <c r="M21" s="4">
        <f t="shared" si="8"/>
        <v>0.33686186830191389</v>
      </c>
      <c r="N21" s="4">
        <f>+PRODUCT(L21:L$44)</f>
        <v>0.39574463722538145</v>
      </c>
      <c r="O21" s="3">
        <f t="shared" si="3"/>
        <v>0.4288828593376704</v>
      </c>
      <c r="P21" s="3">
        <f t="shared" si="4"/>
        <v>0.16972809158077068</v>
      </c>
      <c r="R21" s="5">
        <f t="shared" si="5"/>
        <v>0.35509660217352557</v>
      </c>
      <c r="S21" s="12">
        <f t="shared" si="2"/>
        <v>0.15229484608127286</v>
      </c>
      <c r="T21" s="5">
        <f t="shared" si="14"/>
        <v>0.42741803131066114</v>
      </c>
      <c r="U21" s="5">
        <f t="shared" si="9"/>
        <v>0.19797724879307385</v>
      </c>
      <c r="V21" s="5">
        <f t="shared" si="17"/>
        <v>0.49745101714760065</v>
      </c>
      <c r="W21" s="5">
        <f t="shared" si="10"/>
        <v>0.24884935752658083</v>
      </c>
      <c r="X21" s="5">
        <f t="shared" si="13"/>
        <v>0.56346871333516158</v>
      </c>
      <c r="Y21" s="5">
        <f t="shared" si="12"/>
        <v>0.30442461320535125</v>
      </c>
      <c r="Z21" s="5">
        <f t="shared" si="15"/>
        <v>0.62458049991440046</v>
      </c>
      <c r="AA21" s="5">
        <f t="shared" si="16"/>
        <v>0.36443672276807454</v>
      </c>
      <c r="AB21" s="5">
        <f t="shared" si="18"/>
        <v>0.68091083069018565</v>
      </c>
      <c r="AC21" s="5">
        <f t="shared" si="19"/>
        <v>0.42908932411669898</v>
      </c>
      <c r="AF21" s="37" t="s">
        <v>425</v>
      </c>
      <c r="AG21" s="3">
        <v>0.94639810000000002</v>
      </c>
      <c r="AH21" s="3">
        <v>0.42888285999999998</v>
      </c>
      <c r="AI21" s="3">
        <f t="shared" si="11"/>
        <v>0.35509665361103909</v>
      </c>
      <c r="AJ21" s="3">
        <f t="shared" si="6"/>
        <v>0.15229486837713177</v>
      </c>
      <c r="AK21" s="5"/>
      <c r="AL21" s="37"/>
    </row>
    <row r="22" spans="1:38" x14ac:dyDescent="0.25">
      <c r="A22" s="9">
        <v>42</v>
      </c>
      <c r="B22" s="5">
        <v>2E-3</v>
      </c>
      <c r="C22" s="3">
        <v>4.6600000000000003E-2</v>
      </c>
      <c r="D22" s="3">
        <v>1.1999999999999999E-3</v>
      </c>
      <c r="F22" s="13">
        <f t="shared" si="0"/>
        <v>0.998</v>
      </c>
      <c r="G22" s="13">
        <f t="shared" si="0"/>
        <v>0.95340000000000003</v>
      </c>
      <c r="H22" s="13">
        <f t="shared" si="0"/>
        <v>0.99880000000000002</v>
      </c>
      <c r="K22">
        <f t="shared" si="7"/>
        <v>13</v>
      </c>
      <c r="L22" s="13">
        <f t="shared" si="1"/>
        <v>0.95035140816000008</v>
      </c>
      <c r="M22" s="4">
        <f t="shared" si="8"/>
        <v>0.32013715089613237</v>
      </c>
      <c r="N22" s="4">
        <f>+PRODUCT(L22:L$44)</f>
        <v>0.41716676546239134</v>
      </c>
      <c r="O22" s="3">
        <f t="shared" si="3"/>
        <v>0.39711375864599113</v>
      </c>
      <c r="P22" s="3">
        <f t="shared" si="4"/>
        <v>0.16566266221496087</v>
      </c>
      <c r="R22" s="5">
        <f t="shared" si="5"/>
        <v>0.33686186830191389</v>
      </c>
      <c r="S22" s="12">
        <f t="shared" si="2"/>
        <v>0.13377248266588387</v>
      </c>
      <c r="T22" s="5">
        <f t="shared" si="14"/>
        <v>0.40546948546377792</v>
      </c>
      <c r="U22" s="5">
        <f t="shared" si="9"/>
        <v>0.17389891229987905</v>
      </c>
      <c r="V22" s="5">
        <f t="shared" si="17"/>
        <v>0.47190617426167425</v>
      </c>
      <c r="W22" s="5">
        <f t="shared" si="10"/>
        <v>0.21858386690496365</v>
      </c>
      <c r="X22" s="5">
        <f t="shared" si="13"/>
        <v>0.53453376445151901</v>
      </c>
      <c r="Y22" s="5">
        <f t="shared" si="12"/>
        <v>0.26739996356376289</v>
      </c>
      <c r="Z22" s="5">
        <f t="shared" si="15"/>
        <v>0.59250737072187798</v>
      </c>
      <c r="AA22" s="5">
        <f t="shared" si="16"/>
        <v>0.32011329623910756</v>
      </c>
      <c r="AB22" s="5">
        <f t="shared" si="18"/>
        <v>0.64594505599131624</v>
      </c>
      <c r="AC22" s="5">
        <f t="shared" si="19"/>
        <v>0.37690273603799418</v>
      </c>
      <c r="AF22" s="37" t="s">
        <v>426</v>
      </c>
      <c r="AG22" s="3">
        <v>0.94864850000000001</v>
      </c>
      <c r="AH22" s="3">
        <v>0.39711375999999998</v>
      </c>
      <c r="AI22" s="3">
        <f t="shared" si="11"/>
        <v>0.3368619078031318</v>
      </c>
      <c r="AJ22" s="3">
        <f t="shared" si="6"/>
        <v>0.133772498808475</v>
      </c>
      <c r="AK22" s="5"/>
      <c r="AL22" s="37"/>
    </row>
    <row r="23" spans="1:38" x14ac:dyDescent="0.25">
      <c r="A23" s="9">
        <v>43</v>
      </c>
      <c r="B23" s="5">
        <v>2.2599999999999999E-3</v>
      </c>
      <c r="C23" s="3">
        <v>4.48E-2</v>
      </c>
      <c r="D23" s="3">
        <v>1.4E-3</v>
      </c>
      <c r="F23" s="13">
        <f t="shared" si="0"/>
        <v>0.99773999999999996</v>
      </c>
      <c r="G23" s="13">
        <f t="shared" si="0"/>
        <v>0.95520000000000005</v>
      </c>
      <c r="H23" s="13">
        <f t="shared" si="0"/>
        <v>0.99860000000000004</v>
      </c>
      <c r="K23">
        <f t="shared" si="7"/>
        <v>14</v>
      </c>
      <c r="L23" s="13">
        <f t="shared" si="1"/>
        <v>0.95170699025280003</v>
      </c>
      <c r="M23" s="4">
        <f t="shared" si="8"/>
        <v>0.3046767643474646</v>
      </c>
      <c r="N23" s="4">
        <f>+PRODUCT(L23:L$44)</f>
        <v>0.43896053804989721</v>
      </c>
      <c r="O23" s="3">
        <f t="shared" si="3"/>
        <v>0.3676979246722139</v>
      </c>
      <c r="P23" s="3">
        <f t="shared" si="4"/>
        <v>0.16140487885394558</v>
      </c>
      <c r="R23" s="5">
        <f t="shared" si="5"/>
        <v>0.32013715089613237</v>
      </c>
      <c r="S23" s="12">
        <f t="shared" si="2"/>
        <v>0.11771376599498326</v>
      </c>
      <c r="T23" s="5">
        <f t="shared" si="14"/>
        <v>0.38533849647641205</v>
      </c>
      <c r="U23" s="5">
        <f t="shared" si="9"/>
        <v>0.15302321868674301</v>
      </c>
      <c r="V23" s="5">
        <f t="shared" si="17"/>
        <v>0.44847669722898048</v>
      </c>
      <c r="W23" s="5">
        <f t="shared" si="10"/>
        <v>0.19234396825387984</v>
      </c>
      <c r="X23" s="5">
        <f t="shared" si="13"/>
        <v>0.50799491575556688</v>
      </c>
      <c r="Y23" s="5">
        <f t="shared" si="12"/>
        <v>0.23529993695810625</v>
      </c>
      <c r="Z23" s="5">
        <f t="shared" si="15"/>
        <v>0.56309021411071591</v>
      </c>
      <c r="AA23" s="5">
        <f t="shared" si="16"/>
        <v>0.28168529801071762</v>
      </c>
      <c r="AB23" s="5">
        <f t="shared" si="18"/>
        <v>0.61387479355533747</v>
      </c>
      <c r="AC23" s="5">
        <f t="shared" si="19"/>
        <v>0.33165744993802276</v>
      </c>
      <c r="AF23" s="37" t="s">
        <v>427</v>
      </c>
      <c r="AG23" s="3">
        <v>0.95035139999999996</v>
      </c>
      <c r="AH23" s="3">
        <v>0.36769792000000001</v>
      </c>
      <c r="AI23" s="3">
        <f t="shared" si="11"/>
        <v>0.3201371856873772</v>
      </c>
      <c r="AJ23" s="3">
        <f t="shared" si="6"/>
        <v>0.11771377729190237</v>
      </c>
      <c r="AK23" s="5"/>
      <c r="AL23" s="37"/>
    </row>
    <row r="24" spans="1:38" x14ac:dyDescent="0.25">
      <c r="A24" s="9">
        <v>44</v>
      </c>
      <c r="B24" s="5">
        <v>2.5690000000000001E-3</v>
      </c>
      <c r="C24" s="3">
        <v>4.3299999999999998E-2</v>
      </c>
      <c r="D24" s="3">
        <v>1.6000000000000001E-3</v>
      </c>
      <c r="F24" s="13">
        <f t="shared" si="0"/>
        <v>0.99743099999999996</v>
      </c>
      <c r="G24" s="13">
        <f t="shared" si="0"/>
        <v>0.95669999999999999</v>
      </c>
      <c r="H24" s="13">
        <f t="shared" si="0"/>
        <v>0.99839999999999995</v>
      </c>
      <c r="K24">
        <f t="shared" si="7"/>
        <v>15</v>
      </c>
      <c r="L24" s="13">
        <f t="shared" si="1"/>
        <v>0.95271545011967995</v>
      </c>
      <c r="M24" s="4">
        <f t="shared" si="8"/>
        <v>0.29027026068630241</v>
      </c>
      <c r="N24" s="4">
        <f>+PRODUCT(L24:L$44)</f>
        <v>0.46123496259420893</v>
      </c>
      <c r="O24" s="3">
        <f t="shared" si="3"/>
        <v>0.34046104136316102</v>
      </c>
      <c r="P24" s="3">
        <f t="shared" si="4"/>
        <v>0.157032535677923</v>
      </c>
      <c r="R24" s="5">
        <f t="shared" si="5"/>
        <v>0.3046767643474646</v>
      </c>
      <c r="S24" s="12">
        <f t="shared" si="2"/>
        <v>0.10373056846889621</v>
      </c>
      <c r="T24" s="5">
        <f t="shared" si="14"/>
        <v>0.36672934071010532</v>
      </c>
      <c r="U24" s="5">
        <f t="shared" si="9"/>
        <v>0.13484561749551496</v>
      </c>
      <c r="V24" s="5">
        <f t="shared" si="17"/>
        <v>0.42681840771830926</v>
      </c>
      <c r="W24" s="5">
        <f t="shared" si="10"/>
        <v>0.1694954621483149</v>
      </c>
      <c r="X24" s="5">
        <f t="shared" si="13"/>
        <v>0.48346231233745524</v>
      </c>
      <c r="Y24" s="5">
        <f t="shared" si="12"/>
        <v>0.20734869889728968</v>
      </c>
      <c r="Z24" s="5">
        <f t="shared" si="15"/>
        <v>0.53589689291211418</v>
      </c>
      <c r="AA24" s="5">
        <f t="shared" si="16"/>
        <v>0.24822395108170658</v>
      </c>
      <c r="AB24" s="5">
        <f t="shared" si="18"/>
        <v>0.58422893216660921</v>
      </c>
      <c r="AC24" s="5">
        <f t="shared" si="19"/>
        <v>0.29225991988466138</v>
      </c>
      <c r="AF24" s="37" t="s">
        <v>428</v>
      </c>
      <c r="AG24" s="3">
        <v>0.95170699999999997</v>
      </c>
      <c r="AH24" s="3">
        <v>0.34046103999999999</v>
      </c>
      <c r="AI24" s="3">
        <f t="shared" si="11"/>
        <v>0.30467680057897667</v>
      </c>
      <c r="AJ24" s="3">
        <f t="shared" si="6"/>
        <v>0.10373058038899099</v>
      </c>
      <c r="AK24" s="5"/>
      <c r="AL24" s="37"/>
    </row>
    <row r="25" spans="1:38" x14ac:dyDescent="0.25">
      <c r="A25" s="9">
        <v>45</v>
      </c>
      <c r="B25" s="5">
        <v>2.9220000000000001E-3</v>
      </c>
      <c r="C25" s="3">
        <v>4.2099999999999999E-2</v>
      </c>
      <c r="D25" s="3">
        <v>1.8E-3</v>
      </c>
      <c r="F25" s="13">
        <f t="shared" si="0"/>
        <v>0.99707800000000002</v>
      </c>
      <c r="G25" s="13">
        <f t="shared" si="0"/>
        <v>0.95789999999999997</v>
      </c>
      <c r="H25" s="13">
        <f t="shared" si="0"/>
        <v>0.99819999999999998</v>
      </c>
      <c r="K25">
        <f t="shared" si="7"/>
        <v>16</v>
      </c>
      <c r="L25" s="13">
        <f t="shared" si="1"/>
        <v>0.95338183437084001</v>
      </c>
      <c r="M25" s="4">
        <f t="shared" si="8"/>
        <v>0.27673839359640889</v>
      </c>
      <c r="N25" s="4">
        <f>+PRODUCT(L25:L$44)</f>
        <v>0.48412667448215363</v>
      </c>
      <c r="O25" s="3">
        <f t="shared" si="3"/>
        <v>0.31524170496588977</v>
      </c>
      <c r="P25" s="3">
        <f t="shared" si="4"/>
        <v>0.15261691828322044</v>
      </c>
      <c r="R25" s="5">
        <f t="shared" si="5"/>
        <v>0.29027026068630241</v>
      </c>
      <c r="S25" s="12">
        <f t="shared" si="2"/>
        <v>9.150529187964325E-2</v>
      </c>
      <c r="T25" s="5">
        <f t="shared" si="14"/>
        <v>0.34938870890672147</v>
      </c>
      <c r="U25" s="5">
        <f t="shared" si="9"/>
        <v>0.11895324367491272</v>
      </c>
      <c r="V25" s="5">
        <f t="shared" si="17"/>
        <v>0.40663649142871411</v>
      </c>
      <c r="W25" s="5">
        <f t="shared" si="10"/>
        <v>0.14951939399432868</v>
      </c>
      <c r="X25" s="5">
        <f t="shared" si="13"/>
        <v>0.46060201451447996</v>
      </c>
      <c r="Y25" s="5">
        <f t="shared" si="12"/>
        <v>0.18291139722376051</v>
      </c>
      <c r="Z25" s="5">
        <f t="shared" si="15"/>
        <v>0.51055724954850279</v>
      </c>
      <c r="AA25" s="5">
        <f t="shared" si="16"/>
        <v>0.2189692530419384</v>
      </c>
      <c r="AB25" s="5">
        <f t="shared" si="18"/>
        <v>0.556603930082051</v>
      </c>
      <c r="AC25" s="5">
        <f t="shared" si="19"/>
        <v>0.25781531585634881</v>
      </c>
      <c r="AF25" s="37" t="s">
        <v>429</v>
      </c>
      <c r="AG25" s="3">
        <v>0.95271550000000005</v>
      </c>
      <c r="AH25" s="3">
        <v>0.31524170000000001</v>
      </c>
      <c r="AI25" s="3">
        <f t="shared" si="11"/>
        <v>0.29027031040200008</v>
      </c>
      <c r="AJ25" s="3">
        <f t="shared" si="6"/>
        <v>9.1505306110654189E-2</v>
      </c>
      <c r="AK25" s="5"/>
      <c r="AL25" s="37"/>
    </row>
    <row r="26" spans="1:38" x14ac:dyDescent="0.25">
      <c r="A26" s="9">
        <v>46</v>
      </c>
      <c r="B26" s="5">
        <v>3.3180000000000002E-3</v>
      </c>
      <c r="C26" s="3">
        <v>4.1000000000000002E-2</v>
      </c>
      <c r="D26" s="3">
        <v>2E-3</v>
      </c>
      <c r="F26" s="13">
        <f t="shared" si="0"/>
        <v>0.99668199999999996</v>
      </c>
      <c r="G26" s="13">
        <f t="shared" si="0"/>
        <v>0.95899999999999996</v>
      </c>
      <c r="H26" s="13">
        <f t="shared" si="0"/>
        <v>0.998</v>
      </c>
      <c r="K26">
        <f t="shared" si="7"/>
        <v>17</v>
      </c>
      <c r="L26" s="13">
        <f t="shared" si="1"/>
        <v>0.95390640192399989</v>
      </c>
      <c r="M26" s="4">
        <f t="shared" si="8"/>
        <v>0.26398252530977812</v>
      </c>
      <c r="N26" s="4">
        <f>+PRODUCT(L26:L$44)</f>
        <v>0.50779934862262255</v>
      </c>
      <c r="O26" s="3">
        <f t="shared" si="3"/>
        <v>0.29189046756100906</v>
      </c>
      <c r="P26" s="3">
        <f t="shared" si="4"/>
        <v>0.14822178929663313</v>
      </c>
      <c r="R26" s="5">
        <f t="shared" si="5"/>
        <v>0.27673839359640889</v>
      </c>
      <c r="S26" s="12">
        <f t="shared" si="2"/>
        <v>8.077729909893834E-2</v>
      </c>
      <c r="T26" s="5">
        <f t="shared" si="14"/>
        <v>0.33310084820594954</v>
      </c>
      <c r="U26" s="5">
        <f t="shared" si="9"/>
        <v>0.10500727931402758</v>
      </c>
      <c r="V26" s="5">
        <f t="shared" si="17"/>
        <v>0.38767984412042983</v>
      </c>
      <c r="W26" s="5">
        <f t="shared" si="10"/>
        <v>0.13198988344474949</v>
      </c>
      <c r="X26" s="5">
        <f t="shared" si="13"/>
        <v>0.43912959351271919</v>
      </c>
      <c r="Y26" s="5">
        <f t="shared" si="12"/>
        <v>0.16146704019677974</v>
      </c>
      <c r="Z26" s="5">
        <f t="shared" si="15"/>
        <v>0.4867560071258823</v>
      </c>
      <c r="AA26" s="5">
        <f t="shared" si="16"/>
        <v>0.19329750753327396</v>
      </c>
      <c r="AB26" s="5">
        <f t="shared" si="18"/>
        <v>0.53065607587964458</v>
      </c>
      <c r="AC26" s="5">
        <f t="shared" si="19"/>
        <v>0.22758929514816975</v>
      </c>
      <c r="AF26" s="37" t="s">
        <v>430</v>
      </c>
      <c r="AG26" s="3">
        <v>0.95338179999999995</v>
      </c>
      <c r="AH26" s="3">
        <v>0.29189047000000001</v>
      </c>
      <c r="AI26" s="3">
        <f t="shared" si="11"/>
        <v>0.27673843101761753</v>
      </c>
      <c r="AJ26" s="3">
        <f t="shared" si="6"/>
        <v>8.077731069679496E-2</v>
      </c>
      <c r="AK26" s="5"/>
      <c r="AL26" s="37"/>
    </row>
    <row r="27" spans="1:38" x14ac:dyDescent="0.25">
      <c r="A27" s="9">
        <v>47</v>
      </c>
      <c r="B27" s="5">
        <v>3.754E-3</v>
      </c>
      <c r="C27" s="3">
        <v>4.02E-2</v>
      </c>
      <c r="D27" s="3">
        <v>2.2000000000000001E-3</v>
      </c>
      <c r="F27" s="13">
        <f t="shared" si="0"/>
        <v>0.99624599999999996</v>
      </c>
      <c r="G27" s="13">
        <f t="shared" si="0"/>
        <v>0.95979999999999999</v>
      </c>
      <c r="H27" s="13">
        <f t="shared" si="0"/>
        <v>0.99780000000000002</v>
      </c>
      <c r="K27">
        <f t="shared" si="7"/>
        <v>18</v>
      </c>
      <c r="L27" s="13">
        <f t="shared" si="1"/>
        <v>0.95409327759623996</v>
      </c>
      <c r="M27" s="4">
        <f t="shared" si="8"/>
        <v>0.2518639528009386</v>
      </c>
      <c r="N27" s="4">
        <f>+PRODUCT(L27:L$44)</f>
        <v>0.53233666070214769</v>
      </c>
      <c r="O27" s="3">
        <f t="shared" si="3"/>
        <v>0.27026895144537871</v>
      </c>
      <c r="P27" s="3">
        <f t="shared" si="4"/>
        <v>0.14387407110390379</v>
      </c>
      <c r="R27" s="5">
        <f t="shared" si="5"/>
        <v>0.26398252530977812</v>
      </c>
      <c r="S27" s="12">
        <f t="shared" si="2"/>
        <v>7.1346280315376875E-2</v>
      </c>
      <c r="T27" s="5">
        <f t="shared" si="14"/>
        <v>0.31774703158996975</v>
      </c>
      <c r="U27" s="5">
        <f t="shared" si="9"/>
        <v>9.2747329616918991E-2</v>
      </c>
      <c r="V27" s="5">
        <f t="shared" si="17"/>
        <v>0.36981028520337639</v>
      </c>
      <c r="W27" s="5">
        <f t="shared" si="10"/>
        <v>0.11657962482143433</v>
      </c>
      <c r="X27" s="5">
        <f t="shared" si="13"/>
        <v>0.41888853052606662</v>
      </c>
      <c r="Y27" s="5">
        <f t="shared" si="12"/>
        <v>0.1426152253179889</v>
      </c>
      <c r="Z27" s="5">
        <f t="shared" si="15"/>
        <v>0.46431967137234326</v>
      </c>
      <c r="AA27" s="5">
        <f t="shared" si="16"/>
        <v>0.17072937954809497</v>
      </c>
      <c r="AB27" s="5">
        <f t="shared" si="18"/>
        <v>0.5061962280014608</v>
      </c>
      <c r="AC27" s="5">
        <f t="shared" si="19"/>
        <v>0.2010174867140832</v>
      </c>
      <c r="AF27" s="37" t="s">
        <v>431</v>
      </c>
      <c r="AG27" s="3">
        <v>0.95390640000000004</v>
      </c>
      <c r="AH27" s="3">
        <v>0.27026895000000001</v>
      </c>
      <c r="AI27" s="3">
        <f t="shared" si="11"/>
        <v>0.26398256047366386</v>
      </c>
      <c r="AJ27" s="3">
        <f t="shared" si="6"/>
        <v>7.1346289437528632E-2</v>
      </c>
      <c r="AK27" s="5"/>
      <c r="AL27" s="37"/>
    </row>
    <row r="28" spans="1:38" x14ac:dyDescent="0.25">
      <c r="A28" s="9">
        <v>48</v>
      </c>
      <c r="B28" s="5">
        <v>4.228E-3</v>
      </c>
      <c r="C28" s="3">
        <v>3.9399999999999998E-2</v>
      </c>
      <c r="D28" s="3">
        <v>2.5000000000000001E-3</v>
      </c>
      <c r="F28" s="13">
        <f t="shared" si="0"/>
        <v>0.99577199999999999</v>
      </c>
      <c r="G28" s="13">
        <f t="shared" si="0"/>
        <v>0.96060000000000001</v>
      </c>
      <c r="H28" s="13">
        <f t="shared" si="0"/>
        <v>0.99750000000000005</v>
      </c>
      <c r="K28">
        <f t="shared" si="7"/>
        <v>19</v>
      </c>
      <c r="L28" s="42">
        <f t="shared" si="1"/>
        <v>0.95414723674199997</v>
      </c>
      <c r="M28" s="4">
        <f t="shared" si="8"/>
        <v>0.24031529459993306</v>
      </c>
      <c r="N28" s="4">
        <f>+PRODUCT(L28:L$44)</f>
        <v>0.55795033169432462</v>
      </c>
      <c r="O28" s="3">
        <f t="shared" si="3"/>
        <v>0.25024902911609137</v>
      </c>
      <c r="P28" s="3">
        <f t="shared" si="4"/>
        <v>0.13962652880150589</v>
      </c>
      <c r="R28" s="5">
        <f t="shared" si="5"/>
        <v>0.2518639528009386</v>
      </c>
      <c r="S28" s="12">
        <f t="shared" si="2"/>
        <v>6.3028709657775947E-2</v>
      </c>
      <c r="T28" s="5">
        <f t="shared" si="14"/>
        <v>0.30316030681615025</v>
      </c>
      <c r="U28" s="5">
        <f t="shared" si="9"/>
        <v>8.1934818243060231E-2</v>
      </c>
      <c r="V28" s="5">
        <f t="shared" si="17"/>
        <v>0.35283350709848965</v>
      </c>
      <c r="W28" s="5">
        <f t="shared" si="10"/>
        <v>0.10298873735816876</v>
      </c>
      <c r="X28" s="5">
        <f t="shared" si="13"/>
        <v>0.39965873103708749</v>
      </c>
      <c r="Y28" s="5">
        <f t="shared" si="12"/>
        <v>0.12598909977663542</v>
      </c>
      <c r="Z28" s="5">
        <f t="shared" si="15"/>
        <v>0.44300427711204798</v>
      </c>
      <c r="AA28" s="5">
        <f t="shared" si="16"/>
        <v>0.15082569751390221</v>
      </c>
      <c r="AB28" s="5">
        <f t="shared" si="18"/>
        <v>0.4829584182807673</v>
      </c>
      <c r="AC28" s="5">
        <f t="shared" si="19"/>
        <v>0.17758280810481314</v>
      </c>
      <c r="AF28" s="37" t="s">
        <v>432</v>
      </c>
      <c r="AG28" s="3">
        <v>0.95409330000000003</v>
      </c>
      <c r="AH28" s="3">
        <v>0.25024902999999998</v>
      </c>
      <c r="AI28" s="3">
        <f t="shared" si="11"/>
        <v>0.25186399226476752</v>
      </c>
      <c r="AJ28" s="3">
        <f t="shared" si="6"/>
        <v>6.3028719756185569E-2</v>
      </c>
      <c r="AK28" s="5"/>
      <c r="AL28" s="37"/>
    </row>
    <row r="29" spans="1:38" x14ac:dyDescent="0.25">
      <c r="A29" s="9">
        <v>49</v>
      </c>
      <c r="B29" s="5">
        <v>4.7400000000000003E-3</v>
      </c>
      <c r="C29" s="3">
        <v>3.8800000000000001E-2</v>
      </c>
      <c r="D29" s="3">
        <v>2.8E-3</v>
      </c>
      <c r="F29" s="13">
        <f t="shared" si="0"/>
        <v>0.99526000000000003</v>
      </c>
      <c r="G29" s="13">
        <f t="shared" si="0"/>
        <v>0.96120000000000005</v>
      </c>
      <c r="H29" s="13">
        <f t="shared" si="0"/>
        <v>0.99719999999999998</v>
      </c>
      <c r="K29">
        <f t="shared" si="7"/>
        <v>20</v>
      </c>
      <c r="L29" s="13">
        <f t="shared" si="1"/>
        <v>0.95396530904640009</v>
      </c>
      <c r="M29" s="4">
        <f t="shared" si="8"/>
        <v>0.22925245428160182</v>
      </c>
      <c r="N29" s="4">
        <f>+PRODUCT(L29:L$44)</f>
        <v>0.58476334700657273</v>
      </c>
      <c r="O29" s="3">
        <f t="shared" si="3"/>
        <v>0.23171206399638089</v>
      </c>
      <c r="P29" s="3">
        <f t="shared" si="4"/>
        <v>0.13549672208432487</v>
      </c>
      <c r="R29" s="5">
        <f t="shared" si="5"/>
        <v>0.24031529459993306</v>
      </c>
      <c r="S29" s="12">
        <f t="shared" si="2"/>
        <v>5.5683952921648815E-2</v>
      </c>
      <c r="T29" s="5">
        <f t="shared" si="14"/>
        <v>0.28925956903848665</v>
      </c>
      <c r="U29" s="5">
        <f t="shared" si="9"/>
        <v>7.2386926314420286E-2</v>
      </c>
      <c r="V29" s="5">
        <f t="shared" si="17"/>
        <v>0.33665511582801272</v>
      </c>
      <c r="W29" s="5">
        <f t="shared" si="10"/>
        <v>9.0987425153559523E-2</v>
      </c>
      <c r="X29" s="5">
        <f t="shared" si="13"/>
        <v>0.38133327385885118</v>
      </c>
      <c r="Y29" s="5">
        <f t="shared" si="12"/>
        <v>0.11130754760323039</v>
      </c>
      <c r="Z29" s="5">
        <f t="shared" si="15"/>
        <v>0.42269130687134782</v>
      </c>
      <c r="AA29" s="5">
        <f t="shared" si="16"/>
        <v>0.1332499282523838</v>
      </c>
      <c r="AB29" s="5">
        <f t="shared" si="18"/>
        <v>0.4608134402638811</v>
      </c>
      <c r="AC29" s="5">
        <f t="shared" si="19"/>
        <v>0.15688902374638175</v>
      </c>
      <c r="AF29" s="37" t="s">
        <v>433</v>
      </c>
      <c r="AG29" s="3">
        <v>0.95414719999999997</v>
      </c>
      <c r="AH29" s="3">
        <v>0.23171206</v>
      </c>
      <c r="AI29" s="3">
        <f t="shared" si="11"/>
        <v>0.24031532300024958</v>
      </c>
      <c r="AJ29" s="3">
        <f t="shared" si="6"/>
        <v>5.568395854195321E-2</v>
      </c>
      <c r="AK29" s="5"/>
      <c r="AL29" s="37"/>
    </row>
    <row r="30" spans="1:38" x14ac:dyDescent="0.25">
      <c r="A30" s="9">
        <v>50</v>
      </c>
      <c r="B30" s="5">
        <v>5.2849999999999998E-3</v>
      </c>
      <c r="C30" s="3">
        <v>3.8199999999999998E-2</v>
      </c>
      <c r="D30" s="3">
        <v>3.0999999999999999E-3</v>
      </c>
      <c r="F30" s="13">
        <f t="shared" si="0"/>
        <v>0.99471500000000002</v>
      </c>
      <c r="G30" s="13">
        <f t="shared" si="0"/>
        <v>0.96179999999999999</v>
      </c>
      <c r="H30" s="13">
        <f t="shared" si="0"/>
        <v>0.99690000000000001</v>
      </c>
      <c r="K30">
        <f t="shared" si="7"/>
        <v>21</v>
      </c>
      <c r="L30" s="13">
        <f t="shared" si="1"/>
        <v>0.95375106465030002</v>
      </c>
      <c r="M30" s="4">
        <f t="shared" si="8"/>
        <v>0.21864977234477195</v>
      </c>
      <c r="N30" s="4">
        <f>+PRODUCT(L30:L$44)</f>
        <v>0.61298177351030947</v>
      </c>
      <c r="O30" s="3">
        <f t="shared" si="3"/>
        <v>0.21454820740405639</v>
      </c>
      <c r="P30" s="3">
        <f t="shared" si="4"/>
        <v>0.13151414067799619</v>
      </c>
      <c r="R30" s="5">
        <f t="shared" si="5"/>
        <v>0.22925245428160182</v>
      </c>
      <c r="S30" s="12">
        <f t="shared" si="2"/>
        <v>4.9185703109098061E-2</v>
      </c>
      <c r="T30" s="5">
        <f t="shared" si="14"/>
        <v>0.27594359417242842</v>
      </c>
      <c r="U30" s="5">
        <f t="shared" si="9"/>
        <v>6.3939459752273095E-2</v>
      </c>
      <c r="V30" s="5">
        <f t="shared" si="17"/>
        <v>0.32115730161292178</v>
      </c>
      <c r="W30" s="5">
        <f t="shared" si="10"/>
        <v>8.0369302922177394E-2</v>
      </c>
      <c r="X30" s="5">
        <f t="shared" si="13"/>
        <v>0.3637787144464345</v>
      </c>
      <c r="Y30" s="5">
        <f t="shared" si="12"/>
        <v>9.8318091711585689E-2</v>
      </c>
      <c r="Z30" s="5">
        <f t="shared" si="15"/>
        <v>0.40323284319075203</v>
      </c>
      <c r="AA30" s="5">
        <f t="shared" si="16"/>
        <v>0.11769982313490365</v>
      </c>
      <c r="AB30" s="5">
        <f t="shared" si="18"/>
        <v>0.43960003595406816</v>
      </c>
      <c r="AC30" s="5">
        <f t="shared" si="19"/>
        <v>0.13858026483722688</v>
      </c>
      <c r="AF30" s="37" t="s">
        <v>434</v>
      </c>
      <c r="AG30" s="3">
        <v>0.95396530000000002</v>
      </c>
      <c r="AH30" s="3">
        <v>0.21454820999999999</v>
      </c>
      <c r="AI30" s="3">
        <f t="shared" si="11"/>
        <v>0.22925247920052999</v>
      </c>
      <c r="AJ30" s="3">
        <f t="shared" si="6"/>
        <v>4.9185709050535938E-2</v>
      </c>
      <c r="AK30" s="5"/>
      <c r="AL30" s="37"/>
    </row>
    <row r="31" spans="1:38" x14ac:dyDescent="0.25">
      <c r="A31" s="9">
        <v>51</v>
      </c>
      <c r="B31" s="5">
        <v>5.8669999999999998E-3</v>
      </c>
      <c r="C31" s="3">
        <v>3.7600000000000001E-2</v>
      </c>
      <c r="D31" s="3">
        <v>3.3999999999999998E-3</v>
      </c>
      <c r="F31" s="13">
        <f t="shared" si="0"/>
        <v>0.99413300000000004</v>
      </c>
      <c r="G31" s="13">
        <f t="shared" si="0"/>
        <v>0.96240000000000003</v>
      </c>
      <c r="H31" s="13">
        <f t="shared" si="0"/>
        <v>0.99660000000000004</v>
      </c>
      <c r="K31">
        <f t="shared" si="7"/>
        <v>22</v>
      </c>
      <c r="L31" s="13">
        <f t="shared" si="1"/>
        <v>0.95350063696272003</v>
      </c>
      <c r="M31" s="4">
        <f t="shared" si="8"/>
        <v>0.20848269720249379</v>
      </c>
      <c r="N31" s="4">
        <f>+PRODUCT(L31:L$44)</f>
        <v>0.64270625347617716</v>
      </c>
      <c r="O31" s="3">
        <f t="shared" si="3"/>
        <v>0.19865574759634846</v>
      </c>
      <c r="P31" s="3">
        <f t="shared" si="4"/>
        <v>0.12767729126915819</v>
      </c>
      <c r="R31" s="5">
        <f t="shared" si="5"/>
        <v>0.21864977234477195</v>
      </c>
      <c r="S31" s="12">
        <f t="shared" si="2"/>
        <v>4.3436033986922071E-2</v>
      </c>
      <c r="T31" s="5">
        <f t="shared" si="14"/>
        <v>0.26318149672538393</v>
      </c>
      <c r="U31" s="5">
        <f t="shared" si="9"/>
        <v>5.6465118344347663E-2</v>
      </c>
      <c r="V31" s="5">
        <f t="shared" si="17"/>
        <v>0.30630411833354165</v>
      </c>
      <c r="W31" s="5">
        <f t="shared" si="10"/>
        <v>7.0974359469656634E-2</v>
      </c>
      <c r="X31" s="5">
        <f t="shared" si="13"/>
        <v>0.34695433620040439</v>
      </c>
      <c r="Y31" s="5">
        <f t="shared" si="12"/>
        <v>8.6824985781769157E-2</v>
      </c>
      <c r="Z31" s="5">
        <f t="shared" si="15"/>
        <v>0.38458375349514723</v>
      </c>
      <c r="AA31" s="5">
        <f t="shared" si="16"/>
        <v>0.10394104780006144</v>
      </c>
      <c r="AB31" s="5">
        <f t="shared" si="18"/>
        <v>0.41926900231150266</v>
      </c>
      <c r="AC31" s="5">
        <f t="shared" si="19"/>
        <v>0.12238062511854229</v>
      </c>
      <c r="AF31" s="37" t="s">
        <v>435</v>
      </c>
      <c r="AG31" s="3">
        <v>0.95375109999999996</v>
      </c>
      <c r="AH31" s="3">
        <v>0.19865574999999999</v>
      </c>
      <c r="AI31" s="3">
        <f t="shared" si="11"/>
        <v>0.21864980421523258</v>
      </c>
      <c r="AJ31" s="3">
        <f t="shared" si="6"/>
        <v>4.3436040843730192E-2</v>
      </c>
      <c r="AK31" s="5"/>
      <c r="AL31" s="37"/>
    </row>
    <row r="32" spans="1:38" x14ac:dyDescent="0.25">
      <c r="A32" s="9">
        <v>52</v>
      </c>
      <c r="B32" s="5">
        <v>6.4799999999999996E-3</v>
      </c>
      <c r="C32" s="3">
        <v>3.6999999999999998E-2</v>
      </c>
      <c r="D32" s="3">
        <v>3.8E-3</v>
      </c>
      <c r="F32" s="13">
        <f t="shared" si="0"/>
        <v>0.99351999999999996</v>
      </c>
      <c r="G32" s="13">
        <f t="shared" si="0"/>
        <v>0.96299999999999997</v>
      </c>
      <c r="H32" s="13">
        <f t="shared" si="0"/>
        <v>0.99619999999999997</v>
      </c>
      <c r="K32">
        <f t="shared" si="7"/>
        <v>23</v>
      </c>
      <c r="L32" s="13">
        <f t="shared" si="1"/>
        <v>0.95312407291199996</v>
      </c>
      <c r="M32" s="4">
        <f t="shared" si="8"/>
        <v>0.19870987748932012</v>
      </c>
      <c r="N32" s="4">
        <f>+PRODUCT(L32:L$44)</f>
        <v>0.67404910763715187</v>
      </c>
      <c r="O32" s="3">
        <f t="shared" si="3"/>
        <v>0.18394050703365597</v>
      </c>
      <c r="P32" s="3">
        <f t="shared" si="4"/>
        <v>0.12398493462436107</v>
      </c>
      <c r="R32" s="5">
        <f t="shared" si="5"/>
        <v>0.20848269720249379</v>
      </c>
      <c r="S32" s="12">
        <f t="shared" si="2"/>
        <v>3.8348413031170876E-2</v>
      </c>
      <c r="T32" s="5">
        <f t="shared" si="14"/>
        <v>0.25094372476445559</v>
      </c>
      <c r="U32" s="5">
        <f t="shared" si="9"/>
        <v>4.985141324769523E-2</v>
      </c>
      <c r="V32" s="5">
        <f t="shared" si="17"/>
        <v>0.29206117193533632</v>
      </c>
      <c r="W32" s="5">
        <f t="shared" si="10"/>
        <v>6.2661200891054314E-2</v>
      </c>
      <c r="X32" s="5">
        <f t="shared" si="13"/>
        <v>0.33082118056406329</v>
      </c>
      <c r="Y32" s="5">
        <f t="shared" si="12"/>
        <v>7.6655258562218512E-2</v>
      </c>
      <c r="Z32" s="5">
        <f t="shared" si="15"/>
        <v>0.36670085392313656</v>
      </c>
      <c r="AA32" s="5">
        <f t="shared" si="16"/>
        <v>9.1766532670306572E-2</v>
      </c>
      <c r="AB32" s="5">
        <f t="shared" si="18"/>
        <v>0.39977326076274194</v>
      </c>
      <c r="AC32" s="5">
        <f t="shared" si="19"/>
        <v>0.10804630000224623</v>
      </c>
      <c r="AF32" s="37" t="s">
        <v>436</v>
      </c>
      <c r="AG32" s="3">
        <v>0.95350060000000003</v>
      </c>
      <c r="AH32" s="3">
        <v>0.18394051</v>
      </c>
      <c r="AI32" s="3">
        <f t="shared" si="11"/>
        <v>0.2084827195091068</v>
      </c>
      <c r="AJ32" s="3">
        <f t="shared" si="6"/>
        <v>3.8348417752692057E-2</v>
      </c>
      <c r="AK32" s="5"/>
      <c r="AL32" s="37"/>
    </row>
    <row r="33" spans="1:38" x14ac:dyDescent="0.25">
      <c r="A33" s="9">
        <v>53</v>
      </c>
      <c r="B33" s="5">
        <v>7.1269999999999997E-3</v>
      </c>
      <c r="C33" s="3">
        <v>3.6200000000000003E-2</v>
      </c>
      <c r="D33" s="3">
        <v>4.1999999999999997E-3</v>
      </c>
      <c r="F33" s="13">
        <f t="shared" si="0"/>
        <v>0.99287300000000001</v>
      </c>
      <c r="G33" s="13">
        <f t="shared" si="0"/>
        <v>0.96379999999999999</v>
      </c>
      <c r="H33" s="13">
        <f t="shared" si="0"/>
        <v>0.99580000000000002</v>
      </c>
      <c r="K33">
        <f t="shared" si="7"/>
        <v>24</v>
      </c>
      <c r="L33" s="13">
        <f t="shared" si="1"/>
        <v>0.95291188721092002</v>
      </c>
      <c r="M33" s="4">
        <f t="shared" si="8"/>
        <v>0.18935300436579874</v>
      </c>
      <c r="N33" s="4">
        <f>+PRODUCT(L33:L$44)</f>
        <v>0.70719975163127091</v>
      </c>
      <c r="O33" s="3">
        <f t="shared" si="3"/>
        <v>0.17031528429042217</v>
      </c>
      <c r="P33" s="3">
        <f t="shared" si="4"/>
        <v>0.12044692674919585</v>
      </c>
      <c r="R33" s="5">
        <f t="shared" si="5"/>
        <v>0.19870987748932012</v>
      </c>
      <c r="S33" s="12">
        <f t="shared" si="2"/>
        <v>3.3843329275908517E-2</v>
      </c>
      <c r="T33" s="5">
        <f t="shared" si="14"/>
        <v>0.23918050501920582</v>
      </c>
      <c r="U33" s="5">
        <f t="shared" si="9"/>
        <v>4.3994983365798615E-2</v>
      </c>
      <c r="V33" s="5">
        <f t="shared" si="17"/>
        <v>0.27837053373445964</v>
      </c>
      <c r="W33" s="5">
        <f t="shared" si="10"/>
        <v>5.5299906487813619E-2</v>
      </c>
      <c r="X33" s="5">
        <f t="shared" si="13"/>
        <v>0.31531363102477616</v>
      </c>
      <c r="Y33" s="5">
        <f t="shared" si="12"/>
        <v>6.7649974306429786E-2</v>
      </c>
      <c r="Z33" s="5">
        <f t="shared" si="15"/>
        <v>0.34951141143152825</v>
      </c>
      <c r="AA33" s="5">
        <f t="shared" si="16"/>
        <v>8.0986010533087682E-2</v>
      </c>
      <c r="AB33" s="5">
        <f t="shared" si="18"/>
        <v>0.38103351853949563</v>
      </c>
      <c r="AC33" s="5">
        <f t="shared" si="19"/>
        <v>9.5353268075196979E-2</v>
      </c>
      <c r="AF33" s="37" t="s">
        <v>437</v>
      </c>
      <c r="AG33" s="3">
        <v>0.95312410000000003</v>
      </c>
      <c r="AH33" s="3">
        <v>0.17031528000000001</v>
      </c>
      <c r="AI33" s="3">
        <f t="shared" si="11"/>
        <v>0.19870990439766986</v>
      </c>
      <c r="AJ33" s="3">
        <f t="shared" si="6"/>
        <v>3.3843333006262376E-2</v>
      </c>
      <c r="AK33" s="5"/>
      <c r="AL33" s="37"/>
    </row>
    <row r="34" spans="1:38" x14ac:dyDescent="0.25">
      <c r="A34" s="9">
        <v>54</v>
      </c>
      <c r="B34" s="5">
        <v>7.8059999999999996E-3</v>
      </c>
      <c r="C34" s="3">
        <v>3.5400000000000001E-2</v>
      </c>
      <c r="D34" s="3">
        <v>4.5999999999999999E-3</v>
      </c>
      <c r="F34" s="13">
        <f t="shared" si="0"/>
        <v>0.99219400000000002</v>
      </c>
      <c r="G34" s="13">
        <f t="shared" si="0"/>
        <v>0.96460000000000001</v>
      </c>
      <c r="H34" s="13">
        <f t="shared" si="0"/>
        <v>0.99539999999999995</v>
      </c>
      <c r="K34">
        <f t="shared" si="7"/>
        <v>25</v>
      </c>
      <c r="L34" s="13">
        <f t="shared" si="1"/>
        <v>0.95266780887096003</v>
      </c>
      <c r="M34" s="4">
        <f t="shared" si="8"/>
        <v>0.18039051177229881</v>
      </c>
      <c r="N34" s="4">
        <f>+PRODUCT(L34:L$44)</f>
        <v>0.74214600649087858</v>
      </c>
      <c r="O34" s="3">
        <f t="shared" si="3"/>
        <v>0.15769933730594646</v>
      </c>
      <c r="P34" s="3">
        <f t="shared" si="4"/>
        <v>0.11703593340786619</v>
      </c>
      <c r="R34" s="5">
        <f t="shared" si="5"/>
        <v>0.18935300436579874</v>
      </c>
      <c r="S34" s="12">
        <f t="shared" si="2"/>
        <v>2.9860843305376448E-2</v>
      </c>
      <c r="T34" s="5">
        <f t="shared" si="14"/>
        <v>0.22791794642191235</v>
      </c>
      <c r="U34" s="5">
        <f t="shared" si="9"/>
        <v>3.8817909839737208E-2</v>
      </c>
      <c r="V34" s="5">
        <f t="shared" si="17"/>
        <v>0.265262590644815</v>
      </c>
      <c r="W34" s="5">
        <f t="shared" si="10"/>
        <v>4.8792535420268394E-2</v>
      </c>
      <c r="X34" s="5">
        <f t="shared" si="13"/>
        <v>0.30046610720314715</v>
      </c>
      <c r="Y34" s="5">
        <f t="shared" si="12"/>
        <v>5.9689319153805778E-2</v>
      </c>
      <c r="Z34" s="5">
        <f t="shared" si="15"/>
        <v>0.3330535786689699</v>
      </c>
      <c r="AA34" s="5">
        <f t="shared" si="16"/>
        <v>7.1456048272933365E-2</v>
      </c>
      <c r="AB34" s="5">
        <f t="shared" si="18"/>
        <v>0.36309136924208785</v>
      </c>
      <c r="AC34" s="5">
        <f t="shared" si="19"/>
        <v>8.4132650586356217E-2</v>
      </c>
      <c r="AF34" s="37" t="s">
        <v>438</v>
      </c>
      <c r="AG34" s="3">
        <v>0.95291190000000003</v>
      </c>
      <c r="AH34" s="3">
        <v>0.15769933999999999</v>
      </c>
      <c r="AI34" s="3">
        <f t="shared" si="11"/>
        <v>0.18935303254840194</v>
      </c>
      <c r="AJ34" s="3">
        <f t="shared" si="6"/>
        <v>2.9860848259881504E-2</v>
      </c>
      <c r="AK34" s="5"/>
      <c r="AL34" s="37"/>
    </row>
    <row r="35" spans="1:38" x14ac:dyDescent="0.25">
      <c r="A35" s="9">
        <v>55</v>
      </c>
      <c r="B35" s="5">
        <v>8.5190000000000005E-3</v>
      </c>
      <c r="C35" s="3">
        <v>0</v>
      </c>
      <c r="D35" s="3">
        <v>5.0000000000000001E-3</v>
      </c>
      <c r="F35" s="13">
        <f t="shared" si="0"/>
        <v>0.99148099999999995</v>
      </c>
      <c r="G35" s="13">
        <f t="shared" si="0"/>
        <v>1</v>
      </c>
      <c r="H35" s="13">
        <f t="shared" si="0"/>
        <v>0.995</v>
      </c>
      <c r="K35">
        <f t="shared" si="7"/>
        <v>26</v>
      </c>
      <c r="L35" s="13">
        <f t="shared" si="1"/>
        <v>0.98652359499999998</v>
      </c>
      <c r="M35" s="4">
        <f t="shared" si="8"/>
        <v>0.17795949617749804</v>
      </c>
      <c r="N35" s="4">
        <f>+PRODUCT(L35:L$44)</f>
        <v>0.77901866692695521</v>
      </c>
      <c r="O35" s="3">
        <f t="shared" si="3"/>
        <v>0.14601790491291336</v>
      </c>
      <c r="P35" s="3">
        <f t="shared" si="4"/>
        <v>0.11375067363272467</v>
      </c>
      <c r="R35" s="5">
        <f t="shared" si="5"/>
        <v>0.18039051177229881</v>
      </c>
      <c r="S35" s="12">
        <f t="shared" si="2"/>
        <v>2.6340244595159306E-2</v>
      </c>
      <c r="T35" s="5">
        <f t="shared" si="14"/>
        <v>0.21713009062013211</v>
      </c>
      <c r="U35" s="5">
        <f t="shared" si="9"/>
        <v>3.4241271399974932E-2</v>
      </c>
      <c r="V35" s="5">
        <f t="shared" si="17"/>
        <v>0.25270713100503034</v>
      </c>
      <c r="W35" s="5">
        <f t="shared" si="10"/>
        <v>4.3039886859338704E-2</v>
      </c>
      <c r="X35" s="5">
        <f t="shared" si="13"/>
        <v>0.28624438798920915</v>
      </c>
      <c r="Y35" s="5">
        <f t="shared" si="12"/>
        <v>5.2651937862273672E-2</v>
      </c>
      <c r="Z35" s="5">
        <f t="shared" si="15"/>
        <v>0.31728942302719948</v>
      </c>
      <c r="AA35" s="5">
        <f t="shared" si="16"/>
        <v>6.3031367535882371E-2</v>
      </c>
      <c r="AB35" s="5">
        <f t="shared" si="18"/>
        <v>0.3459054591558165</v>
      </c>
      <c r="AC35" s="5">
        <f t="shared" si="19"/>
        <v>7.4213396193157477E-2</v>
      </c>
      <c r="AF35" s="37" t="s">
        <v>439</v>
      </c>
      <c r="AG35" s="3">
        <v>0.95266779999999995</v>
      </c>
      <c r="AH35" s="3">
        <v>0.14601790000000001</v>
      </c>
      <c r="AI35" s="3">
        <f t="shared" si="11"/>
        <v>0.18039053694121446</v>
      </c>
      <c r="AJ35" s="3">
        <f t="shared" si="6"/>
        <v>2.634024738402856E-2</v>
      </c>
      <c r="AK35" s="5"/>
      <c r="AL35" s="37"/>
    </row>
    <row r="36" spans="1:38" x14ac:dyDescent="0.25">
      <c r="A36" s="9">
        <v>56</v>
      </c>
      <c r="B36" s="5">
        <v>9.2619999999999994E-3</v>
      </c>
      <c r="C36" s="3">
        <v>0</v>
      </c>
      <c r="D36" s="3">
        <v>5.4000000000000003E-3</v>
      </c>
      <c r="F36" s="13">
        <f t="shared" si="0"/>
        <v>0.99073800000000001</v>
      </c>
      <c r="G36" s="13">
        <f t="shared" si="0"/>
        <v>1</v>
      </c>
      <c r="H36" s="13">
        <f t="shared" si="0"/>
        <v>0.99460000000000004</v>
      </c>
      <c r="K36">
        <f t="shared" si="7"/>
        <v>27</v>
      </c>
      <c r="L36" s="13">
        <f t="shared" si="1"/>
        <v>0.98538801480000004</v>
      </c>
      <c r="M36" s="4">
        <f t="shared" si="8"/>
        <v>0.17535915465315299</v>
      </c>
      <c r="N36" s="4">
        <f>+PRODUCT(L36:L$44)</f>
        <v>0.78966045097680138</v>
      </c>
      <c r="O36" s="3">
        <f t="shared" si="3"/>
        <v>0.13520176380825311</v>
      </c>
      <c r="P36" s="3">
        <f t="shared" si="4"/>
        <v>0.10676348578168413</v>
      </c>
      <c r="R36" s="5">
        <f t="shared" si="5"/>
        <v>0.17795949617749804</v>
      </c>
      <c r="S36" s="12">
        <f t="shared" si="2"/>
        <v>2.4060437769625811E-2</v>
      </c>
      <c r="T36" s="5">
        <f t="shared" si="14"/>
        <v>0.21420395758124849</v>
      </c>
      <c r="U36" s="5">
        <f t="shared" si="9"/>
        <v>3.1277613110068471E-2</v>
      </c>
      <c r="V36" s="5">
        <f t="shared" si="17"/>
        <v>0.24930154736121848</v>
      </c>
      <c r="W36" s="5">
        <f t="shared" si="10"/>
        <v>3.9314688808211179E-2</v>
      </c>
      <c r="X36" s="5">
        <f t="shared" si="13"/>
        <v>0.28238684268768943</v>
      </c>
      <c r="Y36" s="5">
        <f t="shared" si="12"/>
        <v>4.8094795392228551E-2</v>
      </c>
      <c r="Z36" s="5">
        <f t="shared" si="15"/>
        <v>0.31301350226026858</v>
      </c>
      <c r="AA36" s="5">
        <f t="shared" si="16"/>
        <v>5.7575862314134224E-2</v>
      </c>
      <c r="AB36" s="5">
        <f t="shared" si="18"/>
        <v>0.34124389709652175</v>
      </c>
      <c r="AC36" s="5">
        <f t="shared" si="19"/>
        <v>6.7790061490400941E-2</v>
      </c>
      <c r="AF36" s="37" t="s">
        <v>440</v>
      </c>
      <c r="AG36" s="3">
        <v>0.98652359999999994</v>
      </c>
      <c r="AH36" s="3">
        <v>0.13520176</v>
      </c>
      <c r="AI36" s="3">
        <f t="shared" si="11"/>
        <v>0.17795952190917985</v>
      </c>
      <c r="AJ36" s="3">
        <f t="shared" si="6"/>
        <v>2.4060440570879676E-2</v>
      </c>
      <c r="AK36" s="5"/>
      <c r="AL36" s="37"/>
    </row>
    <row r="37" spans="1:38" x14ac:dyDescent="0.25">
      <c r="A37" s="9">
        <v>57</v>
      </c>
      <c r="B37" s="5">
        <v>1.0038999999999999E-2</v>
      </c>
      <c r="C37" s="3">
        <v>0</v>
      </c>
      <c r="D37" s="3">
        <v>6.0000000000000001E-3</v>
      </c>
      <c r="F37" s="13">
        <f t="shared" si="0"/>
        <v>0.98996099999999998</v>
      </c>
      <c r="G37" s="13">
        <f t="shared" si="0"/>
        <v>1</v>
      </c>
      <c r="H37" s="13">
        <f t="shared" si="0"/>
        <v>0.99399999999999999</v>
      </c>
      <c r="K37">
        <f t="shared" si="7"/>
        <v>28</v>
      </c>
      <c r="L37" s="13">
        <f t="shared" si="1"/>
        <v>0.98402123399999997</v>
      </c>
      <c r="M37" s="4">
        <f t="shared" si="8"/>
        <v>0.17255713175499243</v>
      </c>
      <c r="N37" s="4">
        <f>+PRODUCT(L37:L$44)</f>
        <v>0.80137005841001141</v>
      </c>
      <c r="O37" s="3">
        <f t="shared" si="3"/>
        <v>0.12518681834097509</v>
      </c>
      <c r="P37" s="3">
        <f t="shared" si="4"/>
        <v>0.10032096792607069</v>
      </c>
      <c r="R37" s="5">
        <f t="shared" si="5"/>
        <v>0.17535915465315299</v>
      </c>
      <c r="S37" s="12">
        <f t="shared" si="2"/>
        <v>2.1952654637991221E-2</v>
      </c>
      <c r="T37" s="5">
        <f t="shared" si="14"/>
        <v>0.21107401252328986</v>
      </c>
      <c r="U37" s="5">
        <f t="shared" si="9"/>
        <v>2.8537578787234095E-2</v>
      </c>
      <c r="V37" s="5">
        <f t="shared" si="17"/>
        <v>0.24565875684083927</v>
      </c>
      <c r="W37" s="5">
        <f t="shared" si="10"/>
        <v>3.587057699741017E-2</v>
      </c>
      <c r="X37" s="5">
        <f t="shared" si="13"/>
        <v>0.27826061032166222</v>
      </c>
      <c r="Y37" s="5">
        <f t="shared" si="12"/>
        <v>4.388151384607434E-2</v>
      </c>
      <c r="Z37" s="5">
        <f t="shared" si="15"/>
        <v>0.30843975359784137</v>
      </c>
      <c r="AA37" s="5">
        <f t="shared" si="16"/>
        <v>5.2532004320484119E-2</v>
      </c>
      <c r="AB37" s="5">
        <f t="shared" si="18"/>
        <v>0.33625764632255706</v>
      </c>
      <c r="AC37" s="5">
        <f t="shared" si="19"/>
        <v>6.1851401958514907E-2</v>
      </c>
      <c r="AF37" s="37" t="s">
        <v>441</v>
      </c>
      <c r="AG37" s="3">
        <v>0.98538800000000004</v>
      </c>
      <c r="AH37" s="3">
        <v>0.12518682</v>
      </c>
      <c r="AI37" s="3">
        <f t="shared" si="11"/>
        <v>0.17535917737504292</v>
      </c>
      <c r="AJ37" s="3">
        <f t="shared" si="6"/>
        <v>2.1952657773397572E-2</v>
      </c>
      <c r="AK37" s="5"/>
      <c r="AL37" s="37"/>
    </row>
    <row r="38" spans="1:38" x14ac:dyDescent="0.25">
      <c r="A38" s="9">
        <v>58</v>
      </c>
      <c r="B38" s="5">
        <v>1.0888999999999999E-2</v>
      </c>
      <c r="C38" s="3">
        <v>0</v>
      </c>
      <c r="D38" s="3">
        <v>6.7999999999999996E-3</v>
      </c>
      <c r="F38" s="13">
        <f t="shared" si="0"/>
        <v>0.98911099999999996</v>
      </c>
      <c r="G38" s="13">
        <f t="shared" si="0"/>
        <v>1</v>
      </c>
      <c r="H38" s="13">
        <f t="shared" si="0"/>
        <v>0.99319999999999997</v>
      </c>
      <c r="K38">
        <f t="shared" si="7"/>
        <v>29</v>
      </c>
      <c r="L38" s="13">
        <f t="shared" si="1"/>
        <v>0.98238504519999992</v>
      </c>
      <c r="M38" s="4">
        <f t="shared" si="8"/>
        <v>0.16951754567871058</v>
      </c>
      <c r="N38" s="4">
        <f>+PRODUCT(L38:L$44)</f>
        <v>0.81438289207691184</v>
      </c>
      <c r="O38" s="3">
        <f t="shared" si="3"/>
        <v>0.11591372068608806</v>
      </c>
      <c r="P38" s="3">
        <f t="shared" si="4"/>
        <v>9.4398151083731757E-2</v>
      </c>
      <c r="R38" s="5">
        <f t="shared" si="5"/>
        <v>0.17255713175499243</v>
      </c>
      <c r="S38" s="12">
        <f t="shared" si="2"/>
        <v>2.0001739172640687E-2</v>
      </c>
      <c r="T38" s="5">
        <f t="shared" si="14"/>
        <v>0.20770131026849914</v>
      </c>
      <c r="U38" s="5">
        <f t="shared" si="9"/>
        <v>2.6001466197765104E-2</v>
      </c>
      <c r="V38" s="5">
        <f t="shared" si="17"/>
        <v>0.2417334330494286</v>
      </c>
      <c r="W38" s="5">
        <f t="shared" si="10"/>
        <v>3.2682786519707012E-2</v>
      </c>
      <c r="X38" s="5">
        <f t="shared" si="13"/>
        <v>0.27381434914231517</v>
      </c>
      <c r="Y38" s="5">
        <f t="shared" si="12"/>
        <v>3.9981797596853837E-2</v>
      </c>
      <c r="Z38" s="5">
        <f t="shared" si="15"/>
        <v>0.3035112669500038</v>
      </c>
      <c r="AA38" s="5">
        <f t="shared" si="16"/>
        <v>4.7863525662903805E-2</v>
      </c>
      <c r="AB38" s="5">
        <f t="shared" si="18"/>
        <v>0.33088466407625816</v>
      </c>
      <c r="AC38" s="5">
        <f t="shared" si="19"/>
        <v>5.6354715629488746E-2</v>
      </c>
      <c r="AF38" s="37" t="s">
        <v>442</v>
      </c>
      <c r="AG38" s="3">
        <v>0.98402120000000004</v>
      </c>
      <c r="AH38" s="3">
        <v>0.11591372</v>
      </c>
      <c r="AI38" s="3">
        <f t="shared" si="11"/>
        <v>0.17255714815160259</v>
      </c>
      <c r="AJ38" s="3">
        <f t="shared" si="6"/>
        <v>2.0001740954843378E-2</v>
      </c>
      <c r="AK38" s="5"/>
      <c r="AL38" s="37"/>
    </row>
    <row r="39" spans="1:38" x14ac:dyDescent="0.25">
      <c r="A39" s="9">
        <v>59</v>
      </c>
      <c r="B39" s="5">
        <v>1.1924000000000001E-2</v>
      </c>
      <c r="C39" s="3">
        <v>0</v>
      </c>
      <c r="D39" s="3">
        <v>8.0000000000000002E-3</v>
      </c>
      <c r="F39" s="13">
        <f t="shared" si="0"/>
        <v>0.98807599999999995</v>
      </c>
      <c r="G39" s="13">
        <f t="shared" si="0"/>
        <v>1</v>
      </c>
      <c r="H39" s="13">
        <f t="shared" si="0"/>
        <v>0.99199999999999999</v>
      </c>
      <c r="K39">
        <f t="shared" si="7"/>
        <v>30</v>
      </c>
      <c r="L39" s="13">
        <f t="shared" si="1"/>
        <v>0.98017139199999992</v>
      </c>
      <c r="M39" s="4">
        <f t="shared" si="8"/>
        <v>0.16615624871632531</v>
      </c>
      <c r="N39" s="4">
        <f>+PRODUCT(L39:L$44)</f>
        <v>0.82898543300922767</v>
      </c>
      <c r="O39" s="3">
        <f t="shared" si="3"/>
        <v>0.1073275191537852</v>
      </c>
      <c r="P39" s="3">
        <f t="shared" si="4"/>
        <v>8.8972949939506801E-2</v>
      </c>
      <c r="R39" s="5">
        <f t="shared" si="5"/>
        <v>0.16951754567871058</v>
      </c>
      <c r="S39" s="12">
        <f t="shared" si="2"/>
        <v>1.8193897630734469E-2</v>
      </c>
      <c r="T39" s="5">
        <f t="shared" si="14"/>
        <v>0.20404266107621874</v>
      </c>
      <c r="U39" s="5">
        <f t="shared" si="9"/>
        <v>2.3651344024034952E-2</v>
      </c>
      <c r="V39" s="5">
        <f t="shared" si="17"/>
        <v>0.23747530955261406</v>
      </c>
      <c r="W39" s="5">
        <f t="shared" si="10"/>
        <v>2.9728778437429923E-2</v>
      </c>
      <c r="X39" s="5">
        <f t="shared" si="13"/>
        <v>0.26899112175858186</v>
      </c>
      <c r="Y39" s="5">
        <f t="shared" si="12"/>
        <v>3.6368074110520836E-2</v>
      </c>
      <c r="Z39" s="5">
        <f t="shared" si="15"/>
        <v>0.29816492970138875</v>
      </c>
      <c r="AA39" s="5">
        <f t="shared" si="16"/>
        <v>4.3537418353502881E-2</v>
      </c>
      <c r="AB39" s="5">
        <f t="shared" si="18"/>
        <v>0.32505614567454166</v>
      </c>
      <c r="AC39" s="5">
        <f t="shared" si="19"/>
        <v>5.1261138760100411E-2</v>
      </c>
      <c r="AF39" s="37" t="s">
        <v>443</v>
      </c>
      <c r="AG39" s="3">
        <v>0.98238499999999995</v>
      </c>
      <c r="AH39" s="3">
        <v>0.10732752</v>
      </c>
      <c r="AI39" s="3">
        <f t="shared" si="11"/>
        <v>0.1695175539869121</v>
      </c>
      <c r="AJ39" s="3">
        <f t="shared" si="6"/>
        <v>1.8193898665881388E-2</v>
      </c>
      <c r="AK39" s="5"/>
      <c r="AL39" s="37"/>
    </row>
    <row r="40" spans="1:38" x14ac:dyDescent="0.25">
      <c r="A40" s="9">
        <v>60</v>
      </c>
      <c r="B40" s="5">
        <v>1.3119E-2</v>
      </c>
      <c r="C40" s="3">
        <v>0</v>
      </c>
      <c r="D40" s="3">
        <v>9.7999999999999997E-3</v>
      </c>
      <c r="F40" s="13">
        <f t="shared" si="0"/>
        <v>0.98688100000000001</v>
      </c>
      <c r="G40" s="13">
        <f t="shared" si="0"/>
        <v>1</v>
      </c>
      <c r="H40" s="13">
        <f t="shared" si="0"/>
        <v>0.99019999999999997</v>
      </c>
      <c r="K40">
        <f t="shared" si="7"/>
        <v>31</v>
      </c>
      <c r="L40" s="13">
        <f t="shared" si="1"/>
        <v>0.97720956619999999</v>
      </c>
      <c r="M40" s="4">
        <f t="shared" si="8"/>
        <v>0.16236947572949956</v>
      </c>
      <c r="N40" s="4">
        <f>+PRODUCT(L40:L$44)</f>
        <v>0.84575558904827519</v>
      </c>
      <c r="O40" s="3">
        <f t="shared" si="3"/>
        <v>9.937733254980112E-2</v>
      </c>
      <c r="P40" s="3">
        <f t="shared" si="4"/>
        <v>8.4048934428703384E-2</v>
      </c>
      <c r="R40" s="5">
        <f t="shared" si="5"/>
        <v>0.16615624871632531</v>
      </c>
      <c r="S40" s="12">
        <f t="shared" si="2"/>
        <v>1.6512164783909725E-2</v>
      </c>
      <c r="T40" s="5">
        <f t="shared" si="14"/>
        <v>0.19999677913446151</v>
      </c>
      <c r="U40" s="5">
        <f t="shared" si="9"/>
        <v>2.1465158143249268E-2</v>
      </c>
      <c r="V40" s="5">
        <f t="shared" si="17"/>
        <v>0.23276650472981661</v>
      </c>
      <c r="W40" s="5">
        <f t="shared" si="10"/>
        <v>2.6980831614328956E-2</v>
      </c>
      <c r="X40" s="5">
        <f t="shared" si="13"/>
        <v>0.26365740224975065</v>
      </c>
      <c r="Y40" s="5">
        <f t="shared" si="12"/>
        <v>3.3006431319692928E-2</v>
      </c>
      <c r="Z40" s="5">
        <f t="shared" si="15"/>
        <v>0.29225273419099235</v>
      </c>
      <c r="AA40" s="5">
        <f t="shared" si="16"/>
        <v>3.9513085140406724E-2</v>
      </c>
      <c r="AB40" s="5">
        <f t="shared" si="18"/>
        <v>0.31861073478397023</v>
      </c>
      <c r="AC40" s="5">
        <f t="shared" si="19"/>
        <v>4.6522871975919221E-2</v>
      </c>
      <c r="AF40" s="37" t="s">
        <v>444</v>
      </c>
      <c r="AG40" s="3">
        <v>0.98017140000000003</v>
      </c>
      <c r="AH40" s="3">
        <v>9.937733E-2</v>
      </c>
      <c r="AI40" s="3">
        <f t="shared" si="11"/>
        <v>0.16615625821592722</v>
      </c>
      <c r="AJ40" s="3">
        <f t="shared" si="6"/>
        <v>1.6512165304289412E-2</v>
      </c>
      <c r="AK40" s="5"/>
      <c r="AL40" s="37"/>
    </row>
    <row r="41" spans="1:38" x14ac:dyDescent="0.25">
      <c r="A41" s="9">
        <v>61</v>
      </c>
      <c r="B41" s="5">
        <v>1.444E-2</v>
      </c>
      <c r="C41" s="3">
        <v>0</v>
      </c>
      <c r="D41" s="3">
        <v>1.24E-2</v>
      </c>
      <c r="F41" s="13">
        <f t="shared" si="0"/>
        <v>0.98555999999999999</v>
      </c>
      <c r="G41" s="13">
        <f t="shared" si="0"/>
        <v>1</v>
      </c>
      <c r="H41" s="13">
        <f t="shared" si="0"/>
        <v>0.98760000000000003</v>
      </c>
      <c r="K41">
        <f t="shared" si="7"/>
        <v>32</v>
      </c>
      <c r="L41" s="13">
        <f t="shared" si="1"/>
        <v>0.97333905600000004</v>
      </c>
      <c r="M41" s="4">
        <f t="shared" si="8"/>
        <v>0.15804055222976601</v>
      </c>
      <c r="N41" s="4">
        <f>+PRODUCT(L41:L$44)</f>
        <v>0.86548025961012665</v>
      </c>
      <c r="O41" s="3">
        <f t="shared" si="3"/>
        <v>9.2016048657223237E-2</v>
      </c>
      <c r="P41" s="3">
        <f t="shared" si="4"/>
        <v>7.9638073680151619E-2</v>
      </c>
      <c r="R41" s="5">
        <f t="shared" si="5"/>
        <v>0.16236947572949956</v>
      </c>
      <c r="S41" s="12">
        <f t="shared" si="2"/>
        <v>1.4940597579173459E-2</v>
      </c>
      <c r="T41" s="5">
        <f t="shared" si="14"/>
        <v>0.19543876577938435</v>
      </c>
      <c r="U41" s="5">
        <f t="shared" si="9"/>
        <v>1.9422183219980571E-2</v>
      </c>
      <c r="V41" s="5">
        <f t="shared" si="17"/>
        <v>0.22746165511291433</v>
      </c>
      <c r="W41" s="5">
        <f t="shared" si="10"/>
        <v>2.4412895145882997E-2</v>
      </c>
      <c r="X41" s="5">
        <f t="shared" si="13"/>
        <v>0.25764853567789775</v>
      </c>
      <c r="Y41" s="5">
        <f t="shared" si="12"/>
        <v>2.9865000399747432E-2</v>
      </c>
      <c r="Z41" s="5">
        <f t="shared" si="15"/>
        <v>0.28559216759954353</v>
      </c>
      <c r="AA41" s="5">
        <f t="shared" si="16"/>
        <v>3.5752374804889367E-2</v>
      </c>
      <c r="AB41" s="5">
        <f t="shared" si="18"/>
        <v>0.31134945792490681</v>
      </c>
      <c r="AC41" s="5">
        <f t="shared" si="19"/>
        <v>4.2094995872190892E-2</v>
      </c>
      <c r="AF41" s="37" t="s">
        <v>445</v>
      </c>
      <c r="AG41" s="3">
        <v>0.97720960000000001</v>
      </c>
      <c r="AH41" s="3">
        <v>9.2016050000000002E-2</v>
      </c>
      <c r="AI41" s="3">
        <f t="shared" si="11"/>
        <v>0.16236949062868294</v>
      </c>
      <c r="AJ41" s="3">
        <f t="shared" si="6"/>
        <v>1.4940599168163421E-2</v>
      </c>
      <c r="AK41" s="5"/>
      <c r="AL41" s="37"/>
    </row>
    <row r="42" spans="1:38" x14ac:dyDescent="0.25">
      <c r="A42" s="9">
        <v>62</v>
      </c>
      <c r="B42" s="5">
        <v>1.5862999999999999E-2</v>
      </c>
      <c r="C42" s="3">
        <v>0</v>
      </c>
      <c r="D42" s="3">
        <v>1.6E-2</v>
      </c>
      <c r="F42" s="13">
        <f t="shared" si="0"/>
        <v>0.98413700000000004</v>
      </c>
      <c r="G42" s="13">
        <f t="shared" si="0"/>
        <v>1</v>
      </c>
      <c r="H42" s="13">
        <f t="shared" si="0"/>
        <v>0.98399999999999999</v>
      </c>
      <c r="K42">
        <f t="shared" si="7"/>
        <v>33</v>
      </c>
      <c r="L42" s="13">
        <f t="shared" si="1"/>
        <v>0.96839080799999999</v>
      </c>
      <c r="M42" s="4">
        <f t="shared" si="8"/>
        <v>0.15304501807054932</v>
      </c>
      <c r="N42" s="4">
        <f>+PRODUCT(L42:L$44)</f>
        <v>0.88918681961337687</v>
      </c>
      <c r="O42" s="3">
        <f t="shared" si="3"/>
        <v>8.520004505298448E-2</v>
      </c>
      <c r="P42" s="3">
        <f t="shared" si="4"/>
        <v>7.5758757091579698E-2</v>
      </c>
      <c r="R42" s="5">
        <f t="shared" si="5"/>
        <v>0.15804055222976601</v>
      </c>
      <c r="S42" s="12">
        <f t="shared" si="2"/>
        <v>1.346506217017461E-2</v>
      </c>
      <c r="T42" s="5">
        <f t="shared" si="14"/>
        <v>0.19022818378951106</v>
      </c>
      <c r="U42" s="5">
        <f t="shared" si="9"/>
        <v>1.7504045815550855E-2</v>
      </c>
      <c r="V42" s="5">
        <f t="shared" si="17"/>
        <v>0.22139731266380161</v>
      </c>
      <c r="W42" s="5">
        <f t="shared" si="10"/>
        <v>2.2001874366222907E-2</v>
      </c>
      <c r="X42" s="5">
        <f t="shared" si="13"/>
        <v>0.25077938249650733</v>
      </c>
      <c r="Y42" s="5">
        <f t="shared" si="12"/>
        <v>2.6915528978268315E-2</v>
      </c>
      <c r="Z42" s="5">
        <f t="shared" si="15"/>
        <v>0.27797801081233348</v>
      </c>
      <c r="AA42" s="5">
        <f t="shared" si="16"/>
        <v>3.2221465502175188E-2</v>
      </c>
      <c r="AB42" s="5">
        <f t="shared" si="18"/>
        <v>0.30304858746274055</v>
      </c>
      <c r="AC42" s="5">
        <f t="shared" si="19"/>
        <v>3.7937688467187203E-2</v>
      </c>
      <c r="AF42" s="37" t="s">
        <v>446</v>
      </c>
      <c r="AG42" s="3">
        <v>0.97333910000000001</v>
      </c>
      <c r="AH42" s="3">
        <v>8.5200049999999999E-2</v>
      </c>
      <c r="AI42" s="3">
        <f t="shared" si="11"/>
        <v>0.15804057387598069</v>
      </c>
      <c r="AJ42" s="3">
        <f t="shared" si="6"/>
        <v>1.3465064796262249E-2</v>
      </c>
      <c r="AK42" s="5"/>
      <c r="AL42" s="37"/>
    </row>
    <row r="43" spans="1:38" x14ac:dyDescent="0.25">
      <c r="A43" s="9">
        <v>63</v>
      </c>
      <c r="B43" s="5">
        <v>1.7413000000000001E-2</v>
      </c>
      <c r="C43" s="3">
        <v>0</v>
      </c>
      <c r="D43" s="3">
        <v>2.0799999999999999E-2</v>
      </c>
      <c r="F43" s="13">
        <f t="shared" si="0"/>
        <v>0.98258699999999999</v>
      </c>
      <c r="G43" s="13">
        <f t="shared" si="0"/>
        <v>1</v>
      </c>
      <c r="H43" s="13">
        <f t="shared" si="0"/>
        <v>0.97919999999999996</v>
      </c>
      <c r="K43">
        <f t="shared" si="7"/>
        <v>34</v>
      </c>
      <c r="L43" s="13">
        <f t="shared" si="1"/>
        <v>0.96214919039999991</v>
      </c>
      <c r="M43" s="4">
        <f t="shared" si="8"/>
        <v>0.14725214023133237</v>
      </c>
      <c r="N43" s="4">
        <f>+PRODUCT(L43:L$44)</f>
        <v>0.91821071851125713</v>
      </c>
      <c r="O43" s="3">
        <f t="shared" si="3"/>
        <v>7.8888930604615257E-2</v>
      </c>
      <c r="P43" s="3">
        <f t="shared" si="4"/>
        <v>7.2436661653048476E-2</v>
      </c>
      <c r="R43" s="5">
        <f t="shared" si="5"/>
        <v>0.15304501807054932</v>
      </c>
      <c r="S43" s="12">
        <f t="shared" si="2"/>
        <v>1.2073557809949653E-2</v>
      </c>
      <c r="T43" s="5">
        <f t="shared" si="14"/>
        <v>0.18421522460429712</v>
      </c>
      <c r="U43" s="5">
        <f t="shared" si="9"/>
        <v>1.5695145435731771E-2</v>
      </c>
      <c r="V43" s="5">
        <f t="shared" si="17"/>
        <v>0.21439912249952747</v>
      </c>
      <c r="W43" s="5">
        <f t="shared" si="10"/>
        <v>1.9728160087982484E-2</v>
      </c>
      <c r="X43" s="5">
        <f t="shared" si="13"/>
        <v>0.24285244884553378</v>
      </c>
      <c r="Y43" s="5">
        <f t="shared" si="12"/>
        <v>2.4134028569456175E-2</v>
      </c>
      <c r="Z43" s="5">
        <f t="shared" si="15"/>
        <v>0.26919135049678833</v>
      </c>
      <c r="AA43" s="5">
        <f t="shared" si="16"/>
        <v>2.8891639826477356E-2</v>
      </c>
      <c r="AB43" s="5">
        <f t="shared" si="18"/>
        <v>0.29346946647630201</v>
      </c>
      <c r="AC43" s="5">
        <f t="shared" si="19"/>
        <v>3.4017137767029353E-2</v>
      </c>
      <c r="AF43" s="37" t="s">
        <v>447</v>
      </c>
      <c r="AG43" s="3">
        <v>0.9683908</v>
      </c>
      <c r="AH43" s="3">
        <v>7.8888929999999996E-2</v>
      </c>
      <c r="AI43" s="3">
        <f t="shared" si="11"/>
        <v>0.15304503776822004</v>
      </c>
      <c r="AJ43" s="3">
        <f t="shared" si="6"/>
        <v>1.2073559271344465E-2</v>
      </c>
      <c r="AK43" s="5"/>
      <c r="AL43" s="37"/>
    </row>
    <row r="44" spans="1:38" x14ac:dyDescent="0.25">
      <c r="A44" s="9">
        <v>64</v>
      </c>
      <c r="B44" s="5">
        <v>1.9185000000000001E-2</v>
      </c>
      <c r="C44" s="3">
        <v>0</v>
      </c>
      <c r="D44" s="3">
        <v>2.7E-2</v>
      </c>
      <c r="F44" s="13">
        <f t="shared" si="0"/>
        <v>0.98081499999999999</v>
      </c>
      <c r="G44" s="13">
        <f t="shared" si="0"/>
        <v>1</v>
      </c>
      <c r="H44" s="13">
        <f t="shared" si="0"/>
        <v>0.97299999999999998</v>
      </c>
      <c r="K44">
        <f t="shared" si="7"/>
        <v>35</v>
      </c>
      <c r="L44" s="13">
        <f t="shared" si="1"/>
        <v>0.95433299500000002</v>
      </c>
      <c r="M44" s="4">
        <f t="shared" si="8"/>
        <v>0.14052757600712742</v>
      </c>
      <c r="N44" s="4">
        <f>+PRODUCT(L44:L$44)</f>
        <v>0.95433299500000002</v>
      </c>
      <c r="O44" s="3">
        <f t="shared" si="3"/>
        <v>7.3045306115384484E-2</v>
      </c>
      <c r="P44" s="3">
        <f t="shared" si="4"/>
        <v>6.9709545755786695E-2</v>
      </c>
      <c r="R44" s="5">
        <f t="shared" si="5"/>
        <v>0.14725214023133237</v>
      </c>
      <c r="S44" s="12">
        <f t="shared" si="2"/>
        <v>1.0756077659343196E-2</v>
      </c>
      <c r="T44" s="5">
        <f>+T43*$L43</f>
        <v>0.17724252921237862</v>
      </c>
      <c r="U44" s="5">
        <f t="shared" si="9"/>
        <v>1.3982473587221829E-2</v>
      </c>
      <c r="V44" s="5">
        <f>+V43*$L43</f>
        <v>0.20628394213539075</v>
      </c>
      <c r="W44" s="5">
        <f t="shared" si="10"/>
        <v>1.7575401163642534E-2</v>
      </c>
      <c r="X44" s="5">
        <f t="shared" si="13"/>
        <v>0.23366028704338773</v>
      </c>
      <c r="Y44" s="5">
        <f t="shared" si="12"/>
        <v>2.1500496341845116E-2</v>
      </c>
      <c r="Z44" s="5">
        <f t="shared" si="15"/>
        <v>0.25900223994316751</v>
      </c>
      <c r="AA44" s="5">
        <f t="shared" si="16"/>
        <v>2.5738951729975541E-2</v>
      </c>
      <c r="AB44" s="5">
        <f t="shared" si="18"/>
        <v>0.28236140957729389</v>
      </c>
      <c r="AC44" s="5">
        <f t="shared" si="19"/>
        <v>3.0305149594696799E-2</v>
      </c>
      <c r="AF44" s="37" t="s">
        <v>448</v>
      </c>
      <c r="AG44" s="3">
        <v>0.96214920000000004</v>
      </c>
      <c r="AH44" s="3">
        <v>7.3045310000000002E-2</v>
      </c>
      <c r="AI44" s="3">
        <f t="shared" si="11"/>
        <v>0.14725216065266269</v>
      </c>
      <c r="AJ44" s="3">
        <f t="shared" si="6"/>
        <v>1.0756079723043549E-2</v>
      </c>
      <c r="AK44" s="5"/>
      <c r="AL44" s="37"/>
    </row>
    <row r="45" spans="1:38" x14ac:dyDescent="0.25">
      <c r="A45" s="9">
        <v>65</v>
      </c>
      <c r="B45" s="5">
        <v>2.1260000000000001E-2</v>
      </c>
      <c r="D45" s="3"/>
      <c r="F45" s="13">
        <f t="shared" si="0"/>
        <v>0.97873999999999994</v>
      </c>
      <c r="G45" s="13">
        <f t="shared" si="0"/>
        <v>1</v>
      </c>
      <c r="H45" s="13">
        <f t="shared" si="0"/>
        <v>1</v>
      </c>
      <c r="J45" s="32">
        <v>1</v>
      </c>
      <c r="K45" s="32"/>
      <c r="L45" s="13">
        <f t="shared" si="1"/>
        <v>0.97873999999999994</v>
      </c>
      <c r="M45" s="4">
        <f t="shared" si="8"/>
        <v>0.13753995974121588</v>
      </c>
      <c r="O45" s="3">
        <f>+$G$5^(A45-30)</f>
        <v>6.7634542699430075E-2</v>
      </c>
      <c r="S45" s="12"/>
      <c r="AG45" s="5"/>
      <c r="AH45" s="5"/>
      <c r="AI45" s="5"/>
      <c r="AJ45" s="5"/>
      <c r="AK45" s="5"/>
    </row>
    <row r="46" spans="1:38" x14ac:dyDescent="0.25">
      <c r="A46" s="9">
        <v>66</v>
      </c>
      <c r="B46" s="5">
        <v>2.3643000000000001E-2</v>
      </c>
      <c r="F46" s="31">
        <f t="shared" ref="F46:F90" si="20">1-B46</f>
        <v>0.97635700000000003</v>
      </c>
      <c r="J46" s="5">
        <f>+J45*F45</f>
        <v>0.97873999999999994</v>
      </c>
      <c r="K46" s="5"/>
      <c r="L46" t="s">
        <v>358</v>
      </c>
      <c r="AG46" s="5"/>
      <c r="AH46" s="5"/>
      <c r="AI46" s="5"/>
      <c r="AJ46" s="5"/>
      <c r="AK46" s="5"/>
    </row>
    <row r="47" spans="1:38" x14ac:dyDescent="0.25">
      <c r="A47" s="9">
        <v>67</v>
      </c>
      <c r="B47" s="5">
        <v>2.6315999999999999E-2</v>
      </c>
      <c r="F47" s="31">
        <f t="shared" si="20"/>
        <v>0.97368399999999999</v>
      </c>
      <c r="J47" s="5">
        <f t="shared" ref="J47:J90" si="21">+J46*F46</f>
        <v>0.95559965017999993</v>
      </c>
      <c r="K47" s="5"/>
    </row>
    <row r="48" spans="1:38" x14ac:dyDescent="0.25">
      <c r="A48" s="9">
        <v>68</v>
      </c>
      <c r="B48" s="5">
        <v>2.9187999999999999E-2</v>
      </c>
      <c r="F48" s="31">
        <f t="shared" si="20"/>
        <v>0.97081200000000001</v>
      </c>
      <c r="J48" s="5">
        <f t="shared" si="21"/>
        <v>0.93045208978586302</v>
      </c>
      <c r="K48" s="5"/>
      <c r="R48" s="9">
        <f>+COUNT(R10:R44)</f>
        <v>35</v>
      </c>
      <c r="S48" s="9">
        <f t="shared" ref="S48:AC48" si="22">+COUNT(S10:S44)</f>
        <v>35</v>
      </c>
      <c r="T48" s="9">
        <f t="shared" si="22"/>
        <v>34</v>
      </c>
      <c r="U48" s="9">
        <f t="shared" si="22"/>
        <v>34</v>
      </c>
      <c r="V48" s="9">
        <f t="shared" si="22"/>
        <v>33</v>
      </c>
      <c r="W48" s="9">
        <f t="shared" si="22"/>
        <v>33</v>
      </c>
      <c r="X48" s="9">
        <f t="shared" si="22"/>
        <v>32</v>
      </c>
      <c r="Y48" s="9">
        <f t="shared" si="22"/>
        <v>32</v>
      </c>
      <c r="Z48" s="9">
        <f t="shared" si="22"/>
        <v>31</v>
      </c>
      <c r="AA48" s="9">
        <f t="shared" si="22"/>
        <v>31</v>
      </c>
      <c r="AB48" s="9">
        <f t="shared" si="22"/>
        <v>30</v>
      </c>
      <c r="AC48" s="9">
        <f t="shared" si="22"/>
        <v>30</v>
      </c>
    </row>
    <row r="49" spans="1:11" x14ac:dyDescent="0.25">
      <c r="A49" s="9">
        <v>69</v>
      </c>
      <c r="B49" s="5">
        <v>3.2434999999999999E-2</v>
      </c>
      <c r="F49" s="31">
        <f t="shared" si="20"/>
        <v>0.96756500000000001</v>
      </c>
      <c r="J49" s="5">
        <f t="shared" si="21"/>
        <v>0.90329405418919329</v>
      </c>
      <c r="K49" s="5"/>
    </row>
    <row r="50" spans="1:11" x14ac:dyDescent="0.25">
      <c r="A50" s="9">
        <v>70</v>
      </c>
      <c r="B50" s="5">
        <v>3.6105999999999999E-2</v>
      </c>
      <c r="F50" s="31">
        <f t="shared" si="20"/>
        <v>0.96389400000000003</v>
      </c>
      <c r="J50" s="5">
        <f t="shared" si="21"/>
        <v>0.87399571154156686</v>
      </c>
      <c r="K50" s="5"/>
    </row>
    <row r="51" spans="1:11" x14ac:dyDescent="0.25">
      <c r="A51" s="9">
        <v>71</v>
      </c>
      <c r="B51" s="5">
        <v>4.0008000000000002E-2</v>
      </c>
      <c r="F51" s="31">
        <f t="shared" si="20"/>
        <v>0.95999199999999996</v>
      </c>
      <c r="J51" s="5">
        <f t="shared" si="21"/>
        <v>0.84243922238064706</v>
      </c>
      <c r="K51" s="5"/>
    </row>
    <row r="52" spans="1:11" x14ac:dyDescent="0.25">
      <c r="A52" s="9">
        <v>72</v>
      </c>
      <c r="B52" s="5">
        <v>4.3826999999999998E-2</v>
      </c>
      <c r="F52" s="31">
        <f t="shared" si="20"/>
        <v>0.95617300000000005</v>
      </c>
      <c r="J52" s="5">
        <f t="shared" si="21"/>
        <v>0.8087349139716421</v>
      </c>
      <c r="K52" s="5"/>
    </row>
    <row r="53" spans="1:11" x14ac:dyDescent="0.25">
      <c r="A53" s="9">
        <v>73</v>
      </c>
      <c r="B53" s="5">
        <v>4.7489000000000003E-2</v>
      </c>
      <c r="F53" s="31">
        <f t="shared" si="20"/>
        <v>0.952511</v>
      </c>
      <c r="J53" s="5">
        <f t="shared" si="21"/>
        <v>0.77329048889700702</v>
      </c>
      <c r="K53" s="5"/>
    </row>
    <row r="54" spans="1:11" x14ac:dyDescent="0.25">
      <c r="A54" s="9">
        <v>74</v>
      </c>
      <c r="B54" s="5">
        <v>5.1221000000000003E-2</v>
      </c>
      <c r="F54" s="31">
        <f t="shared" si="20"/>
        <v>0.94877900000000004</v>
      </c>
      <c r="J54" s="5">
        <f t="shared" si="21"/>
        <v>0.73656769686977708</v>
      </c>
      <c r="K54" s="5"/>
    </row>
    <row r="55" spans="1:11" x14ac:dyDescent="0.25">
      <c r="A55" s="9">
        <v>75</v>
      </c>
      <c r="B55" s="5">
        <v>5.5293000000000002E-2</v>
      </c>
      <c r="F55" s="31">
        <f t="shared" si="20"/>
        <v>0.94470699999999996</v>
      </c>
      <c r="J55" s="5">
        <f t="shared" si="21"/>
        <v>0.69883996286841021</v>
      </c>
      <c r="K55" s="5"/>
    </row>
    <row r="56" spans="1:11" x14ac:dyDescent="0.25">
      <c r="A56" s="9">
        <v>76</v>
      </c>
      <c r="B56" s="5">
        <v>6.0068000000000003E-2</v>
      </c>
      <c r="F56" s="31">
        <f t="shared" si="20"/>
        <v>0.93993199999999999</v>
      </c>
      <c r="J56" s="5">
        <f t="shared" si="21"/>
        <v>0.66019900480152716</v>
      </c>
      <c r="K56" s="5"/>
    </row>
    <row r="57" spans="1:11" x14ac:dyDescent="0.25">
      <c r="A57" s="9">
        <v>77</v>
      </c>
      <c r="B57" s="5">
        <v>6.5923999999999996E-2</v>
      </c>
      <c r="F57" s="31">
        <f t="shared" si="20"/>
        <v>0.93407600000000002</v>
      </c>
      <c r="J57" s="5">
        <f t="shared" si="21"/>
        <v>0.62054217098110898</v>
      </c>
      <c r="K57" s="5"/>
    </row>
    <row r="58" spans="1:11" x14ac:dyDescent="0.25">
      <c r="A58" s="9">
        <v>78</v>
      </c>
      <c r="B58" s="5">
        <v>7.2595000000000007E-2</v>
      </c>
      <c r="F58" s="31">
        <f t="shared" si="20"/>
        <v>0.92740500000000003</v>
      </c>
      <c r="J58" s="5">
        <f t="shared" si="21"/>
        <v>0.57963354890135033</v>
      </c>
      <c r="K58" s="5"/>
    </row>
    <row r="59" spans="1:11" x14ac:dyDescent="0.25">
      <c r="A59" s="9">
        <v>79</v>
      </c>
      <c r="B59" s="5">
        <v>7.9691999999999999E-2</v>
      </c>
      <c r="F59" s="31">
        <f t="shared" si="20"/>
        <v>0.92030800000000001</v>
      </c>
      <c r="J59" s="5">
        <f t="shared" si="21"/>
        <v>0.53755505141885684</v>
      </c>
      <c r="K59" s="5"/>
    </row>
    <row r="60" spans="1:11" x14ac:dyDescent="0.25">
      <c r="A60" s="9">
        <v>80</v>
      </c>
      <c r="B60" s="5">
        <v>8.7430999999999995E-2</v>
      </c>
      <c r="F60" s="31">
        <f t="shared" si="20"/>
        <v>0.91256899999999996</v>
      </c>
      <c r="J60" s="5">
        <f t="shared" si="21"/>
        <v>0.49471621426118534</v>
      </c>
      <c r="K60" s="5"/>
    </row>
    <row r="61" spans="1:11" x14ac:dyDescent="0.25">
      <c r="A61" s="9">
        <v>81</v>
      </c>
      <c r="B61" s="5">
        <v>9.5445000000000002E-2</v>
      </c>
      <c r="F61" s="31">
        <f t="shared" si="20"/>
        <v>0.904555</v>
      </c>
      <c r="J61" s="5">
        <f t="shared" si="21"/>
        <v>0.45146268093211561</v>
      </c>
      <c r="K61" s="5"/>
    </row>
    <row r="62" spans="1:11" x14ac:dyDescent="0.25">
      <c r="A62" s="9">
        <v>82</v>
      </c>
      <c r="B62" s="5">
        <v>0.10369100000000001</v>
      </c>
      <c r="F62" s="31">
        <f t="shared" si="20"/>
        <v>0.89630900000000002</v>
      </c>
      <c r="J62" s="5">
        <f t="shared" si="21"/>
        <v>0.40837282535054986</v>
      </c>
      <c r="K62" s="5"/>
    </row>
    <row r="63" spans="1:11" x14ac:dyDescent="0.25">
      <c r="A63" s="9">
        <v>83</v>
      </c>
      <c r="B63" s="5">
        <v>0.112303</v>
      </c>
      <c r="F63" s="31">
        <f t="shared" si="20"/>
        <v>0.88769699999999996</v>
      </c>
      <c r="J63" s="5">
        <f t="shared" si="21"/>
        <v>0.36602823871712603</v>
      </c>
      <c r="K63" s="5"/>
    </row>
    <row r="64" spans="1:11" x14ac:dyDescent="0.25">
      <c r="A64" s="9">
        <v>84</v>
      </c>
      <c r="B64" s="5">
        <v>0.121116</v>
      </c>
      <c r="F64" s="31">
        <f t="shared" si="20"/>
        <v>0.878884</v>
      </c>
      <c r="J64" s="5">
        <f t="shared" si="21"/>
        <v>0.3249221694244766</v>
      </c>
      <c r="K64" s="5"/>
    </row>
    <row r="65" spans="1:11" x14ac:dyDescent="0.25">
      <c r="A65" s="9">
        <v>85</v>
      </c>
      <c r="B65" s="5">
        <v>0.130102</v>
      </c>
      <c r="F65" s="31">
        <f t="shared" si="20"/>
        <v>0.86989800000000006</v>
      </c>
      <c r="J65" s="5">
        <f t="shared" si="21"/>
        <v>0.28556889595246171</v>
      </c>
      <c r="K65" s="5"/>
    </row>
    <row r="66" spans="1:11" x14ac:dyDescent="0.25">
      <c r="A66" s="9">
        <v>86</v>
      </c>
      <c r="B66" s="5">
        <v>0.13931499999999999</v>
      </c>
      <c r="F66" s="31">
        <f t="shared" si="20"/>
        <v>0.86068500000000003</v>
      </c>
      <c r="J66" s="5">
        <f t="shared" si="21"/>
        <v>0.24841581145125455</v>
      </c>
      <c r="K66" s="5"/>
    </row>
    <row r="67" spans="1:11" x14ac:dyDescent="0.25">
      <c r="A67" s="9">
        <v>87</v>
      </c>
      <c r="B67" s="5">
        <v>0.14871400000000001</v>
      </c>
      <c r="F67" s="31">
        <f t="shared" si="20"/>
        <v>0.85128599999999999</v>
      </c>
      <c r="J67" s="5">
        <f t="shared" si="21"/>
        <v>0.21380776267892304</v>
      </c>
      <c r="K67" s="5"/>
    </row>
    <row r="68" spans="1:11" x14ac:dyDescent="0.25">
      <c r="A68" s="9">
        <v>88</v>
      </c>
      <c r="B68" s="5">
        <v>0.15848599999999999</v>
      </c>
      <c r="F68" s="31">
        <f t="shared" si="20"/>
        <v>0.84151399999999998</v>
      </c>
      <c r="J68" s="5">
        <f t="shared" si="21"/>
        <v>0.18201155505988967</v>
      </c>
      <c r="K68" s="5"/>
    </row>
    <row r="69" spans="1:11" x14ac:dyDescent="0.25">
      <c r="A69" s="9">
        <v>89</v>
      </c>
      <c r="B69" s="5">
        <v>0.168709</v>
      </c>
      <c r="F69" s="31">
        <f t="shared" si="20"/>
        <v>0.831291</v>
      </c>
      <c r="J69" s="5">
        <f t="shared" si="21"/>
        <v>0.15316527174466799</v>
      </c>
      <c r="K69" s="5"/>
    </row>
    <row r="70" spans="1:11" x14ac:dyDescent="0.25">
      <c r="A70" s="9">
        <v>90</v>
      </c>
      <c r="B70" s="5">
        <v>0.179452</v>
      </c>
      <c r="F70" s="31">
        <f t="shared" si="20"/>
        <v>0.82054800000000006</v>
      </c>
      <c r="J70" s="5">
        <f t="shared" si="21"/>
        <v>0.1273249119138968</v>
      </c>
      <c r="K70" s="5"/>
    </row>
    <row r="71" spans="1:11" x14ac:dyDescent="0.25">
      <c r="A71" s="9">
        <v>91</v>
      </c>
      <c r="B71" s="5">
        <v>0.19048899999999999</v>
      </c>
      <c r="F71" s="31">
        <f t="shared" si="20"/>
        <v>0.80951099999999998</v>
      </c>
      <c r="J71" s="5">
        <f t="shared" si="21"/>
        <v>0.1044762018211242</v>
      </c>
      <c r="K71" s="5"/>
    </row>
    <row r="72" spans="1:11" x14ac:dyDescent="0.25">
      <c r="A72" s="9">
        <v>92</v>
      </c>
      <c r="B72" s="5">
        <v>0.201681</v>
      </c>
      <c r="F72" s="31">
        <f t="shared" si="20"/>
        <v>0.798319</v>
      </c>
      <c r="J72" s="5">
        <f t="shared" si="21"/>
        <v>8.4574634612420069E-2</v>
      </c>
      <c r="K72" s="5"/>
    </row>
    <row r="73" spans="1:11" x14ac:dyDescent="0.25">
      <c r="A73" s="9">
        <v>93</v>
      </c>
      <c r="B73" s="5">
        <v>0.21298600000000001</v>
      </c>
      <c r="F73" s="31">
        <f t="shared" si="20"/>
        <v>0.78701399999999999</v>
      </c>
      <c r="J73" s="5">
        <f t="shared" si="21"/>
        <v>6.7517537729152574E-2</v>
      </c>
      <c r="K73" s="5"/>
    </row>
    <row r="74" spans="1:11" x14ac:dyDescent="0.25">
      <c r="A74" s="9">
        <v>94</v>
      </c>
      <c r="B74" s="5">
        <v>0.22653499999999999</v>
      </c>
      <c r="F74" s="31">
        <f t="shared" si="20"/>
        <v>0.77346500000000007</v>
      </c>
      <c r="J74" s="5">
        <f t="shared" si="21"/>
        <v>5.3137247438371282E-2</v>
      </c>
      <c r="K74" s="5"/>
    </row>
    <row r="75" spans="1:11" x14ac:dyDescent="0.25">
      <c r="A75" s="9">
        <v>95</v>
      </c>
      <c r="B75" s="5">
        <v>0.24116399999999999</v>
      </c>
      <c r="F75" s="31">
        <f t="shared" si="20"/>
        <v>0.75883600000000007</v>
      </c>
      <c r="J75" s="5">
        <f t="shared" si="21"/>
        <v>4.1099801089919848E-2</v>
      </c>
      <c r="K75" s="5"/>
    </row>
    <row r="76" spans="1:11" x14ac:dyDescent="0.25">
      <c r="A76" s="9">
        <v>96</v>
      </c>
      <c r="B76" s="5">
        <v>0.25620399999999999</v>
      </c>
      <c r="F76" s="31">
        <f t="shared" si="20"/>
        <v>0.74379600000000001</v>
      </c>
      <c r="J76" s="5">
        <f t="shared" si="21"/>
        <v>3.1188008659870422E-2</v>
      </c>
      <c r="K76" s="5"/>
    </row>
    <row r="77" spans="1:11" x14ac:dyDescent="0.25">
      <c r="A77" s="9">
        <v>97</v>
      </c>
      <c r="B77" s="5">
        <v>0.27248</v>
      </c>
      <c r="F77" s="31">
        <f t="shared" si="20"/>
        <v>0.72751999999999994</v>
      </c>
      <c r="J77" s="5">
        <f t="shared" si="21"/>
        <v>2.319751608917698E-2</v>
      </c>
      <c r="K77" s="5"/>
    </row>
    <row r="78" spans="1:11" x14ac:dyDescent="0.25">
      <c r="A78" s="9">
        <v>98</v>
      </c>
      <c r="B78" s="5">
        <v>0.290163</v>
      </c>
      <c r="F78" s="31">
        <f t="shared" si="20"/>
        <v>0.70983700000000005</v>
      </c>
      <c r="J78" s="5">
        <f t="shared" si="21"/>
        <v>1.6876656905198035E-2</v>
      </c>
      <c r="K78" s="5"/>
    </row>
    <row r="79" spans="1:11" x14ac:dyDescent="0.25">
      <c r="A79" s="9">
        <v>99</v>
      </c>
      <c r="B79" s="5">
        <v>0.30912499999999998</v>
      </c>
      <c r="F79" s="31">
        <f t="shared" si="20"/>
        <v>0.69087500000000002</v>
      </c>
      <c r="J79" s="5">
        <f t="shared" si="21"/>
        <v>1.1979675507615058E-2</v>
      </c>
      <c r="K79" s="5"/>
    </row>
    <row r="80" spans="1:11" x14ac:dyDescent="0.25">
      <c r="A80" s="9">
        <v>100</v>
      </c>
      <c r="B80" s="5">
        <v>0.32982499999999998</v>
      </c>
      <c r="F80" s="31">
        <f t="shared" si="20"/>
        <v>0.67017499999999997</v>
      </c>
      <c r="J80" s="5">
        <f t="shared" si="21"/>
        <v>8.2764583163235528E-3</v>
      </c>
      <c r="K80" s="5"/>
    </row>
    <row r="81" spans="1:11" x14ac:dyDescent="0.25">
      <c r="A81" s="9">
        <v>101</v>
      </c>
      <c r="B81" s="5">
        <v>0.35245500000000002</v>
      </c>
      <c r="F81" s="31">
        <f t="shared" si="20"/>
        <v>0.64754500000000004</v>
      </c>
      <c r="J81" s="5">
        <f t="shared" si="21"/>
        <v>5.5466754521421371E-3</v>
      </c>
      <c r="K81" s="5"/>
    </row>
    <row r="82" spans="1:11" x14ac:dyDescent="0.25">
      <c r="A82" s="9">
        <v>102</v>
      </c>
      <c r="B82" s="5">
        <v>0.37722</v>
      </c>
      <c r="F82" s="31">
        <f t="shared" si="20"/>
        <v>0.62278</v>
      </c>
      <c r="J82" s="5">
        <f t="shared" si="21"/>
        <v>3.5917219556573805E-3</v>
      </c>
      <c r="K82" s="5"/>
    </row>
    <row r="83" spans="1:11" x14ac:dyDescent="0.25">
      <c r="A83" s="9">
        <v>103</v>
      </c>
      <c r="B83" s="5">
        <v>0.40620499999999998</v>
      </c>
      <c r="F83" s="31">
        <f t="shared" si="20"/>
        <v>0.59379500000000007</v>
      </c>
      <c r="J83" s="5">
        <f t="shared" si="21"/>
        <v>2.2368525995443032E-3</v>
      </c>
      <c r="K83" s="5"/>
    </row>
    <row r="84" spans="1:11" x14ac:dyDescent="0.25">
      <c r="A84" s="9">
        <v>104</v>
      </c>
      <c r="B84" s="5">
        <v>0.44149699999999997</v>
      </c>
      <c r="F84" s="31">
        <f t="shared" si="20"/>
        <v>0.55850299999999997</v>
      </c>
      <c r="J84" s="5">
        <f t="shared" si="21"/>
        <v>1.3282318893464097E-3</v>
      </c>
      <c r="K84" s="5"/>
    </row>
    <row r="85" spans="1:11" x14ac:dyDescent="0.25">
      <c r="A85" s="9">
        <v>105</v>
      </c>
      <c r="B85" s="5">
        <v>0.485182</v>
      </c>
      <c r="F85" s="31">
        <f t="shared" si="20"/>
        <v>0.514818</v>
      </c>
      <c r="J85" s="5">
        <f t="shared" si="21"/>
        <v>7.4182149489563786E-4</v>
      </c>
      <c r="K85" s="5"/>
    </row>
    <row r="86" spans="1:11" x14ac:dyDescent="0.25">
      <c r="A86" s="9">
        <v>106</v>
      </c>
      <c r="B86" s="5">
        <v>0.53934300000000002</v>
      </c>
      <c r="F86" s="31">
        <f t="shared" si="20"/>
        <v>0.46065699999999998</v>
      </c>
      <c r="J86" s="5">
        <f t="shared" si="21"/>
        <v>3.8190305835918251E-4</v>
      </c>
      <c r="K86" s="5"/>
    </row>
    <row r="87" spans="1:11" x14ac:dyDescent="0.25">
      <c r="A87" s="9">
        <v>107</v>
      </c>
      <c r="B87" s="5">
        <v>0.60606899999999997</v>
      </c>
      <c r="F87" s="31">
        <f t="shared" si="20"/>
        <v>0.39393100000000003</v>
      </c>
      <c r="J87" s="5">
        <f t="shared" si="21"/>
        <v>1.7592631715456592E-4</v>
      </c>
      <c r="K87" s="5"/>
    </row>
    <row r="88" spans="1:11" x14ac:dyDescent="0.25">
      <c r="A88" s="9">
        <v>108</v>
      </c>
      <c r="B88" s="5">
        <v>0.68744400000000006</v>
      </c>
      <c r="F88" s="31">
        <f t="shared" si="20"/>
        <v>0.31255599999999994</v>
      </c>
      <c r="J88" s="5">
        <f t="shared" si="21"/>
        <v>6.9302830043015313E-5</v>
      </c>
      <c r="K88" s="5"/>
    </row>
    <row r="89" spans="1:11" x14ac:dyDescent="0.25">
      <c r="A89" s="9">
        <v>109</v>
      </c>
      <c r="B89" s="5">
        <v>0.785555</v>
      </c>
      <c r="F89" s="31">
        <f t="shared" si="20"/>
        <v>0.214445</v>
      </c>
      <c r="J89" s="5">
        <f t="shared" si="21"/>
        <v>2.1661015346924691E-5</v>
      </c>
      <c r="K89" s="5"/>
    </row>
    <row r="90" spans="1:11" x14ac:dyDescent="0.25">
      <c r="A90" s="9">
        <v>110</v>
      </c>
      <c r="B90" s="5">
        <v>0.99999899999999997</v>
      </c>
      <c r="F90" s="31">
        <f t="shared" si="20"/>
        <v>1.0000000000287557E-6</v>
      </c>
      <c r="J90" s="5">
        <f t="shared" si="21"/>
        <v>4.6450964360712651E-6</v>
      </c>
      <c r="K90" s="5"/>
    </row>
  </sheetData>
  <hyperlinks>
    <hyperlink ref="A1" location="TOC!A1" display="TOC"/>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13"/>
  <sheetViews>
    <sheetView workbookViewId="0">
      <selection activeCell="H4" sqref="H4:H13"/>
    </sheetView>
  </sheetViews>
  <sheetFormatPr defaultRowHeight="13.2" x14ac:dyDescent="0.25"/>
  <cols>
    <col min="8" max="8" width="12.44140625" bestFit="1" customWidth="1"/>
  </cols>
  <sheetData>
    <row r="3" spans="2:8" x14ac:dyDescent="0.25">
      <c r="B3" s="37"/>
      <c r="C3" t="s">
        <v>363</v>
      </c>
      <c r="D3" t="s">
        <v>407</v>
      </c>
      <c r="E3" t="s">
        <v>248</v>
      </c>
      <c r="F3" t="s">
        <v>270</v>
      </c>
      <c r="G3" t="s">
        <v>408</v>
      </c>
    </row>
    <row r="4" spans="2:8" x14ac:dyDescent="0.25">
      <c r="B4" s="37">
        <v>1</v>
      </c>
      <c r="C4">
        <v>1</v>
      </c>
      <c r="D4">
        <v>30</v>
      </c>
      <c r="E4" s="4">
        <v>0.9</v>
      </c>
      <c r="F4" s="4">
        <v>0.1</v>
      </c>
      <c r="G4" s="4">
        <v>7.3772469999999997E-6</v>
      </c>
      <c r="H4" s="6">
        <f>+PRODUCT(F4:F$13)</f>
        <v>7.3772486877524003E-6</v>
      </c>
    </row>
    <row r="5" spans="2:8" x14ac:dyDescent="0.25">
      <c r="B5" s="37">
        <v>2</v>
      </c>
      <c r="C5">
        <v>2</v>
      </c>
      <c r="D5">
        <v>29</v>
      </c>
      <c r="E5" s="4">
        <v>0.84444439999999998</v>
      </c>
      <c r="F5" s="4">
        <v>0.15555559999999999</v>
      </c>
      <c r="G5" s="4">
        <v>7.3772470000000004E-5</v>
      </c>
      <c r="H5" s="6">
        <f>+PRODUCT(F5:F$13)</f>
        <v>7.3772486877523999E-5</v>
      </c>
    </row>
    <row r="6" spans="2:8" x14ac:dyDescent="0.25">
      <c r="B6" s="37">
        <v>3</v>
      </c>
      <c r="C6">
        <v>3</v>
      </c>
      <c r="D6">
        <v>28</v>
      </c>
      <c r="E6" s="4">
        <v>0.7888889</v>
      </c>
      <c r="F6" s="4">
        <v>0.2111111</v>
      </c>
      <c r="G6" s="4">
        <v>4.7425160000000001E-4</v>
      </c>
      <c r="H6" s="6">
        <f>+PRODUCT(F6:F$13)</f>
        <v>4.7425156585506411E-4</v>
      </c>
    </row>
    <row r="7" spans="2:8" x14ac:dyDescent="0.25">
      <c r="B7" s="37">
        <v>4</v>
      </c>
      <c r="C7">
        <v>4</v>
      </c>
      <c r="D7">
        <v>27</v>
      </c>
      <c r="E7" s="4">
        <v>0.73333329999999997</v>
      </c>
      <c r="F7" s="4">
        <v>0.26666669999999998</v>
      </c>
      <c r="G7" s="4">
        <v>2.2464550000000001E-3</v>
      </c>
      <c r="H7" s="6">
        <f>+PRODUCT(F7:F$13)</f>
        <v>2.2464549038637193E-3</v>
      </c>
    </row>
    <row r="8" spans="2:8" x14ac:dyDescent="0.25">
      <c r="B8" s="37">
        <v>5</v>
      </c>
      <c r="C8">
        <v>5</v>
      </c>
      <c r="D8">
        <v>26</v>
      </c>
      <c r="E8" s="4">
        <v>0.67777779999999999</v>
      </c>
      <c r="F8" s="4">
        <v>0.32222220000000001</v>
      </c>
      <c r="G8" s="4">
        <v>8.4242060000000001E-3</v>
      </c>
      <c r="H8" s="6">
        <f>+PRODUCT(F8:F$13)</f>
        <v>8.4242048364633441E-3</v>
      </c>
    </row>
    <row r="9" spans="2:8" x14ac:dyDescent="0.25">
      <c r="B9" s="37">
        <v>6</v>
      </c>
      <c r="C9">
        <v>6</v>
      </c>
      <c r="D9">
        <v>25</v>
      </c>
      <c r="E9" s="4">
        <v>0.62222219999999995</v>
      </c>
      <c r="F9" s="4">
        <v>0.3777778</v>
      </c>
      <c r="G9" s="4">
        <v>2.6144089999999998E-2</v>
      </c>
      <c r="H9" s="6">
        <f>+PRODUCT(F9:F$13)</f>
        <v>2.6144085778271462E-2</v>
      </c>
    </row>
    <row r="10" spans="2:8" x14ac:dyDescent="0.25">
      <c r="B10" s="37">
        <v>7</v>
      </c>
      <c r="C10">
        <v>7</v>
      </c>
      <c r="D10">
        <v>24</v>
      </c>
      <c r="E10" s="4">
        <v>0.56666669999999997</v>
      </c>
      <c r="F10" s="4">
        <v>0.43333329999999998</v>
      </c>
      <c r="G10" s="4">
        <v>6.9204940000000006E-2</v>
      </c>
      <c r="H10" s="6">
        <f>+PRODUCT(F10:F$13)</f>
        <v>6.9204928871605134E-2</v>
      </c>
    </row>
    <row r="11" spans="2:8" x14ac:dyDescent="0.25">
      <c r="B11" s="37">
        <v>8</v>
      </c>
      <c r="C11">
        <v>8</v>
      </c>
      <c r="D11">
        <v>23</v>
      </c>
      <c r="E11" s="4">
        <v>0.51111110000000004</v>
      </c>
      <c r="F11" s="4">
        <v>0.48888890000000002</v>
      </c>
      <c r="G11" s="4">
        <v>0.1597037</v>
      </c>
      <c r="H11" s="6">
        <f>+PRODUCT(F11:F$13)</f>
        <v>0.15970369429629599</v>
      </c>
    </row>
    <row r="12" spans="2:8" x14ac:dyDescent="0.25">
      <c r="B12" s="37">
        <v>9</v>
      </c>
      <c r="C12">
        <v>9</v>
      </c>
      <c r="D12">
        <v>22</v>
      </c>
      <c r="E12" s="4">
        <v>0.4555556</v>
      </c>
      <c r="F12" s="4">
        <v>0.54444440000000005</v>
      </c>
      <c r="G12" s="4">
        <v>0.32666669999999998</v>
      </c>
      <c r="H12" s="6">
        <f>+PRODUCT(F12:F$13)</f>
        <v>0.32666664000000001</v>
      </c>
    </row>
    <row r="13" spans="2:8" x14ac:dyDescent="0.25">
      <c r="B13" s="37">
        <v>10</v>
      </c>
      <c r="C13">
        <v>10</v>
      </c>
      <c r="D13">
        <v>21</v>
      </c>
      <c r="E13" s="4">
        <v>0.4</v>
      </c>
      <c r="F13" s="4">
        <v>0.6</v>
      </c>
      <c r="G13" s="4">
        <v>0.6</v>
      </c>
      <c r="H13" s="6">
        <f>+PRODUCT(F13:F$13)</f>
        <v>0.6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0"/>
  <sheetViews>
    <sheetView workbookViewId="0">
      <pane xSplit="1" ySplit="9" topLeftCell="B10" activePane="bottomRight" state="frozen"/>
      <selection pane="topRight" activeCell="B1" sqref="B1"/>
      <selection pane="bottomLeft" activeCell="A5" sqref="A5"/>
      <selection pane="bottomRight" activeCell="Y8" sqref="Y8"/>
    </sheetView>
  </sheetViews>
  <sheetFormatPr defaultRowHeight="13.2" x14ac:dyDescent="0.25"/>
  <cols>
    <col min="2" max="2" width="13.109375" customWidth="1"/>
    <col min="5" max="5" width="4.6640625" customWidth="1"/>
    <col min="6" max="7" width="11" customWidth="1"/>
    <col min="8" max="8" width="11.5546875" customWidth="1"/>
    <col min="9" max="9" width="4.5546875" customWidth="1"/>
    <col min="10" max="10" width="11.88671875" customWidth="1"/>
    <col min="11" max="11" width="11.5546875" customWidth="1"/>
    <col min="21" max="21" width="10.6640625" bestFit="1" customWidth="1"/>
    <col min="23" max="23" width="9.6640625" bestFit="1" customWidth="1"/>
    <col min="25" max="25" width="9.6640625" bestFit="1" customWidth="1"/>
  </cols>
  <sheetData>
    <row r="1" spans="1:32" x14ac:dyDescent="0.25">
      <c r="A1" s="15" t="s">
        <v>250</v>
      </c>
    </row>
    <row r="2" spans="1:32" x14ac:dyDescent="0.25">
      <c r="B2" t="s">
        <v>346</v>
      </c>
      <c r="V2" t="s">
        <v>341</v>
      </c>
      <c r="AF2" t="s">
        <v>344</v>
      </c>
    </row>
    <row r="3" spans="1:32" x14ac:dyDescent="0.25">
      <c r="B3" t="s">
        <v>347</v>
      </c>
      <c r="V3" t="s">
        <v>342</v>
      </c>
      <c r="W3" t="s">
        <v>348</v>
      </c>
      <c r="AF3" t="s">
        <v>345</v>
      </c>
    </row>
    <row r="4" spans="1:32" x14ac:dyDescent="0.25">
      <c r="V4" t="s">
        <v>343</v>
      </c>
    </row>
    <row r="5" spans="1:32" x14ac:dyDescent="0.25">
      <c r="V5" t="s">
        <v>328</v>
      </c>
    </row>
    <row r="6" spans="1:32" x14ac:dyDescent="0.25">
      <c r="W6" t="s">
        <v>351</v>
      </c>
      <c r="X6" s="30">
        <v>0.08</v>
      </c>
    </row>
    <row r="7" spans="1:32" x14ac:dyDescent="0.25">
      <c r="M7" t="s">
        <v>321</v>
      </c>
      <c r="N7" s="28">
        <v>0.04</v>
      </c>
      <c r="O7" s="26" t="s">
        <v>339</v>
      </c>
      <c r="P7" s="29">
        <v>5</v>
      </c>
      <c r="Q7" s="2"/>
      <c r="R7" t="s">
        <v>334</v>
      </c>
      <c r="S7" s="23"/>
      <c r="T7" s="1"/>
      <c r="W7" t="s">
        <v>353</v>
      </c>
      <c r="X7">
        <f>1/(1+X6)</f>
        <v>0.92592592592592582</v>
      </c>
    </row>
    <row r="8" spans="1:32" x14ac:dyDescent="0.25">
      <c r="B8" t="s">
        <v>291</v>
      </c>
      <c r="D8" s="3"/>
      <c r="F8" t="s">
        <v>299</v>
      </c>
      <c r="K8" t="s">
        <v>300</v>
      </c>
      <c r="M8" t="s">
        <v>322</v>
      </c>
      <c r="N8" s="28">
        <v>0.01</v>
      </c>
      <c r="O8" t="s">
        <v>336</v>
      </c>
      <c r="P8" s="9"/>
      <c r="Q8" s="2"/>
      <c r="R8" t="s">
        <v>335</v>
      </c>
      <c r="S8" t="s">
        <v>326</v>
      </c>
      <c r="T8" s="1"/>
      <c r="U8" s="28">
        <v>1.4999999999999999E-2</v>
      </c>
      <c r="W8" t="s">
        <v>350</v>
      </c>
      <c r="Y8" s="31">
        <f>+SUM(Y45:Y90)</f>
        <v>8.6007726038371466</v>
      </c>
    </row>
    <row r="9" spans="1:32" x14ac:dyDescent="0.25">
      <c r="B9" t="s">
        <v>288</v>
      </c>
      <c r="C9" t="s">
        <v>290</v>
      </c>
      <c r="D9" s="3" t="s">
        <v>292</v>
      </c>
      <c r="F9" t="s">
        <v>293</v>
      </c>
      <c r="G9" t="s">
        <v>295</v>
      </c>
      <c r="H9" s="3" t="s">
        <v>296</v>
      </c>
      <c r="J9" t="s">
        <v>357</v>
      </c>
      <c r="K9" t="s">
        <v>298</v>
      </c>
      <c r="M9" t="s">
        <v>265</v>
      </c>
      <c r="N9" t="s">
        <v>323</v>
      </c>
      <c r="O9" s="1">
        <v>0</v>
      </c>
      <c r="P9" s="9" t="s">
        <v>337</v>
      </c>
      <c r="Q9" s="2" t="s">
        <v>338</v>
      </c>
      <c r="R9" t="s">
        <v>324</v>
      </c>
      <c r="S9" t="s">
        <v>325</v>
      </c>
      <c r="T9" s="3" t="s">
        <v>329</v>
      </c>
      <c r="U9" t="s">
        <v>333</v>
      </c>
      <c r="W9" s="5" t="s">
        <v>349</v>
      </c>
      <c r="X9" t="s">
        <v>352</v>
      </c>
      <c r="Y9" t="s">
        <v>354</v>
      </c>
      <c r="Z9" t="s">
        <v>355</v>
      </c>
      <c r="AA9" t="s">
        <v>356</v>
      </c>
      <c r="AB9" t="s">
        <v>249</v>
      </c>
      <c r="AC9" t="s">
        <v>360</v>
      </c>
      <c r="AD9" t="s">
        <v>359</v>
      </c>
    </row>
    <row r="10" spans="1:32" x14ac:dyDescent="0.25">
      <c r="A10" s="9">
        <v>30</v>
      </c>
      <c r="B10" s="5">
        <v>8.0900000000000004E-4</v>
      </c>
      <c r="C10" s="3">
        <v>0.16819999999999999</v>
      </c>
      <c r="D10" s="3">
        <v>4.0000000000000002E-4</v>
      </c>
      <c r="F10" s="13">
        <f t="shared" ref="F10:F45" si="0">1-B10</f>
        <v>0.99919100000000005</v>
      </c>
      <c r="G10" s="13">
        <f t="shared" ref="G10:G45" si="1">1-C10</f>
        <v>0.83179999999999998</v>
      </c>
      <c r="H10" s="13">
        <f t="shared" ref="H10:H45" si="2">1-D10</f>
        <v>0.99960000000000004</v>
      </c>
      <c r="K10" s="13">
        <f t="shared" ref="K10:K45" si="3">+$F10*$G10*$H10</f>
        <v>0.83079462297048012</v>
      </c>
      <c r="M10" s="2">
        <v>1.4870000000000001</v>
      </c>
      <c r="N10" s="3">
        <f t="shared" ref="N10:N44" si="4">+$M10/$M$10*(1+$N$7+$N$8)^($A10-$A$10)</f>
        <v>1</v>
      </c>
      <c r="O10" s="10">
        <f>+N10</f>
        <v>1</v>
      </c>
      <c r="P10" s="9">
        <f t="shared" ref="P10:P44" si="5">+MIN(A10-A$10+1, $P$7)</f>
        <v>1</v>
      </c>
      <c r="Q10" s="2">
        <f ca="1">OFFSET(O10,-P10,0)</f>
        <v>0</v>
      </c>
      <c r="R10" s="25">
        <f t="shared" ref="R10:R44" ca="1" si="6">+(O10-Q10)/P10</f>
        <v>1</v>
      </c>
      <c r="S10" s="20">
        <f>+$A10-$A$10+1</f>
        <v>1</v>
      </c>
      <c r="T10" s="3">
        <f ca="1">+U11-U10</f>
        <v>1.4999999999999999E-2</v>
      </c>
      <c r="U10" s="1">
        <v>0</v>
      </c>
      <c r="W10" s="5">
        <f>+PRODUCT(F10:F$44)</f>
        <v>0.81493192603066311</v>
      </c>
      <c r="X10" s="2">
        <f>+$X$7^(65-$A10)</f>
        <v>6.7634542699430075E-2</v>
      </c>
      <c r="Z10" s="24">
        <f>+U10*W10*X10*$Y$8</f>
        <v>0</v>
      </c>
      <c r="AA10" s="24">
        <f ca="1">+Z10/$Z$45*100</f>
        <v>0</v>
      </c>
      <c r="AB10" s="1">
        <v>0</v>
      </c>
    </row>
    <row r="11" spans="1:32" x14ac:dyDescent="0.25">
      <c r="A11" s="9">
        <v>31</v>
      </c>
      <c r="B11" s="5">
        <v>8.5999999999999998E-4</v>
      </c>
      <c r="C11" s="3">
        <v>0.13969999999999999</v>
      </c>
      <c r="D11" s="3">
        <v>4.0000000000000002E-4</v>
      </c>
      <c r="F11" s="13">
        <f t="shared" si="0"/>
        <v>0.99914000000000003</v>
      </c>
      <c r="G11" s="13">
        <f t="shared" si="1"/>
        <v>0.86030000000000006</v>
      </c>
      <c r="H11" s="13">
        <f t="shared" si="2"/>
        <v>0.99960000000000004</v>
      </c>
      <c r="K11" s="13">
        <f t="shared" si="3"/>
        <v>0.85921631794320008</v>
      </c>
      <c r="M11" s="2">
        <v>1.5389999999999999</v>
      </c>
      <c r="N11" s="3">
        <f t="shared" si="4"/>
        <v>1.0867182246133154</v>
      </c>
      <c r="O11" s="10">
        <f>+O10+N11</f>
        <v>2.0867182246133154</v>
      </c>
      <c r="P11" s="9">
        <f t="shared" si="5"/>
        <v>2</v>
      </c>
      <c r="Q11" s="2">
        <f ca="1">OFFSET(O11,-P11,0)</f>
        <v>0</v>
      </c>
      <c r="R11" s="25">
        <f t="shared" ca="1" si="6"/>
        <v>1.0433591123066577</v>
      </c>
      <c r="S11" s="20">
        <f t="shared" ref="S11:S44" si="7">+$A11-$A$10+1</f>
        <v>2</v>
      </c>
      <c r="T11" s="3">
        <f t="shared" ref="T11:T44" ca="1" si="8">+U12-U11</f>
        <v>1.6300773369199731E-2</v>
      </c>
      <c r="U11" s="1">
        <f ca="1">+R10*S10*$U$8</f>
        <v>1.4999999999999999E-2</v>
      </c>
      <c r="W11" s="5">
        <f>+PRODUCT(F11:F$44)</f>
        <v>0.81559173974811983</v>
      </c>
      <c r="X11" s="2">
        <f t="shared" ref="X11:X44" si="9">+$X$7^(65-$A11)</f>
        <v>7.3045306115384484E-2</v>
      </c>
      <c r="Z11" s="24">
        <f t="shared" ref="Z11:Z45" ca="1" si="10">+U11*W11*X11*$Y$8</f>
        <v>7.6858845498879429E-3</v>
      </c>
      <c r="AA11" s="24">
        <f t="shared" ref="AA11:AA45" ca="1" si="11">+Z11/$Z$45*100</f>
        <v>1.9242686350239645E-2</v>
      </c>
      <c r="AB11" s="1"/>
    </row>
    <row r="12" spans="1:32" x14ac:dyDescent="0.25">
      <c r="A12" s="9">
        <v>32</v>
      </c>
      <c r="B12" s="5">
        <v>9.1600000000000004E-4</v>
      </c>
      <c r="C12" s="3">
        <v>0.11600000000000001</v>
      </c>
      <c r="D12" s="3">
        <v>4.0000000000000002E-4</v>
      </c>
      <c r="F12" s="13">
        <f t="shared" si="0"/>
        <v>0.99908399999999997</v>
      </c>
      <c r="G12" s="13">
        <f t="shared" si="1"/>
        <v>0.88400000000000001</v>
      </c>
      <c r="H12" s="13">
        <f t="shared" si="2"/>
        <v>0.99960000000000004</v>
      </c>
      <c r="K12" s="13">
        <f t="shared" si="3"/>
        <v>0.88283697989760002</v>
      </c>
      <c r="M12" s="2">
        <v>1.5920000000000001</v>
      </c>
      <c r="N12" s="3">
        <f t="shared" si="4"/>
        <v>1.1803496973772698</v>
      </c>
      <c r="O12" s="10">
        <f t="shared" ref="O12:O44" si="12">+O11+N12</f>
        <v>3.2670679219905852</v>
      </c>
      <c r="P12" s="9">
        <f t="shared" si="5"/>
        <v>3</v>
      </c>
      <c r="Q12" s="2">
        <f t="shared" ref="Q12:Q44" ca="1" si="13">OFFSET(O12,-P12,0)</f>
        <v>0</v>
      </c>
      <c r="R12" s="25">
        <f t="shared" ca="1" si="6"/>
        <v>1.0890226406635284</v>
      </c>
      <c r="S12" s="20">
        <f t="shared" si="7"/>
        <v>3</v>
      </c>
      <c r="T12" s="3">
        <f t="shared" ca="1" si="8"/>
        <v>1.7705245460659047E-2</v>
      </c>
      <c r="U12" s="1">
        <f t="shared" ref="U12:U45" ca="1" si="14">+R11*S11*$U$8</f>
        <v>3.130077336919973E-2</v>
      </c>
      <c r="W12" s="5">
        <f>+PRODUCT(F12:F$44)</f>
        <v>0.81629375237516222</v>
      </c>
      <c r="X12" s="2">
        <f t="shared" si="9"/>
        <v>7.8888930604615257E-2</v>
      </c>
      <c r="Z12" s="24">
        <f t="shared" ca="1" si="10"/>
        <v>1.7336246563571758E-2</v>
      </c>
      <c r="AA12" s="24">
        <f t="shared" ca="1" si="11"/>
        <v>4.3403716637676393E-2</v>
      </c>
      <c r="AB12" s="1">
        <v>0.04</v>
      </c>
    </row>
    <row r="13" spans="1:32" x14ac:dyDescent="0.25">
      <c r="A13" s="9">
        <v>33</v>
      </c>
      <c r="B13" s="5">
        <v>9.7799999999999992E-4</v>
      </c>
      <c r="C13" s="3">
        <v>9.6600000000000005E-2</v>
      </c>
      <c r="D13" s="3">
        <v>4.0000000000000002E-4</v>
      </c>
      <c r="F13" s="13">
        <f t="shared" si="0"/>
        <v>0.99902199999999997</v>
      </c>
      <c r="G13" s="13">
        <f t="shared" si="1"/>
        <v>0.90339999999999998</v>
      </c>
      <c r="H13" s="13">
        <f t="shared" si="2"/>
        <v>0.99960000000000004</v>
      </c>
      <c r="K13" s="13">
        <f t="shared" si="3"/>
        <v>0.90215546821007997</v>
      </c>
      <c r="M13" s="2">
        <v>1.6439999999999999</v>
      </c>
      <c r="N13" s="3">
        <f t="shared" si="4"/>
        <v>1.2798490248823133</v>
      </c>
      <c r="O13" s="10">
        <f t="shared" si="12"/>
        <v>4.5469169468728987</v>
      </c>
      <c r="P13" s="9">
        <f t="shared" si="5"/>
        <v>4</v>
      </c>
      <c r="Q13" s="2">
        <f t="shared" ca="1" si="13"/>
        <v>0</v>
      </c>
      <c r="R13" s="25">
        <f t="shared" ca="1" si="6"/>
        <v>1.1367292367182247</v>
      </c>
      <c r="S13" s="20">
        <f t="shared" si="7"/>
        <v>4</v>
      </c>
      <c r="T13" s="3">
        <f t="shared" ca="1" si="8"/>
        <v>1.9197735373234701E-2</v>
      </c>
      <c r="U13" s="1">
        <f t="shared" ca="1" si="14"/>
        <v>4.9006018829858777E-2</v>
      </c>
      <c r="W13" s="5">
        <f>+PRODUCT(F13:F$44)</f>
        <v>0.81704216299646693</v>
      </c>
      <c r="X13" s="2">
        <f t="shared" si="9"/>
        <v>8.520004505298448E-2</v>
      </c>
      <c r="Z13" s="24">
        <f t="shared" ca="1" si="10"/>
        <v>2.9340747982357283E-2</v>
      </c>
      <c r="AA13" s="24">
        <f t="shared" ca="1" si="11"/>
        <v>7.3458664001680773E-2</v>
      </c>
      <c r="AB13" s="1"/>
    </row>
    <row r="14" spans="1:32" x14ac:dyDescent="0.25">
      <c r="A14" s="9">
        <v>34</v>
      </c>
      <c r="B14" s="5">
        <v>1.0460000000000001E-3</v>
      </c>
      <c r="C14" s="3">
        <v>8.14E-2</v>
      </c>
      <c r="D14" s="3">
        <v>4.0000000000000002E-4</v>
      </c>
      <c r="F14" s="13">
        <f t="shared" si="0"/>
        <v>0.99895400000000001</v>
      </c>
      <c r="G14" s="13">
        <f t="shared" si="1"/>
        <v>0.91859999999999997</v>
      </c>
      <c r="H14" s="13">
        <f t="shared" si="2"/>
        <v>0.99960000000000004</v>
      </c>
      <c r="K14" s="13">
        <f t="shared" si="3"/>
        <v>0.91727208874223998</v>
      </c>
      <c r="M14" s="2">
        <v>1.6970000000000001</v>
      </c>
      <c r="N14" s="3">
        <f t="shared" si="4"/>
        <v>1.3871648327168797</v>
      </c>
      <c r="O14" s="10">
        <f t="shared" si="12"/>
        <v>5.9340817795897784</v>
      </c>
      <c r="P14" s="9">
        <f t="shared" si="5"/>
        <v>5</v>
      </c>
      <c r="Q14" s="2">
        <f ca="1">OFFSET(O14,-P14,0)</f>
        <v>0</v>
      </c>
      <c r="R14" s="12">
        <f t="shared" ca="1" si="6"/>
        <v>1.1868163559179556</v>
      </c>
      <c r="S14" s="20">
        <f t="shared" si="7"/>
        <v>5</v>
      </c>
      <c r="T14" s="3">
        <f t="shared" ca="1" si="8"/>
        <v>2.0807472490753195E-2</v>
      </c>
      <c r="U14" s="1">
        <f t="shared" ca="1" si="14"/>
        <v>6.8203754203093478E-2</v>
      </c>
      <c r="W14" s="5">
        <f>+PRODUCT(F14:F$44)</f>
        <v>0.81784201248467714</v>
      </c>
      <c r="X14" s="2">
        <f t="shared" si="9"/>
        <v>9.2016048657223237E-2</v>
      </c>
      <c r="Z14" s="24">
        <f t="shared" ca="1" si="10"/>
        <v>4.4144717552450752E-2</v>
      </c>
      <c r="AA14" s="24">
        <f t="shared" ca="1" si="11"/>
        <v>0.11052247120913537</v>
      </c>
      <c r="AB14" s="1">
        <v>0.11</v>
      </c>
    </row>
    <row r="15" spans="1:32" x14ac:dyDescent="0.25">
      <c r="A15" s="9">
        <v>35</v>
      </c>
      <c r="B15" s="5">
        <v>1.122E-3</v>
      </c>
      <c r="C15" s="3">
        <v>7.0800000000000002E-2</v>
      </c>
      <c r="D15" s="3">
        <v>4.0000000000000002E-4</v>
      </c>
      <c r="F15" s="13">
        <f t="shared" si="0"/>
        <v>0.99887800000000004</v>
      </c>
      <c r="G15" s="13">
        <f t="shared" si="1"/>
        <v>0.92920000000000003</v>
      </c>
      <c r="H15" s="13">
        <f t="shared" si="2"/>
        <v>0.99960000000000004</v>
      </c>
      <c r="K15" s="13">
        <f t="shared" si="3"/>
        <v>0.92778617462496005</v>
      </c>
      <c r="M15" s="2">
        <v>1.7490000000000001</v>
      </c>
      <c r="N15" s="3">
        <f t="shared" si="4"/>
        <v>1.5011543058591126</v>
      </c>
      <c r="O15" s="10">
        <f t="shared" si="12"/>
        <v>7.4352360854488913</v>
      </c>
      <c r="P15" s="9">
        <f t="shared" si="5"/>
        <v>5</v>
      </c>
      <c r="Q15" s="2">
        <f ca="1">OFFSET(O15,-P15,0)</f>
        <v>1</v>
      </c>
      <c r="R15" s="12">
        <f t="shared" ca="1" si="6"/>
        <v>1.2870472170897782</v>
      </c>
      <c r="S15" s="20">
        <f t="shared" si="7"/>
        <v>6</v>
      </c>
      <c r="T15" s="3">
        <f t="shared" ca="1" si="8"/>
        <v>2.6823022844233352E-2</v>
      </c>
      <c r="U15" s="1">
        <f t="shared" ca="1" si="14"/>
        <v>8.9011226693846673E-2</v>
      </c>
      <c r="W15" s="5">
        <f>+PRODUCT(F15:F$44)</f>
        <v>0.81869837098072284</v>
      </c>
      <c r="X15" s="2">
        <f t="shared" si="9"/>
        <v>9.937733254980112E-2</v>
      </c>
      <c r="Z15" s="24">
        <f t="shared" ca="1" si="10"/>
        <v>6.2286440575101097E-2</v>
      </c>
      <c r="AA15" s="24">
        <f t="shared" ca="1" si="11"/>
        <v>0.15594281075650362</v>
      </c>
      <c r="AB15" s="1"/>
    </row>
    <row r="16" spans="1:32" x14ac:dyDescent="0.25">
      <c r="A16" s="9">
        <v>36</v>
      </c>
      <c r="B16" s="5">
        <v>1.204E-3</v>
      </c>
      <c r="C16" s="3">
        <v>6.5799999999999997E-2</v>
      </c>
      <c r="D16" s="3">
        <v>5.0000000000000001E-4</v>
      </c>
      <c r="F16" s="13">
        <f t="shared" si="0"/>
        <v>0.99879600000000002</v>
      </c>
      <c r="G16" s="13">
        <f t="shared" si="1"/>
        <v>0.93420000000000003</v>
      </c>
      <c r="H16" s="13">
        <f t="shared" si="2"/>
        <v>0.99950000000000006</v>
      </c>
      <c r="K16" s="13">
        <f t="shared" si="3"/>
        <v>0.93260868558840004</v>
      </c>
      <c r="M16" s="2">
        <v>1.802</v>
      </c>
      <c r="N16" s="3">
        <f t="shared" si="4"/>
        <v>1.6239760217930397</v>
      </c>
      <c r="O16" s="10">
        <f t="shared" si="12"/>
        <v>9.0592121072419314</v>
      </c>
      <c r="P16" s="9">
        <f t="shared" si="5"/>
        <v>5</v>
      </c>
      <c r="Q16" s="2">
        <f t="shared" ca="1" si="13"/>
        <v>2.0867182246133154</v>
      </c>
      <c r="R16" s="12">
        <f t="shared" ca="1" si="6"/>
        <v>1.3944987765257231</v>
      </c>
      <c r="S16" s="20">
        <f t="shared" si="7"/>
        <v>7</v>
      </c>
      <c r="T16" s="3">
        <f t="shared" ca="1" si="8"/>
        <v>3.058812199712091E-2</v>
      </c>
      <c r="U16" s="1">
        <f t="shared" ca="1" si="14"/>
        <v>0.11583424953808003</v>
      </c>
      <c r="W16" s="5">
        <f>+PRODUCT(F16:F$44)</f>
        <v>0.81961798235692751</v>
      </c>
      <c r="X16" s="2">
        <f t="shared" si="9"/>
        <v>0.1073275191537852</v>
      </c>
      <c r="Z16" s="24">
        <f t="shared" ca="1" si="10"/>
        <v>8.7638921398339703E-2</v>
      </c>
      <c r="AA16" s="24">
        <f t="shared" ca="1" si="11"/>
        <v>0.2194162904211388</v>
      </c>
      <c r="AB16" s="1">
        <v>0.22</v>
      </c>
    </row>
    <row r="17" spans="1:28" x14ac:dyDescent="0.25">
      <c r="A17" s="9">
        <v>37</v>
      </c>
      <c r="B17" s="5">
        <v>1.2949999999999999E-3</v>
      </c>
      <c r="C17" s="3">
        <v>6.1400000000000003E-2</v>
      </c>
      <c r="D17" s="3">
        <v>5.9999999999999995E-4</v>
      </c>
      <c r="F17" s="13">
        <f t="shared" si="0"/>
        <v>0.99870499999999995</v>
      </c>
      <c r="G17" s="13">
        <f t="shared" si="1"/>
        <v>0.93859999999999999</v>
      </c>
      <c r="H17" s="13">
        <f t="shared" si="2"/>
        <v>0.99939999999999996</v>
      </c>
      <c r="K17" s="13">
        <f t="shared" si="3"/>
        <v>0.93682208229219988</v>
      </c>
      <c r="M17" s="2">
        <v>1.8540000000000001</v>
      </c>
      <c r="N17" s="3">
        <f t="shared" si="4"/>
        <v>1.7543807556184856</v>
      </c>
      <c r="O17" s="10">
        <f t="shared" si="12"/>
        <v>10.813592862860418</v>
      </c>
      <c r="P17" s="9">
        <f t="shared" si="5"/>
        <v>5</v>
      </c>
      <c r="Q17" s="2">
        <f t="shared" ca="1" si="13"/>
        <v>3.2670679219905852</v>
      </c>
      <c r="R17" s="12">
        <f t="shared" ca="1" si="6"/>
        <v>1.5093049881739664</v>
      </c>
      <c r="S17" s="20">
        <f t="shared" si="7"/>
        <v>8</v>
      </c>
      <c r="T17" s="3">
        <f t="shared" ca="1" si="8"/>
        <v>3.4694227045675041E-2</v>
      </c>
      <c r="U17" s="1">
        <f t="shared" ca="1" si="14"/>
        <v>0.14642237153520093</v>
      </c>
      <c r="W17" s="5">
        <f>+PRODUCT(F17:F$44)</f>
        <v>0.82060599197126061</v>
      </c>
      <c r="X17" s="2">
        <f t="shared" si="9"/>
        <v>0.11591372068608806</v>
      </c>
      <c r="Z17" s="24">
        <f t="shared" ca="1" si="10"/>
        <v>0.11978830847519792</v>
      </c>
      <c r="AA17" s="24">
        <f t="shared" ca="1" si="11"/>
        <v>0.29990677500452356</v>
      </c>
      <c r="AB17" s="1"/>
    </row>
    <row r="18" spans="1:28" x14ac:dyDescent="0.25">
      <c r="A18" s="9">
        <v>38</v>
      </c>
      <c r="B18" s="5">
        <v>1.397E-3</v>
      </c>
      <c r="C18" s="3">
        <v>5.7500000000000002E-2</v>
      </c>
      <c r="D18" s="3">
        <v>6.9999999999999999E-4</v>
      </c>
      <c r="F18" s="13">
        <f t="shared" si="0"/>
        <v>0.99860300000000002</v>
      </c>
      <c r="G18" s="13">
        <f t="shared" si="1"/>
        <v>0.9425</v>
      </c>
      <c r="H18" s="13">
        <f t="shared" si="2"/>
        <v>0.99929999999999997</v>
      </c>
      <c r="K18" s="13">
        <f t="shared" si="3"/>
        <v>0.94052449917074998</v>
      </c>
      <c r="M18" s="2">
        <v>1.9059999999999999</v>
      </c>
      <c r="N18" s="3">
        <f t="shared" si="4"/>
        <v>1.8937660227719926</v>
      </c>
      <c r="O18" s="10">
        <f t="shared" si="12"/>
        <v>12.707358885632409</v>
      </c>
      <c r="P18" s="9">
        <f t="shared" si="5"/>
        <v>5</v>
      </c>
      <c r="Q18" s="2">
        <f t="shared" ca="1" si="13"/>
        <v>4.5469169468728987</v>
      </c>
      <c r="R18" s="12">
        <f t="shared" ca="1" si="6"/>
        <v>1.6320883877519023</v>
      </c>
      <c r="S18" s="20">
        <f t="shared" si="7"/>
        <v>9</v>
      </c>
      <c r="T18" s="3">
        <f t="shared" ca="1" si="8"/>
        <v>3.9215333765630855E-2</v>
      </c>
      <c r="U18" s="1">
        <f t="shared" ca="1" si="14"/>
        <v>0.18111659858087598</v>
      </c>
      <c r="W18" s="5">
        <f>+PRODUCT(F18:F$44)</f>
        <v>0.82167005469208698</v>
      </c>
      <c r="X18" s="2">
        <f t="shared" si="9"/>
        <v>0.12518681834097509</v>
      </c>
      <c r="Z18" s="24">
        <f t="shared" ca="1" si="10"/>
        <v>0.16023293228045124</v>
      </c>
      <c r="AA18" s="33">
        <f t="shared" ca="1" si="11"/>
        <v>0.40116554429598689</v>
      </c>
      <c r="AB18" s="1">
        <v>0.41</v>
      </c>
    </row>
    <row r="19" spans="1:28" x14ac:dyDescent="0.25">
      <c r="A19" s="9">
        <v>39</v>
      </c>
      <c r="B19" s="5">
        <v>1.5089999999999999E-3</v>
      </c>
      <c r="C19" s="3">
        <v>5.4100000000000002E-2</v>
      </c>
      <c r="D19" s="3">
        <v>8.0000000000000004E-4</v>
      </c>
      <c r="F19" s="13">
        <f t="shared" si="0"/>
        <v>0.99849100000000002</v>
      </c>
      <c r="G19" s="13">
        <f t="shared" si="1"/>
        <v>0.94589999999999996</v>
      </c>
      <c r="H19" s="13">
        <f t="shared" si="2"/>
        <v>0.99919999999999998</v>
      </c>
      <c r="K19" s="13">
        <f t="shared" si="3"/>
        <v>0.94371705879047996</v>
      </c>
      <c r="M19" s="2">
        <v>1.958</v>
      </c>
      <c r="N19" s="3">
        <f t="shared" si="4"/>
        <v>2.0427038647518048</v>
      </c>
      <c r="O19" s="10">
        <f t="shared" si="12"/>
        <v>14.750062750384213</v>
      </c>
      <c r="P19" s="9">
        <f t="shared" si="5"/>
        <v>5</v>
      </c>
      <c r="Q19" s="2">
        <f t="shared" ca="1" si="13"/>
        <v>5.9340817795897784</v>
      </c>
      <c r="R19" s="12">
        <f t="shared" ca="1" si="6"/>
        <v>1.763196194158887</v>
      </c>
      <c r="S19" s="20">
        <f t="shared" si="7"/>
        <v>10</v>
      </c>
      <c r="T19" s="3">
        <f t="shared" ca="1" si="8"/>
        <v>4.4147496777326212E-2</v>
      </c>
      <c r="U19" s="1">
        <f t="shared" ca="1" si="14"/>
        <v>0.22033193234650683</v>
      </c>
      <c r="W19" s="5">
        <f>+PRODUCT(F19:F$44)</f>
        <v>0.82281953358049886</v>
      </c>
      <c r="X19" s="2">
        <f t="shared" si="9"/>
        <v>0.13520176380825311</v>
      </c>
      <c r="Z19" s="24">
        <f t="shared" ca="1" si="10"/>
        <v>0.21081517018571744</v>
      </c>
      <c r="AA19" s="24">
        <f t="shared" ca="1" si="11"/>
        <v>0.527805247584066</v>
      </c>
      <c r="AB19" s="1"/>
    </row>
    <row r="20" spans="1:28" x14ac:dyDescent="0.25">
      <c r="A20" s="9">
        <v>40</v>
      </c>
      <c r="B20" s="5">
        <v>1.6329999999999999E-3</v>
      </c>
      <c r="C20" s="3">
        <v>5.1200000000000002E-2</v>
      </c>
      <c r="D20" s="3">
        <v>8.9999999999999998E-4</v>
      </c>
      <c r="F20" s="13">
        <f t="shared" si="0"/>
        <v>0.998367</v>
      </c>
      <c r="G20" s="13">
        <f t="shared" si="1"/>
        <v>0.94879999999999998</v>
      </c>
      <c r="H20" s="13">
        <f t="shared" si="2"/>
        <v>0.99909999999999999</v>
      </c>
      <c r="K20" s="13">
        <f t="shared" si="3"/>
        <v>0.94639808405135994</v>
      </c>
      <c r="M20" s="2">
        <v>2.008</v>
      </c>
      <c r="N20" s="3">
        <f t="shared" si="4"/>
        <v>2.1996102290310038</v>
      </c>
      <c r="O20" s="10">
        <f t="shared" si="12"/>
        <v>16.949672979415219</v>
      </c>
      <c r="P20" s="9">
        <f t="shared" si="5"/>
        <v>5</v>
      </c>
      <c r="Q20" s="2">
        <f t="shared" ca="1" si="13"/>
        <v>7.4352360854488913</v>
      </c>
      <c r="R20" s="12">
        <f t="shared" ca="1" si="6"/>
        <v>1.9028873787932654</v>
      </c>
      <c r="S20" s="20">
        <f t="shared" si="7"/>
        <v>11</v>
      </c>
      <c r="T20" s="3">
        <f t="shared" ca="1" si="8"/>
        <v>4.949698837705574E-2</v>
      </c>
      <c r="U20" s="1">
        <f t="shared" ca="1" si="14"/>
        <v>0.26447942912383304</v>
      </c>
      <c r="W20" s="5">
        <f>+PRODUCT(F20:F$44)</f>
        <v>0.82406304471497394</v>
      </c>
      <c r="X20" s="2">
        <f t="shared" si="9"/>
        <v>0.14601790491291336</v>
      </c>
      <c r="Z20" s="24">
        <f t="shared" ca="1" si="10"/>
        <v>0.27371330942184946</v>
      </c>
      <c r="AA20" s="24">
        <f t="shared" ca="1" si="11"/>
        <v>0.6852795314454122</v>
      </c>
      <c r="AB20" s="1">
        <v>0.69</v>
      </c>
    </row>
    <row r="21" spans="1:28" x14ac:dyDescent="0.25">
      <c r="A21" s="9">
        <v>41</v>
      </c>
      <c r="B21" s="5">
        <v>1.789E-3</v>
      </c>
      <c r="C21" s="3">
        <v>4.87E-2</v>
      </c>
      <c r="D21" s="3">
        <v>1E-3</v>
      </c>
      <c r="F21" s="13">
        <f t="shared" si="0"/>
        <v>0.99821099999999996</v>
      </c>
      <c r="G21" s="13">
        <f t="shared" si="1"/>
        <v>0.95130000000000003</v>
      </c>
      <c r="H21" s="13">
        <f t="shared" si="2"/>
        <v>0.999</v>
      </c>
      <c r="K21" s="13">
        <f t="shared" si="3"/>
        <v>0.94864852617570006</v>
      </c>
      <c r="M21" s="2">
        <v>2.0590000000000002</v>
      </c>
      <c r="N21" s="3">
        <f t="shared" si="4"/>
        <v>2.3682506646681172</v>
      </c>
      <c r="O21" s="10">
        <f t="shared" si="12"/>
        <v>19.317923644083336</v>
      </c>
      <c r="P21" s="9">
        <f t="shared" si="5"/>
        <v>5</v>
      </c>
      <c r="Q21" s="2">
        <f t="shared" ca="1" si="13"/>
        <v>9.0592121072419314</v>
      </c>
      <c r="R21" s="12">
        <f t="shared" ca="1" si="6"/>
        <v>2.051742307368281</v>
      </c>
      <c r="S21" s="20">
        <f t="shared" si="7"/>
        <v>12</v>
      </c>
      <c r="T21" s="3">
        <f t="shared" ca="1" si="8"/>
        <v>5.5337197825401807E-2</v>
      </c>
      <c r="U21" s="1">
        <f t="shared" ca="1" si="14"/>
        <v>0.31397641750088878</v>
      </c>
      <c r="W21" s="5">
        <f>+PRODUCT(F21:F$44)</f>
        <v>0.82541094078126953</v>
      </c>
      <c r="X21" s="2">
        <f t="shared" si="9"/>
        <v>0.15769933730594646</v>
      </c>
      <c r="Z21" s="24">
        <f t="shared" ca="1" si="10"/>
        <v>0.35150749101031087</v>
      </c>
      <c r="AA21" s="24">
        <f t="shared" ca="1" si="11"/>
        <v>0.88004813959503325</v>
      </c>
      <c r="AB21" s="1"/>
    </row>
    <row r="22" spans="1:28" x14ac:dyDescent="0.25">
      <c r="A22" s="9">
        <v>42</v>
      </c>
      <c r="B22" s="5">
        <v>2E-3</v>
      </c>
      <c r="C22" s="3">
        <v>4.6600000000000003E-2</v>
      </c>
      <c r="D22" s="3">
        <v>1.1999999999999999E-3</v>
      </c>
      <c r="F22" s="13">
        <f t="shared" si="0"/>
        <v>0.998</v>
      </c>
      <c r="G22" s="13">
        <f t="shared" si="1"/>
        <v>0.95340000000000003</v>
      </c>
      <c r="H22" s="13">
        <f t="shared" si="2"/>
        <v>0.99880000000000002</v>
      </c>
      <c r="K22" s="13">
        <f t="shared" si="3"/>
        <v>0.95035140816000008</v>
      </c>
      <c r="M22" s="2">
        <v>2.1080000000000001</v>
      </c>
      <c r="N22" s="3">
        <f t="shared" si="4"/>
        <v>2.5458407096534286</v>
      </c>
      <c r="O22" s="10">
        <f t="shared" si="12"/>
        <v>21.863764353736766</v>
      </c>
      <c r="P22" s="9">
        <f t="shared" si="5"/>
        <v>5</v>
      </c>
      <c r="Q22" s="2">
        <f t="shared" ca="1" si="13"/>
        <v>10.813592862860418</v>
      </c>
      <c r="R22" s="12">
        <f t="shared" ca="1" si="6"/>
        <v>2.2100342981752696</v>
      </c>
      <c r="S22" s="20">
        <f t="shared" si="7"/>
        <v>13</v>
      </c>
      <c r="T22" s="3">
        <f t="shared" ca="1" si="8"/>
        <v>6.1643072817887001E-2</v>
      </c>
      <c r="U22" s="1">
        <f t="shared" ca="1" si="14"/>
        <v>0.36931361532629059</v>
      </c>
      <c r="W22" s="5">
        <f>+PRODUCT(F22:F$44)</f>
        <v>0.82689024743392892</v>
      </c>
      <c r="X22" s="2">
        <f t="shared" si="9"/>
        <v>0.17031528429042217</v>
      </c>
      <c r="Z22" s="24">
        <f t="shared" ca="1" si="10"/>
        <v>0.44733644076301476</v>
      </c>
      <c r="AA22" s="33">
        <f t="shared" ca="1" si="11"/>
        <v>1.1199693108531992</v>
      </c>
      <c r="AB22" s="1">
        <v>1.1299999999999999</v>
      </c>
    </row>
    <row r="23" spans="1:28" x14ac:dyDescent="0.25">
      <c r="A23" s="9">
        <v>43</v>
      </c>
      <c r="B23" s="5">
        <v>2.2599999999999999E-3</v>
      </c>
      <c r="C23" s="3">
        <v>4.48E-2</v>
      </c>
      <c r="D23" s="3">
        <v>1.4E-3</v>
      </c>
      <c r="F23" s="13">
        <f t="shared" si="0"/>
        <v>0.99773999999999996</v>
      </c>
      <c r="G23" s="13">
        <f t="shared" si="1"/>
        <v>0.95520000000000005</v>
      </c>
      <c r="H23" s="13">
        <f t="shared" si="2"/>
        <v>0.99860000000000004</v>
      </c>
      <c r="K23" s="13">
        <f t="shared" si="3"/>
        <v>0.95170699025280003</v>
      </c>
      <c r="M23" s="2">
        <v>2.157</v>
      </c>
      <c r="N23" s="3">
        <f t="shared" si="4"/>
        <v>2.7352691324756018</v>
      </c>
      <c r="O23" s="10">
        <f t="shared" si="12"/>
        <v>24.599033486212367</v>
      </c>
      <c r="P23" s="9">
        <f t="shared" si="5"/>
        <v>5</v>
      </c>
      <c r="Q23" s="2">
        <f t="shared" ca="1" si="13"/>
        <v>12.707358885632409</v>
      </c>
      <c r="R23" s="12">
        <f t="shared" ca="1" si="6"/>
        <v>2.3783349201159916</v>
      </c>
      <c r="S23" s="20">
        <f t="shared" si="7"/>
        <v>14</v>
      </c>
      <c r="T23" s="3">
        <f t="shared" ca="1" si="8"/>
        <v>6.8493645080180576E-2</v>
      </c>
      <c r="U23" s="1">
        <f t="shared" ca="1" si="14"/>
        <v>0.43095668814417759</v>
      </c>
      <c r="W23" s="5">
        <f>+PRODUCT(F23:F$44)</f>
        <v>0.82854734211816516</v>
      </c>
      <c r="X23" s="2">
        <f t="shared" si="9"/>
        <v>0.18394050703365597</v>
      </c>
      <c r="Z23" s="24">
        <f t="shared" ca="1" si="10"/>
        <v>0.56489248647334245</v>
      </c>
      <c r="AA23" s="24">
        <f t="shared" ca="1" si="11"/>
        <v>1.4142873039866311</v>
      </c>
      <c r="AB23" s="1"/>
    </row>
    <row r="24" spans="1:28" x14ac:dyDescent="0.25">
      <c r="A24" s="9">
        <v>44</v>
      </c>
      <c r="B24" s="5">
        <v>2.5690000000000001E-3</v>
      </c>
      <c r="C24" s="3">
        <v>4.3299999999999998E-2</v>
      </c>
      <c r="D24" s="3">
        <v>1.6000000000000001E-3</v>
      </c>
      <c r="F24" s="13">
        <f t="shared" si="0"/>
        <v>0.99743099999999996</v>
      </c>
      <c r="G24" s="13">
        <f t="shared" si="1"/>
        <v>0.95669999999999999</v>
      </c>
      <c r="H24" s="13">
        <f t="shared" si="2"/>
        <v>0.99839999999999995</v>
      </c>
      <c r="K24" s="13">
        <f t="shared" si="3"/>
        <v>0.95271545011967995</v>
      </c>
      <c r="M24" s="2">
        <v>2.2040000000000002</v>
      </c>
      <c r="N24" s="3">
        <f t="shared" si="4"/>
        <v>2.9346128077770222</v>
      </c>
      <c r="O24" s="10">
        <f t="shared" si="12"/>
        <v>27.533646293989388</v>
      </c>
      <c r="P24" s="9">
        <f t="shared" si="5"/>
        <v>5</v>
      </c>
      <c r="Q24" s="2">
        <f t="shared" ca="1" si="13"/>
        <v>14.750062750384213</v>
      </c>
      <c r="R24" s="12">
        <f t="shared" ca="1" si="6"/>
        <v>2.556716708721035</v>
      </c>
      <c r="S24" s="20">
        <f t="shared" si="7"/>
        <v>15</v>
      </c>
      <c r="T24" s="3">
        <f t="shared" ca="1" si="8"/>
        <v>7.5810926237874665E-2</v>
      </c>
      <c r="U24" s="1">
        <f t="shared" ca="1" si="14"/>
        <v>0.49945033322435817</v>
      </c>
      <c r="W24" s="5">
        <f>+PRODUCT(F24:F$44)</f>
        <v>0.83042410058548832</v>
      </c>
      <c r="X24" s="2">
        <f t="shared" si="9"/>
        <v>0.19865574759634846</v>
      </c>
      <c r="Z24" s="24">
        <f t="shared" ca="1" si="10"/>
        <v>0.70864846750359956</v>
      </c>
      <c r="AA24" s="33">
        <f t="shared" ca="1" si="11"/>
        <v>1.7742004975794972</v>
      </c>
      <c r="AB24" s="1">
        <v>1.79</v>
      </c>
    </row>
    <row r="25" spans="1:28" x14ac:dyDescent="0.25">
      <c r="A25" s="9">
        <v>45</v>
      </c>
      <c r="B25" s="5">
        <v>2.9220000000000001E-3</v>
      </c>
      <c r="C25" s="3">
        <v>4.2099999999999999E-2</v>
      </c>
      <c r="D25" s="3">
        <v>1.8E-3</v>
      </c>
      <c r="F25" s="13">
        <f t="shared" si="0"/>
        <v>0.99707800000000002</v>
      </c>
      <c r="G25" s="13">
        <f t="shared" si="1"/>
        <v>0.95789999999999997</v>
      </c>
      <c r="H25" s="13">
        <f t="shared" si="2"/>
        <v>0.99819999999999998</v>
      </c>
      <c r="K25" s="13">
        <f t="shared" si="3"/>
        <v>0.95338183437084001</v>
      </c>
      <c r="M25" s="2">
        <v>2.25</v>
      </c>
      <c r="N25" s="3">
        <f t="shared" si="4"/>
        <v>3.1456546090622575</v>
      </c>
      <c r="O25" s="10">
        <f t="shared" si="12"/>
        <v>30.679300903051647</v>
      </c>
      <c r="P25" s="9">
        <f t="shared" si="5"/>
        <v>5</v>
      </c>
      <c r="Q25" s="2">
        <f t="shared" ca="1" si="13"/>
        <v>16.949672979415219</v>
      </c>
      <c r="R25" s="12">
        <f t="shared" ca="1" si="6"/>
        <v>2.7459255847272859</v>
      </c>
      <c r="S25" s="20">
        <f t="shared" si="7"/>
        <v>16</v>
      </c>
      <c r="T25" s="3">
        <f t="shared" ca="1" si="8"/>
        <v>8.3760880872315702E-2</v>
      </c>
      <c r="U25" s="1">
        <f t="shared" ca="1" si="14"/>
        <v>0.57526125946223283</v>
      </c>
      <c r="W25" s="5">
        <f>+PRODUCT(F25:F$44)</f>
        <v>0.83256295481641207</v>
      </c>
      <c r="X25" s="2">
        <f t="shared" si="9"/>
        <v>0.21454820740405639</v>
      </c>
      <c r="Z25" s="24">
        <f t="shared" ca="1" si="10"/>
        <v>0.88378080828128036</v>
      </c>
      <c r="AA25" s="24">
        <f t="shared" ca="1" si="11"/>
        <v>2.2126687937780565</v>
      </c>
      <c r="AB25" s="1"/>
    </row>
    <row r="26" spans="1:28" x14ac:dyDescent="0.25">
      <c r="A26" s="9">
        <v>46</v>
      </c>
      <c r="B26" s="5">
        <v>3.3180000000000002E-3</v>
      </c>
      <c r="C26" s="3">
        <v>4.1000000000000002E-2</v>
      </c>
      <c r="D26" s="3">
        <v>2E-3</v>
      </c>
      <c r="F26" s="13">
        <f t="shared" si="0"/>
        <v>0.99668199999999996</v>
      </c>
      <c r="G26" s="13">
        <f t="shared" si="1"/>
        <v>0.95899999999999996</v>
      </c>
      <c r="H26" s="13">
        <f t="shared" si="2"/>
        <v>0.998</v>
      </c>
      <c r="K26" s="13">
        <f t="shared" si="3"/>
        <v>0.95390640192399989</v>
      </c>
      <c r="M26" s="2">
        <v>2.2949999999999999</v>
      </c>
      <c r="N26" s="3">
        <f t="shared" si="4"/>
        <v>3.3689960863056778</v>
      </c>
      <c r="O26" s="10">
        <f t="shared" si="12"/>
        <v>34.048296989357326</v>
      </c>
      <c r="P26" s="9">
        <f t="shared" si="5"/>
        <v>5</v>
      </c>
      <c r="Q26" s="2">
        <f t="shared" ca="1" si="13"/>
        <v>19.317923644083336</v>
      </c>
      <c r="R26" s="12">
        <f t="shared" ca="1" si="6"/>
        <v>2.9460746690547976</v>
      </c>
      <c r="S26" s="20">
        <f t="shared" si="7"/>
        <v>17</v>
      </c>
      <c r="T26" s="3">
        <f t="shared" ca="1" si="8"/>
        <v>9.2226900274424817E-2</v>
      </c>
      <c r="U26" s="1">
        <f t="shared" ca="1" si="14"/>
        <v>0.65902214033454853</v>
      </c>
      <c r="W26" s="5">
        <f>+PRODUCT(F26:F$44)</f>
        <v>0.8350028330947149</v>
      </c>
      <c r="X26" s="2">
        <f t="shared" si="9"/>
        <v>0.23171206399638089</v>
      </c>
      <c r="Z26" s="24">
        <f t="shared" ca="1" si="10"/>
        <v>1.0966652078780454</v>
      </c>
      <c r="AA26" s="24">
        <f t="shared" ca="1" si="11"/>
        <v>2.745654646442127</v>
      </c>
      <c r="AB26" s="1">
        <v>2.77</v>
      </c>
    </row>
    <row r="27" spans="1:28" x14ac:dyDescent="0.25">
      <c r="A27" s="9">
        <v>47</v>
      </c>
      <c r="B27" s="5">
        <v>3.754E-3</v>
      </c>
      <c r="C27" s="3">
        <v>4.02E-2</v>
      </c>
      <c r="D27" s="3">
        <v>2.2000000000000001E-3</v>
      </c>
      <c r="F27" s="13">
        <f t="shared" si="0"/>
        <v>0.99624599999999996</v>
      </c>
      <c r="G27" s="13">
        <f t="shared" si="1"/>
        <v>0.95979999999999999</v>
      </c>
      <c r="H27" s="13">
        <f t="shared" si="2"/>
        <v>0.99780000000000002</v>
      </c>
      <c r="K27" s="13">
        <f t="shared" si="3"/>
        <v>0.95409327759623996</v>
      </c>
      <c r="M27" s="2">
        <v>2.339</v>
      </c>
      <c r="N27" s="3">
        <f t="shared" si="4"/>
        <v>3.6052662039923447</v>
      </c>
      <c r="O27" s="10">
        <f t="shared" si="12"/>
        <v>37.653563193349669</v>
      </c>
      <c r="P27" s="9">
        <f t="shared" si="5"/>
        <v>5</v>
      </c>
      <c r="Q27" s="2">
        <f t="shared" ca="1" si="13"/>
        <v>21.863764353736766</v>
      </c>
      <c r="R27" s="12">
        <f t="shared" ca="1" si="6"/>
        <v>3.1579597679225806</v>
      </c>
      <c r="S27" s="20">
        <f t="shared" si="7"/>
        <v>18</v>
      </c>
      <c r="T27" s="3">
        <f t="shared" ca="1" si="8"/>
        <v>0.1014000967301234</v>
      </c>
      <c r="U27" s="1">
        <f t="shared" ca="1" si="14"/>
        <v>0.75124904060897335</v>
      </c>
      <c r="W27" s="5">
        <f>+PRODUCT(F27:F$44)</f>
        <v>0.83778259574740455</v>
      </c>
      <c r="X27" s="2">
        <f t="shared" si="9"/>
        <v>0.25024902911609137</v>
      </c>
      <c r="Z27" s="24">
        <f t="shared" ca="1" si="10"/>
        <v>1.3546438545260759</v>
      </c>
      <c r="AA27" s="24">
        <f t="shared" ca="1" si="11"/>
        <v>3.3915402501466128</v>
      </c>
      <c r="AB27" s="1"/>
    </row>
    <row r="28" spans="1:28" x14ac:dyDescent="0.25">
      <c r="A28" s="9">
        <v>48</v>
      </c>
      <c r="B28" s="5">
        <v>4.228E-3</v>
      </c>
      <c r="C28" s="3">
        <v>3.9399999999999998E-2</v>
      </c>
      <c r="D28" s="3">
        <v>2.5000000000000001E-3</v>
      </c>
      <c r="F28" s="13">
        <f t="shared" si="0"/>
        <v>0.99577199999999999</v>
      </c>
      <c r="G28" s="13">
        <f t="shared" si="1"/>
        <v>0.96060000000000001</v>
      </c>
      <c r="H28" s="13">
        <f t="shared" si="2"/>
        <v>0.99750000000000005</v>
      </c>
      <c r="K28" s="13">
        <f t="shared" si="3"/>
        <v>0.95414723674199997</v>
      </c>
      <c r="M28" s="2">
        <v>2.3809999999999998</v>
      </c>
      <c r="N28" s="3">
        <f t="shared" si="4"/>
        <v>3.8535039646391875</v>
      </c>
      <c r="O28" s="10">
        <f t="shared" si="12"/>
        <v>41.507067157988857</v>
      </c>
      <c r="P28" s="9">
        <f t="shared" si="5"/>
        <v>5</v>
      </c>
      <c r="Q28" s="2">
        <f t="shared" ca="1" si="13"/>
        <v>24.599033486212367</v>
      </c>
      <c r="R28" s="12">
        <f t="shared" ca="1" si="6"/>
        <v>3.381606734355298</v>
      </c>
      <c r="S28" s="20">
        <f t="shared" si="7"/>
        <v>19</v>
      </c>
      <c r="T28" s="3">
        <f t="shared" ca="1" si="8"/>
        <v>0.11110878195216312</v>
      </c>
      <c r="U28" s="1">
        <f t="shared" ca="1" si="14"/>
        <v>0.85264913733909675</v>
      </c>
      <c r="W28" s="5">
        <f>+PRODUCT(F28:F$44)</f>
        <v>0.84093948256495332</v>
      </c>
      <c r="X28" s="2">
        <f t="shared" si="9"/>
        <v>0.27026895144537871</v>
      </c>
      <c r="Z28" s="24">
        <f t="shared" ca="1" si="10"/>
        <v>1.6667433173232529</v>
      </c>
      <c r="AA28" s="24">
        <f t="shared" ca="1" si="11"/>
        <v>4.1729248824166776</v>
      </c>
      <c r="AB28" s="1">
        <v>4.21</v>
      </c>
    </row>
    <row r="29" spans="1:28" x14ac:dyDescent="0.25">
      <c r="A29" s="9">
        <v>49</v>
      </c>
      <c r="B29" s="5">
        <v>4.7400000000000003E-3</v>
      </c>
      <c r="C29" s="3">
        <v>3.8800000000000001E-2</v>
      </c>
      <c r="D29" s="3">
        <v>2.8E-3</v>
      </c>
      <c r="F29" s="13">
        <f t="shared" si="0"/>
        <v>0.99526000000000003</v>
      </c>
      <c r="G29" s="13">
        <f t="shared" si="1"/>
        <v>0.96120000000000005</v>
      </c>
      <c r="H29" s="13">
        <f t="shared" si="2"/>
        <v>0.99719999999999998</v>
      </c>
      <c r="K29" s="13">
        <f t="shared" si="3"/>
        <v>0.95396530904640009</v>
      </c>
      <c r="M29" s="2">
        <v>2.4220000000000002</v>
      </c>
      <c r="N29" s="3">
        <f t="shared" si="4"/>
        <v>4.1158529745795542</v>
      </c>
      <c r="O29" s="10">
        <f t="shared" si="12"/>
        <v>45.62292013256841</v>
      </c>
      <c r="P29" s="9">
        <f t="shared" si="5"/>
        <v>5</v>
      </c>
      <c r="Q29" s="2">
        <f t="shared" ca="1" si="13"/>
        <v>27.533646293989388</v>
      </c>
      <c r="R29" s="12">
        <f t="shared" ca="1" si="6"/>
        <v>3.6178547677158042</v>
      </c>
      <c r="S29" s="20">
        <f t="shared" si="7"/>
        <v>20</v>
      </c>
      <c r="T29" s="3">
        <f t="shared" ca="1" si="8"/>
        <v>0.12159851102348129</v>
      </c>
      <c r="U29" s="1">
        <f t="shared" ca="1" si="14"/>
        <v>0.96375791929125987</v>
      </c>
      <c r="W29" s="5">
        <f>+PRODUCT(F29:F$44)</f>
        <v>0.84451007114575771</v>
      </c>
      <c r="X29" s="2">
        <f t="shared" si="9"/>
        <v>0.29189046756100906</v>
      </c>
      <c r="Z29" s="24">
        <f t="shared" ca="1" si="10"/>
        <v>2.0432907572767895</v>
      </c>
      <c r="AA29" s="24">
        <f t="shared" ca="1" si="11"/>
        <v>5.1156640344271311</v>
      </c>
      <c r="AB29" s="1"/>
    </row>
    <row r="30" spans="1:28" x14ac:dyDescent="0.25">
      <c r="A30" s="9">
        <v>50</v>
      </c>
      <c r="B30" s="5">
        <v>5.2849999999999998E-3</v>
      </c>
      <c r="C30" s="3">
        <v>3.8199999999999998E-2</v>
      </c>
      <c r="D30" s="3">
        <v>3.0999999999999999E-3</v>
      </c>
      <c r="F30" s="13">
        <f t="shared" si="0"/>
        <v>0.99471500000000002</v>
      </c>
      <c r="G30" s="13">
        <f t="shared" si="1"/>
        <v>0.96179999999999999</v>
      </c>
      <c r="H30" s="13">
        <f t="shared" si="2"/>
        <v>0.99690000000000001</v>
      </c>
      <c r="K30" s="13">
        <f t="shared" si="3"/>
        <v>0.95375106465030002</v>
      </c>
      <c r="M30" s="2">
        <v>2.46</v>
      </c>
      <c r="N30" s="3">
        <f t="shared" si="4"/>
        <v>4.3894501376296402</v>
      </c>
      <c r="O30" s="10">
        <f t="shared" si="12"/>
        <v>50.012370270198048</v>
      </c>
      <c r="P30" s="9">
        <f t="shared" si="5"/>
        <v>5</v>
      </c>
      <c r="Q30" s="2">
        <f t="shared" ca="1" si="13"/>
        <v>30.679300903051647</v>
      </c>
      <c r="R30" s="12">
        <f t="shared" ca="1" si="6"/>
        <v>3.8666138734292801</v>
      </c>
      <c r="S30" s="20">
        <f t="shared" si="7"/>
        <v>21</v>
      </c>
      <c r="T30" s="3">
        <f t="shared" ca="1" si="8"/>
        <v>0.13262693981548224</v>
      </c>
      <c r="U30" s="1">
        <f t="shared" ca="1" si="14"/>
        <v>1.0853564303147412</v>
      </c>
      <c r="W30" s="5">
        <f>+PRODUCT(F30:F$44)</f>
        <v>0.84853211336309853</v>
      </c>
      <c r="X30" s="2">
        <f t="shared" si="9"/>
        <v>0.31524170496588977</v>
      </c>
      <c r="Z30" s="24">
        <f t="shared" ca="1" si="10"/>
        <v>2.4970187300193789</v>
      </c>
      <c r="AA30" s="24">
        <f t="shared" ca="1" si="11"/>
        <v>6.2516354390383304</v>
      </c>
      <c r="AB30" s="1">
        <v>6.3</v>
      </c>
    </row>
    <row r="31" spans="1:28" x14ac:dyDescent="0.25">
      <c r="A31" s="9">
        <v>51</v>
      </c>
      <c r="B31" s="5">
        <v>5.8669999999999998E-3</v>
      </c>
      <c r="C31" s="3">
        <v>3.7600000000000001E-2</v>
      </c>
      <c r="D31" s="3">
        <v>3.3999999999999998E-3</v>
      </c>
      <c r="F31" s="13">
        <f t="shared" si="0"/>
        <v>0.99413300000000004</v>
      </c>
      <c r="G31" s="13">
        <f t="shared" si="1"/>
        <v>0.96240000000000003</v>
      </c>
      <c r="H31" s="13">
        <f t="shared" si="2"/>
        <v>0.99660000000000004</v>
      </c>
      <c r="K31" s="13">
        <f t="shared" si="3"/>
        <v>0.95350063696272003</v>
      </c>
      <c r="M31" s="2">
        <v>2.4969999999999999</v>
      </c>
      <c r="N31" s="3">
        <f t="shared" si="4"/>
        <v>4.678243838757834</v>
      </c>
      <c r="O31" s="10">
        <f t="shared" si="12"/>
        <v>54.690614108955884</v>
      </c>
      <c r="P31" s="9">
        <f t="shared" si="5"/>
        <v>5</v>
      </c>
      <c r="Q31" s="2">
        <f t="shared" ca="1" si="13"/>
        <v>34.048296989357326</v>
      </c>
      <c r="R31" s="12">
        <f t="shared" ca="1" si="6"/>
        <v>4.1284634239197118</v>
      </c>
      <c r="S31" s="20">
        <f t="shared" si="7"/>
        <v>22</v>
      </c>
      <c r="T31" s="3">
        <f t="shared" ca="1" si="8"/>
        <v>0.14440955976328151</v>
      </c>
      <c r="U31" s="1">
        <f t="shared" ca="1" si="14"/>
        <v>1.2179833701302234</v>
      </c>
      <c r="W31" s="5">
        <f>+PRODUCT(F31:F$44)</f>
        <v>0.85304043204646418</v>
      </c>
      <c r="X31" s="2">
        <f t="shared" si="9"/>
        <v>0.34046104136316102</v>
      </c>
      <c r="Z31" s="24">
        <f t="shared" ca="1" si="10"/>
        <v>3.0423968551315208</v>
      </c>
      <c r="AA31" s="24">
        <f t="shared" ca="1" si="11"/>
        <v>7.6170658115213143</v>
      </c>
      <c r="AB31" s="1"/>
    </row>
    <row r="32" spans="1:28" x14ac:dyDescent="0.25">
      <c r="A32" s="9">
        <v>52</v>
      </c>
      <c r="B32" s="5">
        <v>6.4799999999999996E-3</v>
      </c>
      <c r="C32" s="3">
        <v>3.6999999999999998E-2</v>
      </c>
      <c r="D32" s="3">
        <v>3.8E-3</v>
      </c>
      <c r="F32" s="13">
        <f t="shared" si="0"/>
        <v>0.99351999999999996</v>
      </c>
      <c r="G32" s="13">
        <f t="shared" si="1"/>
        <v>0.96299999999999997</v>
      </c>
      <c r="H32" s="13">
        <f t="shared" si="2"/>
        <v>0.99619999999999997</v>
      </c>
      <c r="K32" s="13">
        <f t="shared" si="3"/>
        <v>0.95312407291199996</v>
      </c>
      <c r="M32" s="2">
        <v>2.532</v>
      </c>
      <c r="N32" s="3">
        <f t="shared" si="4"/>
        <v>4.9810088384948248</v>
      </c>
      <c r="O32" s="10">
        <f t="shared" si="12"/>
        <v>59.671622947450707</v>
      </c>
      <c r="P32" s="9">
        <f t="shared" si="5"/>
        <v>5</v>
      </c>
      <c r="Q32" s="2">
        <f t="shared" ca="1" si="13"/>
        <v>37.653563193349669</v>
      </c>
      <c r="R32" s="12">
        <f t="shared" ca="1" si="6"/>
        <v>4.4036119508202081</v>
      </c>
      <c r="S32" s="20">
        <f t="shared" si="7"/>
        <v>23</v>
      </c>
      <c r="T32" s="3">
        <f t="shared" ca="1" si="8"/>
        <v>0.15685319313946677</v>
      </c>
      <c r="U32" s="1">
        <f t="shared" ca="1" si="14"/>
        <v>1.3623929298935049</v>
      </c>
      <c r="W32" s="5">
        <f>+PRODUCT(F32:F$44)</f>
        <v>0.85807475664369282</v>
      </c>
      <c r="X32" s="2">
        <f t="shared" si="9"/>
        <v>0.3676979246722139</v>
      </c>
      <c r="Z32" s="24">
        <f t="shared" ca="1" si="10"/>
        <v>3.6970570404337759</v>
      </c>
      <c r="AA32" s="24">
        <f t="shared" ca="1" si="11"/>
        <v>9.2560990977999555</v>
      </c>
      <c r="AB32" s="1">
        <v>9.32</v>
      </c>
    </row>
    <row r="33" spans="1:28" x14ac:dyDescent="0.25">
      <c r="A33" s="9">
        <v>53</v>
      </c>
      <c r="B33" s="5">
        <v>7.1269999999999997E-3</v>
      </c>
      <c r="C33" s="3">
        <v>3.6200000000000003E-2</v>
      </c>
      <c r="D33" s="3">
        <v>4.1999999999999997E-3</v>
      </c>
      <c r="F33" s="13">
        <f t="shared" si="0"/>
        <v>0.99287300000000001</v>
      </c>
      <c r="G33" s="13">
        <f t="shared" si="1"/>
        <v>0.96379999999999999</v>
      </c>
      <c r="H33" s="13">
        <f t="shared" si="2"/>
        <v>0.99580000000000002</v>
      </c>
      <c r="K33" s="13">
        <f t="shared" si="3"/>
        <v>0.95291188721092002</v>
      </c>
      <c r="M33" s="2">
        <v>2.5649999999999999</v>
      </c>
      <c r="N33" s="3">
        <f t="shared" si="4"/>
        <v>5.2982235601406744</v>
      </c>
      <c r="O33" s="10">
        <f t="shared" si="12"/>
        <v>64.969846507591384</v>
      </c>
      <c r="P33" s="9">
        <f t="shared" si="5"/>
        <v>5</v>
      </c>
      <c r="Q33" s="2">
        <f t="shared" ca="1" si="13"/>
        <v>41.507067157988857</v>
      </c>
      <c r="R33" s="12">
        <f t="shared" ca="1" si="6"/>
        <v>4.6925558699205059</v>
      </c>
      <c r="S33" s="20">
        <f t="shared" si="7"/>
        <v>24</v>
      </c>
      <c r="T33" s="3">
        <f t="shared" ca="1" si="8"/>
        <v>0.17007399013841029</v>
      </c>
      <c r="U33" s="1">
        <f t="shared" ca="1" si="14"/>
        <v>1.5192461230329717</v>
      </c>
      <c r="W33" s="5">
        <f>+PRODUCT(F33:F$44)</f>
        <v>0.86367134697207193</v>
      </c>
      <c r="X33" s="2">
        <f t="shared" si="9"/>
        <v>0.39711375864599113</v>
      </c>
      <c r="Z33" s="24">
        <f t="shared" ca="1" si="10"/>
        <v>4.4815582758944528</v>
      </c>
      <c r="AA33" s="24">
        <f t="shared" ca="1" si="11"/>
        <v>11.22020760312032</v>
      </c>
      <c r="AB33" s="1"/>
    </row>
    <row r="34" spans="1:28" x14ac:dyDescent="0.25">
      <c r="A34" s="9">
        <v>54</v>
      </c>
      <c r="B34" s="5">
        <v>7.8059999999999996E-3</v>
      </c>
      <c r="C34" s="3">
        <v>3.5400000000000001E-2</v>
      </c>
      <c r="D34" s="3">
        <v>4.5999999999999999E-3</v>
      </c>
      <c r="F34" s="13">
        <f t="shared" si="0"/>
        <v>0.99219400000000002</v>
      </c>
      <c r="G34" s="13">
        <f t="shared" si="1"/>
        <v>0.96460000000000001</v>
      </c>
      <c r="H34" s="13">
        <f t="shared" si="2"/>
        <v>0.99539999999999995</v>
      </c>
      <c r="K34" s="13">
        <f t="shared" si="3"/>
        <v>0.95266780887096003</v>
      </c>
      <c r="M34" s="2">
        <v>2.5960000000000001</v>
      </c>
      <c r="N34" s="3">
        <f t="shared" si="4"/>
        <v>5.6303695049635287</v>
      </c>
      <c r="O34" s="10">
        <f t="shared" si="12"/>
        <v>70.60021601255491</v>
      </c>
      <c r="P34" s="9">
        <f t="shared" si="5"/>
        <v>5</v>
      </c>
      <c r="Q34" s="2">
        <f t="shared" ca="1" si="13"/>
        <v>45.62292013256841</v>
      </c>
      <c r="R34" s="12">
        <f t="shared" ca="1" si="6"/>
        <v>4.9954591759972997</v>
      </c>
      <c r="S34" s="20">
        <f t="shared" si="7"/>
        <v>25</v>
      </c>
      <c r="T34" s="3">
        <f t="shared" ca="1" si="8"/>
        <v>0.18397707782760531</v>
      </c>
      <c r="U34" s="1">
        <f t="shared" ca="1" si="14"/>
        <v>1.689320113171382</v>
      </c>
      <c r="W34" s="5">
        <f>+PRODUCT(F34:F$44)</f>
        <v>0.86987091699751329</v>
      </c>
      <c r="X34" s="2">
        <f t="shared" si="9"/>
        <v>0.4288828593376704</v>
      </c>
      <c r="Z34" s="24">
        <f t="shared" ca="1" si="10"/>
        <v>5.4205445607390228</v>
      </c>
      <c r="AA34" s="24">
        <f t="shared" ca="1" si="11"/>
        <v>13.571091024431182</v>
      </c>
      <c r="AB34" s="1">
        <v>13.65</v>
      </c>
    </row>
    <row r="35" spans="1:28" x14ac:dyDescent="0.25">
      <c r="A35" s="9">
        <v>55</v>
      </c>
      <c r="B35" s="5">
        <v>8.5190000000000005E-3</v>
      </c>
      <c r="C35" s="3">
        <v>0</v>
      </c>
      <c r="D35" s="3">
        <v>5.0000000000000001E-3</v>
      </c>
      <c r="F35" s="13">
        <f t="shared" si="0"/>
        <v>0.99148099999999995</v>
      </c>
      <c r="G35" s="13">
        <f t="shared" si="1"/>
        <v>1</v>
      </c>
      <c r="H35" s="13">
        <f t="shared" si="2"/>
        <v>0.995</v>
      </c>
      <c r="K35" s="13">
        <f t="shared" si="3"/>
        <v>0.98652359499999998</v>
      </c>
      <c r="M35" s="2">
        <v>2.6240000000000001</v>
      </c>
      <c r="N35" s="3">
        <f t="shared" si="4"/>
        <v>5.9756525655144506</v>
      </c>
      <c r="O35" s="10">
        <f t="shared" si="12"/>
        <v>76.575868578069361</v>
      </c>
      <c r="P35" s="9">
        <f t="shared" si="5"/>
        <v>5</v>
      </c>
      <c r="Q35" s="2">
        <f t="shared" ca="1" si="13"/>
        <v>50.012370270198048</v>
      </c>
      <c r="R35" s="12">
        <f t="shared" ca="1" si="6"/>
        <v>5.3126996615742623</v>
      </c>
      <c r="S35" s="20">
        <f t="shared" si="7"/>
        <v>26</v>
      </c>
      <c r="T35" s="3">
        <f t="shared" ca="1" si="8"/>
        <v>0.19865567701497522</v>
      </c>
      <c r="U35" s="1">
        <f t="shared" ca="1" si="14"/>
        <v>1.8732971909989873</v>
      </c>
      <c r="W35" s="5">
        <f>+PRODUCT(F35:F$44)</f>
        <v>0.87671455078090876</v>
      </c>
      <c r="X35" s="2">
        <f t="shared" si="9"/>
        <v>0.46319348808468408</v>
      </c>
      <c r="Z35" s="24">
        <f t="shared" ca="1" si="10"/>
        <v>6.5428175072420807</v>
      </c>
      <c r="AA35" s="24">
        <f t="shared" ca="1" si="11"/>
        <v>16.380858224126168</v>
      </c>
      <c r="AB35" s="1"/>
    </row>
    <row r="36" spans="1:28" x14ac:dyDescent="0.25">
      <c r="A36" s="9">
        <v>56</v>
      </c>
      <c r="B36" s="5">
        <v>9.2619999999999994E-3</v>
      </c>
      <c r="C36" s="3">
        <v>0</v>
      </c>
      <c r="D36" s="3">
        <v>5.4000000000000003E-3</v>
      </c>
      <c r="F36" s="13">
        <f t="shared" si="0"/>
        <v>0.99073800000000001</v>
      </c>
      <c r="G36" s="13">
        <f t="shared" si="1"/>
        <v>1</v>
      </c>
      <c r="H36" s="13">
        <f t="shared" si="2"/>
        <v>0.99460000000000004</v>
      </c>
      <c r="K36" s="13">
        <f t="shared" si="3"/>
        <v>0.98538801480000004</v>
      </c>
      <c r="M36" s="2">
        <v>2.6509999999999998</v>
      </c>
      <c r="N36" s="3">
        <f t="shared" si="4"/>
        <v>6.3389968364092031</v>
      </c>
      <c r="O36" s="10">
        <f t="shared" si="12"/>
        <v>82.91486541447857</v>
      </c>
      <c r="P36" s="9">
        <f t="shared" si="5"/>
        <v>5</v>
      </c>
      <c r="Q36" s="2">
        <f t="shared" ca="1" si="13"/>
        <v>54.690614108955884</v>
      </c>
      <c r="R36" s="12">
        <f t="shared" ca="1" si="6"/>
        <v>5.644850261104537</v>
      </c>
      <c r="S36" s="20">
        <f t="shared" si="7"/>
        <v>27</v>
      </c>
      <c r="T36" s="3">
        <f t="shared" ca="1" si="8"/>
        <v>0.21421148773337517</v>
      </c>
      <c r="U36" s="1">
        <f t="shared" ca="1" si="14"/>
        <v>2.0719528680139625</v>
      </c>
      <c r="W36" s="5">
        <f>+PRODUCT(F36:F$44)</f>
        <v>0.88424745484876555</v>
      </c>
      <c r="X36" s="2">
        <f t="shared" si="9"/>
        <v>0.50024896713145883</v>
      </c>
      <c r="Z36" s="24">
        <f t="shared" ca="1" si="10"/>
        <v>7.8827428008316147</v>
      </c>
      <c r="AA36" s="24">
        <f t="shared" ca="1" si="11"/>
        <v>19.735548499518359</v>
      </c>
      <c r="AB36" s="1">
        <v>19.829999999999998</v>
      </c>
    </row>
    <row r="37" spans="1:28" x14ac:dyDescent="0.25">
      <c r="A37" s="9">
        <v>57</v>
      </c>
      <c r="B37" s="5">
        <v>1.0038999999999999E-2</v>
      </c>
      <c r="C37" s="3">
        <v>0</v>
      </c>
      <c r="D37" s="3">
        <v>6.0000000000000001E-3</v>
      </c>
      <c r="F37" s="13">
        <f t="shared" si="0"/>
        <v>0.98996099999999998</v>
      </c>
      <c r="G37" s="13">
        <f t="shared" si="1"/>
        <v>1</v>
      </c>
      <c r="H37" s="13">
        <f t="shared" si="2"/>
        <v>0.99399999999999999</v>
      </c>
      <c r="K37" s="13">
        <f t="shared" si="3"/>
        <v>0.98402123399999997</v>
      </c>
      <c r="M37" s="2">
        <v>2.6739999999999999</v>
      </c>
      <c r="N37" s="3">
        <f t="shared" si="4"/>
        <v>6.7136934807944622</v>
      </c>
      <c r="O37" s="10">
        <f t="shared" si="12"/>
        <v>89.628558895273031</v>
      </c>
      <c r="P37" s="9">
        <f t="shared" si="5"/>
        <v>5</v>
      </c>
      <c r="Q37" s="2">
        <f t="shared" ca="1" si="13"/>
        <v>59.671622947450707</v>
      </c>
      <c r="R37" s="12">
        <f t="shared" ca="1" si="6"/>
        <v>5.991387189564465</v>
      </c>
      <c r="S37" s="20">
        <f t="shared" si="7"/>
        <v>28</v>
      </c>
      <c r="T37" s="3">
        <f t="shared" ca="1" si="8"/>
        <v>0.23021826386973787</v>
      </c>
      <c r="U37" s="1">
        <f t="shared" ca="1" si="14"/>
        <v>2.2861643557473377</v>
      </c>
      <c r="W37" s="5">
        <f>+PRODUCT(F37:F$44)</f>
        <v>0.89251391876436104</v>
      </c>
      <c r="X37" s="2">
        <f t="shared" si="9"/>
        <v>0.54026888450197563</v>
      </c>
      <c r="Z37" s="24">
        <f t="shared" ca="1" si="10"/>
        <v>9.4813432288391333</v>
      </c>
      <c r="AA37" s="24">
        <f t="shared" ca="1" si="11"/>
        <v>23.737868133106403</v>
      </c>
      <c r="AB37" s="1"/>
    </row>
    <row r="38" spans="1:28" x14ac:dyDescent="0.25">
      <c r="A38" s="9">
        <v>58</v>
      </c>
      <c r="B38" s="5">
        <v>1.0888999999999999E-2</v>
      </c>
      <c r="C38" s="3">
        <v>0</v>
      </c>
      <c r="D38" s="3">
        <v>6.7999999999999996E-3</v>
      </c>
      <c r="F38" s="13">
        <f t="shared" si="0"/>
        <v>0.98911099999999996</v>
      </c>
      <c r="G38" s="13">
        <f t="shared" si="1"/>
        <v>1</v>
      </c>
      <c r="H38" s="13">
        <f t="shared" si="2"/>
        <v>0.99319999999999997</v>
      </c>
      <c r="K38" s="13">
        <f t="shared" si="3"/>
        <v>0.98238504519999992</v>
      </c>
      <c r="M38" s="2">
        <v>2.6960000000000002</v>
      </c>
      <c r="N38" s="3">
        <f t="shared" si="4"/>
        <v>7.1073760304536142</v>
      </c>
      <c r="O38" s="10">
        <f t="shared" si="12"/>
        <v>96.735934925726639</v>
      </c>
      <c r="P38" s="9">
        <f t="shared" si="5"/>
        <v>5</v>
      </c>
      <c r="Q38" s="2">
        <f t="shared" ca="1" si="13"/>
        <v>64.969846507591384</v>
      </c>
      <c r="R38" s="12">
        <f t="shared" ca="1" si="6"/>
        <v>6.3532176836270509</v>
      </c>
      <c r="S38" s="20">
        <f t="shared" si="7"/>
        <v>29</v>
      </c>
      <c r="T38" s="3">
        <f t="shared" ca="1" si="8"/>
        <v>0.2472670727606916</v>
      </c>
      <c r="U38" s="1">
        <f t="shared" ca="1" si="14"/>
        <v>2.5163826196170755</v>
      </c>
      <c r="W38" s="5">
        <f>+PRODUCT(F38:F$44)</f>
        <v>0.90156472705930946</v>
      </c>
      <c r="X38" s="2">
        <f t="shared" si="9"/>
        <v>0.58349039526213364</v>
      </c>
      <c r="Z38" s="24">
        <f t="shared" ca="1" si="10"/>
        <v>11.385307531559754</v>
      </c>
      <c r="AA38" s="24">
        <f t="shared" ca="1" si="11"/>
        <v>28.504708912654646</v>
      </c>
      <c r="AB38" s="1">
        <v>28.61</v>
      </c>
    </row>
    <row r="39" spans="1:28" x14ac:dyDescent="0.25">
      <c r="A39" s="9">
        <v>59</v>
      </c>
      <c r="B39" s="5">
        <v>1.1924000000000001E-2</v>
      </c>
      <c r="C39" s="3">
        <v>0</v>
      </c>
      <c r="D39" s="3">
        <v>8.0000000000000002E-3</v>
      </c>
      <c r="F39" s="13">
        <f t="shared" si="0"/>
        <v>0.98807599999999995</v>
      </c>
      <c r="G39" s="13">
        <f t="shared" si="1"/>
        <v>1</v>
      </c>
      <c r="H39" s="13">
        <f t="shared" si="2"/>
        <v>0.99199999999999999</v>
      </c>
      <c r="K39" s="13">
        <f t="shared" si="3"/>
        <v>0.98017139199999992</v>
      </c>
      <c r="M39" s="2">
        <v>2.7149999999999999</v>
      </c>
      <c r="N39" s="3">
        <f t="shared" si="4"/>
        <v>7.5153383600948231</v>
      </c>
      <c r="O39" s="10">
        <f t="shared" si="12"/>
        <v>104.25127328582147</v>
      </c>
      <c r="P39" s="9">
        <f t="shared" si="5"/>
        <v>5</v>
      </c>
      <c r="Q39" s="2">
        <f t="shared" ca="1" si="13"/>
        <v>70.60021601255491</v>
      </c>
      <c r="R39" s="12">
        <f t="shared" ca="1" si="6"/>
        <v>6.7302114546533121</v>
      </c>
      <c r="S39" s="20">
        <f t="shared" si="7"/>
        <v>30</v>
      </c>
      <c r="T39" s="3">
        <f t="shared" ca="1" si="8"/>
        <v>0.26494546221622306</v>
      </c>
      <c r="U39" s="1">
        <f t="shared" ca="1" si="14"/>
        <v>2.7636496923777671</v>
      </c>
      <c r="W39" s="5">
        <f>+PRODUCT(F39:F$44)</f>
        <v>0.9114899410271543</v>
      </c>
      <c r="X39" s="2">
        <f t="shared" si="9"/>
        <v>0.63016962688310441</v>
      </c>
      <c r="Z39" s="24">
        <f t="shared" ca="1" si="10"/>
        <v>13.65305393372158</v>
      </c>
      <c r="AA39" s="24">
        <f t="shared" ca="1" si="11"/>
        <v>34.18232902982394</v>
      </c>
      <c r="AB39" s="1"/>
    </row>
    <row r="40" spans="1:28" x14ac:dyDescent="0.25">
      <c r="A40" s="9">
        <v>60</v>
      </c>
      <c r="B40" s="5">
        <v>1.3119E-2</v>
      </c>
      <c r="C40" s="3">
        <v>0</v>
      </c>
      <c r="D40" s="3">
        <v>9.7999999999999997E-3</v>
      </c>
      <c r="F40" s="13">
        <f t="shared" si="0"/>
        <v>0.98688100000000001</v>
      </c>
      <c r="G40" s="13">
        <f t="shared" si="1"/>
        <v>1</v>
      </c>
      <c r="H40" s="13">
        <f t="shared" si="2"/>
        <v>0.99019999999999997</v>
      </c>
      <c r="K40" s="13">
        <f t="shared" si="3"/>
        <v>0.97720956619999999</v>
      </c>
      <c r="M40" s="2">
        <v>2.7309999999999999</v>
      </c>
      <c r="N40" s="3">
        <f t="shared" si="4"/>
        <v>7.9376090292780486</v>
      </c>
      <c r="O40" s="10">
        <f t="shared" si="12"/>
        <v>112.18888231509952</v>
      </c>
      <c r="P40" s="9">
        <f t="shared" si="5"/>
        <v>5</v>
      </c>
      <c r="Q40" s="2">
        <f t="shared" ca="1" si="13"/>
        <v>76.575868578069361</v>
      </c>
      <c r="R40" s="12">
        <f t="shared" ca="1" si="6"/>
        <v>7.1226027474060318</v>
      </c>
      <c r="S40" s="20">
        <f t="shared" si="7"/>
        <v>31</v>
      </c>
      <c r="T40" s="3">
        <f t="shared" ca="1" si="8"/>
        <v>0.28341512294981452</v>
      </c>
      <c r="U40" s="1">
        <f t="shared" ca="1" si="14"/>
        <v>3.0285951545939902</v>
      </c>
      <c r="W40" s="5">
        <f>+PRODUCT(F40:F$44)</f>
        <v>0.9224897083090311</v>
      </c>
      <c r="X40" s="2">
        <f t="shared" si="9"/>
        <v>0.68058319703375281</v>
      </c>
      <c r="Z40" s="24">
        <f t="shared" ca="1" si="10"/>
        <v>16.353903882609437</v>
      </c>
      <c r="AA40" s="24">
        <f t="shared" ca="1" si="11"/>
        <v>40.94428441806452</v>
      </c>
      <c r="AB40" s="1">
        <v>41.05</v>
      </c>
    </row>
    <row r="41" spans="1:28" x14ac:dyDescent="0.25">
      <c r="A41" s="9">
        <v>61</v>
      </c>
      <c r="B41" s="5">
        <v>1.444E-2</v>
      </c>
      <c r="C41" s="3">
        <v>0</v>
      </c>
      <c r="D41" s="3">
        <v>1.24E-2</v>
      </c>
      <c r="F41" s="13">
        <f t="shared" si="0"/>
        <v>0.98555999999999999</v>
      </c>
      <c r="G41" s="13">
        <f t="shared" si="1"/>
        <v>1</v>
      </c>
      <c r="H41" s="13">
        <f t="shared" si="2"/>
        <v>0.98760000000000003</v>
      </c>
      <c r="K41" s="13">
        <f t="shared" si="3"/>
        <v>0.97333905600000004</v>
      </c>
      <c r="M41" s="2">
        <v>2.7450000000000001</v>
      </c>
      <c r="N41" s="3">
        <f t="shared" si="4"/>
        <v>8.3772148021371891</v>
      </c>
      <c r="O41" s="10">
        <f t="shared" si="12"/>
        <v>120.56609711723671</v>
      </c>
      <c r="P41" s="9">
        <f t="shared" si="5"/>
        <v>5</v>
      </c>
      <c r="Q41" s="2">
        <f t="shared" ca="1" si="13"/>
        <v>82.91486541447857</v>
      </c>
      <c r="R41" s="12">
        <f t="shared" ca="1" si="6"/>
        <v>7.5302463405516278</v>
      </c>
      <c r="S41" s="20">
        <f t="shared" si="7"/>
        <v>32</v>
      </c>
      <c r="T41" s="3">
        <f t="shared" ca="1" si="8"/>
        <v>0.3025079659209764</v>
      </c>
      <c r="U41" s="1">
        <f t="shared" ca="1" si="14"/>
        <v>3.3120102775438047</v>
      </c>
      <c r="W41" s="5">
        <f>+PRODUCT(F41:F$44)</f>
        <v>0.93475272936557829</v>
      </c>
      <c r="X41" s="2">
        <f t="shared" si="9"/>
        <v>0.73502985279645316</v>
      </c>
      <c r="Z41" s="24">
        <f t="shared" ca="1" si="10"/>
        <v>19.571804150020391</v>
      </c>
      <c r="AA41" s="24">
        <f t="shared" ca="1" si="11"/>
        <v>49.000747555159656</v>
      </c>
      <c r="AB41" s="1"/>
    </row>
    <row r="42" spans="1:28" x14ac:dyDescent="0.25">
      <c r="A42" s="9">
        <v>62</v>
      </c>
      <c r="B42" s="5">
        <v>1.5862999999999999E-2</v>
      </c>
      <c r="C42" s="3">
        <v>0</v>
      </c>
      <c r="D42" s="3">
        <v>1.6E-2</v>
      </c>
      <c r="F42" s="13">
        <f t="shared" si="0"/>
        <v>0.98413700000000004</v>
      </c>
      <c r="G42" s="13">
        <f t="shared" si="1"/>
        <v>1</v>
      </c>
      <c r="H42" s="13">
        <f t="shared" si="2"/>
        <v>0.98399999999999999</v>
      </c>
      <c r="K42" s="13">
        <f t="shared" si="3"/>
        <v>0.96839080799999999</v>
      </c>
      <c r="M42" s="2">
        <v>2.7559999999999998</v>
      </c>
      <c r="N42" s="3">
        <f t="shared" si="4"/>
        <v>8.8313239323951169</v>
      </c>
      <c r="O42" s="10">
        <f t="shared" si="12"/>
        <v>129.39742104963182</v>
      </c>
      <c r="P42" s="9">
        <f t="shared" si="5"/>
        <v>5</v>
      </c>
      <c r="Q42" s="2">
        <f t="shared" ca="1" si="13"/>
        <v>89.628558895273031</v>
      </c>
      <c r="R42" s="12">
        <f t="shared" ca="1" si="6"/>
        <v>7.9537724308717568</v>
      </c>
      <c r="S42" s="20">
        <f t="shared" si="7"/>
        <v>33</v>
      </c>
      <c r="T42" s="3">
        <f t="shared" ca="1" si="8"/>
        <v>0.32259910981673867</v>
      </c>
      <c r="U42" s="1">
        <f t="shared" ca="1" si="14"/>
        <v>3.6145182434647811</v>
      </c>
      <c r="W42" s="5">
        <f>+PRODUCT(F42:F$44)</f>
        <v>0.94844832315189154</v>
      </c>
      <c r="X42" s="2">
        <f t="shared" si="9"/>
        <v>0.79383224102016947</v>
      </c>
      <c r="Z42" s="24">
        <f t="shared" ca="1" si="10"/>
        <v>23.406166666881973</v>
      </c>
      <c r="AA42" s="24">
        <f t="shared" ca="1" si="11"/>
        <v>58.600610106589556</v>
      </c>
      <c r="AB42" s="1">
        <v>58.69</v>
      </c>
    </row>
    <row r="43" spans="1:28" x14ac:dyDescent="0.25">
      <c r="A43" s="9">
        <v>63</v>
      </c>
      <c r="B43" s="5">
        <v>1.7413000000000001E-2</v>
      </c>
      <c r="C43" s="3">
        <v>0</v>
      </c>
      <c r="D43" s="3">
        <v>2.0799999999999999E-2</v>
      </c>
      <c r="F43" s="13">
        <f t="shared" si="0"/>
        <v>0.98258699999999999</v>
      </c>
      <c r="G43" s="13">
        <f t="shared" si="1"/>
        <v>1</v>
      </c>
      <c r="H43" s="13">
        <f t="shared" si="2"/>
        <v>0.97919999999999996</v>
      </c>
      <c r="K43" s="13">
        <f t="shared" si="3"/>
        <v>0.96214919039999991</v>
      </c>
      <c r="M43" s="2">
        <v>2.7639999999999998</v>
      </c>
      <c r="N43" s="3">
        <f t="shared" si="4"/>
        <v>9.2998070814938707</v>
      </c>
      <c r="O43" s="10">
        <f t="shared" si="12"/>
        <v>138.69722813112568</v>
      </c>
      <c r="P43" s="9">
        <f t="shared" si="5"/>
        <v>5</v>
      </c>
      <c r="Q43" s="2">
        <f t="shared" ca="1" si="13"/>
        <v>96.735934925726639</v>
      </c>
      <c r="R43" s="12">
        <f t="shared" ca="1" si="6"/>
        <v>8.3922586410798097</v>
      </c>
      <c r="S43" s="20">
        <f t="shared" si="7"/>
        <v>34</v>
      </c>
      <c r="T43" s="3">
        <f t="shared" ca="1" si="8"/>
        <v>0.34293455366918346</v>
      </c>
      <c r="U43" s="1">
        <f t="shared" ca="1" si="14"/>
        <v>3.9371173532815198</v>
      </c>
      <c r="W43" s="5">
        <f>+PRODUCT(F43:F$44)</f>
        <v>0.96373606840500003</v>
      </c>
      <c r="X43" s="2">
        <f t="shared" si="9"/>
        <v>0.8573388203017831</v>
      </c>
      <c r="Z43" s="24">
        <f t="shared" ca="1" si="10"/>
        <v>27.978628869798712</v>
      </c>
      <c r="AA43" s="24">
        <f t="shared" ca="1" si="11"/>
        <v>70.048408398112869</v>
      </c>
      <c r="AB43" s="1"/>
    </row>
    <row r="44" spans="1:28" x14ac:dyDescent="0.25">
      <c r="A44" s="9">
        <v>64</v>
      </c>
      <c r="B44" s="5">
        <v>1.9185000000000001E-2</v>
      </c>
      <c r="C44" s="3">
        <v>0</v>
      </c>
      <c r="D44" s="3">
        <v>2.7E-2</v>
      </c>
      <c r="F44" s="13">
        <f t="shared" si="0"/>
        <v>0.98081499999999999</v>
      </c>
      <c r="G44" s="13">
        <f t="shared" si="1"/>
        <v>1</v>
      </c>
      <c r="H44" s="13">
        <f t="shared" si="2"/>
        <v>0.97299999999999998</v>
      </c>
      <c r="K44" s="13">
        <f t="shared" si="3"/>
        <v>0.95433299500000002</v>
      </c>
      <c r="M44" s="2">
        <v>2.7690000000000001</v>
      </c>
      <c r="N44" s="3">
        <f t="shared" si="4"/>
        <v>9.7824616856329083</v>
      </c>
      <c r="O44" s="10">
        <f t="shared" si="12"/>
        <v>148.47968981675859</v>
      </c>
      <c r="P44" s="9">
        <f t="shared" si="5"/>
        <v>5</v>
      </c>
      <c r="Q44" s="2">
        <f t="shared" ca="1" si="13"/>
        <v>104.25127328582147</v>
      </c>
      <c r="R44" s="12">
        <f t="shared" ca="1" si="6"/>
        <v>8.8456833061874249</v>
      </c>
      <c r="S44" s="20">
        <f t="shared" si="7"/>
        <v>35</v>
      </c>
      <c r="T44" s="3">
        <f t="shared" ca="1" si="8"/>
        <v>0.36393182879769448</v>
      </c>
      <c r="U44" s="1">
        <f t="shared" ca="1" si="14"/>
        <v>4.2800519069507033</v>
      </c>
      <c r="W44" s="5">
        <f>+PRODUCT(F44:F$44)</f>
        <v>0.98081499999999999</v>
      </c>
      <c r="X44" s="2">
        <f t="shared" si="9"/>
        <v>0.92592592592592582</v>
      </c>
      <c r="Z44" s="24">
        <f t="shared" ca="1" si="10"/>
        <v>33.431036758760833</v>
      </c>
      <c r="AA44" s="24">
        <f t="shared" ca="1" si="11"/>
        <v>83.699273718800001</v>
      </c>
      <c r="AB44" s="1">
        <v>83.74</v>
      </c>
    </row>
    <row r="45" spans="1:28" x14ac:dyDescent="0.25">
      <c r="A45" s="9">
        <v>65</v>
      </c>
      <c r="B45" s="5">
        <v>2.1260000000000001E-2</v>
      </c>
      <c r="D45" s="3"/>
      <c r="F45" s="13">
        <f t="shared" si="0"/>
        <v>0.97873999999999994</v>
      </c>
      <c r="G45" s="13">
        <f t="shared" si="1"/>
        <v>1</v>
      </c>
      <c r="H45" s="13">
        <f t="shared" si="2"/>
        <v>1</v>
      </c>
      <c r="J45" s="32">
        <v>1</v>
      </c>
      <c r="K45" s="13">
        <f t="shared" si="3"/>
        <v>0.97873999999999994</v>
      </c>
      <c r="N45" s="3"/>
      <c r="O45" s="3"/>
      <c r="P45" s="9"/>
      <c r="Q45" s="2"/>
      <c r="T45" s="3"/>
      <c r="U45" s="1">
        <f t="shared" ca="1" si="14"/>
        <v>4.6439837357483977</v>
      </c>
      <c r="W45" s="32">
        <v>1</v>
      </c>
      <c r="X45" s="2">
        <f>+$X$7^(65-$A45)</f>
        <v>1</v>
      </c>
      <c r="Y45" s="2">
        <f>+$X$7^($A45-65)*$J45</f>
        <v>1</v>
      </c>
      <c r="Z45" s="24">
        <f t="shared" ca="1" si="10"/>
        <v>39.941848087090108</v>
      </c>
      <c r="AA45" s="24">
        <f t="shared" ca="1" si="11"/>
        <v>100</v>
      </c>
      <c r="AB45" s="1">
        <v>100</v>
      </c>
    </row>
    <row r="46" spans="1:28" x14ac:dyDescent="0.25">
      <c r="A46" s="9">
        <v>66</v>
      </c>
      <c r="B46" s="5">
        <v>2.3643000000000001E-2</v>
      </c>
      <c r="F46" s="31">
        <f t="shared" ref="F46:F90" si="15">1-B46</f>
        <v>0.97635700000000003</v>
      </c>
      <c r="J46" s="5">
        <f>+J45*F45</f>
        <v>0.97873999999999994</v>
      </c>
      <c r="K46" t="s">
        <v>358</v>
      </c>
      <c r="U46" s="27">
        <f ca="1">+U45</f>
        <v>4.6439837357483977</v>
      </c>
      <c r="Y46" s="2">
        <f>+$X$7^($A46-65)*$J46</f>
        <v>0.90624074074074057</v>
      </c>
    </row>
    <row r="47" spans="1:28" x14ac:dyDescent="0.25">
      <c r="A47" s="9">
        <v>67</v>
      </c>
      <c r="B47" s="5">
        <v>2.6315999999999999E-2</v>
      </c>
      <c r="F47" s="31">
        <f t="shared" si="15"/>
        <v>0.97368399999999999</v>
      </c>
      <c r="J47" s="5">
        <f t="shared" ref="J47:J90" si="16">+J46*F46</f>
        <v>0.95559965017999993</v>
      </c>
      <c r="U47" s="27">
        <f t="shared" ref="U47:U90" ca="1" si="17">+U46</f>
        <v>4.6439837357483977</v>
      </c>
      <c r="Y47" s="2">
        <f t="shared" ref="Y47:Y90" si="18">+$X$7^($A47-65)*$J47</f>
        <v>0.8192726767661177</v>
      </c>
    </row>
    <row r="48" spans="1:28" x14ac:dyDescent="0.25">
      <c r="A48" s="9">
        <v>68</v>
      </c>
      <c r="B48" s="5">
        <v>2.9187999999999999E-2</v>
      </c>
      <c r="F48" s="31">
        <f t="shared" si="15"/>
        <v>0.97081200000000001</v>
      </c>
      <c r="J48" s="5">
        <f t="shared" si="16"/>
        <v>0.93045208978586302</v>
      </c>
      <c r="U48" s="27">
        <f t="shared" ca="1" si="17"/>
        <v>4.6439837357483977</v>
      </c>
      <c r="Y48" s="2">
        <f t="shared" si="18"/>
        <v>0.73862286759661155</v>
      </c>
    </row>
    <row r="49" spans="1:25" x14ac:dyDescent="0.25">
      <c r="A49" s="9">
        <v>69</v>
      </c>
      <c r="B49" s="5">
        <v>3.2434999999999999E-2</v>
      </c>
      <c r="F49" s="31">
        <f t="shared" si="15"/>
        <v>0.96756500000000001</v>
      </c>
      <c r="J49" s="5">
        <f t="shared" si="16"/>
        <v>0.90329405418919329</v>
      </c>
      <c r="U49" s="27">
        <f t="shared" ca="1" si="17"/>
        <v>4.6439837357483977</v>
      </c>
      <c r="Y49" s="2">
        <f t="shared" si="18"/>
        <v>0.66394809568259416</v>
      </c>
    </row>
    <row r="50" spans="1:25" x14ac:dyDescent="0.25">
      <c r="A50" s="9">
        <v>70</v>
      </c>
      <c r="B50" s="5">
        <v>3.6105999999999999E-2</v>
      </c>
      <c r="F50" s="31">
        <f t="shared" si="15"/>
        <v>0.96389400000000003</v>
      </c>
      <c r="J50" s="5">
        <f t="shared" si="16"/>
        <v>0.87399571154156686</v>
      </c>
      <c r="U50" s="27">
        <f t="shared" ca="1" si="17"/>
        <v>4.6439837357483977</v>
      </c>
      <c r="Y50" s="2">
        <f t="shared" si="18"/>
        <v>0.59482679555474915</v>
      </c>
    </row>
    <row r="51" spans="1:25" x14ac:dyDescent="0.25">
      <c r="A51" s="9">
        <v>71</v>
      </c>
      <c r="B51" s="5">
        <v>4.0008000000000002E-2</v>
      </c>
      <c r="F51" s="31">
        <f t="shared" si="15"/>
        <v>0.95999199999999996</v>
      </c>
      <c r="J51" s="5">
        <f t="shared" si="16"/>
        <v>0.84243922238064706</v>
      </c>
      <c r="U51" s="27">
        <f t="shared" ca="1" si="17"/>
        <v>4.6439837357483977</v>
      </c>
      <c r="Y51" s="2">
        <f t="shared" si="18"/>
        <v>0.53087961043930498</v>
      </c>
    </row>
    <row r="52" spans="1:25" x14ac:dyDescent="0.25">
      <c r="A52" s="9">
        <v>72</v>
      </c>
      <c r="B52" s="5">
        <v>4.3826999999999998E-2</v>
      </c>
      <c r="F52" s="31">
        <f t="shared" si="15"/>
        <v>0.95617300000000005</v>
      </c>
      <c r="J52" s="5">
        <f t="shared" si="16"/>
        <v>0.8087349139716421</v>
      </c>
      <c r="U52" s="27">
        <f t="shared" ca="1" si="17"/>
        <v>4.6439837357483977</v>
      </c>
      <c r="Y52" s="2">
        <f t="shared" si="18"/>
        <v>0.4718890546156011</v>
      </c>
    </row>
    <row r="53" spans="1:25" x14ac:dyDescent="0.25">
      <c r="A53" s="9">
        <v>73</v>
      </c>
      <c r="B53" s="5">
        <v>4.7489000000000003E-2</v>
      </c>
      <c r="F53" s="31">
        <f t="shared" si="15"/>
        <v>0.952511</v>
      </c>
      <c r="J53" s="5">
        <f t="shared" si="16"/>
        <v>0.77329048889700702</v>
      </c>
      <c r="U53" s="27">
        <f t="shared" ca="1" si="17"/>
        <v>4.6439837357483977</v>
      </c>
      <c r="Y53" s="2">
        <f t="shared" si="18"/>
        <v>0.41778478983237338</v>
      </c>
    </row>
    <row r="54" spans="1:25" x14ac:dyDescent="0.25">
      <c r="A54" s="9">
        <v>74</v>
      </c>
      <c r="B54" s="5">
        <v>5.1221000000000003E-2</v>
      </c>
      <c r="F54" s="31">
        <f t="shared" si="15"/>
        <v>0.94877900000000004</v>
      </c>
      <c r="J54" s="5">
        <f t="shared" si="16"/>
        <v>0.73656769686977708</v>
      </c>
      <c r="U54" s="27">
        <f t="shared" ca="1" si="17"/>
        <v>4.6439837357483977</v>
      </c>
      <c r="Y54" s="2">
        <f t="shared" si="18"/>
        <v>0.36846722958150346</v>
      </c>
    </row>
    <row r="55" spans="1:25" x14ac:dyDescent="0.25">
      <c r="A55" s="9">
        <v>75</v>
      </c>
      <c r="B55" s="5">
        <v>5.5293000000000002E-2</v>
      </c>
      <c r="F55" s="31">
        <f t="shared" si="15"/>
        <v>0.94470699999999996</v>
      </c>
      <c r="J55" s="5">
        <f t="shared" si="16"/>
        <v>0.69883996286841021</v>
      </c>
      <c r="U55" s="27">
        <f t="shared" ca="1" si="17"/>
        <v>4.6439837357483977</v>
      </c>
      <c r="Y55" s="2">
        <f t="shared" si="18"/>
        <v>0.32369812001399001</v>
      </c>
    </row>
    <row r="56" spans="1:25" x14ac:dyDescent="0.25">
      <c r="A56" s="9">
        <v>76</v>
      </c>
      <c r="B56" s="5">
        <v>6.0068000000000003E-2</v>
      </c>
      <c r="F56" s="31">
        <f t="shared" si="15"/>
        <v>0.93993199999999999</v>
      </c>
      <c r="J56" s="5">
        <f t="shared" si="16"/>
        <v>0.66019900480152716</v>
      </c>
      <c r="U56" s="27">
        <f t="shared" ca="1" si="17"/>
        <v>4.6439837357483977</v>
      </c>
      <c r="Y56" s="2">
        <f t="shared" si="18"/>
        <v>0.28314803691116336</v>
      </c>
    </row>
    <row r="57" spans="1:25" x14ac:dyDescent="0.25">
      <c r="A57" s="9">
        <v>77</v>
      </c>
      <c r="B57" s="5">
        <v>6.5923999999999996E-2</v>
      </c>
      <c r="F57" s="31">
        <f t="shared" si="15"/>
        <v>0.93407600000000002</v>
      </c>
      <c r="J57" s="5">
        <f t="shared" si="16"/>
        <v>0.62054217098110898</v>
      </c>
      <c r="U57" s="27">
        <f t="shared" ca="1" si="17"/>
        <v>4.6439837357483977</v>
      </c>
      <c r="Y57" s="2">
        <f t="shared" si="18"/>
        <v>0.24642583391665146</v>
      </c>
    </row>
    <row r="58" spans="1:25" x14ac:dyDescent="0.25">
      <c r="A58" s="9">
        <v>78</v>
      </c>
      <c r="B58" s="5">
        <v>7.2595000000000007E-2</v>
      </c>
      <c r="F58" s="31">
        <f t="shared" si="15"/>
        <v>0.92740500000000003</v>
      </c>
      <c r="J58" s="5">
        <f t="shared" si="16"/>
        <v>0.57963354890135033</v>
      </c>
      <c r="U58" s="27">
        <f t="shared" ca="1" si="17"/>
        <v>4.6439837357483977</v>
      </c>
      <c r="Y58" s="2">
        <f t="shared" si="18"/>
        <v>0.21313005300141671</v>
      </c>
    </row>
    <row r="59" spans="1:25" x14ac:dyDescent="0.25">
      <c r="A59" s="9">
        <v>79</v>
      </c>
      <c r="B59" s="5">
        <v>7.9691999999999999E-2</v>
      </c>
      <c r="F59" s="31">
        <f t="shared" si="15"/>
        <v>0.92030800000000001</v>
      </c>
      <c r="J59" s="5">
        <f t="shared" si="16"/>
        <v>0.53755505141885684</v>
      </c>
      <c r="U59" s="27">
        <f t="shared" ca="1" si="17"/>
        <v>4.6439837357483977</v>
      </c>
      <c r="Y59" s="2">
        <f t="shared" si="18"/>
        <v>0.18301655259609156</v>
      </c>
    </row>
    <row r="60" spans="1:25" x14ac:dyDescent="0.25">
      <c r="A60" s="9">
        <v>80</v>
      </c>
      <c r="B60" s="5">
        <v>8.7430999999999995E-2</v>
      </c>
      <c r="F60" s="31">
        <f t="shared" si="15"/>
        <v>0.91256899999999996</v>
      </c>
      <c r="J60" s="5">
        <f t="shared" si="16"/>
        <v>0.49471621426118534</v>
      </c>
      <c r="U60" s="27">
        <f t="shared" ca="1" si="17"/>
        <v>4.6439837357483977</v>
      </c>
      <c r="Y60" s="2">
        <f t="shared" si="18"/>
        <v>0.1559551828579665</v>
      </c>
    </row>
    <row r="61" spans="1:25" x14ac:dyDescent="0.25">
      <c r="A61" s="9">
        <v>81</v>
      </c>
      <c r="B61" s="5">
        <v>9.5445000000000002E-2</v>
      </c>
      <c r="F61" s="31">
        <f t="shared" si="15"/>
        <v>0.904555</v>
      </c>
      <c r="J61" s="5">
        <f t="shared" si="16"/>
        <v>0.45146268093211561</v>
      </c>
      <c r="U61" s="27">
        <f t="shared" ca="1" si="17"/>
        <v>4.6439837357483977</v>
      </c>
      <c r="Y61" s="2">
        <f t="shared" si="18"/>
        <v>0.13177765302362188</v>
      </c>
    </row>
    <row r="62" spans="1:25" x14ac:dyDescent="0.25">
      <c r="A62" s="9">
        <v>82</v>
      </c>
      <c r="B62" s="5">
        <v>0.10369100000000001</v>
      </c>
      <c r="F62" s="31">
        <f t="shared" si="15"/>
        <v>0.89630900000000002</v>
      </c>
      <c r="J62" s="5">
        <f t="shared" si="16"/>
        <v>0.40837282535054986</v>
      </c>
      <c r="U62" s="27">
        <f t="shared" ca="1" si="17"/>
        <v>4.6439837357483977</v>
      </c>
      <c r="Y62" s="2">
        <f t="shared" si="18"/>
        <v>0.11037049530627988</v>
      </c>
    </row>
    <row r="63" spans="1:25" x14ac:dyDescent="0.25">
      <c r="A63" s="9">
        <v>83</v>
      </c>
      <c r="B63" s="5">
        <v>0.112303</v>
      </c>
      <c r="F63" s="31">
        <f t="shared" si="15"/>
        <v>0.88769699999999996</v>
      </c>
      <c r="J63" s="5">
        <f t="shared" si="16"/>
        <v>0.36602823871712603</v>
      </c>
      <c r="U63" s="27">
        <f t="shared" ca="1" si="17"/>
        <v>4.6439837357483977</v>
      </c>
      <c r="Y63" s="2">
        <f t="shared" si="18"/>
        <v>9.1598211368033713E-2</v>
      </c>
    </row>
    <row r="64" spans="1:25" x14ac:dyDescent="0.25">
      <c r="A64" s="9">
        <v>84</v>
      </c>
      <c r="B64" s="5">
        <v>0.121116</v>
      </c>
      <c r="F64" s="31">
        <f t="shared" si="15"/>
        <v>0.878884</v>
      </c>
      <c r="J64" s="5">
        <f t="shared" si="16"/>
        <v>0.3249221694244766</v>
      </c>
      <c r="U64" s="27">
        <f t="shared" ca="1" si="17"/>
        <v>4.6439837357483977</v>
      </c>
      <c r="Y64" s="2">
        <f t="shared" si="18"/>
        <v>7.5288386515527231E-2</v>
      </c>
    </row>
    <row r="65" spans="1:25" x14ac:dyDescent="0.25">
      <c r="A65" s="9">
        <v>85</v>
      </c>
      <c r="B65" s="5">
        <v>0.130102</v>
      </c>
      <c r="F65" s="31">
        <f t="shared" si="15"/>
        <v>0.86989800000000006</v>
      </c>
      <c r="J65" s="5">
        <f t="shared" si="16"/>
        <v>0.28556889595246171</v>
      </c>
      <c r="U65" s="27">
        <f t="shared" ca="1" si="17"/>
        <v>4.6439837357483977</v>
      </c>
      <c r="Y65" s="2">
        <f t="shared" si="18"/>
        <v>6.1268294716956155E-2</v>
      </c>
    </row>
    <row r="66" spans="1:25" x14ac:dyDescent="0.25">
      <c r="A66" s="9">
        <v>86</v>
      </c>
      <c r="B66" s="5">
        <v>0.13931499999999999</v>
      </c>
      <c r="F66" s="31">
        <f t="shared" si="15"/>
        <v>0.86068500000000003</v>
      </c>
      <c r="J66" s="5">
        <f t="shared" si="16"/>
        <v>0.24841581145125455</v>
      </c>
      <c r="U66" s="27">
        <f t="shared" ca="1" si="17"/>
        <v>4.6439837357483977</v>
      </c>
      <c r="Y66" s="2">
        <f t="shared" si="18"/>
        <v>4.9349228738602514E-2</v>
      </c>
    </row>
    <row r="67" spans="1:25" x14ac:dyDescent="0.25">
      <c r="A67" s="9">
        <v>87</v>
      </c>
      <c r="B67" s="5">
        <v>0.14871400000000001</v>
      </c>
      <c r="F67" s="31">
        <f t="shared" si="15"/>
        <v>0.85128599999999999</v>
      </c>
      <c r="J67" s="5">
        <f t="shared" si="16"/>
        <v>0.21380776267892304</v>
      </c>
      <c r="U67" s="27">
        <f t="shared" ca="1" si="17"/>
        <v>4.6439837357483977</v>
      </c>
      <c r="Y67" s="2">
        <f t="shared" si="18"/>
        <v>3.9327908274892687E-2</v>
      </c>
    </row>
    <row r="68" spans="1:25" x14ac:dyDescent="0.25">
      <c r="A68" s="9">
        <v>88</v>
      </c>
      <c r="B68" s="5">
        <v>0.15848599999999999</v>
      </c>
      <c r="F68" s="31">
        <f t="shared" si="15"/>
        <v>0.84151399999999998</v>
      </c>
      <c r="J68" s="5">
        <f t="shared" si="16"/>
        <v>0.18201155505988967</v>
      </c>
      <c r="U68" s="27">
        <f t="shared" ca="1" si="17"/>
        <v>4.6439837357483977</v>
      </c>
      <c r="Y68" s="2">
        <f t="shared" si="18"/>
        <v>3.0999349744166935E-2</v>
      </c>
    </row>
    <row r="69" spans="1:25" x14ac:dyDescent="0.25">
      <c r="A69" s="9">
        <v>89</v>
      </c>
      <c r="B69" s="5">
        <v>0.168709</v>
      </c>
      <c r="F69" s="31">
        <f t="shared" si="15"/>
        <v>0.831291</v>
      </c>
      <c r="J69" s="5">
        <f t="shared" si="16"/>
        <v>0.15316527174466799</v>
      </c>
      <c r="U69" s="27">
        <f t="shared" ca="1" si="17"/>
        <v>4.6439837357483977</v>
      </c>
      <c r="Y69" s="2">
        <f t="shared" si="18"/>
        <v>2.4154061852419348E-2</v>
      </c>
    </row>
    <row r="70" spans="1:25" x14ac:dyDescent="0.25">
      <c r="A70" s="9">
        <v>90</v>
      </c>
      <c r="B70" s="5">
        <v>0.179452</v>
      </c>
      <c r="F70" s="31">
        <f t="shared" si="15"/>
        <v>0.82054800000000006</v>
      </c>
      <c r="J70" s="5">
        <f t="shared" si="16"/>
        <v>0.1273249119138968</v>
      </c>
      <c r="U70" s="27">
        <f t="shared" ca="1" si="17"/>
        <v>4.6439837357483977</v>
      </c>
      <c r="Y70" s="2">
        <f t="shared" si="18"/>
        <v>1.8591716880888454E-2</v>
      </c>
    </row>
    <row r="71" spans="1:25" x14ac:dyDescent="0.25">
      <c r="A71" s="9">
        <v>91</v>
      </c>
      <c r="B71" s="5">
        <v>0.19048899999999999</v>
      </c>
      <c r="F71" s="31">
        <f t="shared" si="15"/>
        <v>0.80951099999999998</v>
      </c>
      <c r="J71" s="5">
        <f t="shared" si="16"/>
        <v>0.1044762018211242</v>
      </c>
      <c r="U71" s="27">
        <f t="shared" ca="1" si="17"/>
        <v>4.6439837357483977</v>
      </c>
      <c r="Y71" s="2">
        <f t="shared" si="18"/>
        <v>1.4125366762203018E-2</v>
      </c>
    </row>
    <row r="72" spans="1:25" x14ac:dyDescent="0.25">
      <c r="A72" s="9">
        <v>92</v>
      </c>
      <c r="B72" s="5">
        <v>0.201681</v>
      </c>
      <c r="F72" s="31">
        <f t="shared" si="15"/>
        <v>0.798319</v>
      </c>
      <c r="J72" s="5">
        <f t="shared" si="16"/>
        <v>8.4574634612420069E-2</v>
      </c>
      <c r="U72" s="27">
        <f t="shared" ca="1" si="17"/>
        <v>4.6439837357483977</v>
      </c>
      <c r="Y72" s="2">
        <f t="shared" si="18"/>
        <v>1.0587629419479374E-2</v>
      </c>
    </row>
    <row r="73" spans="1:25" x14ac:dyDescent="0.25">
      <c r="A73" s="9">
        <v>93</v>
      </c>
      <c r="B73" s="5">
        <v>0.21298600000000001</v>
      </c>
      <c r="F73" s="31">
        <f t="shared" si="15"/>
        <v>0.78701399999999999</v>
      </c>
      <c r="J73" s="5">
        <f t="shared" si="16"/>
        <v>6.7517537729152574E-2</v>
      </c>
      <c r="U73" s="27">
        <f t="shared" ca="1" si="17"/>
        <v>4.6439837357483977</v>
      </c>
      <c r="Y73" s="2">
        <f t="shared" si="18"/>
        <v>7.8262090097494033E-3</v>
      </c>
    </row>
    <row r="74" spans="1:25" x14ac:dyDescent="0.25">
      <c r="A74" s="9">
        <v>94</v>
      </c>
      <c r="B74" s="5">
        <v>0.22653499999999999</v>
      </c>
      <c r="F74" s="31">
        <f t="shared" si="15"/>
        <v>0.77346500000000007</v>
      </c>
      <c r="J74" s="5">
        <f t="shared" si="16"/>
        <v>5.3137247438371282E-2</v>
      </c>
      <c r="U74" s="27">
        <f t="shared" ca="1" si="17"/>
        <v>4.6439837357483977</v>
      </c>
      <c r="Y74" s="2">
        <f t="shared" si="18"/>
        <v>5.7030889422212171E-3</v>
      </c>
    </row>
    <row r="75" spans="1:25" x14ac:dyDescent="0.25">
      <c r="A75" s="9">
        <v>95</v>
      </c>
      <c r="B75" s="5">
        <v>0.24116399999999999</v>
      </c>
      <c r="F75" s="31">
        <f t="shared" si="15"/>
        <v>0.75883600000000007</v>
      </c>
      <c r="J75" s="5">
        <f t="shared" si="16"/>
        <v>4.1099801089919848E-2</v>
      </c>
      <c r="U75" s="27">
        <f t="shared" ca="1" si="17"/>
        <v>4.6439837357483977</v>
      </c>
      <c r="Y75" s="2">
        <f t="shared" si="18"/>
        <v>4.0843886006436429E-3</v>
      </c>
    </row>
    <row r="76" spans="1:25" x14ac:dyDescent="0.25">
      <c r="A76" s="9">
        <v>96</v>
      </c>
      <c r="B76" s="5">
        <v>0.25620399999999999</v>
      </c>
      <c r="F76" s="31">
        <f t="shared" si="15"/>
        <v>0.74379600000000001</v>
      </c>
      <c r="J76" s="5">
        <f t="shared" si="16"/>
        <v>3.1188008659870422E-2</v>
      </c>
      <c r="U76" s="27">
        <f t="shared" ca="1" si="17"/>
        <v>4.6439837357483977</v>
      </c>
      <c r="Y76" s="2">
        <f t="shared" si="18"/>
        <v>2.8697973223685363E-3</v>
      </c>
    </row>
    <row r="77" spans="1:25" x14ac:dyDescent="0.25">
      <c r="A77" s="9">
        <v>97</v>
      </c>
      <c r="B77" s="5">
        <v>0.27248</v>
      </c>
      <c r="F77" s="31">
        <f t="shared" si="15"/>
        <v>0.72751999999999994</v>
      </c>
      <c r="J77" s="5">
        <f t="shared" si="16"/>
        <v>2.319751608917698E-2</v>
      </c>
      <c r="U77" s="27">
        <f t="shared" ca="1" si="17"/>
        <v>4.6439837357483977</v>
      </c>
      <c r="Y77" s="2">
        <f t="shared" si="18"/>
        <v>1.9764294159152112E-3</v>
      </c>
    </row>
    <row r="78" spans="1:25" x14ac:dyDescent="0.25">
      <c r="A78" s="9">
        <v>98</v>
      </c>
      <c r="B78" s="5">
        <v>0.290163</v>
      </c>
      <c r="F78" s="31">
        <f t="shared" si="15"/>
        <v>0.70983700000000005</v>
      </c>
      <c r="J78" s="5">
        <f t="shared" si="16"/>
        <v>1.6876656905198035E-2</v>
      </c>
      <c r="U78" s="27">
        <f t="shared" ca="1" si="17"/>
        <v>4.6439837357483977</v>
      </c>
      <c r="Y78" s="2">
        <f t="shared" si="18"/>
        <v>1.3313814154320687E-3</v>
      </c>
    </row>
    <row r="79" spans="1:25" x14ac:dyDescent="0.25">
      <c r="A79" s="9">
        <v>99</v>
      </c>
      <c r="B79" s="5">
        <v>0.30912499999999998</v>
      </c>
      <c r="F79" s="31">
        <f t="shared" si="15"/>
        <v>0.69087500000000002</v>
      </c>
      <c r="J79" s="5">
        <f t="shared" si="16"/>
        <v>1.1979675507615058E-2</v>
      </c>
      <c r="U79" s="27">
        <f t="shared" ca="1" si="17"/>
        <v>4.6439837357483977</v>
      </c>
      <c r="Y79" s="2">
        <f t="shared" si="18"/>
        <v>8.7505906461671592E-4</v>
      </c>
    </row>
    <row r="80" spans="1:25" x14ac:dyDescent="0.25">
      <c r="A80" s="9">
        <v>100</v>
      </c>
      <c r="B80" s="5">
        <v>0.32982499999999998</v>
      </c>
      <c r="F80" s="31">
        <f t="shared" si="15"/>
        <v>0.67017499999999997</v>
      </c>
      <c r="J80" s="5">
        <f t="shared" si="16"/>
        <v>8.2764583163235528E-3</v>
      </c>
      <c r="U80" s="27">
        <f t="shared" ca="1" si="17"/>
        <v>4.6439837357483977</v>
      </c>
      <c r="Y80" s="2">
        <f t="shared" si="18"/>
        <v>5.5977447339543849E-4</v>
      </c>
    </row>
    <row r="81" spans="1:25" x14ac:dyDescent="0.25">
      <c r="A81" s="9">
        <v>101</v>
      </c>
      <c r="B81" s="5">
        <v>0.35245500000000002</v>
      </c>
      <c r="F81" s="31">
        <f t="shared" si="15"/>
        <v>0.64754500000000004</v>
      </c>
      <c r="J81" s="5">
        <f t="shared" si="16"/>
        <v>5.5466754521421371E-3</v>
      </c>
      <c r="U81" s="27">
        <f t="shared" ca="1" si="17"/>
        <v>4.6439837357483977</v>
      </c>
      <c r="Y81" s="2">
        <f t="shared" si="18"/>
        <v>3.4735820158128517E-4</v>
      </c>
    </row>
    <row r="82" spans="1:25" x14ac:dyDescent="0.25">
      <c r="A82" s="9">
        <v>102</v>
      </c>
      <c r="B82" s="5">
        <v>0.37722</v>
      </c>
      <c r="F82" s="31">
        <f t="shared" si="15"/>
        <v>0.62278</v>
      </c>
      <c r="J82" s="5">
        <f t="shared" si="16"/>
        <v>3.5917219556573805E-3</v>
      </c>
      <c r="U82" s="27">
        <f t="shared" ca="1" si="17"/>
        <v>4.6439837357483977</v>
      </c>
      <c r="Y82" s="2">
        <f t="shared" si="18"/>
        <v>2.0826858022495671E-4</v>
      </c>
    </row>
    <row r="83" spans="1:25" x14ac:dyDescent="0.25">
      <c r="A83" s="9">
        <v>103</v>
      </c>
      <c r="B83" s="5">
        <v>0.40620499999999998</v>
      </c>
      <c r="F83" s="31">
        <f t="shared" si="15"/>
        <v>0.59379500000000007</v>
      </c>
      <c r="J83" s="5">
        <f t="shared" si="16"/>
        <v>2.2368525995443032E-3</v>
      </c>
      <c r="U83" s="27">
        <f t="shared" ca="1" si="17"/>
        <v>4.6439837357483977</v>
      </c>
      <c r="Y83" s="2">
        <f t="shared" si="18"/>
        <v>1.200976911041653E-4</v>
      </c>
    </row>
    <row r="84" spans="1:25" x14ac:dyDescent="0.25">
      <c r="A84" s="9">
        <v>104</v>
      </c>
      <c r="B84" s="5">
        <v>0.44149699999999997</v>
      </c>
      <c r="F84" s="31">
        <f t="shared" si="15"/>
        <v>0.55850299999999997</v>
      </c>
      <c r="J84" s="5">
        <f t="shared" si="16"/>
        <v>1.3282318893464097E-3</v>
      </c>
      <c r="U84" s="27">
        <f t="shared" ca="1" si="17"/>
        <v>4.6439837357483977</v>
      </c>
      <c r="Y84" s="2">
        <f t="shared" si="18"/>
        <v>6.603093378629429E-5</v>
      </c>
    </row>
    <row r="85" spans="1:25" x14ac:dyDescent="0.25">
      <c r="A85" s="9">
        <v>105</v>
      </c>
      <c r="B85" s="5">
        <v>0.485182</v>
      </c>
      <c r="F85" s="31">
        <f t="shared" si="15"/>
        <v>0.514818</v>
      </c>
      <c r="J85" s="5">
        <f t="shared" si="16"/>
        <v>7.4182149489563786E-4</v>
      </c>
      <c r="U85" s="27">
        <f t="shared" ca="1" si="17"/>
        <v>4.6439837357483977</v>
      </c>
      <c r="Y85" s="2">
        <f t="shared" si="18"/>
        <v>3.414673575226549E-5</v>
      </c>
    </row>
    <row r="86" spans="1:25" x14ac:dyDescent="0.25">
      <c r="A86" s="9">
        <v>106</v>
      </c>
      <c r="B86" s="5">
        <v>0.53934300000000002</v>
      </c>
      <c r="F86" s="31">
        <f t="shared" si="15"/>
        <v>0.46065699999999998</v>
      </c>
      <c r="J86" s="5">
        <f t="shared" si="16"/>
        <v>3.8190305835918251E-4</v>
      </c>
      <c r="U86" s="27">
        <f t="shared" ca="1" si="17"/>
        <v>4.6439837357483977</v>
      </c>
      <c r="Y86" s="2">
        <f t="shared" si="18"/>
        <v>1.6277179820842417E-5</v>
      </c>
    </row>
    <row r="87" spans="1:25" x14ac:dyDescent="0.25">
      <c r="A87" s="9">
        <v>107</v>
      </c>
      <c r="B87" s="5">
        <v>0.60606899999999997</v>
      </c>
      <c r="F87" s="31">
        <f t="shared" si="15"/>
        <v>0.39393100000000003</v>
      </c>
      <c r="J87" s="5">
        <f t="shared" si="16"/>
        <v>1.7592631715456592E-4</v>
      </c>
      <c r="U87" s="27">
        <f t="shared" ca="1" si="17"/>
        <v>4.6439837357483977</v>
      </c>
      <c r="Y87" s="2">
        <f t="shared" si="18"/>
        <v>6.9427748377127824E-6</v>
      </c>
    </row>
    <row r="88" spans="1:25" x14ac:dyDescent="0.25">
      <c r="A88" s="9">
        <v>108</v>
      </c>
      <c r="B88" s="5">
        <v>0.68744400000000006</v>
      </c>
      <c r="F88" s="31">
        <f t="shared" si="15"/>
        <v>0.31255599999999994</v>
      </c>
      <c r="J88" s="5">
        <f t="shared" si="16"/>
        <v>6.9302830043015313E-5</v>
      </c>
      <c r="U88" s="27">
        <f t="shared" ca="1" si="17"/>
        <v>4.6439837357483977</v>
      </c>
      <c r="Y88" s="2">
        <f t="shared" si="18"/>
        <v>2.5323835505509576E-6</v>
      </c>
    </row>
    <row r="89" spans="1:25" x14ac:dyDescent="0.25">
      <c r="A89" s="9">
        <v>109</v>
      </c>
      <c r="B89" s="5">
        <v>0.785555</v>
      </c>
      <c r="F89" s="31">
        <f t="shared" si="15"/>
        <v>0.214445</v>
      </c>
      <c r="J89" s="5">
        <f t="shared" si="16"/>
        <v>2.1661015346924691E-5</v>
      </c>
      <c r="U89" s="27">
        <f t="shared" ca="1" si="17"/>
        <v>4.6439837357483977</v>
      </c>
      <c r="Y89" s="2">
        <f t="shared" si="18"/>
        <v>7.3288117872778238E-7</v>
      </c>
    </row>
    <row r="90" spans="1:25" x14ac:dyDescent="0.25">
      <c r="A90" s="9">
        <v>110</v>
      </c>
      <c r="B90" s="5">
        <v>0.99999899999999997</v>
      </c>
      <c r="F90" s="31">
        <f t="shared" si="15"/>
        <v>1.0000000000287557E-6</v>
      </c>
      <c r="J90" s="5">
        <f t="shared" si="16"/>
        <v>4.6450964360712651E-6</v>
      </c>
      <c r="U90" s="27">
        <f t="shared" ca="1" si="17"/>
        <v>4.6439837357483977</v>
      </c>
      <c r="Y90" s="2">
        <f t="shared" si="18"/>
        <v>1.4552102256692518E-7</v>
      </c>
    </row>
  </sheetData>
  <hyperlinks>
    <hyperlink ref="A1" location="TOC!A1" display="TOC"/>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3"/>
  <sheetViews>
    <sheetView workbookViewId="0">
      <pane xSplit="1" ySplit="6" topLeftCell="B7" activePane="bottomRight" state="frozen"/>
      <selection pane="topRight" activeCell="B1" sqref="B1"/>
      <selection pane="bottomLeft" activeCell="A4" sqref="A4"/>
      <selection pane="bottomRight" activeCell="I4" sqref="I4"/>
    </sheetView>
  </sheetViews>
  <sheetFormatPr defaultRowHeight="13.2" x14ac:dyDescent="0.25"/>
  <cols>
    <col min="2" max="2" width="9.109375" style="3"/>
    <col min="3" max="3" width="9.109375" style="4"/>
    <col min="6" max="6" width="11.44140625" bestFit="1" customWidth="1"/>
    <col min="9" max="9" width="9.6640625" bestFit="1" customWidth="1"/>
    <col min="14" max="14" width="9.6640625" bestFit="1" customWidth="1"/>
    <col min="15" max="15" width="12.44140625" customWidth="1"/>
    <col min="16" max="16" width="9.6640625" bestFit="1" customWidth="1"/>
  </cols>
  <sheetData>
    <row r="1" spans="1:18" x14ac:dyDescent="0.25">
      <c r="A1" s="15" t="s">
        <v>250</v>
      </c>
    </row>
    <row r="2" spans="1:18" x14ac:dyDescent="0.25">
      <c r="D2" t="s">
        <v>351</v>
      </c>
      <c r="F2">
        <v>0.08</v>
      </c>
      <c r="I2" s="16" t="s">
        <v>369</v>
      </c>
      <c r="N2" s="16" t="s">
        <v>373</v>
      </c>
    </row>
    <row r="3" spans="1:18" x14ac:dyDescent="0.25">
      <c r="D3" t="s">
        <v>353</v>
      </c>
      <c r="F3">
        <f>1/(1+F2)</f>
        <v>0.92592592592592582</v>
      </c>
      <c r="I3" t="s">
        <v>368</v>
      </c>
      <c r="N3" t="s">
        <v>368</v>
      </c>
      <c r="O3" s="13">
        <f>+N4/I4</f>
        <v>0.9751618259965279</v>
      </c>
    </row>
    <row r="4" spans="1:18" x14ac:dyDescent="0.25">
      <c r="A4" t="s">
        <v>362</v>
      </c>
      <c r="F4" t="s">
        <v>360</v>
      </c>
      <c r="I4" s="35">
        <f>+SUM(I7:I52)</f>
        <v>8.6007726038371466</v>
      </c>
      <c r="N4" s="36">
        <f>+SUM(N8:N52)</f>
        <v>8.3871451173387435</v>
      </c>
      <c r="Q4" s="34">
        <v>8.1713109999999993</v>
      </c>
      <c r="R4" t="s">
        <v>371</v>
      </c>
    </row>
    <row r="5" spans="1:18" x14ac:dyDescent="0.25">
      <c r="F5" t="s">
        <v>365</v>
      </c>
      <c r="G5" t="s">
        <v>365</v>
      </c>
      <c r="H5" t="s">
        <v>365</v>
      </c>
      <c r="I5" t="s">
        <v>365</v>
      </c>
      <c r="K5" t="s">
        <v>367</v>
      </c>
      <c r="L5" t="s">
        <v>367</v>
      </c>
      <c r="M5" t="s">
        <v>367</v>
      </c>
      <c r="N5" t="s">
        <v>367</v>
      </c>
    </row>
    <row r="6" spans="1:18" x14ac:dyDescent="0.25">
      <c r="A6" t="s">
        <v>260</v>
      </c>
      <c r="B6" s="3" t="s">
        <v>288</v>
      </c>
      <c r="C6" s="4" t="s">
        <v>293</v>
      </c>
      <c r="D6" t="s">
        <v>361</v>
      </c>
      <c r="E6" t="s">
        <v>360</v>
      </c>
      <c r="F6" t="s">
        <v>363</v>
      </c>
      <c r="G6" t="s">
        <v>364</v>
      </c>
      <c r="H6" t="s">
        <v>366</v>
      </c>
      <c r="I6" t="s">
        <v>273</v>
      </c>
      <c r="K6" t="s">
        <v>363</v>
      </c>
      <c r="L6" t="s">
        <v>364</v>
      </c>
      <c r="M6" t="s">
        <v>366</v>
      </c>
      <c r="N6" t="s">
        <v>273</v>
      </c>
    </row>
    <row r="7" spans="1:18" x14ac:dyDescent="0.25">
      <c r="A7">
        <v>65</v>
      </c>
      <c r="B7" s="3">
        <v>2.1260000000000001E-2</v>
      </c>
      <c r="C7" s="4">
        <f>1-B7</f>
        <v>0.97873999999999994</v>
      </c>
      <c r="D7" s="1">
        <v>4.6439837357483977</v>
      </c>
      <c r="E7" s="1">
        <f>+I4</f>
        <v>8.6007726038371466</v>
      </c>
      <c r="F7">
        <v>0</v>
      </c>
      <c r="G7" s="4">
        <f t="shared" ref="G7:G52" si="0">+$F$3^F7</f>
        <v>1</v>
      </c>
      <c r="H7" s="4">
        <v>1</v>
      </c>
      <c r="I7" s="11">
        <f t="shared" ref="I7:I52" si="1">+H7*G7</f>
        <v>1</v>
      </c>
      <c r="L7" s="4"/>
      <c r="M7" s="4"/>
      <c r="N7" s="4"/>
    </row>
    <row r="8" spans="1:18" x14ac:dyDescent="0.25">
      <c r="A8">
        <v>66</v>
      </c>
      <c r="B8" s="3">
        <v>2.3643000000000001E-2</v>
      </c>
      <c r="C8" s="4">
        <f t="shared" ref="C8:C52" si="2">1-B8</f>
        <v>0.97635700000000003</v>
      </c>
      <c r="D8" s="1">
        <v>4.6439837357483977</v>
      </c>
      <c r="E8" s="1">
        <f>+N4</f>
        <v>8.3871451173387435</v>
      </c>
      <c r="F8">
        <f>+F7+1</f>
        <v>1</v>
      </c>
      <c r="G8" s="4">
        <f t="shared" si="0"/>
        <v>0.92592592592592582</v>
      </c>
      <c r="H8" s="4">
        <f>+H7*C7</f>
        <v>0.97873999999999994</v>
      </c>
      <c r="I8" s="11">
        <f t="shared" si="1"/>
        <v>0.90624074074074057</v>
      </c>
      <c r="K8">
        <v>0</v>
      </c>
      <c r="L8" s="4">
        <f t="shared" ref="L8:L52" si="3">+$F$3^K8</f>
        <v>1</v>
      </c>
      <c r="M8" s="4">
        <v>1</v>
      </c>
      <c r="N8" s="4">
        <f t="shared" ref="N8:N52" si="4">+M8*L8</f>
        <v>1</v>
      </c>
    </row>
    <row r="9" spans="1:18" x14ac:dyDescent="0.25">
      <c r="A9">
        <v>67</v>
      </c>
      <c r="B9" s="3">
        <v>2.6315999999999999E-2</v>
      </c>
      <c r="C9" s="4">
        <f t="shared" si="2"/>
        <v>0.97368399999999999</v>
      </c>
      <c r="D9" s="1">
        <v>4.6439837357483977</v>
      </c>
      <c r="E9" s="1"/>
      <c r="F9">
        <f>+F8+1</f>
        <v>2</v>
      </c>
      <c r="G9" s="4">
        <f t="shared" si="0"/>
        <v>0.8573388203017831</v>
      </c>
      <c r="H9" s="4">
        <f>+H8*C8</f>
        <v>0.95559965017999993</v>
      </c>
      <c r="I9" s="11">
        <f t="shared" si="1"/>
        <v>0.8192726767661177</v>
      </c>
      <c r="K9">
        <f>+K8+1</f>
        <v>1</v>
      </c>
      <c r="L9" s="4">
        <f t="shared" si="3"/>
        <v>0.92592592592592582</v>
      </c>
      <c r="M9" s="4">
        <f t="shared" ref="M9:M52" si="5">+M8*C8</f>
        <v>0.97635700000000003</v>
      </c>
      <c r="N9" s="4">
        <f t="shared" si="4"/>
        <v>0.90403425925925918</v>
      </c>
    </row>
    <row r="10" spans="1:18" x14ac:dyDescent="0.25">
      <c r="A10">
        <v>68</v>
      </c>
      <c r="B10" s="3">
        <v>2.9187999999999999E-2</v>
      </c>
      <c r="C10" s="4">
        <f t="shared" si="2"/>
        <v>0.97081200000000001</v>
      </c>
      <c r="D10" s="1">
        <v>4.6439837357483977</v>
      </c>
      <c r="E10" s="1"/>
      <c r="F10">
        <f t="shared" ref="F10:F52" si="6">+F9+1</f>
        <v>3</v>
      </c>
      <c r="G10" s="4">
        <f t="shared" si="0"/>
        <v>0.79383224102016947</v>
      </c>
      <c r="H10" s="4">
        <f t="shared" ref="H10:H52" si="7">+H9*C9</f>
        <v>0.93045208978586302</v>
      </c>
      <c r="I10" s="11">
        <f t="shared" si="1"/>
        <v>0.73862286759661155</v>
      </c>
      <c r="K10">
        <f>+K9+1</f>
        <v>2</v>
      </c>
      <c r="L10" s="4">
        <f t="shared" si="3"/>
        <v>0.8573388203017831</v>
      </c>
      <c r="M10" s="4">
        <f t="shared" si="5"/>
        <v>0.95066318918799997</v>
      </c>
      <c r="N10" s="4">
        <f t="shared" si="4"/>
        <v>0.81504045712277073</v>
      </c>
    </row>
    <row r="11" spans="1:18" x14ac:dyDescent="0.25">
      <c r="A11">
        <v>69</v>
      </c>
      <c r="B11" s="3">
        <v>3.2434999999999999E-2</v>
      </c>
      <c r="C11" s="4">
        <f t="shared" si="2"/>
        <v>0.96756500000000001</v>
      </c>
      <c r="D11" s="1">
        <v>4.6439837357483977</v>
      </c>
      <c r="E11" s="1"/>
      <c r="F11">
        <f t="shared" si="6"/>
        <v>4</v>
      </c>
      <c r="G11" s="4">
        <f t="shared" si="0"/>
        <v>0.73502985279645316</v>
      </c>
      <c r="H11" s="4">
        <f t="shared" si="7"/>
        <v>0.90329405418919329</v>
      </c>
      <c r="I11" s="11">
        <f t="shared" si="1"/>
        <v>0.66394809568259416</v>
      </c>
      <c r="K11">
        <f t="shared" ref="K11:K52" si="8">+K10+1</f>
        <v>3</v>
      </c>
      <c r="L11" s="4">
        <f t="shared" si="3"/>
        <v>0.79383224102016947</v>
      </c>
      <c r="M11" s="4">
        <f t="shared" si="5"/>
        <v>0.92291523202198067</v>
      </c>
      <c r="N11" s="4">
        <f t="shared" si="4"/>
        <v>0.73263986690765859</v>
      </c>
    </row>
    <row r="12" spans="1:18" x14ac:dyDescent="0.25">
      <c r="A12">
        <v>70</v>
      </c>
      <c r="B12" s="3">
        <v>3.6105999999999999E-2</v>
      </c>
      <c r="C12" s="4">
        <f t="shared" si="2"/>
        <v>0.96389400000000003</v>
      </c>
      <c r="D12" s="1">
        <v>4.6439837357483977</v>
      </c>
      <c r="E12" s="1"/>
      <c r="F12">
        <f t="shared" si="6"/>
        <v>5</v>
      </c>
      <c r="G12" s="4">
        <f t="shared" si="0"/>
        <v>0.68058319703375281</v>
      </c>
      <c r="H12" s="4">
        <f t="shared" si="7"/>
        <v>0.87399571154156686</v>
      </c>
      <c r="I12" s="11">
        <f t="shared" si="1"/>
        <v>0.59482679555474915</v>
      </c>
      <c r="K12">
        <f t="shared" si="8"/>
        <v>4</v>
      </c>
      <c r="L12" s="4">
        <f t="shared" si="3"/>
        <v>0.73502985279645316</v>
      </c>
      <c r="M12" s="4">
        <f t="shared" si="5"/>
        <v>0.89298047647134771</v>
      </c>
      <c r="N12" s="4">
        <f t="shared" si="4"/>
        <v>0.65636730817084132</v>
      </c>
    </row>
    <row r="13" spans="1:18" x14ac:dyDescent="0.25">
      <c r="A13">
        <v>71</v>
      </c>
      <c r="B13" s="3">
        <v>4.0008000000000002E-2</v>
      </c>
      <c r="C13" s="4">
        <f t="shared" si="2"/>
        <v>0.95999199999999996</v>
      </c>
      <c r="D13" s="1">
        <v>4.6439837357483977</v>
      </c>
      <c r="E13" s="1"/>
      <c r="F13">
        <f t="shared" si="6"/>
        <v>6</v>
      </c>
      <c r="G13" s="4">
        <f t="shared" si="0"/>
        <v>0.63016962688310441</v>
      </c>
      <c r="H13" s="4">
        <f t="shared" si="7"/>
        <v>0.84243922238064706</v>
      </c>
      <c r="I13" s="11">
        <f t="shared" si="1"/>
        <v>0.53087961043930498</v>
      </c>
      <c r="K13">
        <f t="shared" si="8"/>
        <v>5</v>
      </c>
      <c r="L13" s="4">
        <f t="shared" si="3"/>
        <v>0.68058319703375281</v>
      </c>
      <c r="M13" s="4">
        <f t="shared" si="5"/>
        <v>0.86073852338787327</v>
      </c>
      <c r="N13" s="4">
        <f t="shared" si="4"/>
        <v>0.5858041760574304</v>
      </c>
    </row>
    <row r="14" spans="1:18" x14ac:dyDescent="0.25">
      <c r="A14">
        <v>72</v>
      </c>
      <c r="B14" s="3">
        <v>4.3826999999999998E-2</v>
      </c>
      <c r="C14" s="4">
        <f t="shared" si="2"/>
        <v>0.95617300000000005</v>
      </c>
      <c r="D14" s="1">
        <v>4.6439837357483977</v>
      </c>
      <c r="E14" s="1"/>
      <c r="F14">
        <f t="shared" si="6"/>
        <v>7</v>
      </c>
      <c r="G14" s="4">
        <f t="shared" si="0"/>
        <v>0.58349039526213364</v>
      </c>
      <c r="H14" s="4">
        <f t="shared" si="7"/>
        <v>0.8087349139716421</v>
      </c>
      <c r="I14" s="11">
        <f t="shared" si="1"/>
        <v>0.4718890546156011</v>
      </c>
      <c r="K14">
        <f t="shared" si="8"/>
        <v>6</v>
      </c>
      <c r="L14" s="4">
        <f t="shared" si="3"/>
        <v>0.63016962688310441</v>
      </c>
      <c r="M14" s="4">
        <f t="shared" si="5"/>
        <v>0.82630209654417119</v>
      </c>
      <c r="N14" s="4">
        <f t="shared" si="4"/>
        <v>0.52071048387196728</v>
      </c>
    </row>
    <row r="15" spans="1:18" x14ac:dyDescent="0.25">
      <c r="A15">
        <v>73</v>
      </c>
      <c r="B15" s="3">
        <v>4.7489000000000003E-2</v>
      </c>
      <c r="C15" s="4">
        <f t="shared" si="2"/>
        <v>0.952511</v>
      </c>
      <c r="D15" s="1">
        <v>4.6439837357483977</v>
      </c>
      <c r="E15" s="1"/>
      <c r="F15">
        <f t="shared" si="6"/>
        <v>8</v>
      </c>
      <c r="G15" s="4">
        <f t="shared" si="0"/>
        <v>0.54026888450197563</v>
      </c>
      <c r="H15" s="4">
        <f t="shared" si="7"/>
        <v>0.77329048889700702</v>
      </c>
      <c r="I15" s="11">
        <f t="shared" si="1"/>
        <v>0.41778478983237338</v>
      </c>
      <c r="K15">
        <f t="shared" si="8"/>
        <v>7</v>
      </c>
      <c r="L15" s="4">
        <f t="shared" si="3"/>
        <v>0.58349039526213364</v>
      </c>
      <c r="M15" s="4">
        <f t="shared" si="5"/>
        <v>0.79008775455892988</v>
      </c>
      <c r="N15" s="4">
        <f t="shared" si="4"/>
        <v>0.46100861619936162</v>
      </c>
    </row>
    <row r="16" spans="1:18" x14ac:dyDescent="0.25">
      <c r="A16">
        <v>74</v>
      </c>
      <c r="B16" s="3">
        <v>5.1221000000000003E-2</v>
      </c>
      <c r="C16" s="4">
        <f t="shared" si="2"/>
        <v>0.94877900000000004</v>
      </c>
      <c r="D16" s="1">
        <v>4.6439837357483977</v>
      </c>
      <c r="E16" s="1"/>
      <c r="F16">
        <f t="shared" si="6"/>
        <v>9</v>
      </c>
      <c r="G16" s="4">
        <f t="shared" si="0"/>
        <v>0.50024896713145883</v>
      </c>
      <c r="H16" s="4">
        <f t="shared" si="7"/>
        <v>0.73656769686977708</v>
      </c>
      <c r="I16" s="11">
        <f t="shared" si="1"/>
        <v>0.36846722958150346</v>
      </c>
      <c r="K16">
        <f t="shared" si="8"/>
        <v>8</v>
      </c>
      <c r="L16" s="4">
        <f t="shared" si="3"/>
        <v>0.54026888450197563</v>
      </c>
      <c r="M16" s="4">
        <f t="shared" si="5"/>
        <v>0.7525672771826809</v>
      </c>
      <c r="N16" s="4">
        <f t="shared" si="4"/>
        <v>0.40658868335617609</v>
      </c>
    </row>
    <row r="17" spans="1:14" x14ac:dyDescent="0.25">
      <c r="A17">
        <v>75</v>
      </c>
      <c r="B17" s="3">
        <v>5.5293000000000002E-2</v>
      </c>
      <c r="C17" s="4">
        <f t="shared" si="2"/>
        <v>0.94470699999999996</v>
      </c>
      <c r="D17" s="1">
        <v>4.6439837357483977</v>
      </c>
      <c r="E17" s="1"/>
      <c r="F17">
        <f t="shared" si="6"/>
        <v>10</v>
      </c>
      <c r="G17" s="4">
        <f t="shared" si="0"/>
        <v>0.46319348808468408</v>
      </c>
      <c r="H17" s="4">
        <f t="shared" si="7"/>
        <v>0.69883996286841021</v>
      </c>
      <c r="I17" s="11">
        <f t="shared" si="1"/>
        <v>0.32369812001399001</v>
      </c>
      <c r="K17">
        <f t="shared" si="8"/>
        <v>9</v>
      </c>
      <c r="L17" s="4">
        <f t="shared" si="3"/>
        <v>0.50024896713145883</v>
      </c>
      <c r="M17" s="4">
        <f t="shared" si="5"/>
        <v>0.71402002867810688</v>
      </c>
      <c r="N17" s="4">
        <f t="shared" si="4"/>
        <v>0.35718778185739758</v>
      </c>
    </row>
    <row r="18" spans="1:14" x14ac:dyDescent="0.25">
      <c r="A18">
        <v>76</v>
      </c>
      <c r="B18" s="3">
        <v>6.0068000000000003E-2</v>
      </c>
      <c r="C18" s="4">
        <f t="shared" si="2"/>
        <v>0.93993199999999999</v>
      </c>
      <c r="D18" s="1">
        <v>4.6439837357483977</v>
      </c>
      <c r="E18" s="1"/>
      <c r="F18">
        <f t="shared" si="6"/>
        <v>11</v>
      </c>
      <c r="G18" s="4">
        <f t="shared" si="0"/>
        <v>0.4288828593376704</v>
      </c>
      <c r="H18" s="4">
        <f t="shared" si="7"/>
        <v>0.66019900480152716</v>
      </c>
      <c r="I18" s="11">
        <f t="shared" si="1"/>
        <v>0.28314803691116336</v>
      </c>
      <c r="K18">
        <f t="shared" si="8"/>
        <v>10</v>
      </c>
      <c r="L18" s="4">
        <f t="shared" si="3"/>
        <v>0.46319348808468408</v>
      </c>
      <c r="M18" s="4">
        <f t="shared" si="5"/>
        <v>0.6745397192324083</v>
      </c>
      <c r="N18" s="4">
        <f t="shared" si="4"/>
        <v>0.31244240540292267</v>
      </c>
    </row>
    <row r="19" spans="1:14" x14ac:dyDescent="0.25">
      <c r="A19">
        <v>77</v>
      </c>
      <c r="B19" s="3">
        <v>6.5923999999999996E-2</v>
      </c>
      <c r="C19" s="4">
        <f t="shared" si="2"/>
        <v>0.93407600000000002</v>
      </c>
      <c r="D19" s="1">
        <v>4.6439837357483977</v>
      </c>
      <c r="E19" s="1"/>
      <c r="F19">
        <f t="shared" si="6"/>
        <v>12</v>
      </c>
      <c r="G19" s="4">
        <f t="shared" si="0"/>
        <v>0.39711375864599113</v>
      </c>
      <c r="H19" s="4">
        <f t="shared" si="7"/>
        <v>0.62054217098110898</v>
      </c>
      <c r="I19" s="11">
        <f t="shared" si="1"/>
        <v>0.24642583391665146</v>
      </c>
      <c r="K19">
        <f t="shared" si="8"/>
        <v>11</v>
      </c>
      <c r="L19" s="4">
        <f t="shared" si="3"/>
        <v>0.4288828593376704</v>
      </c>
      <c r="M19" s="4">
        <f t="shared" si="5"/>
        <v>0.63402146737755594</v>
      </c>
      <c r="N19" s="4">
        <f t="shared" si="4"/>
        <v>0.2719209398103517</v>
      </c>
    </row>
    <row r="20" spans="1:14" x14ac:dyDescent="0.25">
      <c r="A20">
        <v>78</v>
      </c>
      <c r="B20" s="3">
        <v>7.2595000000000007E-2</v>
      </c>
      <c r="C20" s="4">
        <f t="shared" si="2"/>
        <v>0.92740500000000003</v>
      </c>
      <c r="D20" s="1">
        <v>4.6439837357483977</v>
      </c>
      <c r="E20" s="1"/>
      <c r="F20">
        <f t="shared" si="6"/>
        <v>13</v>
      </c>
      <c r="G20" s="4">
        <f t="shared" si="0"/>
        <v>0.3676979246722139</v>
      </c>
      <c r="H20" s="4">
        <f t="shared" si="7"/>
        <v>0.57963354890135033</v>
      </c>
      <c r="I20" s="11">
        <f t="shared" si="1"/>
        <v>0.21313005300141671</v>
      </c>
      <c r="K20">
        <f t="shared" si="8"/>
        <v>12</v>
      </c>
      <c r="L20" s="4">
        <f t="shared" si="3"/>
        <v>0.39711375864599113</v>
      </c>
      <c r="M20" s="4">
        <f t="shared" si="5"/>
        <v>0.59222423616215791</v>
      </c>
      <c r="N20" s="4">
        <f t="shared" si="4"/>
        <v>0.23518039238360564</v>
      </c>
    </row>
    <row r="21" spans="1:14" x14ac:dyDescent="0.25">
      <c r="A21">
        <v>79</v>
      </c>
      <c r="B21" s="3">
        <v>7.9691999999999999E-2</v>
      </c>
      <c r="C21" s="4">
        <f t="shared" si="2"/>
        <v>0.92030800000000001</v>
      </c>
      <c r="D21" s="1">
        <v>4.6439837357483977</v>
      </c>
      <c r="E21" s="1"/>
      <c r="F21">
        <f t="shared" si="6"/>
        <v>14</v>
      </c>
      <c r="G21" s="4">
        <f t="shared" si="0"/>
        <v>0.34046104136316102</v>
      </c>
      <c r="H21" s="4">
        <f t="shared" si="7"/>
        <v>0.53755505141885684</v>
      </c>
      <c r="I21" s="11">
        <f t="shared" si="1"/>
        <v>0.18301655259609156</v>
      </c>
      <c r="K21">
        <f t="shared" si="8"/>
        <v>13</v>
      </c>
      <c r="L21" s="4">
        <f t="shared" si="3"/>
        <v>0.3676979246722139</v>
      </c>
      <c r="M21" s="4">
        <f t="shared" si="5"/>
        <v>0.54923171773796609</v>
      </c>
      <c r="N21" s="4">
        <f t="shared" si="4"/>
        <v>0.2019513627764053</v>
      </c>
    </row>
    <row r="22" spans="1:14" x14ac:dyDescent="0.25">
      <c r="A22">
        <v>80</v>
      </c>
      <c r="B22" s="3">
        <v>8.7430999999999995E-2</v>
      </c>
      <c r="C22" s="4">
        <f t="shared" si="2"/>
        <v>0.91256899999999996</v>
      </c>
      <c r="D22" s="1">
        <v>4.6439837357483977</v>
      </c>
      <c r="E22" s="1"/>
      <c r="F22">
        <f t="shared" si="6"/>
        <v>15</v>
      </c>
      <c r="G22" s="4">
        <f t="shared" si="0"/>
        <v>0.31524170496588977</v>
      </c>
      <c r="H22" s="4">
        <f t="shared" si="7"/>
        <v>0.49471621426118534</v>
      </c>
      <c r="I22" s="11">
        <f t="shared" si="1"/>
        <v>0.1559551828579665</v>
      </c>
      <c r="K22">
        <f t="shared" si="8"/>
        <v>14</v>
      </c>
      <c r="L22" s="4">
        <f t="shared" si="3"/>
        <v>0.34046104136316102</v>
      </c>
      <c r="M22" s="4">
        <f t="shared" si="5"/>
        <v>0.50546234368799214</v>
      </c>
      <c r="N22" s="4">
        <f t="shared" si="4"/>
        <v>0.1720902359018778</v>
      </c>
    </row>
    <row r="23" spans="1:14" x14ac:dyDescent="0.25">
      <c r="A23">
        <v>81</v>
      </c>
      <c r="B23" s="3">
        <v>9.5445000000000002E-2</v>
      </c>
      <c r="C23" s="4">
        <f t="shared" si="2"/>
        <v>0.904555</v>
      </c>
      <c r="D23" s="1">
        <v>4.6439837357483977</v>
      </c>
      <c r="E23" s="1"/>
      <c r="F23">
        <f t="shared" si="6"/>
        <v>16</v>
      </c>
      <c r="G23" s="4">
        <f t="shared" si="0"/>
        <v>0.29189046756100906</v>
      </c>
      <c r="H23" s="4">
        <f t="shared" si="7"/>
        <v>0.45146268093211561</v>
      </c>
      <c r="I23" s="11">
        <f t="shared" si="1"/>
        <v>0.13177765302362188</v>
      </c>
      <c r="K23">
        <f t="shared" si="8"/>
        <v>15</v>
      </c>
      <c r="L23" s="4">
        <f t="shared" si="3"/>
        <v>0.31524170496588977</v>
      </c>
      <c r="M23" s="4">
        <f t="shared" si="5"/>
        <v>0.46126926551700731</v>
      </c>
      <c r="N23" s="4">
        <f t="shared" si="4"/>
        <v>0.14541130970994509</v>
      </c>
    </row>
    <row r="24" spans="1:14" x14ac:dyDescent="0.25">
      <c r="A24">
        <v>82</v>
      </c>
      <c r="B24" s="3">
        <v>0.10369100000000001</v>
      </c>
      <c r="C24" s="4">
        <f t="shared" si="2"/>
        <v>0.89630900000000002</v>
      </c>
      <c r="D24" s="1">
        <v>4.6439837357483977</v>
      </c>
      <c r="E24" s="1"/>
      <c r="F24">
        <f t="shared" si="6"/>
        <v>17</v>
      </c>
      <c r="G24" s="4">
        <f t="shared" si="0"/>
        <v>0.27026895144537871</v>
      </c>
      <c r="H24" s="4">
        <f t="shared" si="7"/>
        <v>0.40837282535054986</v>
      </c>
      <c r="I24" s="11">
        <f t="shared" si="1"/>
        <v>0.11037049530627988</v>
      </c>
      <c r="K24">
        <f t="shared" si="8"/>
        <v>16</v>
      </c>
      <c r="L24" s="4">
        <f t="shared" si="3"/>
        <v>0.29189046756100906</v>
      </c>
      <c r="M24" s="4">
        <f t="shared" si="5"/>
        <v>0.41724342046973656</v>
      </c>
      <c r="N24" s="4">
        <f t="shared" si="4"/>
        <v>0.1217893770876661</v>
      </c>
    </row>
    <row r="25" spans="1:14" x14ac:dyDescent="0.25">
      <c r="A25">
        <v>83</v>
      </c>
      <c r="B25" s="3">
        <v>0.112303</v>
      </c>
      <c r="C25" s="4">
        <f t="shared" si="2"/>
        <v>0.88769699999999996</v>
      </c>
      <c r="D25" s="1">
        <v>4.6439837357483977</v>
      </c>
      <c r="E25" s="1"/>
      <c r="F25">
        <f t="shared" si="6"/>
        <v>18</v>
      </c>
      <c r="G25" s="4">
        <f t="shared" si="0"/>
        <v>0.25024902911609137</v>
      </c>
      <c r="H25" s="4">
        <f t="shared" si="7"/>
        <v>0.36602823871712603</v>
      </c>
      <c r="I25" s="11">
        <f t="shared" si="1"/>
        <v>9.1598211368033713E-2</v>
      </c>
      <c r="K25">
        <f t="shared" si="8"/>
        <v>17</v>
      </c>
      <c r="L25" s="4">
        <f t="shared" si="3"/>
        <v>0.27026895144537871</v>
      </c>
      <c r="M25" s="4">
        <f t="shared" si="5"/>
        <v>0.3739790329578091</v>
      </c>
      <c r="N25" s="4">
        <f t="shared" si="4"/>
        <v>0.10107492110006379</v>
      </c>
    </row>
    <row r="26" spans="1:14" x14ac:dyDescent="0.25">
      <c r="A26">
        <v>84</v>
      </c>
      <c r="B26" s="3">
        <v>0.121116</v>
      </c>
      <c r="C26" s="4">
        <f t="shared" si="2"/>
        <v>0.878884</v>
      </c>
      <c r="D26" s="1">
        <v>4.6439837357483977</v>
      </c>
      <c r="E26" s="1"/>
      <c r="F26">
        <f t="shared" si="6"/>
        <v>19</v>
      </c>
      <c r="G26" s="4">
        <f t="shared" si="0"/>
        <v>0.23171206399638089</v>
      </c>
      <c r="H26" s="4">
        <f t="shared" si="7"/>
        <v>0.3249221694244766</v>
      </c>
      <c r="I26" s="11">
        <f t="shared" si="1"/>
        <v>7.5288386515527231E-2</v>
      </c>
      <c r="K26">
        <f t="shared" si="8"/>
        <v>18</v>
      </c>
      <c r="L26" s="4">
        <f t="shared" si="3"/>
        <v>0.25024902911609137</v>
      </c>
      <c r="M26" s="4">
        <f t="shared" si="5"/>
        <v>0.33198006561954824</v>
      </c>
      <c r="N26" s="4">
        <f t="shared" si="4"/>
        <v>8.3077689107188255E-2</v>
      </c>
    </row>
    <row r="27" spans="1:14" x14ac:dyDescent="0.25">
      <c r="A27">
        <v>85</v>
      </c>
      <c r="B27" s="3">
        <v>0.130102</v>
      </c>
      <c r="C27" s="4">
        <f t="shared" si="2"/>
        <v>0.86989800000000006</v>
      </c>
      <c r="D27" s="1">
        <v>4.6439837357483977</v>
      </c>
      <c r="E27" s="1"/>
      <c r="F27">
        <f t="shared" si="6"/>
        <v>20</v>
      </c>
      <c r="G27" s="4">
        <f t="shared" si="0"/>
        <v>0.21454820740405639</v>
      </c>
      <c r="H27" s="4">
        <f t="shared" si="7"/>
        <v>0.28556889595246171</v>
      </c>
      <c r="I27" s="11">
        <f t="shared" si="1"/>
        <v>6.1268294716956155E-2</v>
      </c>
      <c r="K27">
        <f t="shared" si="8"/>
        <v>19</v>
      </c>
      <c r="L27" s="4">
        <f t="shared" si="3"/>
        <v>0.23171206399638089</v>
      </c>
      <c r="M27" s="4">
        <f t="shared" si="5"/>
        <v>0.29177196799197103</v>
      </c>
      <c r="N27" s="4">
        <f t="shared" si="4"/>
        <v>6.7607084919705587E-2</v>
      </c>
    </row>
    <row r="28" spans="1:14" x14ac:dyDescent="0.25">
      <c r="A28">
        <v>86</v>
      </c>
      <c r="B28" s="3">
        <v>0.13931499999999999</v>
      </c>
      <c r="C28" s="4">
        <f t="shared" si="2"/>
        <v>0.86068500000000003</v>
      </c>
      <c r="D28" s="1">
        <v>4.6439837357483977</v>
      </c>
      <c r="E28" s="1"/>
      <c r="F28">
        <f t="shared" si="6"/>
        <v>21</v>
      </c>
      <c r="G28" s="4">
        <f t="shared" si="0"/>
        <v>0.19865574759634846</v>
      </c>
      <c r="H28" s="4">
        <f t="shared" si="7"/>
        <v>0.24841581145125455</v>
      </c>
      <c r="I28" s="11">
        <f t="shared" si="1"/>
        <v>4.9349228738602514E-2</v>
      </c>
      <c r="K28">
        <f t="shared" si="8"/>
        <v>20</v>
      </c>
      <c r="L28" s="4">
        <f t="shared" si="3"/>
        <v>0.21454820740405639</v>
      </c>
      <c r="M28" s="4">
        <f t="shared" si="5"/>
        <v>0.25381185141227963</v>
      </c>
      <c r="N28" s="4">
        <f t="shared" si="4"/>
        <v>5.4454877738409312E-2</v>
      </c>
    </row>
    <row r="29" spans="1:14" x14ac:dyDescent="0.25">
      <c r="A29">
        <v>87</v>
      </c>
      <c r="B29" s="3">
        <v>0.14871400000000001</v>
      </c>
      <c r="C29" s="4">
        <f t="shared" si="2"/>
        <v>0.85128599999999999</v>
      </c>
      <c r="D29" s="1">
        <v>4.6439837357483977</v>
      </c>
      <c r="E29" s="1"/>
      <c r="F29">
        <f t="shared" si="6"/>
        <v>22</v>
      </c>
      <c r="G29" s="4">
        <f t="shared" si="0"/>
        <v>0.18394050703365597</v>
      </c>
      <c r="H29" s="4">
        <f t="shared" si="7"/>
        <v>0.21380776267892304</v>
      </c>
      <c r="I29" s="11">
        <f t="shared" si="1"/>
        <v>3.9327908274892687E-2</v>
      </c>
      <c r="K29">
        <f t="shared" si="8"/>
        <v>21</v>
      </c>
      <c r="L29" s="4">
        <f t="shared" si="3"/>
        <v>0.19865574759634846</v>
      </c>
      <c r="M29" s="4">
        <f t="shared" si="5"/>
        <v>0.2184520533327779</v>
      </c>
      <c r="N29" s="4">
        <f t="shared" si="4"/>
        <v>4.3396755968780377E-2</v>
      </c>
    </row>
    <row r="30" spans="1:14" x14ac:dyDescent="0.25">
      <c r="A30">
        <v>88</v>
      </c>
      <c r="B30" s="3">
        <v>0.15848599999999999</v>
      </c>
      <c r="C30" s="4">
        <f t="shared" si="2"/>
        <v>0.84151399999999998</v>
      </c>
      <c r="D30" s="1">
        <v>4.6439837357483977</v>
      </c>
      <c r="E30" s="1"/>
      <c r="F30">
        <f t="shared" si="6"/>
        <v>23</v>
      </c>
      <c r="G30" s="4">
        <f t="shared" si="0"/>
        <v>0.17031528429042217</v>
      </c>
      <c r="H30" s="4">
        <f t="shared" si="7"/>
        <v>0.18201155505988967</v>
      </c>
      <c r="I30" s="11">
        <f t="shared" si="1"/>
        <v>3.0999349744166935E-2</v>
      </c>
      <c r="K30">
        <f t="shared" si="8"/>
        <v>22</v>
      </c>
      <c r="L30" s="4">
        <f t="shared" si="3"/>
        <v>0.18394050703365597</v>
      </c>
      <c r="M30" s="4">
        <f t="shared" si="5"/>
        <v>0.18596517467344717</v>
      </c>
      <c r="N30" s="4">
        <f t="shared" si="4"/>
        <v>3.4206528520036271E-2</v>
      </c>
    </row>
    <row r="31" spans="1:14" x14ac:dyDescent="0.25">
      <c r="A31">
        <v>89</v>
      </c>
      <c r="B31" s="3">
        <v>0.168709</v>
      </c>
      <c r="C31" s="4">
        <f t="shared" si="2"/>
        <v>0.831291</v>
      </c>
      <c r="D31" s="1">
        <v>4.6439837357483977</v>
      </c>
      <c r="E31" s="1"/>
      <c r="F31">
        <f t="shared" si="6"/>
        <v>24</v>
      </c>
      <c r="G31" s="4">
        <f t="shared" si="0"/>
        <v>0.15769933730594646</v>
      </c>
      <c r="H31" s="4">
        <f t="shared" si="7"/>
        <v>0.15316527174466799</v>
      </c>
      <c r="I31" s="11">
        <f t="shared" si="1"/>
        <v>2.4154061852419348E-2</v>
      </c>
      <c r="K31">
        <f t="shared" si="8"/>
        <v>23</v>
      </c>
      <c r="L31" s="4">
        <f t="shared" si="3"/>
        <v>0.17031528429042217</v>
      </c>
      <c r="M31" s="4">
        <f t="shared" si="5"/>
        <v>0.15649229800015121</v>
      </c>
      <c r="N31" s="4">
        <f t="shared" si="4"/>
        <v>2.665303022315722E-2</v>
      </c>
    </row>
    <row r="32" spans="1:14" x14ac:dyDescent="0.25">
      <c r="A32">
        <v>90</v>
      </c>
      <c r="B32" s="3">
        <v>0.179452</v>
      </c>
      <c r="C32" s="4">
        <f t="shared" si="2"/>
        <v>0.82054800000000006</v>
      </c>
      <c r="D32" s="1">
        <v>4.6439837357483977</v>
      </c>
      <c r="E32" s="1"/>
      <c r="F32">
        <f t="shared" si="6"/>
        <v>25</v>
      </c>
      <c r="G32" s="4">
        <f t="shared" si="0"/>
        <v>0.14601790491291336</v>
      </c>
      <c r="H32" s="4">
        <f t="shared" si="7"/>
        <v>0.1273249119138968</v>
      </c>
      <c r="I32" s="11">
        <f t="shared" si="1"/>
        <v>1.8591716880888454E-2</v>
      </c>
      <c r="K32">
        <f t="shared" si="8"/>
        <v>24</v>
      </c>
      <c r="L32" s="4">
        <f t="shared" si="3"/>
        <v>0.15769933730594646</v>
      </c>
      <c r="M32" s="4">
        <f t="shared" si="5"/>
        <v>0.13009063889684369</v>
      </c>
      <c r="N32" s="4">
        <f t="shared" si="4"/>
        <v>2.0515207543739433E-2</v>
      </c>
    </row>
    <row r="33" spans="1:14" x14ac:dyDescent="0.25">
      <c r="A33">
        <v>91</v>
      </c>
      <c r="B33" s="3">
        <v>0.19048899999999999</v>
      </c>
      <c r="C33" s="4">
        <f t="shared" si="2"/>
        <v>0.80951099999999998</v>
      </c>
      <c r="D33" s="1">
        <v>4.6439837357483977</v>
      </c>
      <c r="E33" s="1"/>
      <c r="F33">
        <f t="shared" si="6"/>
        <v>26</v>
      </c>
      <c r="G33" s="4">
        <f t="shared" si="0"/>
        <v>0.13520176380825311</v>
      </c>
      <c r="H33" s="4">
        <f t="shared" si="7"/>
        <v>0.1044762018211242</v>
      </c>
      <c r="I33" s="11">
        <f t="shared" si="1"/>
        <v>1.4125366762203018E-2</v>
      </c>
      <c r="K33">
        <f t="shared" si="8"/>
        <v>25</v>
      </c>
      <c r="L33" s="4">
        <f t="shared" si="3"/>
        <v>0.14601790491291336</v>
      </c>
      <c r="M33" s="4">
        <f t="shared" si="5"/>
        <v>0.10674561356552731</v>
      </c>
      <c r="N33" s="4">
        <f t="shared" si="4"/>
        <v>1.5586770851481762E-2</v>
      </c>
    </row>
    <row r="34" spans="1:14" x14ac:dyDescent="0.25">
      <c r="A34">
        <v>92</v>
      </c>
      <c r="B34" s="3">
        <v>0.201681</v>
      </c>
      <c r="C34" s="4">
        <f t="shared" si="2"/>
        <v>0.798319</v>
      </c>
      <c r="D34" s="1">
        <v>4.6439837357483977</v>
      </c>
      <c r="E34" s="1"/>
      <c r="F34">
        <f t="shared" si="6"/>
        <v>27</v>
      </c>
      <c r="G34" s="4">
        <f t="shared" si="0"/>
        <v>0.12518681834097509</v>
      </c>
      <c r="H34" s="4">
        <f t="shared" si="7"/>
        <v>8.4574634612420069E-2</v>
      </c>
      <c r="I34" s="11">
        <f t="shared" si="1"/>
        <v>1.0587629419479374E-2</v>
      </c>
      <c r="K34">
        <f t="shared" si="8"/>
        <v>26</v>
      </c>
      <c r="L34" s="4">
        <f t="shared" si="3"/>
        <v>0.13520176380825311</v>
      </c>
      <c r="M34" s="4">
        <f t="shared" si="5"/>
        <v>8.641174838304358E-2</v>
      </c>
      <c r="N34" s="4">
        <f t="shared" si="4"/>
        <v>1.1683020795142456E-2</v>
      </c>
    </row>
    <row r="35" spans="1:14" x14ac:dyDescent="0.25">
      <c r="A35">
        <v>93</v>
      </c>
      <c r="B35" s="3">
        <v>0.21298600000000001</v>
      </c>
      <c r="C35" s="4">
        <f t="shared" si="2"/>
        <v>0.78701399999999999</v>
      </c>
      <c r="D35" s="1">
        <v>4.6439837357483977</v>
      </c>
      <c r="E35" s="1"/>
      <c r="F35">
        <f t="shared" si="6"/>
        <v>28</v>
      </c>
      <c r="G35" s="4">
        <f t="shared" si="0"/>
        <v>0.11591372068608806</v>
      </c>
      <c r="H35" s="4">
        <f t="shared" si="7"/>
        <v>6.7517537729152574E-2</v>
      </c>
      <c r="I35" s="11">
        <f t="shared" si="1"/>
        <v>7.8262090097494033E-3</v>
      </c>
      <c r="K35">
        <f t="shared" si="8"/>
        <v>27</v>
      </c>
      <c r="L35" s="4">
        <f t="shared" si="3"/>
        <v>0.12518681834097509</v>
      </c>
      <c r="M35" s="4">
        <f t="shared" si="5"/>
        <v>6.898414055740297E-2</v>
      </c>
      <c r="N35" s="4">
        <f t="shared" si="4"/>
        <v>8.6359050723678974E-3</v>
      </c>
    </row>
    <row r="36" spans="1:14" x14ac:dyDescent="0.25">
      <c r="A36">
        <v>94</v>
      </c>
      <c r="B36" s="3">
        <v>0.22653499999999999</v>
      </c>
      <c r="C36" s="4">
        <f t="shared" si="2"/>
        <v>0.77346500000000007</v>
      </c>
      <c r="D36" s="1">
        <v>4.6439837357483977</v>
      </c>
      <c r="E36" s="1"/>
      <c r="F36">
        <f t="shared" si="6"/>
        <v>29</v>
      </c>
      <c r="G36" s="4">
        <f t="shared" si="0"/>
        <v>0.1073275191537852</v>
      </c>
      <c r="H36" s="4">
        <f t="shared" si="7"/>
        <v>5.3137247438371282E-2</v>
      </c>
      <c r="I36" s="11">
        <f t="shared" si="1"/>
        <v>5.7030889422212171E-3</v>
      </c>
      <c r="K36">
        <f t="shared" si="8"/>
        <v>28</v>
      </c>
      <c r="L36" s="4">
        <f t="shared" si="3"/>
        <v>0.11591372068608806</v>
      </c>
      <c r="M36" s="4">
        <f t="shared" si="5"/>
        <v>5.4291484396643941E-2</v>
      </c>
      <c r="N36" s="4">
        <f t="shared" si="4"/>
        <v>6.2931279579856942E-3</v>
      </c>
    </row>
    <row r="37" spans="1:14" x14ac:dyDescent="0.25">
      <c r="A37">
        <v>95</v>
      </c>
      <c r="B37" s="3">
        <v>0.24116399999999999</v>
      </c>
      <c r="C37" s="4">
        <f t="shared" si="2"/>
        <v>0.75883600000000007</v>
      </c>
      <c r="D37" s="1">
        <v>4.6439837357483977</v>
      </c>
      <c r="E37" s="1"/>
      <c r="F37">
        <f t="shared" si="6"/>
        <v>30</v>
      </c>
      <c r="G37" s="4">
        <f t="shared" si="0"/>
        <v>9.937733254980112E-2</v>
      </c>
      <c r="H37" s="4">
        <f t="shared" si="7"/>
        <v>4.1099801089919848E-2</v>
      </c>
      <c r="I37" s="11">
        <f t="shared" si="1"/>
        <v>4.0843886006436429E-3</v>
      </c>
      <c r="K37">
        <f t="shared" si="8"/>
        <v>29</v>
      </c>
      <c r="L37" s="4">
        <f t="shared" si="3"/>
        <v>0.1073275191537852</v>
      </c>
      <c r="M37" s="4">
        <f t="shared" si="5"/>
        <v>4.1992562978850206E-2</v>
      </c>
      <c r="N37" s="4">
        <f t="shared" si="4"/>
        <v>4.5069576074290773E-3</v>
      </c>
    </row>
    <row r="38" spans="1:14" x14ac:dyDescent="0.25">
      <c r="A38">
        <v>96</v>
      </c>
      <c r="B38" s="3">
        <v>0.25620399999999999</v>
      </c>
      <c r="C38" s="4">
        <f t="shared" si="2"/>
        <v>0.74379600000000001</v>
      </c>
      <c r="D38" s="1">
        <v>4.6439837357483977</v>
      </c>
      <c r="E38" s="1"/>
      <c r="F38">
        <f t="shared" si="6"/>
        <v>31</v>
      </c>
      <c r="G38" s="4">
        <f t="shared" si="0"/>
        <v>9.2016048657223237E-2</v>
      </c>
      <c r="H38" s="4">
        <f t="shared" si="7"/>
        <v>3.1188008659870422E-2</v>
      </c>
      <c r="I38" s="11">
        <f t="shared" si="1"/>
        <v>2.8697973223685363E-3</v>
      </c>
      <c r="K38">
        <f t="shared" si="8"/>
        <v>30</v>
      </c>
      <c r="L38" s="4">
        <f t="shared" si="3"/>
        <v>9.937733254980112E-2</v>
      </c>
      <c r="M38" s="4">
        <f t="shared" si="5"/>
        <v>3.1865468520618778E-2</v>
      </c>
      <c r="N38" s="4">
        <f t="shared" si="4"/>
        <v>3.1667052620287513E-3</v>
      </c>
    </row>
    <row r="39" spans="1:14" x14ac:dyDescent="0.25">
      <c r="A39">
        <v>97</v>
      </c>
      <c r="B39" s="3">
        <v>0.27248</v>
      </c>
      <c r="C39" s="4">
        <f t="shared" si="2"/>
        <v>0.72751999999999994</v>
      </c>
      <c r="D39" s="1">
        <v>4.6439837357483977</v>
      </c>
      <c r="E39" s="1"/>
      <c r="F39">
        <f t="shared" si="6"/>
        <v>32</v>
      </c>
      <c r="G39" s="4">
        <f t="shared" si="0"/>
        <v>8.520004505298448E-2</v>
      </c>
      <c r="H39" s="4">
        <f t="shared" si="7"/>
        <v>2.319751608917698E-2</v>
      </c>
      <c r="I39" s="11">
        <f t="shared" si="1"/>
        <v>1.9764294159152112E-3</v>
      </c>
      <c r="K39">
        <f t="shared" si="8"/>
        <v>31</v>
      </c>
      <c r="L39" s="4">
        <f t="shared" si="3"/>
        <v>9.2016048657223237E-2</v>
      </c>
      <c r="M39" s="4">
        <f t="shared" si="5"/>
        <v>2.3701408023762166E-2</v>
      </c>
      <c r="N39" s="4">
        <f t="shared" si="4"/>
        <v>2.1809099139592008E-3</v>
      </c>
    </row>
    <row r="40" spans="1:14" x14ac:dyDescent="0.25">
      <c r="A40">
        <v>98</v>
      </c>
      <c r="B40" s="3">
        <v>0.290163</v>
      </c>
      <c r="C40" s="4">
        <f t="shared" si="2"/>
        <v>0.70983700000000005</v>
      </c>
      <c r="D40" s="1">
        <v>4.6439837357483977</v>
      </c>
      <c r="E40" s="1"/>
      <c r="F40">
        <f t="shared" si="6"/>
        <v>33</v>
      </c>
      <c r="G40" s="4">
        <f t="shared" si="0"/>
        <v>7.8888930604615257E-2</v>
      </c>
      <c r="H40" s="4">
        <f t="shared" si="7"/>
        <v>1.6876656905198035E-2</v>
      </c>
      <c r="I40" s="11">
        <f t="shared" si="1"/>
        <v>1.3313814154320687E-3</v>
      </c>
      <c r="K40">
        <f t="shared" si="8"/>
        <v>32</v>
      </c>
      <c r="L40" s="4">
        <f t="shared" si="3"/>
        <v>8.520004505298448E-2</v>
      </c>
      <c r="M40" s="4">
        <f t="shared" si="5"/>
        <v>1.7243248365447449E-2</v>
      </c>
      <c r="N40" s="4">
        <f t="shared" si="4"/>
        <v>1.4691255375959237E-3</v>
      </c>
    </row>
    <row r="41" spans="1:14" x14ac:dyDescent="0.25">
      <c r="A41">
        <v>99</v>
      </c>
      <c r="B41" s="3">
        <v>0.30912499999999998</v>
      </c>
      <c r="C41" s="4">
        <f t="shared" si="2"/>
        <v>0.69087500000000002</v>
      </c>
      <c r="D41" s="1">
        <v>4.6439837357483977</v>
      </c>
      <c r="E41" s="1"/>
      <c r="F41">
        <f t="shared" si="6"/>
        <v>34</v>
      </c>
      <c r="G41" s="4">
        <f t="shared" si="0"/>
        <v>7.3045306115384484E-2</v>
      </c>
      <c r="H41" s="4">
        <f t="shared" si="7"/>
        <v>1.1979675507615058E-2</v>
      </c>
      <c r="I41" s="11">
        <f t="shared" si="1"/>
        <v>8.7505906461671592E-4</v>
      </c>
      <c r="K41">
        <f t="shared" si="8"/>
        <v>33</v>
      </c>
      <c r="L41" s="4">
        <f t="shared" si="3"/>
        <v>7.8888930604615257E-2</v>
      </c>
      <c r="M41" s="4">
        <f t="shared" si="5"/>
        <v>1.2239895689984123E-2</v>
      </c>
      <c r="N41" s="4">
        <f t="shared" si="4"/>
        <v>9.6559228169488685E-4</v>
      </c>
    </row>
    <row r="42" spans="1:14" x14ac:dyDescent="0.25">
      <c r="A42">
        <v>100</v>
      </c>
      <c r="B42" s="3">
        <v>0.32982499999999998</v>
      </c>
      <c r="C42" s="4">
        <f t="shared" si="2"/>
        <v>0.67017499999999997</v>
      </c>
      <c r="D42" s="1">
        <v>4.6439837357483977</v>
      </c>
      <c r="E42" s="1"/>
      <c r="F42">
        <f t="shared" si="6"/>
        <v>35</v>
      </c>
      <c r="G42" s="4">
        <f t="shared" si="0"/>
        <v>6.7634542699430075E-2</v>
      </c>
      <c r="H42" s="4">
        <f t="shared" si="7"/>
        <v>8.2764583163235528E-3</v>
      </c>
      <c r="I42" s="11">
        <f t="shared" si="1"/>
        <v>5.5977447339543849E-4</v>
      </c>
      <c r="K42">
        <f t="shared" si="8"/>
        <v>34</v>
      </c>
      <c r="L42" s="4">
        <f t="shared" si="3"/>
        <v>7.3045306115384484E-2</v>
      </c>
      <c r="M42" s="4">
        <f t="shared" si="5"/>
        <v>8.4562379348177806E-3</v>
      </c>
      <c r="N42" s="4">
        <f t="shared" si="4"/>
        <v>6.1768848853329154E-4</v>
      </c>
    </row>
    <row r="43" spans="1:14" x14ac:dyDescent="0.25">
      <c r="A43">
        <v>101</v>
      </c>
      <c r="B43" s="3">
        <v>0.35245500000000002</v>
      </c>
      <c r="C43" s="4">
        <f t="shared" si="2"/>
        <v>0.64754500000000004</v>
      </c>
      <c r="D43" s="1">
        <v>4.6439837357483977</v>
      </c>
      <c r="E43" s="1"/>
      <c r="F43">
        <f t="shared" si="6"/>
        <v>36</v>
      </c>
      <c r="G43" s="4">
        <f t="shared" si="0"/>
        <v>6.2624576573546364E-2</v>
      </c>
      <c r="H43" s="4">
        <f t="shared" si="7"/>
        <v>5.5466754521421371E-3</v>
      </c>
      <c r="I43" s="11">
        <f t="shared" si="1"/>
        <v>3.4735820158128517E-4</v>
      </c>
      <c r="K43">
        <f t="shared" si="8"/>
        <v>35</v>
      </c>
      <c r="L43" s="4">
        <f t="shared" si="3"/>
        <v>6.7634542699430075E-2</v>
      </c>
      <c r="M43" s="4">
        <f t="shared" si="5"/>
        <v>5.6671592579665055E-3</v>
      </c>
      <c r="N43" s="4">
        <f t="shared" si="4"/>
        <v>3.832957248174061E-4</v>
      </c>
    </row>
    <row r="44" spans="1:14" x14ac:dyDescent="0.25">
      <c r="A44">
        <v>102</v>
      </c>
      <c r="B44" s="3">
        <v>0.37722</v>
      </c>
      <c r="C44" s="4">
        <f t="shared" si="2"/>
        <v>0.62278</v>
      </c>
      <c r="D44" s="1">
        <v>4.6439837357483977</v>
      </c>
      <c r="E44" s="1"/>
      <c r="F44">
        <f t="shared" si="6"/>
        <v>37</v>
      </c>
      <c r="G44" s="4">
        <f t="shared" si="0"/>
        <v>5.7985719049579949E-2</v>
      </c>
      <c r="H44" s="4">
        <f t="shared" si="7"/>
        <v>3.5917219556573805E-3</v>
      </c>
      <c r="I44" s="11">
        <f t="shared" si="1"/>
        <v>2.0826858022495671E-4</v>
      </c>
      <c r="K44">
        <f t="shared" si="8"/>
        <v>36</v>
      </c>
      <c r="L44" s="4">
        <f t="shared" si="3"/>
        <v>6.2624576573546364E-2</v>
      </c>
      <c r="M44" s="4">
        <f t="shared" si="5"/>
        <v>3.669740641699921E-3</v>
      </c>
      <c r="N44" s="4">
        <f t="shared" si="4"/>
        <v>2.2981595382119186E-4</v>
      </c>
    </row>
    <row r="45" spans="1:14" x14ac:dyDescent="0.25">
      <c r="A45">
        <v>103</v>
      </c>
      <c r="B45" s="3">
        <v>0.40620499999999998</v>
      </c>
      <c r="C45" s="4">
        <f t="shared" si="2"/>
        <v>0.59379500000000007</v>
      </c>
      <c r="D45" s="1">
        <v>4.6439837357483977</v>
      </c>
      <c r="E45" s="1"/>
      <c r="F45">
        <f t="shared" si="6"/>
        <v>38</v>
      </c>
      <c r="G45" s="4">
        <f t="shared" si="0"/>
        <v>5.3690480601462913E-2</v>
      </c>
      <c r="H45" s="4">
        <f t="shared" si="7"/>
        <v>2.2368525995443032E-3</v>
      </c>
      <c r="I45" s="11">
        <f t="shared" si="1"/>
        <v>1.200976911041653E-4</v>
      </c>
      <c r="K45">
        <f t="shared" si="8"/>
        <v>37</v>
      </c>
      <c r="L45" s="4">
        <f t="shared" si="3"/>
        <v>5.7985719049579949E-2</v>
      </c>
      <c r="M45" s="4">
        <f t="shared" si="5"/>
        <v>2.2854410768378768E-3</v>
      </c>
      <c r="N45" s="4">
        <f t="shared" si="4"/>
        <v>1.3252294418589059E-4</v>
      </c>
    </row>
    <row r="46" spans="1:14" x14ac:dyDescent="0.25">
      <c r="A46">
        <v>104</v>
      </c>
      <c r="B46" s="3">
        <v>0.44149699999999997</v>
      </c>
      <c r="C46" s="4">
        <f t="shared" si="2"/>
        <v>0.55850299999999997</v>
      </c>
      <c r="D46" s="1">
        <v>4.6439837357483977</v>
      </c>
      <c r="E46" s="1"/>
      <c r="F46">
        <f t="shared" si="6"/>
        <v>39</v>
      </c>
      <c r="G46" s="4">
        <f t="shared" si="0"/>
        <v>4.9713407964317509E-2</v>
      </c>
      <c r="H46" s="4">
        <f t="shared" si="7"/>
        <v>1.3282318893464097E-3</v>
      </c>
      <c r="I46" s="11">
        <f t="shared" si="1"/>
        <v>6.603093378629429E-5</v>
      </c>
      <c r="K46">
        <f t="shared" si="8"/>
        <v>38</v>
      </c>
      <c r="L46" s="4">
        <f t="shared" si="3"/>
        <v>5.3690480601462913E-2</v>
      </c>
      <c r="M46" s="4">
        <f t="shared" si="5"/>
        <v>1.3570834842209472E-3</v>
      </c>
      <c r="N46" s="4">
        <f t="shared" si="4"/>
        <v>7.2862464484130474E-5</v>
      </c>
    </row>
    <row r="47" spans="1:14" x14ac:dyDescent="0.25">
      <c r="A47">
        <v>105</v>
      </c>
      <c r="B47" s="3">
        <v>0.485182</v>
      </c>
      <c r="C47" s="4">
        <f t="shared" si="2"/>
        <v>0.514818</v>
      </c>
      <c r="D47" s="1">
        <v>4.6439837357483977</v>
      </c>
      <c r="E47" s="1"/>
      <c r="F47">
        <f t="shared" si="6"/>
        <v>40</v>
      </c>
      <c r="G47" s="4">
        <f t="shared" si="0"/>
        <v>4.6030933300293994E-2</v>
      </c>
      <c r="H47" s="4">
        <f t="shared" si="7"/>
        <v>7.4182149489563786E-4</v>
      </c>
      <c r="I47" s="11">
        <f t="shared" si="1"/>
        <v>3.414673575226549E-5</v>
      </c>
      <c r="K47">
        <f t="shared" si="8"/>
        <v>39</v>
      </c>
      <c r="L47" s="4">
        <f t="shared" si="3"/>
        <v>4.9713407964317509E-2</v>
      </c>
      <c r="M47" s="4">
        <f t="shared" si="5"/>
        <v>7.579351971878516E-4</v>
      </c>
      <c r="N47" s="4">
        <f t="shared" si="4"/>
        <v>3.7679541668315104E-5</v>
      </c>
    </row>
    <row r="48" spans="1:14" x14ac:dyDescent="0.25">
      <c r="A48">
        <v>106</v>
      </c>
      <c r="B48" s="3">
        <v>0.53934300000000002</v>
      </c>
      <c r="C48" s="4">
        <f t="shared" si="2"/>
        <v>0.46065699999999998</v>
      </c>
      <c r="D48" s="1">
        <v>4.6439837357483977</v>
      </c>
      <c r="E48" s="1"/>
      <c r="F48">
        <f t="shared" si="6"/>
        <v>41</v>
      </c>
      <c r="G48" s="4">
        <f t="shared" si="0"/>
        <v>4.2621234537309247E-2</v>
      </c>
      <c r="H48" s="4">
        <f t="shared" si="7"/>
        <v>3.8190305835918251E-4</v>
      </c>
      <c r="I48" s="11">
        <f t="shared" si="1"/>
        <v>1.6277179820842417E-5</v>
      </c>
      <c r="K48">
        <f t="shared" si="8"/>
        <v>40</v>
      </c>
      <c r="L48" s="4">
        <f t="shared" si="3"/>
        <v>4.6030933300293994E-2</v>
      </c>
      <c r="M48" s="4">
        <f t="shared" si="5"/>
        <v>3.901986823458554E-4</v>
      </c>
      <c r="N48" s="4">
        <f t="shared" si="4"/>
        <v>1.7961209520924674E-5</v>
      </c>
    </row>
    <row r="49" spans="1:14" x14ac:dyDescent="0.25">
      <c r="A49">
        <v>107</v>
      </c>
      <c r="B49" s="3">
        <v>0.60606899999999997</v>
      </c>
      <c r="C49" s="4">
        <f t="shared" si="2"/>
        <v>0.39393100000000003</v>
      </c>
      <c r="D49" s="1">
        <v>4.6439837357483977</v>
      </c>
      <c r="E49" s="1"/>
      <c r="F49">
        <f t="shared" si="6"/>
        <v>42</v>
      </c>
      <c r="G49" s="4">
        <f t="shared" si="0"/>
        <v>3.9464106053064114E-2</v>
      </c>
      <c r="H49" s="4">
        <f t="shared" si="7"/>
        <v>1.7592631715456592E-4</v>
      </c>
      <c r="I49" s="11">
        <f t="shared" si="1"/>
        <v>6.9427748377127824E-6</v>
      </c>
      <c r="K49">
        <f t="shared" si="8"/>
        <v>41</v>
      </c>
      <c r="L49" s="4">
        <f t="shared" si="3"/>
        <v>4.2621234537309247E-2</v>
      </c>
      <c r="M49" s="4">
        <f t="shared" si="5"/>
        <v>1.797477544133947E-4</v>
      </c>
      <c r="N49" s="4">
        <f t="shared" si="4"/>
        <v>7.6610711984079583E-6</v>
      </c>
    </row>
    <row r="50" spans="1:14" x14ac:dyDescent="0.25">
      <c r="A50">
        <v>108</v>
      </c>
      <c r="B50" s="3">
        <v>0.68744400000000006</v>
      </c>
      <c r="C50" s="4">
        <f t="shared" si="2"/>
        <v>0.31255599999999994</v>
      </c>
      <c r="D50" s="1">
        <v>4.6439837357483977</v>
      </c>
      <c r="E50" s="1"/>
      <c r="F50">
        <f t="shared" si="6"/>
        <v>43</v>
      </c>
      <c r="G50" s="4">
        <f t="shared" si="0"/>
        <v>3.6540838938022326E-2</v>
      </c>
      <c r="H50" s="4">
        <f t="shared" si="7"/>
        <v>6.9302830043015313E-5</v>
      </c>
      <c r="I50" s="11">
        <f t="shared" si="1"/>
        <v>2.5323835505509576E-6</v>
      </c>
      <c r="K50">
        <f t="shared" si="8"/>
        <v>42</v>
      </c>
      <c r="L50" s="4">
        <f t="shared" si="3"/>
        <v>3.9464106053064114E-2</v>
      </c>
      <c r="M50" s="4">
        <f t="shared" si="5"/>
        <v>7.0808212643822991E-5</v>
      </c>
      <c r="N50" s="4">
        <f t="shared" si="4"/>
        <v>2.7943828132037458E-6</v>
      </c>
    </row>
    <row r="51" spans="1:14" x14ac:dyDescent="0.25">
      <c r="A51">
        <v>109</v>
      </c>
      <c r="B51" s="3">
        <v>0.785555</v>
      </c>
      <c r="C51" s="4">
        <f t="shared" si="2"/>
        <v>0.214445</v>
      </c>
      <c r="D51" s="1">
        <v>4.6439837357483977</v>
      </c>
      <c r="E51" s="1"/>
      <c r="F51">
        <f t="shared" si="6"/>
        <v>44</v>
      </c>
      <c r="G51" s="4">
        <f t="shared" si="0"/>
        <v>3.3834110127798453E-2</v>
      </c>
      <c r="H51" s="4">
        <f t="shared" si="7"/>
        <v>2.1661015346924691E-5</v>
      </c>
      <c r="I51" s="11">
        <f t="shared" si="1"/>
        <v>7.3288117872778238E-7</v>
      </c>
      <c r="K51">
        <f t="shared" si="8"/>
        <v>43</v>
      </c>
      <c r="L51" s="4">
        <f t="shared" si="3"/>
        <v>3.6540838938022326E-2</v>
      </c>
      <c r="M51" s="4">
        <f t="shared" si="5"/>
        <v>2.2131531711102734E-5</v>
      </c>
      <c r="N51" s="4">
        <f t="shared" si="4"/>
        <v>8.0870473570713869E-7</v>
      </c>
    </row>
    <row r="52" spans="1:14" x14ac:dyDescent="0.25">
      <c r="A52">
        <v>110</v>
      </c>
      <c r="B52" s="3">
        <v>0.99999899999999997</v>
      </c>
      <c r="C52" s="4">
        <f t="shared" si="2"/>
        <v>1.0000000000287557E-6</v>
      </c>
      <c r="D52" s="1">
        <v>4.6439837357483977</v>
      </c>
      <c r="E52" s="1"/>
      <c r="F52">
        <f t="shared" si="6"/>
        <v>45</v>
      </c>
      <c r="G52" s="4">
        <f t="shared" si="0"/>
        <v>3.1327879747961515E-2</v>
      </c>
      <c r="H52" s="4">
        <f t="shared" si="7"/>
        <v>4.6450964360712651E-6</v>
      </c>
      <c r="I52" s="11">
        <f t="shared" si="1"/>
        <v>1.4552102256692518E-7</v>
      </c>
      <c r="K52">
        <f t="shared" si="8"/>
        <v>44</v>
      </c>
      <c r="L52" s="4">
        <f t="shared" si="3"/>
        <v>3.3834110127798453E-2</v>
      </c>
      <c r="M52" s="4">
        <f t="shared" si="5"/>
        <v>4.7459963177874256E-6</v>
      </c>
      <c r="N52" s="4">
        <f t="shared" si="4"/>
        <v>1.605765620821457E-7</v>
      </c>
    </row>
    <row r="133" spans="16:16" x14ac:dyDescent="0.25">
      <c r="P133" s="16" t="s">
        <v>372</v>
      </c>
    </row>
  </sheetData>
  <hyperlinks>
    <hyperlink ref="A1" location="TOC!A1" display="TOC"/>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6"/>
  <sheetViews>
    <sheetView workbookViewId="0">
      <pane xSplit="1" ySplit="3" topLeftCell="D4" activePane="bottomRight" state="frozen"/>
      <selection pane="topRight" activeCell="B1" sqref="B1"/>
      <selection pane="bottomLeft" activeCell="A3" sqref="A3"/>
      <selection pane="bottomRight"/>
    </sheetView>
  </sheetViews>
  <sheetFormatPr defaultRowHeight="13.2" x14ac:dyDescent="0.25"/>
  <cols>
    <col min="2" max="10" width="9.44140625" bestFit="1" customWidth="1"/>
    <col min="11" max="11" width="9.6640625" bestFit="1" customWidth="1"/>
    <col min="12" max="12" width="10.6640625" bestFit="1" customWidth="1"/>
    <col min="14" max="14" width="9.6640625" bestFit="1" customWidth="1"/>
    <col min="17" max="17" width="11.33203125" style="1" customWidth="1"/>
    <col min="18" max="18" width="9.109375" style="1"/>
    <col min="21" max="21" width="9.109375" style="2"/>
  </cols>
  <sheetData>
    <row r="1" spans="1:30" x14ac:dyDescent="0.25">
      <c r="A1" s="15" t="s">
        <v>250</v>
      </c>
      <c r="G1" t="s">
        <v>351</v>
      </c>
      <c r="H1">
        <v>0.08</v>
      </c>
      <c r="I1" t="s">
        <v>382</v>
      </c>
      <c r="J1" s="37">
        <v>8.6007730000000002</v>
      </c>
      <c r="N1" t="s">
        <v>383</v>
      </c>
    </row>
    <row r="2" spans="1:30" x14ac:dyDescent="0.25">
      <c r="G2" t="s">
        <v>353</v>
      </c>
      <c r="H2">
        <f>1/(1+H1)</f>
        <v>0.92592592592592582</v>
      </c>
      <c r="Q2" s="40" t="s">
        <v>380</v>
      </c>
      <c r="Y2" t="s">
        <v>390</v>
      </c>
      <c r="Z2" t="s">
        <v>390</v>
      </c>
      <c r="AA2" t="s">
        <v>391</v>
      </c>
      <c r="AB2" s="40" t="s">
        <v>391</v>
      </c>
      <c r="AC2" t="s">
        <v>392</v>
      </c>
      <c r="AD2" s="40" t="s">
        <v>392</v>
      </c>
    </row>
    <row r="3" spans="1:30" x14ac:dyDescent="0.25">
      <c r="A3" t="s">
        <v>260</v>
      </c>
      <c r="B3" t="s">
        <v>293</v>
      </c>
      <c r="C3" t="s">
        <v>374</v>
      </c>
      <c r="D3" t="s">
        <v>296</v>
      </c>
      <c r="E3" t="s">
        <v>375</v>
      </c>
      <c r="F3" t="s">
        <v>329</v>
      </c>
      <c r="G3" t="s">
        <v>328</v>
      </c>
      <c r="H3" t="s">
        <v>376</v>
      </c>
      <c r="I3" t="s">
        <v>377</v>
      </c>
      <c r="J3" t="s">
        <v>378</v>
      </c>
      <c r="K3" t="s">
        <v>379</v>
      </c>
      <c r="L3" t="s">
        <v>380</v>
      </c>
      <c r="N3" t="s">
        <v>384</v>
      </c>
      <c r="O3" t="s">
        <v>379</v>
      </c>
      <c r="P3" t="s">
        <v>273</v>
      </c>
      <c r="Q3" s="40" t="s">
        <v>331</v>
      </c>
      <c r="R3" s="1" t="s">
        <v>249</v>
      </c>
      <c r="S3" s="37"/>
      <c r="T3" t="s">
        <v>260</v>
      </c>
      <c r="U3" s="2" t="s">
        <v>385</v>
      </c>
      <c r="V3" t="s">
        <v>386</v>
      </c>
      <c r="W3" t="s">
        <v>388</v>
      </c>
      <c r="X3" t="s">
        <v>387</v>
      </c>
      <c r="Y3" s="2" t="s">
        <v>385</v>
      </c>
      <c r="Z3" t="s">
        <v>387</v>
      </c>
      <c r="AA3" t="s">
        <v>273</v>
      </c>
      <c r="AB3" s="40" t="s">
        <v>331</v>
      </c>
      <c r="AC3" t="s">
        <v>273</v>
      </c>
      <c r="AD3" s="40" t="s">
        <v>331</v>
      </c>
    </row>
    <row r="4" spans="1:30" x14ac:dyDescent="0.25">
      <c r="A4">
        <v>30</v>
      </c>
      <c r="B4" s="4">
        <v>0.99919100000000005</v>
      </c>
      <c r="C4" s="4">
        <v>0.83179999999999998</v>
      </c>
      <c r="D4" s="4">
        <v>0.99960000000000004</v>
      </c>
      <c r="E4" s="4">
        <v>0.83079460000000005</v>
      </c>
      <c r="F4" s="4">
        <v>1.4999999999999999E-2</v>
      </c>
      <c r="G4" s="4">
        <v>0</v>
      </c>
      <c r="H4" s="4">
        <v>0.1405276</v>
      </c>
      <c r="I4" s="4">
        <v>1</v>
      </c>
      <c r="J4" s="4">
        <v>1</v>
      </c>
      <c r="K4" s="4">
        <v>6.7634540000000007E-2</v>
      </c>
      <c r="L4" s="4">
        <v>0</v>
      </c>
      <c r="N4" s="4">
        <f>+PRODUCT(E4:E$38)</f>
        <v>0.14052759623213754</v>
      </c>
      <c r="O4" s="4">
        <f t="shared" ref="O4:O39" si="0">+$H$2^(65-$A4)</f>
        <v>6.7634542699430075E-2</v>
      </c>
      <c r="P4" s="7">
        <f>+N4*O4*$G4</f>
        <v>0</v>
      </c>
      <c r="Q4" s="40">
        <f>+P4/P$39*100</f>
        <v>0</v>
      </c>
      <c r="S4" s="37"/>
      <c r="T4">
        <v>30</v>
      </c>
      <c r="U4" s="2">
        <v>1</v>
      </c>
      <c r="V4">
        <f>+T4-T$4</f>
        <v>0</v>
      </c>
      <c r="W4" s="4">
        <f>+V4/35</f>
        <v>0</v>
      </c>
      <c r="X4" s="4">
        <f>+U4/U$39</f>
        <v>6.7349278544425835E-3</v>
      </c>
      <c r="Y4" s="2">
        <v>0</v>
      </c>
      <c r="Z4" s="4">
        <f t="shared" ref="Z4:Z39" si="1">+Y4/Y$39</f>
        <v>0</v>
      </c>
      <c r="AA4" s="7">
        <f>+$G$39*$H4*$K4*$J$1*W4</f>
        <v>0</v>
      </c>
      <c r="AB4" s="40">
        <f>+AA4/AA$39*100</f>
        <v>0</v>
      </c>
      <c r="AC4" s="7">
        <f>+$G$39*$H4*$K4*$J$1*Z4</f>
        <v>0</v>
      </c>
      <c r="AD4" s="40">
        <f>+AC4/AC$39*100</f>
        <v>0</v>
      </c>
    </row>
    <row r="5" spans="1:30" x14ac:dyDescent="0.25">
      <c r="A5">
        <v>31</v>
      </c>
      <c r="B5" s="4">
        <v>0.99914000000000003</v>
      </c>
      <c r="C5" s="4">
        <v>0.86029999999999995</v>
      </c>
      <c r="D5" s="4">
        <v>0.99960000000000004</v>
      </c>
      <c r="E5" s="4">
        <v>0.85921630000000004</v>
      </c>
      <c r="F5" s="4">
        <v>1.6300769999999999E-2</v>
      </c>
      <c r="G5" s="4">
        <v>1.4999999999999999E-2</v>
      </c>
      <c r="H5" s="4">
        <v>0.1691484</v>
      </c>
      <c r="I5" s="4">
        <v>1</v>
      </c>
      <c r="J5" s="4">
        <v>1</v>
      </c>
      <c r="K5" s="4">
        <v>7.3045310000000002E-2</v>
      </c>
      <c r="L5" s="4">
        <v>2.3593530000000001E-2</v>
      </c>
      <c r="N5" s="4">
        <f>+PRODUCT(E5:E$38)</f>
        <v>0.169148422765552</v>
      </c>
      <c r="O5" s="4">
        <f t="shared" si="0"/>
        <v>7.3045306115384484E-2</v>
      </c>
      <c r="P5" s="7">
        <f t="shared" ref="P5:P39" si="2">+N5*O5*G5</f>
        <v>1.8533247479766323E-4</v>
      </c>
      <c r="Q5" s="40">
        <f t="shared" ref="Q5:Q39" si="3">+P5/P$39*100</f>
        <v>3.9908080039415296E-3</v>
      </c>
      <c r="S5" s="37"/>
      <c r="T5">
        <v>31</v>
      </c>
      <c r="U5" s="2">
        <v>2.0867179999999999</v>
      </c>
      <c r="V5">
        <f t="shared" ref="V5:V39" si="4">+T5-T$4</f>
        <v>1</v>
      </c>
      <c r="W5" s="4">
        <f t="shared" ref="W5:W39" si="5">+V5/35</f>
        <v>2.8571428571428571E-2</v>
      </c>
      <c r="X5" s="4">
        <f t="shared" ref="X5:X39" si="6">+U5/U$39</f>
        <v>1.4053895182566719E-2</v>
      </c>
      <c r="Y5" s="2">
        <v>1</v>
      </c>
      <c r="Z5" s="4">
        <f t="shared" si="1"/>
        <v>6.7349278544425835E-3</v>
      </c>
      <c r="AA5" s="7">
        <f t="shared" ref="AA5:AA39" si="7">+$G$39*$H5*$K5*$J$1*W5</f>
        <v>1.4100040569700649E-2</v>
      </c>
      <c r="AB5" s="40">
        <f t="shared" ref="AB5:AB39" si="8">+AA5/AA$39*100</f>
        <v>3.5301420897154281E-2</v>
      </c>
      <c r="AC5" s="7">
        <f t="shared" ref="AC5:AC39" si="9">+$G$39*$H5*$K5*$J$1*Z5</f>
        <v>3.3236964593576584E-3</v>
      </c>
      <c r="AD5" s="40">
        <f t="shared" ref="AD5:AD39" si="10">+AC5/AC$39*100</f>
        <v>8.3213383015576063E-3</v>
      </c>
    </row>
    <row r="6" spans="1:30" x14ac:dyDescent="0.25">
      <c r="A6">
        <v>32</v>
      </c>
      <c r="B6" s="4">
        <v>0.99908399999999997</v>
      </c>
      <c r="C6" s="4">
        <v>0.88400000000000001</v>
      </c>
      <c r="D6" s="4">
        <v>0.99960000000000004</v>
      </c>
      <c r="E6" s="4">
        <v>0.88283699999999998</v>
      </c>
      <c r="F6" s="4">
        <v>1.7705249999999999E-2</v>
      </c>
      <c r="G6" s="4">
        <v>3.1300769999999999E-2</v>
      </c>
      <c r="H6" s="4">
        <v>0.1968636</v>
      </c>
      <c r="I6" s="4">
        <v>1</v>
      </c>
      <c r="J6" s="4">
        <v>1</v>
      </c>
      <c r="K6" s="4">
        <v>7.8888929999999996E-2</v>
      </c>
      <c r="L6" s="4">
        <v>5.3171690000000001E-2</v>
      </c>
      <c r="N6" s="4">
        <f>+PRODUCT(E6:E$38)</f>
        <v>0.19686361020566295</v>
      </c>
      <c r="O6" s="4">
        <f t="shared" si="0"/>
        <v>7.8888930604615257E-2</v>
      </c>
      <c r="P6" s="7">
        <f t="shared" si="2"/>
        <v>4.8611221648892908E-4</v>
      </c>
      <c r="Q6" s="40">
        <f t="shared" si="3"/>
        <v>1.0467569304816925E-2</v>
      </c>
      <c r="S6" s="37"/>
      <c r="T6">
        <v>32</v>
      </c>
      <c r="U6" s="2">
        <v>3.2670680000000001</v>
      </c>
      <c r="V6">
        <f t="shared" si="4"/>
        <v>2</v>
      </c>
      <c r="W6" s="4">
        <f t="shared" si="5"/>
        <v>5.7142857142857141E-2</v>
      </c>
      <c r="X6" s="4">
        <f t="shared" si="6"/>
        <v>2.2003467275558023E-2</v>
      </c>
      <c r="Y6" s="2">
        <v>2.0867179999999999</v>
      </c>
      <c r="Z6" s="4">
        <f t="shared" si="1"/>
        <v>1.4053895182566719E-2</v>
      </c>
      <c r="AA6" s="7">
        <f t="shared" si="7"/>
        <v>3.5446357683891414E-2</v>
      </c>
      <c r="AB6" s="40">
        <f t="shared" si="8"/>
        <v>8.8744907199702863E-2</v>
      </c>
      <c r="AC6" s="7">
        <f t="shared" si="9"/>
        <v>8.7177894211306201E-3</v>
      </c>
      <c r="AD6" s="40">
        <f t="shared" si="10"/>
        <v>2.1826203415996604E-2</v>
      </c>
    </row>
    <row r="7" spans="1:30" x14ac:dyDescent="0.25">
      <c r="A7">
        <v>33</v>
      </c>
      <c r="B7" s="4">
        <v>0.99902199999999997</v>
      </c>
      <c r="C7" s="4">
        <v>0.90339999999999998</v>
      </c>
      <c r="D7" s="4">
        <v>0.99960000000000004</v>
      </c>
      <c r="E7" s="4">
        <v>0.9021555</v>
      </c>
      <c r="F7" s="4">
        <v>1.9197740000000001E-2</v>
      </c>
      <c r="G7" s="4">
        <v>4.9006019999999997E-2</v>
      </c>
      <c r="H7" s="4">
        <v>0.22298970000000001</v>
      </c>
      <c r="I7" s="4">
        <v>1</v>
      </c>
      <c r="J7" s="4">
        <v>1</v>
      </c>
      <c r="K7" s="4">
        <v>8.5200049999999999E-2</v>
      </c>
      <c r="L7" s="4">
        <v>8.9908050000000003E-2</v>
      </c>
      <c r="N7" s="4">
        <f>+PRODUCT(E7:E$38)</f>
        <v>0.22298975938441973</v>
      </c>
      <c r="O7" s="4">
        <f t="shared" si="0"/>
        <v>8.520004505298448E-2</v>
      </c>
      <c r="P7" s="7">
        <f t="shared" si="2"/>
        <v>9.3105251214945612E-4</v>
      </c>
      <c r="Q7" s="40">
        <f t="shared" si="3"/>
        <v>2.0048573902833176E-2</v>
      </c>
      <c r="S7" s="37"/>
      <c r="T7">
        <v>33</v>
      </c>
      <c r="U7" s="2">
        <v>4.5469169999999997</v>
      </c>
      <c r="V7">
        <f t="shared" si="4"/>
        <v>3</v>
      </c>
      <c r="W7" s="4">
        <f t="shared" si="5"/>
        <v>8.5714285714285715E-2</v>
      </c>
      <c r="X7" s="4">
        <f t="shared" si="6"/>
        <v>3.0623157955138508E-2</v>
      </c>
      <c r="Y7" s="2">
        <v>3.2670680000000001</v>
      </c>
      <c r="Z7" s="4">
        <f t="shared" si="1"/>
        <v>2.2003467275558023E-2</v>
      </c>
      <c r="AA7" s="7">
        <f t="shared" si="7"/>
        <v>6.5043819987977772E-2</v>
      </c>
      <c r="AB7" s="40">
        <f t="shared" si="8"/>
        <v>0.16284628790987143</v>
      </c>
      <c r="AC7" s="7">
        <f t="shared" si="9"/>
        <v>1.6697211586798818E-2</v>
      </c>
      <c r="AD7" s="40">
        <f t="shared" si="10"/>
        <v>4.1803801281327831E-2</v>
      </c>
    </row>
    <row r="8" spans="1:30" x14ac:dyDescent="0.25">
      <c r="A8">
        <v>34</v>
      </c>
      <c r="B8" s="4">
        <v>0.99895400000000001</v>
      </c>
      <c r="C8" s="4">
        <v>0.91859999999999997</v>
      </c>
      <c r="D8" s="4">
        <v>0.99960000000000004</v>
      </c>
      <c r="E8" s="4">
        <v>0.91727210000000003</v>
      </c>
      <c r="F8" s="4">
        <v>2.0807470000000002E-2</v>
      </c>
      <c r="G8" s="4">
        <v>6.8203749999999994E-2</v>
      </c>
      <c r="H8" s="4">
        <v>0.24717439999999999</v>
      </c>
      <c r="I8" s="4">
        <v>1</v>
      </c>
      <c r="J8" s="4">
        <v>1</v>
      </c>
      <c r="K8" s="4">
        <v>9.2016050000000002E-2</v>
      </c>
      <c r="L8" s="4">
        <v>0.13513915000000001</v>
      </c>
      <c r="N8" s="4">
        <f>+PRODUCT(E8:E$38)</f>
        <v>0.24717441658829301</v>
      </c>
      <c r="O8" s="4">
        <f t="shared" si="0"/>
        <v>9.2016048657223237E-2</v>
      </c>
      <c r="P8" s="7">
        <f t="shared" si="2"/>
        <v>1.5512269864434314E-3</v>
      </c>
      <c r="Q8" s="40">
        <f t="shared" si="3"/>
        <v>3.3402937505621656E-2</v>
      </c>
      <c r="S8" s="37"/>
      <c r="T8">
        <v>34</v>
      </c>
      <c r="U8" s="2">
        <v>5.9340820000000001</v>
      </c>
      <c r="V8">
        <f t="shared" si="4"/>
        <v>4</v>
      </c>
      <c r="W8" s="4">
        <f t="shared" si="5"/>
        <v>0.11428571428571428</v>
      </c>
      <c r="X8" s="4">
        <f t="shared" si="6"/>
        <v>3.9965614152346354E-2</v>
      </c>
      <c r="Y8" s="2">
        <v>4.5469169999999997</v>
      </c>
      <c r="Z8" s="4">
        <f t="shared" si="1"/>
        <v>3.0623157955138508E-2</v>
      </c>
      <c r="AA8" s="7">
        <f t="shared" si="7"/>
        <v>0.10382147575294097</v>
      </c>
      <c r="AB8" s="40">
        <f t="shared" si="8"/>
        <v>0.25993156513280002</v>
      </c>
      <c r="AC8" s="7">
        <f t="shared" si="9"/>
        <v>2.7819237697281573E-2</v>
      </c>
      <c r="AD8" s="40">
        <f t="shared" si="10"/>
        <v>6.9649347045145943E-2</v>
      </c>
    </row>
    <row r="9" spans="1:30" x14ac:dyDescent="0.25">
      <c r="A9">
        <v>35</v>
      </c>
      <c r="B9" s="4">
        <v>0.99887800000000004</v>
      </c>
      <c r="C9" s="4">
        <v>0.92920000000000003</v>
      </c>
      <c r="D9" s="4">
        <v>0.99960000000000004</v>
      </c>
      <c r="E9" s="4">
        <v>0.92778620000000001</v>
      </c>
      <c r="F9" s="4">
        <v>2.682302E-2</v>
      </c>
      <c r="G9" s="4">
        <v>8.9011229999999997E-2</v>
      </c>
      <c r="H9" s="4">
        <v>0.26946680000000001</v>
      </c>
      <c r="I9" s="4">
        <v>1</v>
      </c>
      <c r="J9" s="4">
        <v>1</v>
      </c>
      <c r="K9" s="4">
        <v>9.937733E-2</v>
      </c>
      <c r="L9" s="4">
        <v>0.19047650999999999</v>
      </c>
      <c r="N9" s="4">
        <f>+PRODUCT(E9:E$38)</f>
        <v>0.26946684259588077</v>
      </c>
      <c r="O9" s="4">
        <f t="shared" si="0"/>
        <v>9.937733254980112E-2</v>
      </c>
      <c r="P9" s="7">
        <f t="shared" si="2"/>
        <v>2.3836224734762146E-3</v>
      </c>
      <c r="Q9" s="40">
        <f t="shared" si="3"/>
        <v>5.1327106357960985E-2</v>
      </c>
      <c r="R9" s="1">
        <v>0.05</v>
      </c>
      <c r="S9" s="37"/>
      <c r="T9">
        <v>35</v>
      </c>
      <c r="U9" s="2">
        <v>7.4352359999999997</v>
      </c>
      <c r="V9">
        <f t="shared" si="4"/>
        <v>5</v>
      </c>
      <c r="W9" s="4">
        <f t="shared" si="5"/>
        <v>0.14285714285714285</v>
      </c>
      <c r="X9" s="4">
        <f t="shared" si="6"/>
        <v>5.0075778040754255E-2</v>
      </c>
      <c r="Y9" s="2">
        <v>5.9340820000000001</v>
      </c>
      <c r="Z9" s="4">
        <f t="shared" si="1"/>
        <v>3.9965614152346354E-2</v>
      </c>
      <c r="AA9" s="7">
        <f t="shared" si="7"/>
        <v>0.15279977868693911</v>
      </c>
      <c r="AB9" s="40">
        <f t="shared" si="8"/>
        <v>0.38255558725205707</v>
      </c>
      <c r="AC9" s="7">
        <f t="shared" si="9"/>
        <v>4.2747158982962878E-2</v>
      </c>
      <c r="AD9" s="40">
        <f t="shared" si="10"/>
        <v>0.10702348294357991</v>
      </c>
    </row>
    <row r="10" spans="1:30" x14ac:dyDescent="0.25">
      <c r="A10">
        <v>36</v>
      </c>
      <c r="B10" s="4">
        <v>0.99879600000000002</v>
      </c>
      <c r="C10" s="4">
        <v>0.93420000000000003</v>
      </c>
      <c r="D10" s="4">
        <v>0.99950000000000006</v>
      </c>
      <c r="E10" s="4">
        <v>0.93260869999999996</v>
      </c>
      <c r="F10" s="4">
        <v>3.058812E-2</v>
      </c>
      <c r="G10" s="4">
        <v>0.11583425</v>
      </c>
      <c r="H10" s="4">
        <v>0.29044059999999999</v>
      </c>
      <c r="I10" s="4">
        <v>1</v>
      </c>
      <c r="J10" s="4">
        <v>1</v>
      </c>
      <c r="K10" s="4">
        <v>0.10732752</v>
      </c>
      <c r="L10" s="4">
        <v>0.26770556000000001</v>
      </c>
      <c r="N10" s="4">
        <f>+PRODUCT(E10:E$38)</f>
        <v>0.29044066682160263</v>
      </c>
      <c r="O10" s="4">
        <f t="shared" si="0"/>
        <v>0.1073275191537852</v>
      </c>
      <c r="P10" s="7">
        <f t="shared" si="2"/>
        <v>3.6108172380493663E-3</v>
      </c>
      <c r="Q10" s="40">
        <f t="shared" si="3"/>
        <v>7.7752581408680077E-2</v>
      </c>
      <c r="S10" s="37"/>
      <c r="T10">
        <v>36</v>
      </c>
      <c r="U10" s="2">
        <v>9.0592120000000005</v>
      </c>
      <c r="V10">
        <f t="shared" si="4"/>
        <v>6</v>
      </c>
      <c r="W10" s="4">
        <f t="shared" si="5"/>
        <v>0.17142857142857143</v>
      </c>
      <c r="X10" s="4">
        <f t="shared" si="6"/>
        <v>6.1013139238100512E-2</v>
      </c>
      <c r="Y10" s="2">
        <v>7.4352359999999997</v>
      </c>
      <c r="Z10" s="4">
        <f t="shared" si="1"/>
        <v>5.0075778040754255E-2</v>
      </c>
      <c r="AA10" s="7">
        <f t="shared" si="7"/>
        <v>0.21344196061927509</v>
      </c>
      <c r="AB10" s="40">
        <f t="shared" si="8"/>
        <v>0.53438175951963429</v>
      </c>
      <c r="AC10" s="7">
        <f t="shared" si="9"/>
        <v>6.2348254759899677E-2</v>
      </c>
      <c r="AD10" s="40">
        <f t="shared" si="10"/>
        <v>0.15609756387594204</v>
      </c>
    </row>
    <row r="11" spans="1:30" x14ac:dyDescent="0.25">
      <c r="A11">
        <v>37</v>
      </c>
      <c r="B11" s="4">
        <v>0.99870499999999995</v>
      </c>
      <c r="C11" s="4">
        <v>0.93859999999999999</v>
      </c>
      <c r="D11" s="4">
        <v>0.99939999999999996</v>
      </c>
      <c r="E11" s="4">
        <v>0.93682209999999999</v>
      </c>
      <c r="F11" s="4">
        <v>3.469423E-2</v>
      </c>
      <c r="G11" s="4">
        <v>0.14642237</v>
      </c>
      <c r="H11" s="4">
        <v>0.31142819999999999</v>
      </c>
      <c r="I11" s="4">
        <v>1</v>
      </c>
      <c r="J11" s="4">
        <v>1</v>
      </c>
      <c r="K11" s="4">
        <v>0.11591372</v>
      </c>
      <c r="L11" s="4">
        <v>0.36546988000000002</v>
      </c>
      <c r="N11" s="4">
        <f>+PRODUCT(E11:E$38)</f>
        <v>0.31142821938247267</v>
      </c>
      <c r="O11" s="4">
        <f t="shared" si="0"/>
        <v>0.11591372068608806</v>
      </c>
      <c r="P11" s="7">
        <f t="shared" si="2"/>
        <v>5.2856723824402183E-3</v>
      </c>
      <c r="Q11" s="40">
        <f t="shared" si="3"/>
        <v>0.11381763327276891</v>
      </c>
      <c r="S11" s="37"/>
      <c r="T11">
        <v>37</v>
      </c>
      <c r="U11" s="2">
        <v>10.813592999999999</v>
      </c>
      <c r="V11">
        <f t="shared" si="4"/>
        <v>7</v>
      </c>
      <c r="W11" s="4">
        <f t="shared" si="5"/>
        <v>0.2</v>
      </c>
      <c r="X11" s="4">
        <f t="shared" si="6"/>
        <v>7.2828768702305341E-2</v>
      </c>
      <c r="Y11" s="2">
        <v>9.0592120000000005</v>
      </c>
      <c r="Z11" s="4">
        <f t="shared" si="1"/>
        <v>6.1013139238100512E-2</v>
      </c>
      <c r="AA11" s="7">
        <f t="shared" si="7"/>
        <v>0.28837058007754862</v>
      </c>
      <c r="AB11" s="40">
        <f t="shared" si="8"/>
        <v>0.72197602349807999</v>
      </c>
      <c r="AC11" s="7">
        <f t="shared" si="9"/>
        <v>8.7971971772216426E-2</v>
      </c>
      <c r="AD11" s="40">
        <f t="shared" si="10"/>
        <v>0.22025011824129237</v>
      </c>
    </row>
    <row r="12" spans="1:30" x14ac:dyDescent="0.25">
      <c r="A12">
        <v>38</v>
      </c>
      <c r="B12" s="4">
        <v>0.99860300000000002</v>
      </c>
      <c r="C12" s="4">
        <v>0.9425</v>
      </c>
      <c r="D12" s="4">
        <v>0.99929999999999997</v>
      </c>
      <c r="E12" s="4">
        <v>0.94052449999999999</v>
      </c>
      <c r="F12" s="4">
        <v>3.921533E-2</v>
      </c>
      <c r="G12" s="4">
        <v>0.18111659999999999</v>
      </c>
      <c r="H12" s="4">
        <v>0.33243050000000002</v>
      </c>
      <c r="I12" s="4">
        <v>1</v>
      </c>
      <c r="J12" s="4">
        <v>1</v>
      </c>
      <c r="K12" s="4">
        <v>0.12518682</v>
      </c>
      <c r="L12" s="4">
        <v>0.48823190999999999</v>
      </c>
      <c r="N12" s="4">
        <f>+PRODUCT(E12:E$38)</f>
        <v>0.33243047893775413</v>
      </c>
      <c r="O12" s="4">
        <f t="shared" si="0"/>
        <v>0.12518681834097509</v>
      </c>
      <c r="P12" s="7">
        <f t="shared" si="2"/>
        <v>7.5373328455487073E-3</v>
      </c>
      <c r="Q12" s="40">
        <f t="shared" si="3"/>
        <v>0.16230317045745529</v>
      </c>
      <c r="S12" s="37"/>
      <c r="T12">
        <v>38</v>
      </c>
      <c r="U12" s="2">
        <v>12.707359</v>
      </c>
      <c r="V12">
        <f t="shared" si="4"/>
        <v>8</v>
      </c>
      <c r="W12" s="4">
        <f t="shared" si="5"/>
        <v>0.22857142857142856</v>
      </c>
      <c r="X12" s="4">
        <f t="shared" si="6"/>
        <v>8.558314608550166E-2</v>
      </c>
      <c r="Y12" s="2">
        <v>10.813592999999999</v>
      </c>
      <c r="Z12" s="4">
        <f t="shared" si="1"/>
        <v>7.2828768702305341E-2</v>
      </c>
      <c r="AA12" s="7">
        <f t="shared" si="7"/>
        <v>0.37993525017950741</v>
      </c>
      <c r="AB12" s="40">
        <f t="shared" si="8"/>
        <v>0.95122096379451415</v>
      </c>
      <c r="AC12" s="7">
        <f t="shared" si="9"/>
        <v>0.12105719700014439</v>
      </c>
      <c r="AD12" s="40">
        <f t="shared" si="10"/>
        <v>0.30308360056176403</v>
      </c>
    </row>
    <row r="13" spans="1:30" x14ac:dyDescent="0.25">
      <c r="A13">
        <v>39</v>
      </c>
      <c r="B13" s="4">
        <v>0.99849100000000002</v>
      </c>
      <c r="C13" s="4">
        <v>0.94589999999999996</v>
      </c>
      <c r="D13" s="4">
        <v>0.99919999999999998</v>
      </c>
      <c r="E13" s="4">
        <v>0.94371709999999998</v>
      </c>
      <c r="F13" s="4">
        <v>4.4147499999999999E-2</v>
      </c>
      <c r="G13" s="4">
        <v>0.22033193000000001</v>
      </c>
      <c r="H13" s="4">
        <v>0.35345219999999999</v>
      </c>
      <c r="I13" s="4">
        <v>1</v>
      </c>
      <c r="J13" s="4">
        <v>1</v>
      </c>
      <c r="K13" s="4">
        <v>0.13520176</v>
      </c>
      <c r="L13" s="4">
        <v>0.64145931</v>
      </c>
      <c r="N13" s="4">
        <f>+PRODUCT(E13:E$38)</f>
        <v>0.35345222685613636</v>
      </c>
      <c r="O13" s="4">
        <f t="shared" si="0"/>
        <v>0.13520176380825311</v>
      </c>
      <c r="P13" s="7">
        <f t="shared" si="2"/>
        <v>1.0529082248335108E-2</v>
      </c>
      <c r="Q13" s="40">
        <f t="shared" si="3"/>
        <v>0.22672521778327992</v>
      </c>
      <c r="S13" s="37"/>
      <c r="T13">
        <v>39</v>
      </c>
      <c r="U13" s="2">
        <v>14.750063000000001</v>
      </c>
      <c r="V13">
        <f t="shared" si="4"/>
        <v>9</v>
      </c>
      <c r="W13" s="4">
        <f t="shared" si="5"/>
        <v>0.25714285714285712</v>
      </c>
      <c r="X13" s="4">
        <f t="shared" si="6"/>
        <v>9.9340610153482944E-2</v>
      </c>
      <c r="Y13" s="2">
        <v>12.707359</v>
      </c>
      <c r="Z13" s="4">
        <f t="shared" si="1"/>
        <v>8.558314608550166E-2</v>
      </c>
      <c r="AA13" s="7">
        <f t="shared" si="7"/>
        <v>0.49081256843952786</v>
      </c>
      <c r="AB13" s="40">
        <f t="shared" si="8"/>
        <v>1.2288178161224228</v>
      </c>
      <c r="AC13" s="7">
        <f t="shared" si="9"/>
        <v>0.1633538812319571</v>
      </c>
      <c r="AD13" s="40">
        <f t="shared" si="10"/>
        <v>0.40897925704872617</v>
      </c>
    </row>
    <row r="14" spans="1:30" x14ac:dyDescent="0.25">
      <c r="A14">
        <v>40</v>
      </c>
      <c r="B14" s="4">
        <v>0.998367</v>
      </c>
      <c r="C14" s="4">
        <v>0.94879999999999998</v>
      </c>
      <c r="D14" s="4">
        <v>0.99909999999999999</v>
      </c>
      <c r="E14" s="4">
        <v>0.94639810000000002</v>
      </c>
      <c r="F14" s="4">
        <v>4.9496989999999998E-2</v>
      </c>
      <c r="G14" s="4">
        <v>0.26447943000000002</v>
      </c>
      <c r="H14" s="4">
        <v>0.37453199999999998</v>
      </c>
      <c r="I14" s="4">
        <v>1</v>
      </c>
      <c r="J14" s="4">
        <v>1</v>
      </c>
      <c r="K14" s="4">
        <v>0.14601790000000001</v>
      </c>
      <c r="L14" s="4">
        <v>0.83158628999999995</v>
      </c>
      <c r="N14" s="4">
        <f>+PRODUCT(E14:E$38)</f>
        <v>0.37453197240585812</v>
      </c>
      <c r="O14" s="4">
        <f t="shared" si="0"/>
        <v>0.14601790491291336</v>
      </c>
      <c r="P14" s="7">
        <f t="shared" si="2"/>
        <v>1.4463949965586573E-2</v>
      </c>
      <c r="Q14" s="40">
        <f t="shared" si="3"/>
        <v>0.31145565478630577</v>
      </c>
      <c r="R14" s="1">
        <v>0.32</v>
      </c>
      <c r="S14" s="37"/>
      <c r="T14">
        <v>40</v>
      </c>
      <c r="U14" s="2">
        <v>16.949673000000001</v>
      </c>
      <c r="V14">
        <f t="shared" si="4"/>
        <v>10</v>
      </c>
      <c r="W14" s="4">
        <f t="shared" si="5"/>
        <v>0.2857142857142857</v>
      </c>
      <c r="X14" s="4">
        <f t="shared" si="6"/>
        <v>0.1141548248113934</v>
      </c>
      <c r="Y14" s="2">
        <v>14.750063000000001</v>
      </c>
      <c r="Z14" s="4">
        <f t="shared" si="1"/>
        <v>9.9340610153482944E-2</v>
      </c>
      <c r="AA14" s="7">
        <f t="shared" si="7"/>
        <v>0.62410140395444591</v>
      </c>
      <c r="AB14" s="40">
        <f t="shared" si="8"/>
        <v>1.5625250320799995</v>
      </c>
      <c r="AC14" s="7">
        <f t="shared" si="9"/>
        <v>0.21699514993267999</v>
      </c>
      <c r="AD14" s="40">
        <f t="shared" si="10"/>
        <v>0.54327766523421195</v>
      </c>
    </row>
    <row r="15" spans="1:30" x14ac:dyDescent="0.25">
      <c r="A15">
        <v>41</v>
      </c>
      <c r="B15" s="4">
        <v>0.99821099999999996</v>
      </c>
      <c r="C15" s="4">
        <v>0.95130000000000003</v>
      </c>
      <c r="D15" s="4">
        <v>0.999</v>
      </c>
      <c r="E15" s="4">
        <v>0.94864850000000001</v>
      </c>
      <c r="F15" s="4">
        <v>5.5337200000000003E-2</v>
      </c>
      <c r="G15" s="4">
        <v>0.31397641999999998</v>
      </c>
      <c r="H15" s="4">
        <v>0.3957446</v>
      </c>
      <c r="I15" s="4">
        <v>1</v>
      </c>
      <c r="J15" s="4">
        <v>1</v>
      </c>
      <c r="K15" s="4">
        <v>0.15769933999999999</v>
      </c>
      <c r="L15" s="4">
        <v>1.06619394</v>
      </c>
      <c r="N15" s="4">
        <f>+PRODUCT(E15:E$38)</f>
        <v>0.39574463685615818</v>
      </c>
      <c r="O15" s="4">
        <f t="shared" si="0"/>
        <v>0.15769933730594646</v>
      </c>
      <c r="P15" s="7">
        <f t="shared" si="2"/>
        <v>1.959484983365669E-2</v>
      </c>
      <c r="Q15" s="40">
        <f t="shared" si="3"/>
        <v>0.42194053490929517</v>
      </c>
      <c r="S15" s="37"/>
      <c r="T15">
        <v>41</v>
      </c>
      <c r="U15" s="2">
        <v>19.317924000000001</v>
      </c>
      <c r="V15">
        <f t="shared" si="4"/>
        <v>11</v>
      </c>
      <c r="W15" s="4">
        <f t="shared" si="5"/>
        <v>0.31428571428571428</v>
      </c>
      <c r="X15" s="4">
        <f t="shared" si="6"/>
        <v>0.1301048244376049</v>
      </c>
      <c r="Y15" s="2">
        <v>16.949673000000001</v>
      </c>
      <c r="Z15" s="4">
        <f t="shared" si="1"/>
        <v>0.1141548248113934</v>
      </c>
      <c r="AA15" s="7">
        <f t="shared" si="7"/>
        <v>0.78342547584769229</v>
      </c>
      <c r="AB15" s="40">
        <f t="shared" si="8"/>
        <v>1.9614150986120114</v>
      </c>
      <c r="AC15" s="7">
        <f t="shared" si="9"/>
        <v>0.28455572074419577</v>
      </c>
      <c r="AD15" s="40">
        <f t="shared" si="10"/>
        <v>0.71242499034151474</v>
      </c>
    </row>
    <row r="16" spans="1:30" x14ac:dyDescent="0.25">
      <c r="A16">
        <v>42</v>
      </c>
      <c r="B16" s="4">
        <v>0.998</v>
      </c>
      <c r="C16" s="4">
        <v>0.95340000000000003</v>
      </c>
      <c r="D16" s="4">
        <v>0.99880000000000002</v>
      </c>
      <c r="E16" s="4">
        <v>0.95035139999999996</v>
      </c>
      <c r="F16" s="4">
        <v>6.1643070000000001E-2</v>
      </c>
      <c r="G16" s="4">
        <v>0.36931362000000001</v>
      </c>
      <c r="H16" s="4">
        <v>0.4171668</v>
      </c>
      <c r="I16" s="4">
        <v>1</v>
      </c>
      <c r="J16" s="4">
        <v>1</v>
      </c>
      <c r="K16" s="4">
        <v>0.17031528000000001</v>
      </c>
      <c r="L16" s="4">
        <v>1.35443526</v>
      </c>
      <c r="N16" s="4">
        <f>+PRODUCT(E16:E$38)</f>
        <v>0.41716677658390666</v>
      </c>
      <c r="O16" s="4">
        <f t="shared" si="0"/>
        <v>0.17031528429042217</v>
      </c>
      <c r="P16" s="7">
        <f t="shared" si="2"/>
        <v>2.6239687700285751E-2</v>
      </c>
      <c r="Q16" s="40">
        <f t="shared" si="3"/>
        <v>0.56502539994435352</v>
      </c>
      <c r="S16" s="37"/>
      <c r="T16">
        <v>42</v>
      </c>
      <c r="U16" s="2">
        <v>21.863764</v>
      </c>
      <c r="V16">
        <f t="shared" si="4"/>
        <v>12</v>
      </c>
      <c r="W16" s="4">
        <f t="shared" si="5"/>
        <v>0.34285714285714286</v>
      </c>
      <c r="X16" s="4">
        <f t="shared" si="6"/>
        <v>0.14725087316655899</v>
      </c>
      <c r="Y16" s="2">
        <v>19.317924000000001</v>
      </c>
      <c r="Z16" s="4">
        <f t="shared" si="1"/>
        <v>0.1301048244376049</v>
      </c>
      <c r="AA16" s="7">
        <f t="shared" si="7"/>
        <v>0.97298182656262699</v>
      </c>
      <c r="AB16" s="40">
        <f t="shared" si="8"/>
        <v>2.4359958976698519</v>
      </c>
      <c r="AC16" s="7">
        <f t="shared" si="9"/>
        <v>0.36921975336723961</v>
      </c>
      <c r="AD16" s="40">
        <f t="shared" si="10"/>
        <v>0.92439322090809695</v>
      </c>
    </row>
    <row r="17" spans="1:30" x14ac:dyDescent="0.25">
      <c r="A17">
        <v>43</v>
      </c>
      <c r="B17" s="4">
        <v>0.99773999999999996</v>
      </c>
      <c r="C17" s="4">
        <v>0.95520000000000005</v>
      </c>
      <c r="D17" s="4">
        <v>0.99860000000000004</v>
      </c>
      <c r="E17" s="4">
        <v>0.95170699999999997</v>
      </c>
      <c r="F17" s="4">
        <v>6.8493650000000003E-2</v>
      </c>
      <c r="G17" s="4">
        <v>0.43095668999999998</v>
      </c>
      <c r="H17" s="4">
        <v>0.43896049999999998</v>
      </c>
      <c r="I17" s="4">
        <v>1</v>
      </c>
      <c r="J17" s="4">
        <v>1</v>
      </c>
      <c r="K17" s="4">
        <v>0.18394051</v>
      </c>
      <c r="L17" s="4">
        <v>1.70694809</v>
      </c>
      <c r="N17" s="4">
        <f>+PRODUCT(E17:E$38)</f>
        <v>0.43896055352147295</v>
      </c>
      <c r="O17" s="4">
        <f t="shared" si="0"/>
        <v>0.18394050703365597</v>
      </c>
      <c r="P17" s="7">
        <f t="shared" si="2"/>
        <v>3.4796575180097586E-2</v>
      </c>
      <c r="Q17" s="40">
        <f t="shared" si="3"/>
        <v>0.74928288142752153</v>
      </c>
      <c r="S17" s="37"/>
      <c r="T17">
        <v>43</v>
      </c>
      <c r="U17" s="2">
        <v>24.599032999999999</v>
      </c>
      <c r="V17">
        <f t="shared" si="4"/>
        <v>13</v>
      </c>
      <c r="W17" s="4">
        <f t="shared" si="5"/>
        <v>0.37142857142857144</v>
      </c>
      <c r="X17" s="4">
        <f t="shared" si="6"/>
        <v>0.1656727125440523</v>
      </c>
      <c r="Y17" s="2">
        <v>21.863764</v>
      </c>
      <c r="Z17" s="4">
        <f t="shared" si="1"/>
        <v>0.14725087316655899</v>
      </c>
      <c r="AA17" s="7">
        <f t="shared" si="7"/>
        <v>1.1978606875451832</v>
      </c>
      <c r="AB17" s="40">
        <f t="shared" si="8"/>
        <v>2.9990115346231856</v>
      </c>
      <c r="AC17" s="7">
        <f t="shared" si="9"/>
        <v>0.47488547123479247</v>
      </c>
      <c r="AD17" s="40">
        <f t="shared" si="10"/>
        <v>1.1889421037572783</v>
      </c>
    </row>
    <row r="18" spans="1:30" x14ac:dyDescent="0.25">
      <c r="A18">
        <v>44</v>
      </c>
      <c r="B18" s="4">
        <v>0.99743099999999996</v>
      </c>
      <c r="C18" s="4">
        <v>0.95669999999999999</v>
      </c>
      <c r="D18" s="4">
        <v>0.99839999999999995</v>
      </c>
      <c r="E18" s="4">
        <v>0.95271550000000005</v>
      </c>
      <c r="F18" s="4">
        <v>7.5810929999999999E-2</v>
      </c>
      <c r="G18" s="4">
        <v>0.49945033</v>
      </c>
      <c r="H18" s="4">
        <v>0.46123500000000001</v>
      </c>
      <c r="I18" s="4">
        <v>1</v>
      </c>
      <c r="J18" s="4">
        <v>1</v>
      </c>
      <c r="K18" s="4">
        <v>0.19865574999999999</v>
      </c>
      <c r="L18" s="4">
        <v>2.1364992900000002</v>
      </c>
      <c r="N18" s="4">
        <f>+PRODUCT(E18:E$38)</f>
        <v>0.46123497412698755</v>
      </c>
      <c r="O18" s="4">
        <f t="shared" si="0"/>
        <v>0.19865574759634846</v>
      </c>
      <c r="P18" s="7">
        <f t="shared" si="2"/>
        <v>4.5763124700060991E-2</v>
      </c>
      <c r="Q18" s="40">
        <f t="shared" si="3"/>
        <v>0.98542818541524413</v>
      </c>
      <c r="S18" s="37"/>
      <c r="T18">
        <v>44</v>
      </c>
      <c r="U18" s="2">
        <v>27.533646000000001</v>
      </c>
      <c r="V18">
        <f t="shared" si="4"/>
        <v>14</v>
      </c>
      <c r="W18" s="4">
        <f t="shared" si="5"/>
        <v>0.4</v>
      </c>
      <c r="X18" s="4">
        <f t="shared" si="6"/>
        <v>0.18543711937976162</v>
      </c>
      <c r="Y18" s="2">
        <v>24.599032999999999</v>
      </c>
      <c r="Z18" s="4">
        <f t="shared" si="1"/>
        <v>0.1656727125440523</v>
      </c>
      <c r="AA18" s="7">
        <f t="shared" si="7"/>
        <v>1.4639005126120779</v>
      </c>
      <c r="AB18" s="40">
        <f t="shared" si="8"/>
        <v>3.6650793940499997</v>
      </c>
      <c r="AC18" s="7">
        <f t="shared" si="9"/>
        <v>0.60632092204767896</v>
      </c>
      <c r="AD18" s="40">
        <f t="shared" si="10"/>
        <v>1.5180091122539374</v>
      </c>
    </row>
    <row r="19" spans="1:30" x14ac:dyDescent="0.25">
      <c r="A19">
        <v>45</v>
      </c>
      <c r="B19" s="4">
        <v>0.99707800000000002</v>
      </c>
      <c r="C19" s="4">
        <v>0.95789999999999997</v>
      </c>
      <c r="D19" s="4">
        <v>0.99819999999999998</v>
      </c>
      <c r="E19" s="4">
        <v>0.95338179999999995</v>
      </c>
      <c r="F19" s="4">
        <v>8.3760879999999996E-2</v>
      </c>
      <c r="G19" s="4">
        <v>0.57526126</v>
      </c>
      <c r="H19" s="4">
        <v>0.48412670000000002</v>
      </c>
      <c r="I19" s="4">
        <v>1</v>
      </c>
      <c r="J19" s="4">
        <v>1</v>
      </c>
      <c r="K19" s="4">
        <v>0.21454820999999999</v>
      </c>
      <c r="L19" s="4">
        <v>2.6576594400000002</v>
      </c>
      <c r="N19" s="4">
        <f>+PRODUCT(E19:E$38)</f>
        <v>0.48412666124040948</v>
      </c>
      <c r="O19" s="4">
        <f t="shared" si="0"/>
        <v>0.21454820740405639</v>
      </c>
      <c r="P19" s="7">
        <f t="shared" si="2"/>
        <v>5.9751528398467313E-2</v>
      </c>
      <c r="Q19" s="40">
        <f t="shared" si="3"/>
        <v>1.2866437899816443</v>
      </c>
      <c r="R19" s="1">
        <v>1.3</v>
      </c>
      <c r="S19" s="37"/>
      <c r="T19">
        <v>45</v>
      </c>
      <c r="U19" s="2">
        <v>30.679300999999999</v>
      </c>
      <c r="V19">
        <f t="shared" si="4"/>
        <v>15</v>
      </c>
      <c r="W19" s="4">
        <f t="shared" si="5"/>
        <v>0.42857142857142855</v>
      </c>
      <c r="X19" s="4">
        <f t="shared" si="6"/>
        <v>0.20662287885972822</v>
      </c>
      <c r="Y19" s="2">
        <v>27.533646000000001</v>
      </c>
      <c r="Z19" s="4">
        <f t="shared" si="1"/>
        <v>0.18543711937976162</v>
      </c>
      <c r="AA19" s="7">
        <f t="shared" si="7"/>
        <v>1.778014593373836</v>
      </c>
      <c r="AB19" s="40">
        <f t="shared" si="8"/>
        <v>4.4515078670660149</v>
      </c>
      <c r="AC19" s="7">
        <f t="shared" si="9"/>
        <v>0.76932311029098555</v>
      </c>
      <c r="AD19" s="40">
        <f t="shared" si="10"/>
        <v>1.9261078567851599</v>
      </c>
    </row>
    <row r="20" spans="1:30" x14ac:dyDescent="0.25">
      <c r="A20">
        <v>46</v>
      </c>
      <c r="B20" s="4">
        <v>0.99668199999999996</v>
      </c>
      <c r="C20" s="4">
        <v>0.95899999999999996</v>
      </c>
      <c r="D20" s="4">
        <v>0.998</v>
      </c>
      <c r="E20" s="4">
        <v>0.95390640000000004</v>
      </c>
      <c r="F20" s="4">
        <v>9.2226900000000001E-2</v>
      </c>
      <c r="G20" s="4">
        <v>0.65902214000000003</v>
      </c>
      <c r="H20" s="4">
        <v>0.50779929999999995</v>
      </c>
      <c r="I20" s="4">
        <v>1</v>
      </c>
      <c r="J20" s="4">
        <v>1</v>
      </c>
      <c r="K20" s="4">
        <v>0.23171206</v>
      </c>
      <c r="L20" s="4">
        <v>3.288198</v>
      </c>
      <c r="N20" s="4">
        <f>+PRODUCT(E20:E$38)</f>
        <v>0.50779935304031354</v>
      </c>
      <c r="O20" s="4">
        <f t="shared" si="0"/>
        <v>0.23171206399638089</v>
      </c>
      <c r="P20" s="7">
        <f t="shared" si="2"/>
        <v>7.7542677712598873E-2</v>
      </c>
      <c r="Q20" s="40">
        <f t="shared" si="3"/>
        <v>1.669744815097024</v>
      </c>
      <c r="S20" s="37"/>
      <c r="T20">
        <v>46</v>
      </c>
      <c r="U20" s="2">
        <v>34.048296999999998</v>
      </c>
      <c r="V20">
        <f t="shared" si="4"/>
        <v>16</v>
      </c>
      <c r="W20" s="4">
        <f t="shared" si="5"/>
        <v>0.45714285714285713</v>
      </c>
      <c r="X20" s="4">
        <f t="shared" si="6"/>
        <v>0.22931282386163385</v>
      </c>
      <c r="Y20" s="2">
        <v>30.679300999999999</v>
      </c>
      <c r="Z20" s="4">
        <f t="shared" si="1"/>
        <v>0.20662287885972822</v>
      </c>
      <c r="AA20" s="7">
        <f t="shared" si="7"/>
        <v>2.1484282304584141</v>
      </c>
      <c r="AB20" s="40">
        <f t="shared" si="8"/>
        <v>5.3788901426083644</v>
      </c>
      <c r="AC20" s="7">
        <f t="shared" si="9"/>
        <v>0.9710628068768139</v>
      </c>
      <c r="AD20" s="40">
        <f t="shared" si="10"/>
        <v>2.4311913638599005</v>
      </c>
    </row>
    <row r="21" spans="1:30" x14ac:dyDescent="0.25">
      <c r="A21">
        <v>47</v>
      </c>
      <c r="B21" s="4">
        <v>0.99624599999999996</v>
      </c>
      <c r="C21" s="4">
        <v>0.95979999999999999</v>
      </c>
      <c r="D21" s="4">
        <v>0.99780000000000002</v>
      </c>
      <c r="E21" s="4">
        <v>0.95409330000000003</v>
      </c>
      <c r="F21" s="4">
        <v>0.10140010000000001</v>
      </c>
      <c r="G21" s="4">
        <v>0.75124904000000003</v>
      </c>
      <c r="H21" s="4">
        <v>0.5323367</v>
      </c>
      <c r="I21" s="4">
        <v>1</v>
      </c>
      <c r="J21" s="4">
        <v>1</v>
      </c>
      <c r="K21" s="4">
        <v>0.25024902999999998</v>
      </c>
      <c r="L21" s="4">
        <v>4.0482343099999998</v>
      </c>
      <c r="N21" s="4">
        <f>+PRODUCT(E21:E$38)</f>
        <v>0.53233666640701194</v>
      </c>
      <c r="O21" s="4">
        <f t="shared" si="0"/>
        <v>0.25024902911609137</v>
      </c>
      <c r="P21" s="7">
        <f t="shared" si="2"/>
        <v>0.10007894347778801</v>
      </c>
      <c r="Q21" s="40">
        <f t="shared" si="3"/>
        <v>2.1550235547936691</v>
      </c>
      <c r="S21" s="37"/>
      <c r="T21">
        <v>47</v>
      </c>
      <c r="U21" s="2">
        <v>37.653562999999998</v>
      </c>
      <c r="V21">
        <f t="shared" si="4"/>
        <v>17</v>
      </c>
      <c r="W21" s="4">
        <f t="shared" si="5"/>
        <v>0.48571428571428571</v>
      </c>
      <c r="X21" s="4">
        <f t="shared" si="6"/>
        <v>0.25359403026770866</v>
      </c>
      <c r="Y21" s="2">
        <v>34.048296999999998</v>
      </c>
      <c r="Z21" s="4">
        <f t="shared" si="1"/>
        <v>0.22931282386163385</v>
      </c>
      <c r="AA21" s="7">
        <f t="shared" si="7"/>
        <v>2.5844483890226346</v>
      </c>
      <c r="AB21" s="40">
        <f t="shared" si="8"/>
        <v>6.4705275078366178</v>
      </c>
      <c r="AC21" s="7">
        <f t="shared" si="9"/>
        <v>1.2201559139647105</v>
      </c>
      <c r="AD21" s="40">
        <f t="shared" si="10"/>
        <v>3.0548307479043428</v>
      </c>
    </row>
    <row r="22" spans="1:30" x14ac:dyDescent="0.25">
      <c r="A22">
        <v>48</v>
      </c>
      <c r="B22" s="4">
        <v>0.99577199999999999</v>
      </c>
      <c r="C22" s="4">
        <v>0.96060000000000001</v>
      </c>
      <c r="D22" s="4">
        <v>0.99750000000000005</v>
      </c>
      <c r="E22" s="4">
        <v>0.95414719999999997</v>
      </c>
      <c r="F22" s="4">
        <v>0.11110878</v>
      </c>
      <c r="G22" s="4">
        <v>0.85264914000000003</v>
      </c>
      <c r="H22" s="4">
        <v>0.55795030000000001</v>
      </c>
      <c r="I22" s="4">
        <v>1</v>
      </c>
      <c r="J22" s="4">
        <v>1</v>
      </c>
      <c r="K22" s="4">
        <v>0.27026895000000001</v>
      </c>
      <c r="L22" s="4">
        <v>4.9622178200000002</v>
      </c>
      <c r="N22" s="4">
        <f>+PRODUCT(E22:E$38)</f>
        <v>0.5579503245720433</v>
      </c>
      <c r="O22" s="4">
        <f t="shared" si="0"/>
        <v>0.27026895144537871</v>
      </c>
      <c r="P22" s="7">
        <f t="shared" si="2"/>
        <v>0.12857663323880117</v>
      </c>
      <c r="Q22" s="40">
        <f t="shared" si="3"/>
        <v>2.7686710470437861</v>
      </c>
      <c r="S22" s="37"/>
      <c r="T22">
        <v>48</v>
      </c>
      <c r="U22" s="2">
        <v>41.507066999999999</v>
      </c>
      <c r="V22">
        <f t="shared" si="4"/>
        <v>18</v>
      </c>
      <c r="W22" s="4">
        <f t="shared" si="5"/>
        <v>0.51428571428571423</v>
      </c>
      <c r="X22" s="4">
        <f t="shared" si="6"/>
        <v>0.27954710169451458</v>
      </c>
      <c r="Y22" s="2">
        <v>37.653562999999998</v>
      </c>
      <c r="Z22" s="4">
        <f t="shared" si="1"/>
        <v>0.25359403026770866</v>
      </c>
      <c r="AA22" s="7">
        <f t="shared" si="7"/>
        <v>3.0975926601065842</v>
      </c>
      <c r="AB22" s="40">
        <f t="shared" si="8"/>
        <v>7.7552558605637989</v>
      </c>
      <c r="AC22" s="7">
        <f t="shared" si="9"/>
        <v>1.5274214021190859</v>
      </c>
      <c r="AD22" s="40">
        <f t="shared" si="10"/>
        <v>3.8241128127954132</v>
      </c>
    </row>
    <row r="23" spans="1:30" x14ac:dyDescent="0.25">
      <c r="A23">
        <v>49</v>
      </c>
      <c r="B23" s="4">
        <v>0.99526000000000003</v>
      </c>
      <c r="C23" s="4">
        <v>0.96120000000000005</v>
      </c>
      <c r="D23" s="4">
        <v>0.99719999999999998</v>
      </c>
      <c r="E23" s="4">
        <v>0.95396530000000002</v>
      </c>
      <c r="F23" s="4">
        <v>0.12159851000000001</v>
      </c>
      <c r="G23" s="4">
        <v>0.96375792000000005</v>
      </c>
      <c r="H23" s="4">
        <v>0.58476329999999999</v>
      </c>
      <c r="I23" s="4">
        <v>1</v>
      </c>
      <c r="J23" s="4">
        <v>1</v>
      </c>
      <c r="K23" s="4">
        <v>0.29189047000000001</v>
      </c>
      <c r="L23" s="4">
        <v>6.0575524300000003</v>
      </c>
      <c r="N23" s="4">
        <f>+PRODUCT(E23:E$38)</f>
        <v>0.58476336205990354</v>
      </c>
      <c r="O23" s="4">
        <f t="shared" si="0"/>
        <v>0.29189046756100906</v>
      </c>
      <c r="P23" s="7">
        <f t="shared" si="2"/>
        <v>0.16450080464937139</v>
      </c>
      <c r="Q23" s="40">
        <f t="shared" si="3"/>
        <v>3.5422347247359522</v>
      </c>
      <c r="S23" s="37"/>
      <c r="T23">
        <v>49</v>
      </c>
      <c r="U23" s="2">
        <v>45.622920000000001</v>
      </c>
      <c r="V23">
        <f t="shared" si="4"/>
        <v>19</v>
      </c>
      <c r="W23" s="4">
        <f t="shared" si="5"/>
        <v>0.54285714285714282</v>
      </c>
      <c r="X23" s="4">
        <f t="shared" si="6"/>
        <v>0.30726707470900566</v>
      </c>
      <c r="Y23" s="2">
        <v>41.507066999999999</v>
      </c>
      <c r="Z23" s="4">
        <f t="shared" si="1"/>
        <v>0.27954710169451458</v>
      </c>
      <c r="AA23" s="7">
        <f t="shared" si="7"/>
        <v>3.7009545923972915</v>
      </c>
      <c r="AB23" s="40">
        <f t="shared" si="8"/>
        <v>9.2658567286836249</v>
      </c>
      <c r="AC23" s="7">
        <f t="shared" si="9"/>
        <v>1.9058257654351751</v>
      </c>
      <c r="AD23" s="40">
        <f t="shared" si="10"/>
        <v>4.7715009875107537</v>
      </c>
    </row>
    <row r="24" spans="1:30" x14ac:dyDescent="0.25">
      <c r="A24">
        <v>50</v>
      </c>
      <c r="B24" s="4">
        <v>0.99471500000000002</v>
      </c>
      <c r="C24" s="4">
        <v>0.96179999999999999</v>
      </c>
      <c r="D24" s="4">
        <v>0.99690000000000001</v>
      </c>
      <c r="E24" s="4">
        <v>0.95375109999999996</v>
      </c>
      <c r="F24" s="4">
        <v>0.13262694</v>
      </c>
      <c r="G24" s="4">
        <v>1.08535643</v>
      </c>
      <c r="H24" s="4">
        <v>0.61298180000000002</v>
      </c>
      <c r="I24" s="4">
        <v>1</v>
      </c>
      <c r="J24" s="4">
        <v>1</v>
      </c>
      <c r="K24" s="4">
        <v>0.31524170000000001</v>
      </c>
      <c r="L24" s="4">
        <v>7.3675885000000001</v>
      </c>
      <c r="N24" s="4">
        <f>+PRODUCT(E24:E$38)</f>
        <v>0.61298179510292816</v>
      </c>
      <c r="O24" s="4">
        <f t="shared" si="0"/>
        <v>0.31524170496588977</v>
      </c>
      <c r="P24" s="7">
        <f t="shared" si="2"/>
        <v>0.20973148304423012</v>
      </c>
      <c r="Q24" s="40">
        <f t="shared" si="3"/>
        <v>4.5161976179578547</v>
      </c>
      <c r="R24" s="1">
        <v>4.55</v>
      </c>
      <c r="S24" s="37"/>
      <c r="T24">
        <v>50</v>
      </c>
      <c r="U24" s="2">
        <v>50.012369999999997</v>
      </c>
      <c r="V24">
        <f t="shared" si="4"/>
        <v>20</v>
      </c>
      <c r="W24" s="4">
        <f t="shared" si="5"/>
        <v>0.5714285714285714</v>
      </c>
      <c r="X24" s="4">
        <f t="shared" si="6"/>
        <v>0.33682970377968863</v>
      </c>
      <c r="Y24" s="2">
        <v>45.622920000000001</v>
      </c>
      <c r="Z24" s="4">
        <f t="shared" si="1"/>
        <v>0.30726707470900566</v>
      </c>
      <c r="AA24" s="7">
        <f t="shared" si="7"/>
        <v>4.4104344141311653</v>
      </c>
      <c r="AB24" s="40">
        <f t="shared" si="8"/>
        <v>11.042138554346288</v>
      </c>
      <c r="AC24" s="7">
        <f t="shared" si="9"/>
        <v>2.3715672410955184</v>
      </c>
      <c r="AD24" s="40">
        <f t="shared" si="10"/>
        <v>5.9375498212196467</v>
      </c>
    </row>
    <row r="25" spans="1:30" x14ac:dyDescent="0.25">
      <c r="A25">
        <v>51</v>
      </c>
      <c r="B25" s="4">
        <v>0.99413300000000004</v>
      </c>
      <c r="C25" s="4">
        <v>0.96240000000000003</v>
      </c>
      <c r="D25" s="4">
        <v>0.99660000000000004</v>
      </c>
      <c r="E25" s="4">
        <v>0.95350060000000003</v>
      </c>
      <c r="F25" s="4">
        <v>0.14440955999999999</v>
      </c>
      <c r="G25" s="4">
        <v>1.21798337</v>
      </c>
      <c r="H25" s="4">
        <v>0.64270629999999995</v>
      </c>
      <c r="I25" s="4">
        <v>1</v>
      </c>
      <c r="J25" s="4">
        <v>1</v>
      </c>
      <c r="K25" s="4">
        <v>0.34046103999999999</v>
      </c>
      <c r="L25" s="4">
        <v>8.9293139299999993</v>
      </c>
      <c r="N25" s="4">
        <f>+PRODUCT(E25:E$38)</f>
        <v>0.64270625229467959</v>
      </c>
      <c r="O25" s="4">
        <f t="shared" si="0"/>
        <v>0.34046104136316102</v>
      </c>
      <c r="P25" s="7">
        <f t="shared" si="2"/>
        <v>0.26651478493788056</v>
      </c>
      <c r="Q25" s="40">
        <f t="shared" si="3"/>
        <v>5.7389258847379283</v>
      </c>
      <c r="S25" s="37"/>
      <c r="T25">
        <v>51</v>
      </c>
      <c r="U25" s="2">
        <v>54.690613999999997</v>
      </c>
      <c r="V25">
        <f t="shared" si="4"/>
        <v>21</v>
      </c>
      <c r="W25" s="4">
        <f t="shared" si="5"/>
        <v>0.6</v>
      </c>
      <c r="X25" s="4">
        <f t="shared" si="6"/>
        <v>0.36833733960516751</v>
      </c>
      <c r="Y25" s="2">
        <v>50.012369999999997</v>
      </c>
      <c r="Z25" s="4">
        <f t="shared" si="1"/>
        <v>0.33682970377968863</v>
      </c>
      <c r="AA25" s="7">
        <f t="shared" si="7"/>
        <v>5.2439604165742564</v>
      </c>
      <c r="AB25" s="40">
        <f t="shared" si="8"/>
        <v>13.128987318753119</v>
      </c>
      <c r="AC25" s="7">
        <f t="shared" si="9"/>
        <v>2.9438693895785324</v>
      </c>
      <c r="AD25" s="40">
        <f t="shared" si="10"/>
        <v>7.3703881825048363</v>
      </c>
    </row>
    <row r="26" spans="1:30" x14ac:dyDescent="0.25">
      <c r="A26">
        <v>52</v>
      </c>
      <c r="B26" s="4">
        <v>0.99351999999999996</v>
      </c>
      <c r="C26" s="4">
        <v>0.96299999999999997</v>
      </c>
      <c r="D26" s="4">
        <v>0.99619999999999997</v>
      </c>
      <c r="E26" s="4">
        <v>0.95312410000000003</v>
      </c>
      <c r="F26" s="4">
        <v>0.15685319</v>
      </c>
      <c r="G26" s="4">
        <v>1.3623929299999999</v>
      </c>
      <c r="H26" s="4">
        <v>0.67404909999999996</v>
      </c>
      <c r="I26" s="4">
        <v>1</v>
      </c>
      <c r="J26" s="4">
        <v>1</v>
      </c>
      <c r="K26" s="4">
        <v>0.36769792000000001</v>
      </c>
      <c r="L26" s="4">
        <v>10.78705442</v>
      </c>
      <c r="N26" s="4">
        <f>+PRODUCT(E26:E$38)</f>
        <v>0.67404913252774012</v>
      </c>
      <c r="O26" s="4">
        <f t="shared" si="0"/>
        <v>0.3676979246722139</v>
      </c>
      <c r="P26" s="7">
        <f t="shared" si="2"/>
        <v>0.33766427458093162</v>
      </c>
      <c r="Q26" s="40">
        <f t="shared" si="3"/>
        <v>7.2710046693861079</v>
      </c>
      <c r="S26" s="37"/>
      <c r="T26">
        <v>52</v>
      </c>
      <c r="U26" s="2">
        <v>59.671622999999997</v>
      </c>
      <c r="V26">
        <f t="shared" si="4"/>
        <v>22</v>
      </c>
      <c r="W26" s="4">
        <f t="shared" si="5"/>
        <v>0.62857142857142856</v>
      </c>
      <c r="X26" s="4">
        <f t="shared" si="6"/>
        <v>0.40188407586249669</v>
      </c>
      <c r="Y26" s="2">
        <v>54.690613999999997</v>
      </c>
      <c r="Z26" s="4">
        <f t="shared" si="1"/>
        <v>0.36833733960516751</v>
      </c>
      <c r="AA26" s="7">
        <f t="shared" si="7"/>
        <v>6.2225087896178781</v>
      </c>
      <c r="AB26" s="40">
        <f t="shared" si="8"/>
        <v>15.578919843009098</v>
      </c>
      <c r="AC26" s="7">
        <f t="shared" si="9"/>
        <v>3.6463355301507594</v>
      </c>
      <c r="AD26" s="40">
        <f t="shared" si="10"/>
        <v>9.129110277789291</v>
      </c>
    </row>
    <row r="27" spans="1:30" x14ac:dyDescent="0.25">
      <c r="A27">
        <v>53</v>
      </c>
      <c r="B27" s="4">
        <v>0.99287300000000001</v>
      </c>
      <c r="C27" s="4">
        <v>0.96379999999999999</v>
      </c>
      <c r="D27" s="4">
        <v>0.99580000000000002</v>
      </c>
      <c r="E27" s="4">
        <v>0.95291190000000003</v>
      </c>
      <c r="F27" s="4">
        <v>0.17007399000000001</v>
      </c>
      <c r="G27" s="4">
        <v>1.51924612</v>
      </c>
      <c r="H27" s="4">
        <v>0.70719980000000005</v>
      </c>
      <c r="I27" s="4">
        <v>1</v>
      </c>
      <c r="J27" s="4">
        <v>1</v>
      </c>
      <c r="K27" s="4">
        <v>0.39711375999999998</v>
      </c>
      <c r="L27" s="4">
        <v>12.991293089999999</v>
      </c>
      <c r="N27" s="4">
        <f>+PRODUCT(E27:E$38)</f>
        <v>0.70719975764723608</v>
      </c>
      <c r="O27" s="4">
        <f t="shared" si="0"/>
        <v>0.39711375864599113</v>
      </c>
      <c r="P27" s="7">
        <f t="shared" si="2"/>
        <v>0.4266631871669288</v>
      </c>
      <c r="Q27" s="40">
        <f t="shared" si="3"/>
        <v>9.1874392989784415</v>
      </c>
      <c r="S27" s="37"/>
      <c r="T27">
        <v>53</v>
      </c>
      <c r="U27" s="2">
        <v>64.969847000000001</v>
      </c>
      <c r="V27">
        <f t="shared" si="4"/>
        <v>23</v>
      </c>
      <c r="W27" s="4">
        <f t="shared" si="5"/>
        <v>0.65714285714285714</v>
      </c>
      <c r="X27" s="4">
        <f t="shared" si="6"/>
        <v>0.43756723225917293</v>
      </c>
      <c r="Y27" s="2">
        <v>59.671622999999997</v>
      </c>
      <c r="Z27" s="4">
        <f t="shared" si="1"/>
        <v>0.40188407586249669</v>
      </c>
      <c r="AA27" s="7">
        <f t="shared" si="7"/>
        <v>7.3713160533130342</v>
      </c>
      <c r="AB27" s="40">
        <f t="shared" si="8"/>
        <v>18.455119279807725</v>
      </c>
      <c r="AC27" s="7">
        <f t="shared" si="9"/>
        <v>4.5080221260505802</v>
      </c>
      <c r="AD27" s="40">
        <f t="shared" si="10"/>
        <v>11.286463021061678</v>
      </c>
    </row>
    <row r="28" spans="1:30" x14ac:dyDescent="0.25">
      <c r="A28">
        <v>54</v>
      </c>
      <c r="B28" s="4">
        <v>0.99219400000000002</v>
      </c>
      <c r="C28" s="4">
        <v>0.96460000000000001</v>
      </c>
      <c r="D28" s="4">
        <v>0.99539999999999995</v>
      </c>
      <c r="E28" s="4">
        <v>0.95266779999999995</v>
      </c>
      <c r="F28" s="4">
        <v>0.18397707999999999</v>
      </c>
      <c r="G28" s="4">
        <v>1.6893201099999999</v>
      </c>
      <c r="H28" s="4">
        <v>0.74214599999999997</v>
      </c>
      <c r="I28" s="4">
        <v>1</v>
      </c>
      <c r="J28" s="4">
        <v>1</v>
      </c>
      <c r="K28" s="4">
        <v>0.42888285999999998</v>
      </c>
      <c r="L28" s="4">
        <v>15.60126998</v>
      </c>
      <c r="N28" s="4">
        <f>+PRODUCT(E28:E$38)</f>
        <v>0.74214600284374244</v>
      </c>
      <c r="O28" s="4">
        <f t="shared" si="0"/>
        <v>0.4288828593376704</v>
      </c>
      <c r="P28" s="7">
        <f t="shared" si="2"/>
        <v>0.53769994786662356</v>
      </c>
      <c r="Q28" s="40">
        <f t="shared" si="3"/>
        <v>11.578420123120921</v>
      </c>
      <c r="S28" s="37"/>
      <c r="T28">
        <v>54</v>
      </c>
      <c r="U28" s="2">
        <v>70.600216000000003</v>
      </c>
      <c r="V28">
        <f t="shared" si="4"/>
        <v>24</v>
      </c>
      <c r="W28" s="4">
        <f t="shared" si="5"/>
        <v>0.68571428571428572</v>
      </c>
      <c r="X28" s="4">
        <f t="shared" si="6"/>
        <v>0.47548736126806301</v>
      </c>
      <c r="Y28" s="2">
        <v>64.969847000000001</v>
      </c>
      <c r="Z28" s="4">
        <f t="shared" si="1"/>
        <v>0.43756723225917293</v>
      </c>
      <c r="AA28" s="7">
        <f t="shared" si="7"/>
        <v>8.7176497168901843</v>
      </c>
      <c r="AB28" s="40">
        <f t="shared" si="8"/>
        <v>21.825853646918393</v>
      </c>
      <c r="AC28" s="7">
        <f t="shared" si="9"/>
        <v>5.5628968768692095</v>
      </c>
      <c r="AD28" s="40">
        <f t="shared" si="10"/>
        <v>13.927489292464795</v>
      </c>
    </row>
    <row r="29" spans="1:30" x14ac:dyDescent="0.25">
      <c r="A29">
        <v>55</v>
      </c>
      <c r="B29" s="4">
        <v>0.99148099999999995</v>
      </c>
      <c r="C29" s="4">
        <v>1</v>
      </c>
      <c r="D29" s="4">
        <v>0.995</v>
      </c>
      <c r="E29" s="4">
        <v>0.98652359999999994</v>
      </c>
      <c r="F29" s="4">
        <v>0.19865568</v>
      </c>
      <c r="G29" s="4">
        <v>1.8732971899999999</v>
      </c>
      <c r="H29" s="4">
        <v>0.77901869999999995</v>
      </c>
      <c r="I29" s="4">
        <v>1</v>
      </c>
      <c r="J29" s="4">
        <v>1</v>
      </c>
      <c r="K29" s="4">
        <v>0.46319348999999999</v>
      </c>
      <c r="L29" s="4">
        <v>18.684369060000002</v>
      </c>
      <c r="N29" s="4">
        <f>+PRODUCT(E29:E$38)</f>
        <v>0.77901867035260619</v>
      </c>
      <c r="O29" s="4">
        <f t="shared" si="0"/>
        <v>0.46319348808468408</v>
      </c>
      <c r="P29" s="7">
        <f t="shared" si="2"/>
        <v>0.67595376771890747</v>
      </c>
      <c r="Q29" s="40">
        <f t="shared" si="3"/>
        <v>14.555472317801598</v>
      </c>
      <c r="R29" s="1">
        <v>14.63</v>
      </c>
      <c r="S29" s="37"/>
      <c r="T29">
        <v>55</v>
      </c>
      <c r="U29" s="2">
        <v>76.575868999999997</v>
      </c>
      <c r="V29">
        <f t="shared" si="4"/>
        <v>25</v>
      </c>
      <c r="W29" s="4">
        <f t="shared" si="5"/>
        <v>0.7142857142857143</v>
      </c>
      <c r="X29" s="4">
        <f t="shared" si="6"/>
        <v>0.51573295310624634</v>
      </c>
      <c r="Y29" s="2">
        <v>70.600216000000003</v>
      </c>
      <c r="Z29" s="4">
        <f t="shared" si="1"/>
        <v>0.47548736126806301</v>
      </c>
      <c r="AA29" s="7">
        <f t="shared" si="7"/>
        <v>10.294623548451213</v>
      </c>
      <c r="AB29" s="40">
        <f t="shared" si="8"/>
        <v>25.77402788773307</v>
      </c>
      <c r="AC29" s="7">
        <f t="shared" si="9"/>
        <v>6.8529487408215823</v>
      </c>
      <c r="AD29" s="40">
        <f t="shared" si="10"/>
        <v>17.157314313422727</v>
      </c>
    </row>
    <row r="30" spans="1:30" x14ac:dyDescent="0.25">
      <c r="A30">
        <v>56</v>
      </c>
      <c r="B30" s="4">
        <v>0.99073800000000001</v>
      </c>
      <c r="C30" s="4">
        <v>1</v>
      </c>
      <c r="D30" s="4">
        <v>0.99460000000000004</v>
      </c>
      <c r="E30" s="4">
        <v>0.98538800000000004</v>
      </c>
      <c r="F30" s="4">
        <v>0.21421149</v>
      </c>
      <c r="G30" s="4">
        <v>2.0719528700000001</v>
      </c>
      <c r="H30" s="4">
        <v>0.78966049999999999</v>
      </c>
      <c r="I30" s="4">
        <v>1</v>
      </c>
      <c r="J30" s="4">
        <v>1</v>
      </c>
      <c r="K30" s="4">
        <v>0.50024897000000002</v>
      </c>
      <c r="L30" s="4">
        <v>22.31903342</v>
      </c>
      <c r="N30" s="4">
        <f>+PRODUCT(E30:E$38)</f>
        <v>0.78966045044701039</v>
      </c>
      <c r="O30" s="4">
        <f t="shared" si="0"/>
        <v>0.50024896713145883</v>
      </c>
      <c r="P30" s="7">
        <f t="shared" si="2"/>
        <v>0.81847696320699881</v>
      </c>
      <c r="Q30" s="40">
        <f t="shared" si="3"/>
        <v>17.624457987594049</v>
      </c>
      <c r="S30" s="37"/>
      <c r="T30">
        <v>56</v>
      </c>
      <c r="U30" s="2">
        <v>82.914865000000006</v>
      </c>
      <c r="V30">
        <f t="shared" si="4"/>
        <v>26</v>
      </c>
      <c r="W30" s="4">
        <f t="shared" si="5"/>
        <v>0.74285714285714288</v>
      </c>
      <c r="X30" s="4">
        <f t="shared" si="6"/>
        <v>0.55842563383584654</v>
      </c>
      <c r="Y30" s="2">
        <v>76.575868999999997</v>
      </c>
      <c r="Z30" s="4">
        <f t="shared" si="1"/>
        <v>0.51573295310624634</v>
      </c>
      <c r="AA30" s="7">
        <f t="shared" si="7"/>
        <v>11.720876696368153</v>
      </c>
      <c r="AB30" s="40">
        <f t="shared" si="8"/>
        <v>29.344851846119457</v>
      </c>
      <c r="AC30" s="7">
        <f t="shared" si="9"/>
        <v>8.1372877810163313</v>
      </c>
      <c r="AD30" s="40">
        <f t="shared" si="10"/>
        <v>20.372836482202171</v>
      </c>
    </row>
    <row r="31" spans="1:30" x14ac:dyDescent="0.25">
      <c r="A31">
        <v>57</v>
      </c>
      <c r="B31" s="4">
        <v>0.98996099999999998</v>
      </c>
      <c r="C31" s="4">
        <v>1</v>
      </c>
      <c r="D31" s="4">
        <v>0.99399999999999999</v>
      </c>
      <c r="E31" s="4">
        <v>0.98402120000000004</v>
      </c>
      <c r="F31" s="4">
        <v>0.23021826000000001</v>
      </c>
      <c r="G31" s="4">
        <v>2.2861643599999999</v>
      </c>
      <c r="H31" s="4">
        <v>0.80137009999999997</v>
      </c>
      <c r="I31" s="4">
        <v>1</v>
      </c>
      <c r="J31" s="4">
        <v>1</v>
      </c>
      <c r="K31" s="4">
        <v>0.54026887999999995</v>
      </c>
      <c r="L31" s="4">
        <v>26.596636350000001</v>
      </c>
      <c r="N31" s="4">
        <f>+PRODUCT(E31:E$38)</f>
        <v>0.80137006990851345</v>
      </c>
      <c r="O31" s="4">
        <f t="shared" si="0"/>
        <v>0.54026888450197563</v>
      </c>
      <c r="P31" s="7">
        <f t="shared" si="2"/>
        <v>0.98980700775127672</v>
      </c>
      <c r="Q31" s="40">
        <f t="shared" si="3"/>
        <v>21.313748349844065</v>
      </c>
      <c r="S31" s="37"/>
      <c r="T31">
        <v>57</v>
      </c>
      <c r="U31" s="2">
        <v>89.628558999999996</v>
      </c>
      <c r="V31">
        <f t="shared" si="4"/>
        <v>27</v>
      </c>
      <c r="W31" s="4">
        <f t="shared" si="5"/>
        <v>0.77142857142857146</v>
      </c>
      <c r="X31" s="4">
        <f t="shared" si="6"/>
        <v>0.6036418785626505</v>
      </c>
      <c r="Y31" s="2">
        <v>82.914865000000006</v>
      </c>
      <c r="Z31" s="4">
        <f t="shared" si="1"/>
        <v>0.55842563383584654</v>
      </c>
      <c r="AA31" s="7">
        <f t="shared" si="7"/>
        <v>13.340342587605734</v>
      </c>
      <c r="AB31" s="40">
        <f t="shared" si="8"/>
        <v>33.399410893134785</v>
      </c>
      <c r="AC31" s="7">
        <f t="shared" si="9"/>
        <v>9.6568749732402743</v>
      </c>
      <c r="AD31" s="40">
        <f t="shared" si="10"/>
        <v>24.177335256333087</v>
      </c>
    </row>
    <row r="32" spans="1:30" x14ac:dyDescent="0.25">
      <c r="A32">
        <v>58</v>
      </c>
      <c r="B32" s="4">
        <v>0.98911099999999996</v>
      </c>
      <c r="C32" s="4">
        <v>1</v>
      </c>
      <c r="D32" s="4">
        <v>0.99319999999999997</v>
      </c>
      <c r="E32" s="4">
        <v>0.98238499999999995</v>
      </c>
      <c r="F32" s="4">
        <v>0.24726707000000001</v>
      </c>
      <c r="G32" s="4">
        <v>2.5163826199999999</v>
      </c>
      <c r="H32" s="4">
        <v>0.81438290000000002</v>
      </c>
      <c r="I32" s="4">
        <v>1</v>
      </c>
      <c r="J32" s="4">
        <v>1</v>
      </c>
      <c r="K32" s="4">
        <v>0.58349039999999996</v>
      </c>
      <c r="L32" s="4">
        <v>31.616930050000001</v>
      </c>
      <c r="N32" s="4">
        <f>+PRODUCT(E32:E$38)</f>
        <v>0.81438293190076949</v>
      </c>
      <c r="O32" s="4">
        <f t="shared" si="0"/>
        <v>0.58349039526213364</v>
      </c>
      <c r="P32" s="7">
        <f t="shared" si="2"/>
        <v>1.1957463161139168</v>
      </c>
      <c r="Q32" s="40">
        <f t="shared" si="3"/>
        <v>25.748288173677299</v>
      </c>
      <c r="S32" s="37"/>
      <c r="T32">
        <v>58</v>
      </c>
      <c r="U32" s="2">
        <v>96.735934999999998</v>
      </c>
      <c r="V32">
        <f t="shared" si="4"/>
        <v>28</v>
      </c>
      <c r="W32" s="4">
        <f t="shared" si="5"/>
        <v>0.8</v>
      </c>
      <c r="X32" s="4">
        <f t="shared" si="6"/>
        <v>0.65150954315704723</v>
      </c>
      <c r="Y32" s="2">
        <v>89.628558999999996</v>
      </c>
      <c r="Z32" s="4">
        <f t="shared" si="1"/>
        <v>0.6036418785626505</v>
      </c>
      <c r="AA32" s="7">
        <f t="shared" si="7"/>
        <v>15.183801728689978</v>
      </c>
      <c r="AB32" s="40">
        <f t="shared" si="8"/>
        <v>38.014768325932799</v>
      </c>
      <c r="AC32" s="7">
        <f t="shared" si="9"/>
        <v>11.456973249036547</v>
      </c>
      <c r="AD32" s="40">
        <f t="shared" si="10"/>
        <v>28.684132706737518</v>
      </c>
    </row>
    <row r="33" spans="1:30" x14ac:dyDescent="0.25">
      <c r="A33">
        <v>59</v>
      </c>
      <c r="B33" s="4">
        <v>0.98807599999999995</v>
      </c>
      <c r="C33" s="4">
        <v>1</v>
      </c>
      <c r="D33" s="4">
        <v>0.99199999999999999</v>
      </c>
      <c r="E33" s="4">
        <v>0.98017140000000003</v>
      </c>
      <c r="F33" s="4">
        <v>0.26494546000000002</v>
      </c>
      <c r="G33" s="4">
        <v>2.7636496899999998</v>
      </c>
      <c r="H33" s="4">
        <v>0.82898539999999998</v>
      </c>
      <c r="I33" s="4">
        <v>1</v>
      </c>
      <c r="J33" s="4">
        <v>1</v>
      </c>
      <c r="K33" s="4">
        <v>0.63016963000000004</v>
      </c>
      <c r="L33" s="4">
        <v>37.501597650000001</v>
      </c>
      <c r="N33" s="4">
        <f>+PRODUCT(E33:E$38)</f>
        <v>0.82898551168917434</v>
      </c>
      <c r="O33" s="4">
        <f t="shared" si="0"/>
        <v>0.63016962688310441</v>
      </c>
      <c r="P33" s="7">
        <f t="shared" si="2"/>
        <v>1.4437347175319604</v>
      </c>
      <c r="Q33" s="40">
        <f t="shared" si="3"/>
        <v>31.088281061293298</v>
      </c>
      <c r="S33" s="37"/>
      <c r="T33">
        <v>59</v>
      </c>
      <c r="U33" s="2">
        <v>104.251273</v>
      </c>
      <c r="V33">
        <f t="shared" si="4"/>
        <v>29</v>
      </c>
      <c r="W33" s="4">
        <f t="shared" si="5"/>
        <v>0.82857142857142863</v>
      </c>
      <c r="X33" s="4">
        <f t="shared" si="6"/>
        <v>0.70212480238879804</v>
      </c>
      <c r="Y33" s="2">
        <v>96.735934999999998</v>
      </c>
      <c r="Z33" s="4">
        <f t="shared" si="1"/>
        <v>0.65150954315704723</v>
      </c>
      <c r="AA33" s="7">
        <f t="shared" si="7"/>
        <v>17.288705664200339</v>
      </c>
      <c r="AB33" s="40">
        <f t="shared" si="8"/>
        <v>43.284689317167597</v>
      </c>
      <c r="AC33" s="7">
        <f t="shared" si="9"/>
        <v>13.594189155761848</v>
      </c>
      <c r="AD33" s="40">
        <f t="shared" si="10"/>
        <v>34.034951230872082</v>
      </c>
    </row>
    <row r="34" spans="1:30" x14ac:dyDescent="0.25">
      <c r="A34">
        <v>60</v>
      </c>
      <c r="B34" s="4">
        <v>0.98688100000000001</v>
      </c>
      <c r="C34" s="4">
        <v>1</v>
      </c>
      <c r="D34" s="4">
        <v>0.99019999999999997</v>
      </c>
      <c r="E34" s="4">
        <v>0.97720960000000001</v>
      </c>
      <c r="F34" s="4">
        <v>0.28341512000000002</v>
      </c>
      <c r="G34" s="4">
        <v>3.0285951500000001</v>
      </c>
      <c r="H34" s="4">
        <v>0.84575560000000005</v>
      </c>
      <c r="I34" s="4">
        <v>1</v>
      </c>
      <c r="J34" s="4">
        <v>1</v>
      </c>
      <c r="K34" s="4">
        <v>0.68058320000000005</v>
      </c>
      <c r="L34" s="4">
        <v>44.384543319999999</v>
      </c>
      <c r="N34" s="4">
        <f>+PRODUCT(E34:E$38)</f>
        <v>0.84575566241697564</v>
      </c>
      <c r="O34" s="4">
        <f t="shared" si="0"/>
        <v>0.68058319703375281</v>
      </c>
      <c r="P34" s="7">
        <f t="shared" si="2"/>
        <v>1.7432808490664569</v>
      </c>
      <c r="Q34" s="40">
        <f t="shared" si="3"/>
        <v>37.53847874296082</v>
      </c>
      <c r="R34" s="1">
        <v>37.64</v>
      </c>
      <c r="S34" s="37"/>
      <c r="T34">
        <v>60</v>
      </c>
      <c r="U34" s="2">
        <v>112.18888200000001</v>
      </c>
      <c r="V34">
        <f t="shared" si="4"/>
        <v>30</v>
      </c>
      <c r="W34" s="4">
        <f t="shared" si="5"/>
        <v>0.8571428571428571</v>
      </c>
      <c r="X34" s="4">
        <f t="shared" si="6"/>
        <v>0.7555840263405722</v>
      </c>
      <c r="Y34" s="2">
        <v>104.251273</v>
      </c>
      <c r="Z34" s="4">
        <f t="shared" si="1"/>
        <v>0.70212480238879804</v>
      </c>
      <c r="AA34" s="7">
        <f t="shared" si="7"/>
        <v>19.70640903040707</v>
      </c>
      <c r="AB34" s="40">
        <f t="shared" si="8"/>
        <v>49.337747371364564</v>
      </c>
      <c r="AC34" s="7">
        <f t="shared" si="9"/>
        <v>16.142418303978623</v>
      </c>
      <c r="AD34" s="40">
        <f t="shared" si="10"/>
        <v>40.414798810665758</v>
      </c>
    </row>
    <row r="35" spans="1:30" x14ac:dyDescent="0.25">
      <c r="A35">
        <v>61</v>
      </c>
      <c r="B35" s="4">
        <v>0.98555999999999999</v>
      </c>
      <c r="C35" s="4">
        <v>1</v>
      </c>
      <c r="D35" s="4">
        <v>0.98760000000000003</v>
      </c>
      <c r="E35" s="4">
        <v>0.97333910000000001</v>
      </c>
      <c r="F35" s="4">
        <v>0.30250797000000001</v>
      </c>
      <c r="G35" s="4">
        <v>3.31201028</v>
      </c>
      <c r="H35" s="4">
        <v>0.86548029999999998</v>
      </c>
      <c r="I35" s="4">
        <v>1</v>
      </c>
      <c r="J35" s="4">
        <v>1</v>
      </c>
      <c r="K35" s="4">
        <v>0.73502984999999998</v>
      </c>
      <c r="L35" s="4">
        <v>52.421079949999999</v>
      </c>
      <c r="N35" s="4">
        <f>+PRODUCT(E35:E$38)</f>
        <v>0.86548030475445137</v>
      </c>
      <c r="O35" s="4">
        <f t="shared" si="0"/>
        <v>0.73502985279645316</v>
      </c>
      <c r="P35" s="7">
        <f t="shared" si="2"/>
        <v>2.1069481272999635</v>
      </c>
      <c r="Q35" s="40">
        <f t="shared" si="3"/>
        <v>45.36941223872509</v>
      </c>
      <c r="S35" s="37"/>
      <c r="T35">
        <v>61</v>
      </c>
      <c r="U35" s="2">
        <v>120.566097</v>
      </c>
      <c r="V35">
        <f t="shared" si="4"/>
        <v>31</v>
      </c>
      <c r="W35" s="4">
        <f t="shared" si="5"/>
        <v>0.88571428571428568</v>
      </c>
      <c r="X35" s="4">
        <f t="shared" si="6"/>
        <v>0.81200396498672645</v>
      </c>
      <c r="Y35" s="2">
        <v>112.18888200000001</v>
      </c>
      <c r="Z35" s="4">
        <f t="shared" si="1"/>
        <v>0.7555840263405722</v>
      </c>
      <c r="AA35" s="7">
        <f t="shared" si="7"/>
        <v>22.505257623993806</v>
      </c>
      <c r="AB35" s="40">
        <f t="shared" si="8"/>
        <v>56.345055736273139</v>
      </c>
      <c r="AC35" s="7">
        <f t="shared" si="9"/>
        <v>19.198756804126404</v>
      </c>
      <c r="AD35" s="40">
        <f t="shared" si="10"/>
        <v>48.066769119867828</v>
      </c>
    </row>
    <row r="36" spans="1:30" x14ac:dyDescent="0.25">
      <c r="A36">
        <v>62</v>
      </c>
      <c r="B36" s="4">
        <v>0.98413700000000004</v>
      </c>
      <c r="C36" s="4">
        <v>1</v>
      </c>
      <c r="D36" s="4">
        <v>0.98399999999999999</v>
      </c>
      <c r="E36" s="4">
        <v>0.9683908</v>
      </c>
      <c r="F36" s="4">
        <v>0.32259911000000002</v>
      </c>
      <c r="G36" s="4">
        <v>3.6145182400000002</v>
      </c>
      <c r="H36" s="4">
        <v>0.88918680000000005</v>
      </c>
      <c r="I36" s="4">
        <v>1</v>
      </c>
      <c r="J36" s="4">
        <v>1</v>
      </c>
      <c r="K36" s="4">
        <v>0.79383223999999997</v>
      </c>
      <c r="L36" s="4">
        <v>61.785770159999998</v>
      </c>
      <c r="N36" s="4">
        <f>+PRODUCT(E36:E$38)</f>
        <v>0.88918682579837938</v>
      </c>
      <c r="O36" s="4">
        <f t="shared" si="0"/>
        <v>0.79383224102016947</v>
      </c>
      <c r="P36" s="7">
        <f t="shared" si="2"/>
        <v>2.5513625341474433</v>
      </c>
      <c r="Q36" s="40">
        <f t="shared" si="3"/>
        <v>54.939092748577181</v>
      </c>
      <c r="S36" s="37"/>
      <c r="T36">
        <v>62</v>
      </c>
      <c r="U36" s="2">
        <v>129.39742100000001</v>
      </c>
      <c r="V36">
        <f t="shared" si="4"/>
        <v>32</v>
      </c>
      <c r="W36" s="4">
        <f t="shared" si="5"/>
        <v>0.91428571428571426</v>
      </c>
      <c r="X36" s="4">
        <f t="shared" si="6"/>
        <v>0.87148229498593377</v>
      </c>
      <c r="Y36" s="2">
        <v>120.566097</v>
      </c>
      <c r="Z36" s="4">
        <f t="shared" si="1"/>
        <v>0.81200396498672645</v>
      </c>
      <c r="AA36" s="7">
        <f t="shared" si="7"/>
        <v>25.776969037400896</v>
      </c>
      <c r="AB36" s="40">
        <f t="shared" si="8"/>
        <v>64.536242214622348</v>
      </c>
      <c r="AC36" s="7">
        <f t="shared" si="9"/>
        <v>22.893282413432384</v>
      </c>
      <c r="AD36" s="40">
        <f t="shared" si="10"/>
        <v>57.316529991456214</v>
      </c>
    </row>
    <row r="37" spans="1:30" x14ac:dyDescent="0.25">
      <c r="A37">
        <v>63</v>
      </c>
      <c r="B37" s="4">
        <v>0.98258699999999999</v>
      </c>
      <c r="C37" s="4">
        <v>1</v>
      </c>
      <c r="D37" s="4">
        <v>0.97919999999999996</v>
      </c>
      <c r="E37" s="4">
        <v>0.96214920000000004</v>
      </c>
      <c r="F37" s="4">
        <v>0.34293455</v>
      </c>
      <c r="G37" s="4">
        <v>3.9371173499999998</v>
      </c>
      <c r="H37" s="4">
        <v>0.91821070000000005</v>
      </c>
      <c r="I37" s="4">
        <v>1</v>
      </c>
      <c r="J37" s="4">
        <v>1</v>
      </c>
      <c r="K37" s="4">
        <v>0.85733881999999995</v>
      </c>
      <c r="L37" s="4">
        <v>72.684224130000004</v>
      </c>
      <c r="N37" s="4">
        <f>+PRODUCT(E37:E$38)</f>
        <v>0.91821073248360008</v>
      </c>
      <c r="O37" s="4">
        <f t="shared" si="0"/>
        <v>0.8573388203017831</v>
      </c>
      <c r="P37" s="7">
        <f t="shared" si="2"/>
        <v>3.0993684892124396</v>
      </c>
      <c r="Q37" s="40">
        <f t="shared" si="3"/>
        <v>66.739434561681719</v>
      </c>
      <c r="R37" s="1">
        <v>66.81</v>
      </c>
      <c r="S37" s="37"/>
      <c r="T37">
        <v>63</v>
      </c>
      <c r="U37" s="2">
        <v>138.697228</v>
      </c>
      <c r="V37">
        <f t="shared" si="4"/>
        <v>33</v>
      </c>
      <c r="W37" s="4">
        <f t="shared" si="5"/>
        <v>0.94285714285714284</v>
      </c>
      <c r="X37" s="4">
        <f t="shared" si="6"/>
        <v>0.93411582419117378</v>
      </c>
      <c r="Y37" s="2">
        <v>129.39742100000001</v>
      </c>
      <c r="Z37" s="4">
        <f t="shared" si="1"/>
        <v>0.87148229498593377</v>
      </c>
      <c r="AA37" s="7">
        <f t="shared" si="7"/>
        <v>29.646191506053864</v>
      </c>
      <c r="AB37" s="40">
        <f t="shared" si="8"/>
        <v>74.22338107322669</v>
      </c>
      <c r="AC37" s="7">
        <f t="shared" si="9"/>
        <v>27.401957133184581</v>
      </c>
      <c r="AD37" s="40">
        <f t="shared" si="10"/>
        <v>68.604626871996643</v>
      </c>
    </row>
    <row r="38" spans="1:30" x14ac:dyDescent="0.25">
      <c r="A38">
        <v>64</v>
      </c>
      <c r="B38" s="4">
        <v>0.98081499999999999</v>
      </c>
      <c r="C38" s="4">
        <v>1</v>
      </c>
      <c r="D38" s="4">
        <v>0.97299999999999998</v>
      </c>
      <c r="E38" s="4">
        <v>0.95433299999999999</v>
      </c>
      <c r="F38" s="4">
        <v>0.36393183000000001</v>
      </c>
      <c r="G38" s="4">
        <v>4.2800519100000001</v>
      </c>
      <c r="H38" s="4">
        <v>0.95433299999999999</v>
      </c>
      <c r="I38" s="4">
        <v>1</v>
      </c>
      <c r="J38" s="4">
        <v>1</v>
      </c>
      <c r="K38" s="4">
        <v>0.92592593000000001</v>
      </c>
      <c r="L38" s="4">
        <v>85.336453579999997</v>
      </c>
      <c r="N38" s="4">
        <f>+PRODUCT(E38:E$38)</f>
        <v>0.95433299999999999</v>
      </c>
      <c r="O38" s="4">
        <f t="shared" si="0"/>
        <v>0.92592592592592582</v>
      </c>
      <c r="P38" s="7">
        <f t="shared" si="2"/>
        <v>3.7820322031722498</v>
      </c>
      <c r="Q38" s="40">
        <f t="shared" si="3"/>
        <v>81.439393738537277</v>
      </c>
      <c r="R38" s="1">
        <v>81.48</v>
      </c>
      <c r="S38" s="37"/>
      <c r="T38">
        <v>64</v>
      </c>
      <c r="U38" s="2">
        <v>148.47969000000001</v>
      </c>
      <c r="V38">
        <f t="shared" si="4"/>
        <v>34</v>
      </c>
      <c r="W38" s="4">
        <f t="shared" si="5"/>
        <v>0.97142857142857142</v>
      </c>
      <c r="X38" s="4">
        <f t="shared" si="6"/>
        <v>1</v>
      </c>
      <c r="Y38" s="2">
        <v>138.697228</v>
      </c>
      <c r="Z38" s="4">
        <f t="shared" si="1"/>
        <v>0.93411582419117378</v>
      </c>
      <c r="AA38" s="7">
        <f t="shared" si="7"/>
        <v>34.285874940252945</v>
      </c>
      <c r="AB38" s="40">
        <f t="shared" si="8"/>
        <v>85.839476568169886</v>
      </c>
      <c r="AC38" s="7">
        <f t="shared" si="9"/>
        <v>32.968948278751355</v>
      </c>
      <c r="AD38" s="40">
        <f t="shared" si="10"/>
        <v>82.542366737985986</v>
      </c>
    </row>
    <row r="39" spans="1:30" s="34" customFormat="1" x14ac:dyDescent="0.25">
      <c r="A39" s="34">
        <v>65</v>
      </c>
      <c r="B39" s="38">
        <v>0.97874000000000005</v>
      </c>
      <c r="C39" s="38" t="s">
        <v>381</v>
      </c>
      <c r="D39" s="38" t="s">
        <v>381</v>
      </c>
      <c r="E39" s="38">
        <v>0.97874000000000005</v>
      </c>
      <c r="F39" s="38">
        <v>0</v>
      </c>
      <c r="G39" s="38">
        <v>4.6439837400000004</v>
      </c>
      <c r="H39" s="38">
        <v>1</v>
      </c>
      <c r="I39" s="38">
        <v>1</v>
      </c>
      <c r="J39" s="38">
        <v>1</v>
      </c>
      <c r="K39" s="38">
        <v>1</v>
      </c>
      <c r="L39" s="38">
        <v>100</v>
      </c>
      <c r="N39" s="4">
        <v>1</v>
      </c>
      <c r="O39" s="4">
        <f t="shared" si="0"/>
        <v>1</v>
      </c>
      <c r="P39" s="7">
        <f t="shared" si="2"/>
        <v>4.6439837400000004</v>
      </c>
      <c r="Q39" s="40">
        <f t="shared" si="3"/>
        <v>100</v>
      </c>
      <c r="R39" s="1">
        <v>100</v>
      </c>
      <c r="S39" s="37"/>
      <c r="T39" s="34">
        <v>65</v>
      </c>
      <c r="U39" s="39">
        <v>148.47969000000001</v>
      </c>
      <c r="V39">
        <f t="shared" si="4"/>
        <v>35</v>
      </c>
      <c r="W39" s="4">
        <f t="shared" si="5"/>
        <v>1</v>
      </c>
      <c r="X39" s="4">
        <f t="shared" si="6"/>
        <v>1</v>
      </c>
      <c r="Y39" s="2">
        <v>148.47969000000001</v>
      </c>
      <c r="Z39" s="4">
        <f t="shared" si="1"/>
        <v>1</v>
      </c>
      <c r="AA39" s="7">
        <f t="shared" si="7"/>
        <v>39.941849963431025</v>
      </c>
      <c r="AB39" s="40">
        <f t="shared" si="8"/>
        <v>100</v>
      </c>
      <c r="AC39" s="7">
        <f t="shared" si="9"/>
        <v>39.941849963431025</v>
      </c>
      <c r="AD39" s="40">
        <f t="shared" si="10"/>
        <v>100</v>
      </c>
    </row>
    <row r="40" spans="1:30" x14ac:dyDescent="0.25">
      <c r="A40">
        <v>66</v>
      </c>
      <c r="B40" s="4">
        <v>0.97635700000000003</v>
      </c>
      <c r="C40" s="4" t="s">
        <v>381</v>
      </c>
      <c r="D40" s="4" t="s">
        <v>381</v>
      </c>
      <c r="E40" s="4">
        <v>0.97635700000000003</v>
      </c>
      <c r="F40" s="4">
        <v>0</v>
      </c>
      <c r="G40" s="4">
        <v>4.6439837400000004</v>
      </c>
      <c r="H40" s="4">
        <v>1</v>
      </c>
      <c r="I40" s="4">
        <v>0.97874000000000005</v>
      </c>
      <c r="J40" s="4">
        <v>0.97874000000000005</v>
      </c>
      <c r="K40" s="4">
        <v>1.08</v>
      </c>
      <c r="L40" s="4">
        <v>105.70392</v>
      </c>
    </row>
    <row r="41" spans="1:30" x14ac:dyDescent="0.25">
      <c r="A41">
        <v>67</v>
      </c>
      <c r="B41" s="4">
        <v>0.97368399999999999</v>
      </c>
      <c r="C41" s="4" t="s">
        <v>381</v>
      </c>
      <c r="D41" s="4" t="s">
        <v>381</v>
      </c>
      <c r="E41" s="4">
        <v>0.97368399999999999</v>
      </c>
      <c r="F41" s="4">
        <v>0</v>
      </c>
      <c r="G41" s="4">
        <v>4.6439837400000004</v>
      </c>
      <c r="H41" s="4">
        <v>1</v>
      </c>
      <c r="I41" s="4">
        <v>0.95559970000000005</v>
      </c>
      <c r="J41" s="4">
        <v>0.95559970000000005</v>
      </c>
      <c r="K41" s="4">
        <v>1.1664000000000001</v>
      </c>
      <c r="L41" s="4">
        <v>111.4611432</v>
      </c>
    </row>
    <row r="42" spans="1:30" x14ac:dyDescent="0.25">
      <c r="A42">
        <v>68</v>
      </c>
      <c r="B42" s="4">
        <v>0.97081200000000001</v>
      </c>
      <c r="C42" s="4" t="s">
        <v>381</v>
      </c>
      <c r="D42" s="4" t="s">
        <v>381</v>
      </c>
      <c r="E42" s="4">
        <v>0.97081200000000001</v>
      </c>
      <c r="F42" s="4">
        <v>0</v>
      </c>
      <c r="G42" s="4">
        <v>4.6439837400000004</v>
      </c>
      <c r="H42" s="4">
        <v>1</v>
      </c>
      <c r="I42" s="4">
        <v>0.9304521</v>
      </c>
      <c r="J42" s="4">
        <v>0.9304521</v>
      </c>
      <c r="K42" s="4">
        <v>1.2597119999999999</v>
      </c>
      <c r="L42" s="4">
        <v>117.21016629</v>
      </c>
    </row>
    <row r="43" spans="1:30" x14ac:dyDescent="0.25">
      <c r="A43">
        <v>69</v>
      </c>
      <c r="B43" s="4">
        <v>0.96756500000000001</v>
      </c>
      <c r="C43" s="4" t="s">
        <v>381</v>
      </c>
      <c r="D43" s="4" t="s">
        <v>381</v>
      </c>
      <c r="E43" s="4">
        <v>0.96756500000000001</v>
      </c>
      <c r="F43" s="4">
        <v>0</v>
      </c>
      <c r="G43" s="4">
        <v>4.6439837400000004</v>
      </c>
      <c r="H43" s="4">
        <v>1</v>
      </c>
      <c r="I43" s="4">
        <v>0.90329409999999999</v>
      </c>
      <c r="J43" s="4">
        <v>0.90329409999999999</v>
      </c>
      <c r="K43" s="4">
        <v>1.3604889600000001</v>
      </c>
      <c r="L43" s="4">
        <v>122.89215883999999</v>
      </c>
    </row>
    <row r="44" spans="1:30" x14ac:dyDescent="0.25">
      <c r="A44">
        <v>70</v>
      </c>
      <c r="B44" s="4">
        <v>0.96389400000000003</v>
      </c>
      <c r="C44" s="4" t="s">
        <v>381</v>
      </c>
      <c r="D44" s="4" t="s">
        <v>381</v>
      </c>
      <c r="E44" s="4">
        <v>0.96389400000000003</v>
      </c>
      <c r="F44" s="4">
        <v>0</v>
      </c>
      <c r="G44" s="4">
        <v>4.6439837400000004</v>
      </c>
      <c r="H44" s="4">
        <v>1</v>
      </c>
      <c r="I44" s="4">
        <v>0.87399570000000004</v>
      </c>
      <c r="J44" s="4">
        <v>0.87399570000000004</v>
      </c>
      <c r="K44" s="4">
        <v>1.4693280799999999</v>
      </c>
      <c r="L44" s="4">
        <v>128.41864380000001</v>
      </c>
    </row>
    <row r="45" spans="1:30" x14ac:dyDescent="0.25">
      <c r="A45">
        <v>71</v>
      </c>
      <c r="B45" s="4">
        <v>0.95999199999999996</v>
      </c>
      <c r="C45" s="4" t="s">
        <v>381</v>
      </c>
      <c r="D45" s="4" t="s">
        <v>381</v>
      </c>
      <c r="E45" s="4">
        <v>0.95999199999999996</v>
      </c>
      <c r="F45" s="4">
        <v>0</v>
      </c>
      <c r="G45" s="4">
        <v>4.6439837400000004</v>
      </c>
      <c r="H45" s="4">
        <v>1</v>
      </c>
      <c r="I45" s="4">
        <v>0.84243920000000005</v>
      </c>
      <c r="J45" s="4">
        <v>0.84243920000000005</v>
      </c>
      <c r="K45" s="4">
        <v>1.5868743199999999</v>
      </c>
      <c r="L45" s="4">
        <v>133.68451705999999</v>
      </c>
    </row>
    <row r="46" spans="1:30" x14ac:dyDescent="0.25">
      <c r="A46">
        <v>72</v>
      </c>
      <c r="B46" s="4">
        <v>0.95617300000000005</v>
      </c>
      <c r="C46" s="4" t="s">
        <v>381</v>
      </c>
      <c r="D46" s="4" t="s">
        <v>381</v>
      </c>
      <c r="E46" s="4">
        <v>0.95617300000000005</v>
      </c>
      <c r="F46" s="4">
        <v>0</v>
      </c>
      <c r="G46" s="4">
        <v>4.6439837400000004</v>
      </c>
      <c r="H46" s="4">
        <v>1</v>
      </c>
      <c r="I46" s="4">
        <v>0.80873490000000003</v>
      </c>
      <c r="J46" s="4">
        <v>0.80873490000000003</v>
      </c>
      <c r="K46" s="4">
        <v>1.7138242699999999</v>
      </c>
      <c r="L46" s="4">
        <v>138.60295226</v>
      </c>
    </row>
    <row r="47" spans="1:30" x14ac:dyDescent="0.25">
      <c r="A47">
        <v>73</v>
      </c>
      <c r="B47" s="4">
        <v>0.952511</v>
      </c>
      <c r="C47" s="4" t="s">
        <v>381</v>
      </c>
      <c r="D47" s="4" t="s">
        <v>381</v>
      </c>
      <c r="E47" s="4">
        <v>0.952511</v>
      </c>
      <c r="F47" s="4">
        <v>0</v>
      </c>
      <c r="G47" s="4">
        <v>4.6439837400000004</v>
      </c>
      <c r="H47" s="4">
        <v>1</v>
      </c>
      <c r="I47" s="4">
        <v>0.77329049999999999</v>
      </c>
      <c r="J47" s="4">
        <v>0.77329049999999999</v>
      </c>
      <c r="K47" s="4">
        <v>1.85093021</v>
      </c>
      <c r="L47" s="4">
        <v>143.13067272000001</v>
      </c>
    </row>
    <row r="48" spans="1:30" x14ac:dyDescent="0.25">
      <c r="A48">
        <v>74</v>
      </c>
      <c r="B48" s="4">
        <v>0.94877900000000004</v>
      </c>
      <c r="C48" s="4" t="s">
        <v>381</v>
      </c>
      <c r="D48" s="4" t="s">
        <v>381</v>
      </c>
      <c r="E48" s="4">
        <v>0.94877900000000004</v>
      </c>
      <c r="F48" s="4">
        <v>0</v>
      </c>
      <c r="G48" s="4">
        <v>4.6439837400000004</v>
      </c>
      <c r="H48" s="4">
        <v>1</v>
      </c>
      <c r="I48" s="4">
        <v>0.73656770000000005</v>
      </c>
      <c r="J48" s="4">
        <v>0.73656770000000005</v>
      </c>
      <c r="K48" s="4">
        <v>1.9990046299999999</v>
      </c>
      <c r="L48" s="4">
        <v>147.24022342000001</v>
      </c>
    </row>
    <row r="49" spans="1:12" x14ac:dyDescent="0.25">
      <c r="A49">
        <v>75</v>
      </c>
      <c r="B49" s="4">
        <v>0.94470699999999996</v>
      </c>
      <c r="C49" s="4" t="s">
        <v>381</v>
      </c>
      <c r="D49" s="4" t="s">
        <v>381</v>
      </c>
      <c r="E49" s="4">
        <v>0.94470699999999996</v>
      </c>
      <c r="F49" s="4">
        <v>0</v>
      </c>
      <c r="G49" s="4">
        <v>4.6439837400000004</v>
      </c>
      <c r="H49" s="4">
        <v>1</v>
      </c>
      <c r="I49" s="4">
        <v>0.69884000000000002</v>
      </c>
      <c r="J49" s="4">
        <v>0.69884000000000002</v>
      </c>
      <c r="K49" s="4">
        <v>2.158925</v>
      </c>
      <c r="L49" s="4">
        <v>150.87430649000001</v>
      </c>
    </row>
    <row r="50" spans="1:12" x14ac:dyDescent="0.25">
      <c r="A50">
        <v>76</v>
      </c>
      <c r="B50" s="4">
        <v>0.93993199999999999</v>
      </c>
      <c r="C50" s="4" t="s">
        <v>381</v>
      </c>
      <c r="D50" s="4" t="s">
        <v>381</v>
      </c>
      <c r="E50" s="4">
        <v>0.93993199999999999</v>
      </c>
      <c r="F50" s="4">
        <v>0</v>
      </c>
      <c r="G50" s="4">
        <v>4.6439837400000004</v>
      </c>
      <c r="H50" s="4">
        <v>1</v>
      </c>
      <c r="I50" s="4">
        <v>0.66019899999999998</v>
      </c>
      <c r="J50" s="4">
        <v>0.66019899999999998</v>
      </c>
      <c r="K50" s="4">
        <v>2.331639</v>
      </c>
      <c r="L50" s="4">
        <v>153.93457454</v>
      </c>
    </row>
    <row r="51" spans="1:12" x14ac:dyDescent="0.25">
      <c r="A51">
        <v>77</v>
      </c>
      <c r="B51" s="4">
        <v>0.93407600000000002</v>
      </c>
      <c r="C51" s="4" t="s">
        <v>381</v>
      </c>
      <c r="D51" s="4" t="s">
        <v>381</v>
      </c>
      <c r="E51" s="4">
        <v>0.93407600000000002</v>
      </c>
      <c r="F51" s="4">
        <v>0</v>
      </c>
      <c r="G51" s="4">
        <v>4.6439837400000004</v>
      </c>
      <c r="H51" s="4">
        <v>1</v>
      </c>
      <c r="I51" s="4">
        <v>0.62054220000000004</v>
      </c>
      <c r="J51" s="4">
        <v>0.62054220000000004</v>
      </c>
      <c r="K51" s="4">
        <v>2.5181701200000002</v>
      </c>
      <c r="L51" s="4">
        <v>156.26307512</v>
      </c>
    </row>
    <row r="52" spans="1:12" x14ac:dyDescent="0.25">
      <c r="A52">
        <v>78</v>
      </c>
      <c r="B52" s="4">
        <v>0.92740500000000003</v>
      </c>
      <c r="C52" s="4" t="s">
        <v>381</v>
      </c>
      <c r="D52" s="4" t="s">
        <v>381</v>
      </c>
      <c r="E52" s="4">
        <v>0.92740500000000003</v>
      </c>
      <c r="F52" s="4">
        <v>0</v>
      </c>
      <c r="G52" s="4">
        <v>4.6439837400000004</v>
      </c>
      <c r="H52" s="4">
        <v>1</v>
      </c>
      <c r="I52" s="4">
        <v>0.57963350000000002</v>
      </c>
      <c r="J52" s="4">
        <v>0.57963350000000002</v>
      </c>
      <c r="K52" s="4">
        <v>2.7196237299999999</v>
      </c>
      <c r="L52" s="4">
        <v>157.63851521000001</v>
      </c>
    </row>
    <row r="53" spans="1:12" x14ac:dyDescent="0.25">
      <c r="A53">
        <v>79</v>
      </c>
      <c r="B53" s="4">
        <v>0.92030800000000001</v>
      </c>
      <c r="C53" s="4" t="s">
        <v>381</v>
      </c>
      <c r="D53" s="4" t="s">
        <v>381</v>
      </c>
      <c r="E53" s="4">
        <v>0.92030800000000001</v>
      </c>
      <c r="F53" s="4">
        <v>0</v>
      </c>
      <c r="G53" s="4">
        <v>4.6439837400000004</v>
      </c>
      <c r="H53" s="4">
        <v>1</v>
      </c>
      <c r="I53" s="4">
        <v>0.53755509999999995</v>
      </c>
      <c r="J53" s="4">
        <v>0.53755509999999995</v>
      </c>
      <c r="K53" s="4">
        <v>2.9371936199999999</v>
      </c>
      <c r="L53" s="4">
        <v>157.89032696999999</v>
      </c>
    </row>
    <row r="54" spans="1:12" x14ac:dyDescent="0.25">
      <c r="A54">
        <v>80</v>
      </c>
      <c r="B54" s="4">
        <v>0.91256899999999996</v>
      </c>
      <c r="C54" s="4" t="s">
        <v>381</v>
      </c>
      <c r="D54" s="4" t="s">
        <v>381</v>
      </c>
      <c r="E54" s="4">
        <v>0.91256899999999996</v>
      </c>
      <c r="F54" s="4">
        <v>0</v>
      </c>
      <c r="G54" s="4">
        <v>4.6439837400000004</v>
      </c>
      <c r="H54" s="4">
        <v>1</v>
      </c>
      <c r="I54" s="4">
        <v>0.49471619999999999</v>
      </c>
      <c r="J54" s="4">
        <v>0.49471619999999999</v>
      </c>
      <c r="K54" s="4">
        <v>3.17216911</v>
      </c>
      <c r="L54" s="4">
        <v>156.93234952</v>
      </c>
    </row>
    <row r="55" spans="1:12" x14ac:dyDescent="0.25">
      <c r="A55">
        <v>81</v>
      </c>
      <c r="B55" s="4">
        <v>0.904555</v>
      </c>
      <c r="C55" s="4" t="s">
        <v>381</v>
      </c>
      <c r="D55" s="4" t="s">
        <v>381</v>
      </c>
      <c r="E55" s="4">
        <v>0.904555</v>
      </c>
      <c r="F55" s="4">
        <v>0</v>
      </c>
      <c r="G55" s="4">
        <v>4.6439837400000004</v>
      </c>
      <c r="H55" s="4">
        <v>1</v>
      </c>
      <c r="I55" s="4">
        <v>0.45146269999999999</v>
      </c>
      <c r="J55" s="4">
        <v>0.45146269999999999</v>
      </c>
      <c r="K55" s="4">
        <v>3.4259426400000002</v>
      </c>
      <c r="L55" s="4">
        <v>154.66852505</v>
      </c>
    </row>
    <row r="56" spans="1:12" x14ac:dyDescent="0.25">
      <c r="A56">
        <v>82</v>
      </c>
      <c r="B56" s="4">
        <v>0.89630900000000002</v>
      </c>
      <c r="C56" s="4" t="s">
        <v>381</v>
      </c>
      <c r="D56" s="4" t="s">
        <v>381</v>
      </c>
      <c r="E56" s="4">
        <v>0.89630900000000002</v>
      </c>
      <c r="F56" s="4">
        <v>0</v>
      </c>
      <c r="G56" s="4">
        <v>4.6439837400000004</v>
      </c>
      <c r="H56" s="4">
        <v>1</v>
      </c>
      <c r="I56" s="4">
        <v>0.40837279999999998</v>
      </c>
      <c r="J56" s="4">
        <v>0.40837279999999998</v>
      </c>
      <c r="K56" s="4">
        <v>3.7000180500000002</v>
      </c>
      <c r="L56" s="4">
        <v>151.09868269</v>
      </c>
    </row>
    <row r="57" spans="1:12" x14ac:dyDescent="0.25">
      <c r="A57">
        <v>83</v>
      </c>
      <c r="B57" s="4">
        <v>0.88769699999999996</v>
      </c>
      <c r="C57" s="4" t="s">
        <v>381</v>
      </c>
      <c r="D57" s="4" t="s">
        <v>381</v>
      </c>
      <c r="E57" s="4">
        <v>0.88769699999999996</v>
      </c>
      <c r="F57" s="4">
        <v>0</v>
      </c>
      <c r="G57" s="4">
        <v>4.6439837400000004</v>
      </c>
      <c r="H57" s="4">
        <v>1</v>
      </c>
      <c r="I57" s="4">
        <v>0.36602820000000003</v>
      </c>
      <c r="J57" s="4">
        <v>0.36602820000000003</v>
      </c>
      <c r="K57" s="4">
        <v>3.9960195000000001</v>
      </c>
      <c r="L57" s="4">
        <v>146.26559792</v>
      </c>
    </row>
    <row r="58" spans="1:12" x14ac:dyDescent="0.25">
      <c r="A58">
        <v>84</v>
      </c>
      <c r="B58" s="4">
        <v>0.878884</v>
      </c>
      <c r="C58" s="4" t="s">
        <v>381</v>
      </c>
      <c r="D58" s="4" t="s">
        <v>381</v>
      </c>
      <c r="E58" s="4">
        <v>0.878884</v>
      </c>
      <c r="F58" s="4">
        <v>0</v>
      </c>
      <c r="G58" s="4">
        <v>4.6439837400000004</v>
      </c>
      <c r="H58" s="4">
        <v>1</v>
      </c>
      <c r="I58" s="4">
        <v>0.32492219999999999</v>
      </c>
      <c r="J58" s="4">
        <v>0.32492219999999999</v>
      </c>
      <c r="K58" s="4">
        <v>4.3157010600000003</v>
      </c>
      <c r="L58" s="4">
        <v>140.22669507000001</v>
      </c>
    </row>
    <row r="59" spans="1:12" x14ac:dyDescent="0.25">
      <c r="A59">
        <v>85</v>
      </c>
      <c r="B59" s="4">
        <v>0.86989799999999995</v>
      </c>
      <c r="C59" s="4" t="s">
        <v>381</v>
      </c>
      <c r="D59" s="4" t="s">
        <v>381</v>
      </c>
      <c r="E59" s="4">
        <v>0.86989799999999995</v>
      </c>
      <c r="F59" s="4">
        <v>0</v>
      </c>
      <c r="G59" s="4">
        <v>4.6439837400000004</v>
      </c>
      <c r="H59" s="4">
        <v>1</v>
      </c>
      <c r="I59" s="4">
        <v>0.28556890000000001</v>
      </c>
      <c r="J59" s="4">
        <v>0.28556890000000001</v>
      </c>
      <c r="K59" s="4">
        <v>4.6609571399999998</v>
      </c>
      <c r="L59" s="4">
        <v>133.10243857</v>
      </c>
    </row>
    <row r="60" spans="1:12" x14ac:dyDescent="0.25">
      <c r="A60">
        <v>86</v>
      </c>
      <c r="B60" s="4">
        <v>0.86068500000000003</v>
      </c>
      <c r="C60" s="4" t="s">
        <v>381</v>
      </c>
      <c r="D60" s="4" t="s">
        <v>381</v>
      </c>
      <c r="E60" s="4">
        <v>0.86068500000000003</v>
      </c>
      <c r="F60" s="4">
        <v>0</v>
      </c>
      <c r="G60" s="4">
        <v>4.6439837400000004</v>
      </c>
      <c r="H60" s="4">
        <v>1</v>
      </c>
      <c r="I60" s="4">
        <v>0.24841579999999999</v>
      </c>
      <c r="J60" s="4">
        <v>0.24841579999999999</v>
      </c>
      <c r="K60" s="4">
        <v>5.0338337199999996</v>
      </c>
      <c r="L60" s="4">
        <v>125.04838871</v>
      </c>
    </row>
    <row r="61" spans="1:12" x14ac:dyDescent="0.25">
      <c r="A61">
        <v>87</v>
      </c>
      <c r="B61" s="4">
        <v>0.85128599999999999</v>
      </c>
      <c r="C61" s="4" t="s">
        <v>381</v>
      </c>
      <c r="D61" s="4" t="s">
        <v>381</v>
      </c>
      <c r="E61" s="4">
        <v>0.85128599999999999</v>
      </c>
      <c r="F61" s="4">
        <v>0</v>
      </c>
      <c r="G61" s="4">
        <v>4.6439837400000004</v>
      </c>
      <c r="H61" s="4">
        <v>1</v>
      </c>
      <c r="I61" s="4">
        <v>0.21380779999999999</v>
      </c>
      <c r="J61" s="4">
        <v>0.21380779999999999</v>
      </c>
      <c r="K61" s="4">
        <v>5.4365404100000001</v>
      </c>
      <c r="L61" s="4">
        <v>116.23745423</v>
      </c>
    </row>
    <row r="62" spans="1:12" x14ac:dyDescent="0.25">
      <c r="A62">
        <v>88</v>
      </c>
      <c r="B62" s="4">
        <v>0.84151399999999998</v>
      </c>
      <c r="C62" s="4" t="s">
        <v>381</v>
      </c>
      <c r="D62" s="4" t="s">
        <v>381</v>
      </c>
      <c r="E62" s="4">
        <v>0.84151399999999998</v>
      </c>
      <c r="F62" s="4">
        <v>0</v>
      </c>
      <c r="G62" s="4">
        <v>4.6439837400000004</v>
      </c>
      <c r="H62" s="4">
        <v>1</v>
      </c>
      <c r="I62" s="4">
        <v>0.1820116</v>
      </c>
      <c r="J62" s="4">
        <v>0.1820116</v>
      </c>
      <c r="K62" s="4">
        <v>5.8714636499999999</v>
      </c>
      <c r="L62" s="4">
        <v>106.86742286</v>
      </c>
    </row>
    <row r="63" spans="1:12" x14ac:dyDescent="0.25">
      <c r="A63">
        <v>89</v>
      </c>
      <c r="B63" s="4">
        <v>0.831291</v>
      </c>
      <c r="C63" s="4" t="s">
        <v>381</v>
      </c>
      <c r="D63" s="4" t="s">
        <v>381</v>
      </c>
      <c r="E63" s="4">
        <v>0.831291</v>
      </c>
      <c r="F63" s="4">
        <v>0</v>
      </c>
      <c r="G63" s="4">
        <v>4.6439837400000004</v>
      </c>
      <c r="H63" s="4">
        <v>1</v>
      </c>
      <c r="I63" s="4">
        <v>0.1531653</v>
      </c>
      <c r="J63" s="4">
        <v>0.1531653</v>
      </c>
      <c r="K63" s="4">
        <v>6.3411807400000004</v>
      </c>
      <c r="L63" s="4">
        <v>97.124867080000001</v>
      </c>
    </row>
    <row r="64" spans="1:12" x14ac:dyDescent="0.25">
      <c r="A64">
        <v>90</v>
      </c>
      <c r="B64" s="4">
        <v>0.82054800000000006</v>
      </c>
      <c r="C64" s="4" t="s">
        <v>381</v>
      </c>
      <c r="D64" s="4" t="s">
        <v>381</v>
      </c>
      <c r="E64" s="4">
        <v>0.82054800000000006</v>
      </c>
      <c r="F64" s="4">
        <v>0</v>
      </c>
      <c r="G64" s="4">
        <v>4.6439837400000004</v>
      </c>
      <c r="H64" s="4">
        <v>1</v>
      </c>
      <c r="I64" s="4">
        <v>0.12732489999999999</v>
      </c>
      <c r="J64" s="4">
        <v>0.12732489999999999</v>
      </c>
      <c r="K64" s="4">
        <v>6.8484752000000002</v>
      </c>
      <c r="L64" s="4">
        <v>87.19815011</v>
      </c>
    </row>
    <row r="65" spans="1:12" x14ac:dyDescent="0.25">
      <c r="A65">
        <v>91</v>
      </c>
      <c r="B65" s="4">
        <v>0.80951099999999998</v>
      </c>
      <c r="C65" s="4" t="s">
        <v>381</v>
      </c>
      <c r="D65" s="4" t="s">
        <v>381</v>
      </c>
      <c r="E65" s="4">
        <v>0.80951099999999998</v>
      </c>
      <c r="F65" s="4">
        <v>0</v>
      </c>
      <c r="G65" s="4">
        <v>4.6439837400000004</v>
      </c>
      <c r="H65" s="4">
        <v>1</v>
      </c>
      <c r="I65" s="4">
        <v>0.10447620000000001</v>
      </c>
      <c r="J65" s="4">
        <v>0.10447620000000001</v>
      </c>
      <c r="K65" s="4">
        <v>7.39635321</v>
      </c>
      <c r="L65" s="4">
        <v>77.274289089999996</v>
      </c>
    </row>
    <row r="66" spans="1:12" x14ac:dyDescent="0.25">
      <c r="A66">
        <v>92</v>
      </c>
      <c r="B66" s="4">
        <v>0.798319</v>
      </c>
      <c r="C66" s="4" t="s">
        <v>381</v>
      </c>
      <c r="D66" s="4" t="s">
        <v>381</v>
      </c>
      <c r="E66" s="4">
        <v>0.798319</v>
      </c>
      <c r="F66" s="4">
        <v>0</v>
      </c>
      <c r="G66" s="4">
        <v>4.6439837400000004</v>
      </c>
      <c r="H66" s="4">
        <v>1</v>
      </c>
      <c r="I66" s="4">
        <v>8.4574629999999998E-2</v>
      </c>
      <c r="J66" s="4">
        <v>8.4574629999999998E-2</v>
      </c>
      <c r="K66" s="4">
        <v>7.9880614699999999</v>
      </c>
      <c r="L66" s="4">
        <v>67.558738000000005</v>
      </c>
    </row>
    <row r="67" spans="1:12" x14ac:dyDescent="0.25">
      <c r="A67">
        <v>93</v>
      </c>
      <c r="B67" s="4">
        <v>0.78701399999999999</v>
      </c>
      <c r="C67" s="4" t="s">
        <v>381</v>
      </c>
      <c r="D67" s="4" t="s">
        <v>381</v>
      </c>
      <c r="E67" s="4">
        <v>0.78701399999999999</v>
      </c>
      <c r="F67" s="4">
        <v>0</v>
      </c>
      <c r="G67" s="4">
        <v>4.6439837400000004</v>
      </c>
      <c r="H67" s="4">
        <v>1</v>
      </c>
      <c r="I67" s="4">
        <v>6.7517540000000001E-2</v>
      </c>
      <c r="J67" s="4">
        <v>6.7517540000000001E-2</v>
      </c>
      <c r="K67" s="4">
        <v>8.6271063899999998</v>
      </c>
      <c r="L67" s="4">
        <v>58.248098089999999</v>
      </c>
    </row>
    <row r="68" spans="1:12" x14ac:dyDescent="0.25">
      <c r="A68">
        <v>94</v>
      </c>
      <c r="B68" s="4">
        <v>0.77346499999999996</v>
      </c>
      <c r="C68" s="4" t="s">
        <v>381</v>
      </c>
      <c r="D68" s="4" t="s">
        <v>381</v>
      </c>
      <c r="E68" s="4">
        <v>0.77346499999999996</v>
      </c>
      <c r="F68" s="4">
        <v>0</v>
      </c>
      <c r="G68" s="4">
        <v>4.6439837400000004</v>
      </c>
      <c r="H68" s="4">
        <v>1</v>
      </c>
      <c r="I68" s="4">
        <v>5.3137249999999997E-2</v>
      </c>
      <c r="J68" s="4">
        <v>5.3137249999999997E-2</v>
      </c>
      <c r="K68" s="4">
        <v>9.3172748999999992</v>
      </c>
      <c r="L68" s="4">
        <v>49.509434169999999</v>
      </c>
    </row>
    <row r="69" spans="1:12" x14ac:dyDescent="0.25">
      <c r="A69">
        <v>95</v>
      </c>
      <c r="B69" s="4">
        <v>0.75883599999999996</v>
      </c>
      <c r="C69" s="4" t="s">
        <v>381</v>
      </c>
      <c r="D69" s="4" t="s">
        <v>381</v>
      </c>
      <c r="E69" s="4">
        <v>0.75883599999999996</v>
      </c>
      <c r="F69" s="4">
        <v>0</v>
      </c>
      <c r="G69" s="4">
        <v>4.6439837400000004</v>
      </c>
      <c r="H69" s="4">
        <v>1</v>
      </c>
      <c r="I69" s="4">
        <v>4.1099799999999999E-2</v>
      </c>
      <c r="J69" s="4">
        <v>4.1099799999999999E-2</v>
      </c>
      <c r="K69" s="4">
        <v>10.06265689</v>
      </c>
      <c r="L69" s="4">
        <v>41.357319660000002</v>
      </c>
    </row>
    <row r="70" spans="1:12" x14ac:dyDescent="0.25">
      <c r="A70">
        <v>96</v>
      </c>
      <c r="B70" s="4">
        <v>0.74379600000000001</v>
      </c>
      <c r="C70" s="4" t="s">
        <v>381</v>
      </c>
      <c r="D70" s="4" t="s">
        <v>381</v>
      </c>
      <c r="E70" s="4">
        <v>0.74379600000000001</v>
      </c>
      <c r="F70" s="4">
        <v>0</v>
      </c>
      <c r="G70" s="4">
        <v>4.6439837400000004</v>
      </c>
      <c r="H70" s="4">
        <v>1</v>
      </c>
      <c r="I70" s="4">
        <v>3.1188009999999999E-2</v>
      </c>
      <c r="J70" s="4">
        <v>3.1188009999999999E-2</v>
      </c>
      <c r="K70" s="4">
        <v>10.86766944</v>
      </c>
      <c r="L70" s="4">
        <v>33.894096859999998</v>
      </c>
    </row>
    <row r="71" spans="1:12" x14ac:dyDescent="0.25">
      <c r="A71">
        <v>97</v>
      </c>
      <c r="B71" s="4">
        <v>0.72751999999999994</v>
      </c>
      <c r="C71" s="4" t="s">
        <v>381</v>
      </c>
      <c r="D71" s="4" t="s">
        <v>381</v>
      </c>
      <c r="E71" s="4">
        <v>0.72751999999999994</v>
      </c>
      <c r="F71" s="4">
        <v>0</v>
      </c>
      <c r="G71" s="4">
        <v>4.6439837400000004</v>
      </c>
      <c r="H71" s="4">
        <v>1</v>
      </c>
      <c r="I71" s="4">
        <v>2.3197519999999999E-2</v>
      </c>
      <c r="J71" s="4">
        <v>2.3197519999999999E-2</v>
      </c>
      <c r="K71" s="4">
        <v>11.737083</v>
      </c>
      <c r="L71" s="4">
        <v>27.227117159999999</v>
      </c>
    </row>
    <row r="72" spans="1:12" x14ac:dyDescent="0.25">
      <c r="A72">
        <v>98</v>
      </c>
      <c r="B72" s="4">
        <v>0.70983700000000005</v>
      </c>
      <c r="C72" s="4" t="s">
        <v>381</v>
      </c>
      <c r="D72" s="4" t="s">
        <v>381</v>
      </c>
      <c r="E72" s="4">
        <v>0.70983700000000005</v>
      </c>
      <c r="F72" s="4">
        <v>0</v>
      </c>
      <c r="G72" s="4">
        <v>4.6439837400000004</v>
      </c>
      <c r="H72" s="4">
        <v>1</v>
      </c>
      <c r="I72" s="4">
        <v>1.6876660000000002E-2</v>
      </c>
      <c r="J72" s="4">
        <v>1.6876660000000002E-2</v>
      </c>
      <c r="K72" s="4">
        <v>12.67604964</v>
      </c>
      <c r="L72" s="4">
        <v>21.392934060000002</v>
      </c>
    </row>
    <row r="73" spans="1:12" x14ac:dyDescent="0.25">
      <c r="A73">
        <v>99</v>
      </c>
      <c r="B73" s="4">
        <v>0.69087500000000002</v>
      </c>
      <c r="C73" s="4" t="s">
        <v>381</v>
      </c>
      <c r="D73" s="4" t="s">
        <v>381</v>
      </c>
      <c r="E73" s="4">
        <v>0.69087500000000002</v>
      </c>
      <c r="F73" s="4">
        <v>0</v>
      </c>
      <c r="G73" s="4">
        <v>4.6439837400000004</v>
      </c>
      <c r="H73" s="4">
        <v>1</v>
      </c>
      <c r="I73" s="4">
        <v>1.1979679999999999E-2</v>
      </c>
      <c r="J73" s="4">
        <v>1.1979679999999999E-2</v>
      </c>
      <c r="K73" s="4">
        <v>13.69013361</v>
      </c>
      <c r="L73" s="4">
        <v>16.40033583</v>
      </c>
    </row>
    <row r="74" spans="1:12" x14ac:dyDescent="0.25">
      <c r="A74">
        <v>100</v>
      </c>
      <c r="B74" s="4">
        <v>0.67017499999999997</v>
      </c>
      <c r="C74" s="4" t="s">
        <v>381</v>
      </c>
      <c r="D74" s="4" t="s">
        <v>381</v>
      </c>
      <c r="E74" s="4">
        <v>0.67017499999999997</v>
      </c>
      <c r="F74" s="4">
        <v>0</v>
      </c>
      <c r="G74" s="4">
        <v>4.6439837400000004</v>
      </c>
      <c r="H74" s="4">
        <v>1</v>
      </c>
      <c r="I74" s="4">
        <v>8.2764580000000004E-3</v>
      </c>
      <c r="J74" s="4">
        <v>8.2764580000000004E-3</v>
      </c>
      <c r="K74" s="4">
        <v>14.785344289999999</v>
      </c>
      <c r="L74" s="4">
        <v>12.23702857</v>
      </c>
    </row>
    <row r="75" spans="1:12" x14ac:dyDescent="0.25">
      <c r="A75">
        <v>101</v>
      </c>
      <c r="B75" s="4">
        <v>0.64754500000000004</v>
      </c>
      <c r="C75" s="4" t="s">
        <v>381</v>
      </c>
      <c r="D75" s="4" t="s">
        <v>381</v>
      </c>
      <c r="E75" s="4">
        <v>0.64754500000000004</v>
      </c>
      <c r="F75" s="4">
        <v>0</v>
      </c>
      <c r="G75" s="4">
        <v>4.6439837400000004</v>
      </c>
      <c r="H75" s="4">
        <v>1</v>
      </c>
      <c r="I75" s="4">
        <v>5.546675E-3</v>
      </c>
      <c r="J75" s="4">
        <v>5.546675E-3</v>
      </c>
      <c r="K75" s="4">
        <v>15.96817184</v>
      </c>
      <c r="L75" s="4">
        <v>8.8570266699999998</v>
      </c>
    </row>
    <row r="76" spans="1:12" x14ac:dyDescent="0.25">
      <c r="A76">
        <v>102</v>
      </c>
      <c r="B76" s="4">
        <v>0.62278</v>
      </c>
      <c r="C76" s="4" t="s">
        <v>381</v>
      </c>
      <c r="D76" s="4" t="s">
        <v>381</v>
      </c>
      <c r="E76" s="4">
        <v>0.62278</v>
      </c>
      <c r="F76" s="4">
        <v>0</v>
      </c>
      <c r="G76" s="4">
        <v>4.6439837400000004</v>
      </c>
      <c r="H76" s="4">
        <v>1</v>
      </c>
      <c r="I76" s="4">
        <v>3.5917219999999999E-3</v>
      </c>
      <c r="J76" s="4">
        <v>3.5917219999999999E-3</v>
      </c>
      <c r="K76" s="4">
        <v>17.245625579999999</v>
      </c>
      <c r="L76" s="4">
        <v>6.19414921</v>
      </c>
    </row>
    <row r="77" spans="1:12" x14ac:dyDescent="0.25">
      <c r="A77">
        <v>103</v>
      </c>
      <c r="B77" s="4">
        <v>0.59379499999999996</v>
      </c>
      <c r="C77" s="4" t="s">
        <v>381</v>
      </c>
      <c r="D77" s="4" t="s">
        <v>381</v>
      </c>
      <c r="E77" s="4">
        <v>0.59379499999999996</v>
      </c>
      <c r="F77" s="4">
        <v>0</v>
      </c>
      <c r="G77" s="4">
        <v>4.6439837400000004</v>
      </c>
      <c r="H77" s="4">
        <v>1</v>
      </c>
      <c r="I77" s="4">
        <v>2.236853E-3</v>
      </c>
      <c r="J77" s="4">
        <v>2.236853E-3</v>
      </c>
      <c r="K77" s="4">
        <v>18.625275630000001</v>
      </c>
      <c r="L77" s="4">
        <v>4.1661996200000004</v>
      </c>
    </row>
    <row r="78" spans="1:12" x14ac:dyDescent="0.25">
      <c r="A78">
        <v>104</v>
      </c>
      <c r="B78" s="4">
        <v>0.55850299999999997</v>
      </c>
      <c r="C78" s="4" t="s">
        <v>381</v>
      </c>
      <c r="D78" s="4" t="s">
        <v>381</v>
      </c>
      <c r="E78" s="4">
        <v>0.55850299999999997</v>
      </c>
      <c r="F78" s="4">
        <v>0</v>
      </c>
      <c r="G78" s="4">
        <v>4.6439837400000004</v>
      </c>
      <c r="H78" s="4">
        <v>1</v>
      </c>
      <c r="I78" s="4">
        <v>1.3282319999999999E-3</v>
      </c>
      <c r="J78" s="4">
        <v>1.3282319999999999E-3</v>
      </c>
      <c r="K78" s="4">
        <v>20.115297680000001</v>
      </c>
      <c r="L78" s="4">
        <v>2.6717779799999999</v>
      </c>
    </row>
    <row r="79" spans="1:12" x14ac:dyDescent="0.25">
      <c r="A79">
        <v>105</v>
      </c>
      <c r="B79" s="4">
        <v>0.514818</v>
      </c>
      <c r="C79" s="4" t="s">
        <v>381</v>
      </c>
      <c r="D79" s="4" t="s">
        <v>381</v>
      </c>
      <c r="E79" s="4">
        <v>0.514818</v>
      </c>
      <c r="F79" s="4">
        <v>0</v>
      </c>
      <c r="G79" s="4">
        <v>4.6439837400000004</v>
      </c>
      <c r="H79" s="4">
        <v>1</v>
      </c>
      <c r="I79" s="4">
        <v>7.4182149999999999E-4</v>
      </c>
      <c r="J79" s="4">
        <v>7.4182149999999999E-4</v>
      </c>
      <c r="K79" s="4">
        <v>21.724521500000002</v>
      </c>
      <c r="L79" s="4">
        <v>1.6115717000000001</v>
      </c>
    </row>
    <row r="80" spans="1:12" x14ac:dyDescent="0.25">
      <c r="A80">
        <v>106</v>
      </c>
      <c r="B80" s="4">
        <v>0.46065699999999998</v>
      </c>
      <c r="C80" s="4" t="s">
        <v>381</v>
      </c>
      <c r="D80" s="4" t="s">
        <v>381</v>
      </c>
      <c r="E80" s="4">
        <v>0.46065699999999998</v>
      </c>
      <c r="F80" s="4">
        <v>0</v>
      </c>
      <c r="G80" s="4">
        <v>4.6439837400000004</v>
      </c>
      <c r="H80" s="4">
        <v>1</v>
      </c>
      <c r="I80" s="4">
        <v>3.8190309999999999E-4</v>
      </c>
      <c r="J80" s="4">
        <v>3.8190309999999999E-4</v>
      </c>
      <c r="K80" s="4">
        <v>23.462483219999999</v>
      </c>
      <c r="L80" s="4">
        <v>0.89603940999999998</v>
      </c>
    </row>
    <row r="81" spans="1:12" x14ac:dyDescent="0.25">
      <c r="A81">
        <v>107</v>
      </c>
      <c r="B81" s="4">
        <v>0.39393099999999998</v>
      </c>
      <c r="C81" s="4" t="s">
        <v>381</v>
      </c>
      <c r="D81" s="4" t="s">
        <v>381</v>
      </c>
      <c r="E81" s="4">
        <v>0.39393099999999998</v>
      </c>
      <c r="F81" s="4">
        <v>0</v>
      </c>
      <c r="G81" s="4">
        <v>4.6439837400000004</v>
      </c>
      <c r="H81" s="4">
        <v>1</v>
      </c>
      <c r="I81" s="4">
        <v>1.7592629999999999E-4</v>
      </c>
      <c r="J81" s="4">
        <v>1.7592629999999999E-4</v>
      </c>
      <c r="K81" s="4">
        <v>25.33948187</v>
      </c>
      <c r="L81" s="4">
        <v>0.44578816999999998</v>
      </c>
    </row>
    <row r="82" spans="1:12" x14ac:dyDescent="0.25">
      <c r="A82">
        <v>108</v>
      </c>
      <c r="B82" s="4">
        <v>0.312556</v>
      </c>
      <c r="C82" s="4" t="s">
        <v>381</v>
      </c>
      <c r="D82" s="4" t="s">
        <v>381</v>
      </c>
      <c r="E82" s="4">
        <v>0.312556</v>
      </c>
      <c r="F82" s="4">
        <v>0</v>
      </c>
      <c r="G82" s="4">
        <v>4.6439837400000004</v>
      </c>
      <c r="H82" s="4">
        <v>1</v>
      </c>
      <c r="I82" s="4">
        <v>6.9302829999999999E-5</v>
      </c>
      <c r="J82" s="4">
        <v>6.9302829999999999E-5</v>
      </c>
      <c r="K82" s="4">
        <v>27.36664042</v>
      </c>
      <c r="L82" s="4">
        <v>0.18965856</v>
      </c>
    </row>
    <row r="83" spans="1:12" x14ac:dyDescent="0.25">
      <c r="A83">
        <v>109</v>
      </c>
      <c r="B83" s="4">
        <v>0.214445</v>
      </c>
      <c r="C83" s="4" t="s">
        <v>381</v>
      </c>
      <c r="D83" s="4" t="s">
        <v>381</v>
      </c>
      <c r="E83" s="4">
        <v>0.214445</v>
      </c>
      <c r="F83" s="4">
        <v>0</v>
      </c>
      <c r="G83" s="4">
        <v>4.6439837400000004</v>
      </c>
      <c r="H83" s="4">
        <v>1</v>
      </c>
      <c r="I83" s="4">
        <v>2.1661019999999999E-5</v>
      </c>
      <c r="J83" s="4">
        <v>2.1661019999999999E-5</v>
      </c>
      <c r="K83" s="4">
        <v>29.555971660000001</v>
      </c>
      <c r="L83" s="4">
        <v>6.4021239999999993E-2</v>
      </c>
    </row>
    <row r="84" spans="1:12" x14ac:dyDescent="0.25">
      <c r="A84">
        <v>110</v>
      </c>
      <c r="B84" s="4">
        <v>9.9999999999999995E-7</v>
      </c>
      <c r="C84" s="4" t="s">
        <v>381</v>
      </c>
      <c r="D84" s="4" t="s">
        <v>381</v>
      </c>
      <c r="E84" s="4">
        <v>9.9999999999999995E-7</v>
      </c>
      <c r="F84" s="4">
        <v>0</v>
      </c>
      <c r="G84" s="4">
        <v>4.6439837400000004</v>
      </c>
      <c r="H84" s="4">
        <v>1</v>
      </c>
      <c r="I84" s="4">
        <v>4.6450959999999997E-6</v>
      </c>
      <c r="J84" s="4">
        <v>4.6450959999999997E-6</v>
      </c>
      <c r="K84" s="4">
        <v>31.920449390000002</v>
      </c>
      <c r="L84" s="4">
        <v>1.4827359999999999E-2</v>
      </c>
    </row>
    <row r="85" spans="1:12" x14ac:dyDescent="0.25">
      <c r="B85" s="4"/>
      <c r="C85" s="4"/>
      <c r="D85" s="4"/>
      <c r="E85" s="4"/>
      <c r="F85" s="4"/>
      <c r="G85" s="4"/>
      <c r="H85" s="4"/>
      <c r="I85" s="4"/>
      <c r="J85" s="4"/>
      <c r="K85" s="4"/>
      <c r="L85" s="4"/>
    </row>
    <row r="86" spans="1:12" x14ac:dyDescent="0.25">
      <c r="B86" s="4"/>
      <c r="C86" s="4"/>
      <c r="D86" s="4"/>
      <c r="E86" s="4"/>
      <c r="F86" s="4"/>
      <c r="G86" s="4"/>
      <c r="H86" s="4"/>
      <c r="I86" s="4"/>
      <c r="J86" s="4"/>
      <c r="K86" s="4"/>
      <c r="L86" s="4"/>
    </row>
  </sheetData>
  <hyperlinks>
    <hyperlink ref="A1" location="TOC!A1" display="TO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131"/>
  <sheetViews>
    <sheetView zoomScaleNormal="100" workbookViewId="0">
      <pane xSplit="1" ySplit="25" topLeftCell="B26" activePane="bottomRight" state="frozen"/>
      <selection pane="topRight" activeCell="B1" sqref="B1"/>
      <selection pane="bottomLeft" activeCell="A25" sqref="A25"/>
      <selection pane="bottomRight" activeCell="A87" sqref="A87:B131"/>
    </sheetView>
  </sheetViews>
  <sheetFormatPr defaultRowHeight="12.75" customHeight="1" x14ac:dyDescent="0.25"/>
  <sheetData>
    <row r="1" spans="1:2" ht="12.75" customHeight="1" x14ac:dyDescent="0.25">
      <c r="A1" s="15" t="s">
        <v>250</v>
      </c>
    </row>
    <row r="2" spans="1:2" ht="12.75" customHeight="1" x14ac:dyDescent="0.25">
      <c r="A2" t="s">
        <v>247</v>
      </c>
      <c r="B2" t="s">
        <v>71</v>
      </c>
    </row>
    <row r="3" spans="1:2" ht="12.75" customHeight="1" x14ac:dyDescent="0.25">
      <c r="A3" t="s">
        <v>147</v>
      </c>
      <c r="B3" t="s">
        <v>45</v>
      </c>
    </row>
    <row r="4" spans="1:2" ht="12.75" customHeight="1" x14ac:dyDescent="0.25">
      <c r="A4" t="s">
        <v>171</v>
      </c>
      <c r="B4" t="s">
        <v>135</v>
      </c>
    </row>
    <row r="5" spans="1:2" ht="12.75" customHeight="1" x14ac:dyDescent="0.25">
      <c r="A5" t="s">
        <v>10</v>
      </c>
      <c r="B5" t="s">
        <v>6</v>
      </c>
    </row>
    <row r="6" spans="1:2" ht="12.75" customHeight="1" x14ac:dyDescent="0.25">
      <c r="A6" t="s">
        <v>73</v>
      </c>
      <c r="B6" t="s">
        <v>184</v>
      </c>
    </row>
    <row r="7" spans="1:2" ht="12.75" customHeight="1" x14ac:dyDescent="0.25">
      <c r="A7" t="s">
        <v>140</v>
      </c>
      <c r="B7" t="s">
        <v>186</v>
      </c>
    </row>
    <row r="8" spans="1:2" ht="12.75" customHeight="1" x14ac:dyDescent="0.25">
      <c r="A8" t="s">
        <v>2</v>
      </c>
      <c r="B8" t="s">
        <v>185</v>
      </c>
    </row>
    <row r="9" spans="1:2" ht="12.75" customHeight="1" x14ac:dyDescent="0.25">
      <c r="A9" t="s">
        <v>207</v>
      </c>
      <c r="B9" t="s">
        <v>97</v>
      </c>
    </row>
    <row r="10" spans="1:2" ht="12.75" customHeight="1" x14ac:dyDescent="0.25">
      <c r="A10" t="s">
        <v>36</v>
      </c>
      <c r="B10" t="s">
        <v>137</v>
      </c>
    </row>
    <row r="11" spans="1:2" ht="12.75" customHeight="1" x14ac:dyDescent="0.25">
      <c r="A11" t="s">
        <v>187</v>
      </c>
      <c r="B11" t="s">
        <v>119</v>
      </c>
    </row>
    <row r="13" spans="1:2" ht="12.75" customHeight="1" x14ac:dyDescent="0.25">
      <c r="A13" t="s">
        <v>58</v>
      </c>
      <c r="B13" t="s">
        <v>219</v>
      </c>
    </row>
    <row r="14" spans="1:2" ht="12.75" customHeight="1" x14ac:dyDescent="0.25">
      <c r="A14" t="s">
        <v>2</v>
      </c>
      <c r="B14" t="s">
        <v>185</v>
      </c>
    </row>
    <row r="15" spans="1:2" ht="12.75" customHeight="1" x14ac:dyDescent="0.25">
      <c r="A15" t="s">
        <v>231</v>
      </c>
      <c r="B15" t="s">
        <v>107</v>
      </c>
    </row>
    <row r="16" spans="1:2" ht="12.75" customHeight="1" x14ac:dyDescent="0.25">
      <c r="A16" t="s">
        <v>238</v>
      </c>
      <c r="B16" t="s">
        <v>218</v>
      </c>
    </row>
    <row r="17" spans="1:2" ht="12.75" customHeight="1" x14ac:dyDescent="0.25">
      <c r="A17" t="s">
        <v>206</v>
      </c>
      <c r="B17" t="s">
        <v>114</v>
      </c>
    </row>
    <row r="18" spans="1:2" ht="12.75" customHeight="1" x14ac:dyDescent="0.25">
      <c r="A18" t="s">
        <v>176</v>
      </c>
      <c r="B18" t="s">
        <v>8</v>
      </c>
    </row>
    <row r="19" spans="1:2" ht="12.75" customHeight="1" x14ac:dyDescent="0.25">
      <c r="A19" t="s">
        <v>44</v>
      </c>
      <c r="B19" t="s">
        <v>8</v>
      </c>
    </row>
    <row r="20" spans="1:2" ht="12.75" customHeight="1" x14ac:dyDescent="0.25">
      <c r="A20" t="s">
        <v>245</v>
      </c>
      <c r="B20" t="s">
        <v>8</v>
      </c>
    </row>
    <row r="21" spans="1:2" ht="12.75" customHeight="1" x14ac:dyDescent="0.25">
      <c r="A21" t="s">
        <v>175</v>
      </c>
      <c r="B21" t="s">
        <v>20</v>
      </c>
    </row>
    <row r="22" spans="1:2" ht="12.75" customHeight="1" x14ac:dyDescent="0.25">
      <c r="A22" t="s">
        <v>239</v>
      </c>
      <c r="B22" t="s">
        <v>173</v>
      </c>
    </row>
    <row r="23" spans="1:2" ht="12.75" customHeight="1" x14ac:dyDescent="0.25">
      <c r="A23" t="s">
        <v>237</v>
      </c>
      <c r="B23" t="s">
        <v>219</v>
      </c>
    </row>
    <row r="25" spans="1:2" ht="12.75" customHeight="1" x14ac:dyDescent="0.25">
      <c r="A25" t="s">
        <v>13</v>
      </c>
      <c r="B25" t="s">
        <v>219</v>
      </c>
    </row>
    <row r="26" spans="1:2" ht="12.75" customHeight="1" x14ac:dyDescent="0.25">
      <c r="A26" t="s">
        <v>20</v>
      </c>
      <c r="B26" t="s">
        <v>145</v>
      </c>
    </row>
    <row r="27" spans="1:2" ht="12.75" customHeight="1" x14ac:dyDescent="0.25">
      <c r="A27" t="s">
        <v>220</v>
      </c>
      <c r="B27" t="s">
        <v>11</v>
      </c>
    </row>
    <row r="28" spans="1:2" ht="12.75" customHeight="1" x14ac:dyDescent="0.25">
      <c r="A28" t="s">
        <v>221</v>
      </c>
      <c r="B28" t="s">
        <v>154</v>
      </c>
    </row>
    <row r="29" spans="1:2" ht="12.75" customHeight="1" x14ac:dyDescent="0.25">
      <c r="A29" t="s">
        <v>224</v>
      </c>
      <c r="B29" t="s">
        <v>164</v>
      </c>
    </row>
    <row r="30" spans="1:2" ht="12.75" customHeight="1" x14ac:dyDescent="0.25">
      <c r="A30" t="s">
        <v>216</v>
      </c>
      <c r="B30" t="s">
        <v>25</v>
      </c>
    </row>
    <row r="31" spans="1:2" ht="12.75" customHeight="1" x14ac:dyDescent="0.25">
      <c r="A31" t="s">
        <v>194</v>
      </c>
      <c r="B31" t="s">
        <v>190</v>
      </c>
    </row>
    <row r="32" spans="1:2" ht="12.75" customHeight="1" x14ac:dyDescent="0.25">
      <c r="A32" t="s">
        <v>129</v>
      </c>
      <c r="B32" t="s">
        <v>48</v>
      </c>
    </row>
    <row r="33" spans="1:2" ht="12.75" customHeight="1" x14ac:dyDescent="0.25">
      <c r="A33" t="s">
        <v>143</v>
      </c>
      <c r="B33" t="s">
        <v>203</v>
      </c>
    </row>
    <row r="34" spans="1:2" ht="12.75" customHeight="1" x14ac:dyDescent="0.25">
      <c r="A34" t="s">
        <v>91</v>
      </c>
      <c r="B34" t="s">
        <v>155</v>
      </c>
    </row>
    <row r="35" spans="1:2" ht="12.75" customHeight="1" x14ac:dyDescent="0.25">
      <c r="A35" t="s">
        <v>118</v>
      </c>
      <c r="B35" t="s">
        <v>212</v>
      </c>
    </row>
    <row r="36" spans="1:2" ht="12.75" customHeight="1" x14ac:dyDescent="0.25">
      <c r="A36" t="s">
        <v>66</v>
      </c>
      <c r="B36" t="s">
        <v>153</v>
      </c>
    </row>
    <row r="37" spans="1:2" ht="12.75" customHeight="1" x14ac:dyDescent="0.25">
      <c r="A37" t="s">
        <v>78</v>
      </c>
      <c r="B37" t="s">
        <v>15</v>
      </c>
    </row>
    <row r="38" spans="1:2" ht="12.75" customHeight="1" x14ac:dyDescent="0.25">
      <c r="A38" t="s">
        <v>18</v>
      </c>
      <c r="B38" t="s">
        <v>93</v>
      </c>
    </row>
    <row r="39" spans="1:2" ht="12.75" customHeight="1" x14ac:dyDescent="0.25">
      <c r="A39" t="s">
        <v>165</v>
      </c>
      <c r="B39" t="s">
        <v>29</v>
      </c>
    </row>
    <row r="40" spans="1:2" ht="12.75" customHeight="1" x14ac:dyDescent="0.25">
      <c r="A40" t="s">
        <v>28</v>
      </c>
      <c r="B40" t="s">
        <v>134</v>
      </c>
    </row>
    <row r="41" spans="1:2" ht="12.75" customHeight="1" x14ac:dyDescent="0.25">
      <c r="A41" t="s">
        <v>192</v>
      </c>
      <c r="B41" t="s">
        <v>103</v>
      </c>
    </row>
    <row r="42" spans="1:2" ht="12.75" customHeight="1" x14ac:dyDescent="0.25">
      <c r="A42" t="s">
        <v>127</v>
      </c>
      <c r="B42" t="s">
        <v>209</v>
      </c>
    </row>
    <row r="43" spans="1:2" ht="12.75" customHeight="1" x14ac:dyDescent="0.25">
      <c r="A43" t="s">
        <v>195</v>
      </c>
      <c r="B43" t="s">
        <v>100</v>
      </c>
    </row>
    <row r="44" spans="1:2" ht="12.75" customHeight="1" x14ac:dyDescent="0.25">
      <c r="A44" t="s">
        <v>89</v>
      </c>
      <c r="B44" t="s">
        <v>138</v>
      </c>
    </row>
    <row r="45" spans="1:2" ht="12.75" customHeight="1" x14ac:dyDescent="0.25">
      <c r="A45" t="s">
        <v>115</v>
      </c>
      <c r="B45" t="s">
        <v>215</v>
      </c>
    </row>
    <row r="46" spans="1:2" ht="12.75" customHeight="1" x14ac:dyDescent="0.25">
      <c r="A46" t="s">
        <v>64</v>
      </c>
      <c r="B46" t="s">
        <v>50</v>
      </c>
    </row>
    <row r="47" spans="1:2" ht="12.75" customHeight="1" x14ac:dyDescent="0.25">
      <c r="A47" t="s">
        <v>76</v>
      </c>
      <c r="B47" t="s">
        <v>23</v>
      </c>
    </row>
    <row r="48" spans="1:2" ht="12.75" customHeight="1" x14ac:dyDescent="0.25">
      <c r="A48" t="s">
        <v>16</v>
      </c>
      <c r="B48" t="s">
        <v>86</v>
      </c>
    </row>
    <row r="49" spans="1:2" ht="12.75" customHeight="1" x14ac:dyDescent="0.25">
      <c r="A49" t="s">
        <v>162</v>
      </c>
      <c r="B49" t="s">
        <v>213</v>
      </c>
    </row>
    <row r="50" spans="1:2" ht="12.75" customHeight="1" x14ac:dyDescent="0.25">
      <c r="A50" t="s">
        <v>101</v>
      </c>
      <c r="B50" t="s">
        <v>178</v>
      </c>
    </row>
    <row r="51" spans="1:2" ht="12.75" customHeight="1" x14ac:dyDescent="0.25">
      <c r="A51" t="s">
        <v>193</v>
      </c>
      <c r="B51" t="s">
        <v>104</v>
      </c>
    </row>
    <row r="52" spans="1:2" ht="12.75" customHeight="1" x14ac:dyDescent="0.25">
      <c r="A52" t="s">
        <v>128</v>
      </c>
      <c r="B52" t="s">
        <v>35</v>
      </c>
    </row>
    <row r="53" spans="1:2" ht="12.75" customHeight="1" x14ac:dyDescent="0.25">
      <c r="A53" t="s">
        <v>141</v>
      </c>
      <c r="B53" t="s">
        <v>225</v>
      </c>
    </row>
    <row r="54" spans="1:2" ht="12.75" customHeight="1" x14ac:dyDescent="0.25">
      <c r="A54" t="s">
        <v>90</v>
      </c>
      <c r="B54" t="s">
        <v>3</v>
      </c>
    </row>
    <row r="55" spans="1:2" ht="12.75" customHeight="1" x14ac:dyDescent="0.25">
      <c r="A55" t="s">
        <v>116</v>
      </c>
      <c r="B55" t="s">
        <v>217</v>
      </c>
    </row>
    <row r="56" spans="1:2" ht="12.75" customHeight="1" x14ac:dyDescent="0.25">
      <c r="A56" t="s">
        <v>65</v>
      </c>
      <c r="B56" t="s">
        <v>227</v>
      </c>
    </row>
    <row r="57" spans="1:2" ht="12.75" customHeight="1" x14ac:dyDescent="0.25">
      <c r="A57" t="s">
        <v>77</v>
      </c>
      <c r="B57" t="s">
        <v>26</v>
      </c>
    </row>
    <row r="58" spans="1:2" ht="12.75" customHeight="1" x14ac:dyDescent="0.25">
      <c r="A58" t="s">
        <v>17</v>
      </c>
      <c r="B58" t="s">
        <v>208</v>
      </c>
    </row>
    <row r="59" spans="1:2" ht="12.75" customHeight="1" x14ac:dyDescent="0.25">
      <c r="A59" t="s">
        <v>163</v>
      </c>
      <c r="B59" t="s">
        <v>31</v>
      </c>
    </row>
    <row r="60" spans="1:2" ht="12.75" customHeight="1" x14ac:dyDescent="0.25">
      <c r="A60" t="s">
        <v>27</v>
      </c>
      <c r="B60" t="s">
        <v>53</v>
      </c>
    </row>
    <row r="61" spans="1:2" ht="12.75" customHeight="1" x14ac:dyDescent="0.25">
      <c r="A61" t="s">
        <v>197</v>
      </c>
      <c r="B61" t="s">
        <v>56</v>
      </c>
    </row>
    <row r="62" spans="1:2" ht="12.75" customHeight="1" x14ac:dyDescent="0.25">
      <c r="A62" t="s">
        <v>132</v>
      </c>
      <c r="B62" t="s">
        <v>161</v>
      </c>
    </row>
    <row r="63" spans="1:2" ht="12.75" customHeight="1" x14ac:dyDescent="0.25">
      <c r="A63" t="s">
        <v>146</v>
      </c>
      <c r="B63" t="s">
        <v>84</v>
      </c>
    </row>
    <row r="64" spans="1:2" ht="12.75" customHeight="1" x14ac:dyDescent="0.25">
      <c r="A64" t="s">
        <v>94</v>
      </c>
      <c r="B64" t="s">
        <v>183</v>
      </c>
    </row>
    <row r="65" spans="1:2" ht="12.75" customHeight="1" x14ac:dyDescent="0.25">
      <c r="A65" t="s">
        <v>121</v>
      </c>
      <c r="B65" t="s">
        <v>85</v>
      </c>
    </row>
    <row r="66" spans="1:2" ht="12.75" customHeight="1" x14ac:dyDescent="0.25">
      <c r="A66" t="s">
        <v>69</v>
      </c>
      <c r="B66" t="s">
        <v>112</v>
      </c>
    </row>
    <row r="67" spans="1:2" ht="12.75" customHeight="1" x14ac:dyDescent="0.25">
      <c r="A67" t="s">
        <v>81</v>
      </c>
      <c r="B67" t="s">
        <v>75</v>
      </c>
    </row>
    <row r="68" spans="1:2" ht="12.75" customHeight="1" x14ac:dyDescent="0.25">
      <c r="A68" t="s">
        <v>21</v>
      </c>
      <c r="B68" t="s">
        <v>108</v>
      </c>
    </row>
    <row r="69" spans="1:2" ht="12.75" customHeight="1" x14ac:dyDescent="0.25">
      <c r="A69" t="s">
        <v>168</v>
      </c>
      <c r="B69" t="s">
        <v>157</v>
      </c>
    </row>
    <row r="70" spans="1:2" ht="12.75" customHeight="1" x14ac:dyDescent="0.25">
      <c r="A70" t="s">
        <v>32</v>
      </c>
      <c r="B70" t="s">
        <v>95</v>
      </c>
    </row>
    <row r="71" spans="1:2" ht="12.75" customHeight="1" x14ac:dyDescent="0.25">
      <c r="A71" t="s">
        <v>198</v>
      </c>
      <c r="B71" t="s">
        <v>39</v>
      </c>
    </row>
    <row r="72" spans="1:2" ht="12.75" customHeight="1" x14ac:dyDescent="0.25">
      <c r="A72" t="s">
        <v>133</v>
      </c>
      <c r="B72" t="s">
        <v>222</v>
      </c>
    </row>
    <row r="73" spans="1:2" ht="12.75" customHeight="1" x14ac:dyDescent="0.25">
      <c r="A73" t="s">
        <v>105</v>
      </c>
      <c r="B73" t="s">
        <v>110</v>
      </c>
    </row>
    <row r="74" spans="1:2" ht="12.75" customHeight="1" x14ac:dyDescent="0.25">
      <c r="A74" t="s">
        <v>51</v>
      </c>
      <c r="B74" t="s">
        <v>148</v>
      </c>
    </row>
    <row r="75" spans="1:2" ht="12.75" customHeight="1" x14ac:dyDescent="0.25">
      <c r="A75" t="s">
        <v>122</v>
      </c>
      <c r="B75" t="s">
        <v>223</v>
      </c>
    </row>
    <row r="76" spans="1:2" ht="12.75" customHeight="1" x14ac:dyDescent="0.25">
      <c r="A76" t="s">
        <v>70</v>
      </c>
      <c r="B76" t="s">
        <v>177</v>
      </c>
    </row>
    <row r="77" spans="1:2" ht="12.75" customHeight="1" x14ac:dyDescent="0.25">
      <c r="A77" t="s">
        <v>82</v>
      </c>
      <c r="B77" t="s">
        <v>170</v>
      </c>
    </row>
    <row r="78" spans="1:2" ht="12.75" customHeight="1" x14ac:dyDescent="0.25">
      <c r="A78" t="s">
        <v>22</v>
      </c>
      <c r="B78" t="s">
        <v>43</v>
      </c>
    </row>
    <row r="79" spans="1:2" ht="12.75" customHeight="1" x14ac:dyDescent="0.25">
      <c r="A79" t="s">
        <v>169</v>
      </c>
      <c r="B79" t="s">
        <v>55</v>
      </c>
    </row>
    <row r="80" spans="1:2" ht="12.75" customHeight="1" x14ac:dyDescent="0.25">
      <c r="A80" t="s">
        <v>33</v>
      </c>
      <c r="B80" t="s">
        <v>59</v>
      </c>
    </row>
    <row r="81" spans="1:2" ht="12.75" customHeight="1" x14ac:dyDescent="0.25">
      <c r="A81" t="s">
        <v>4</v>
      </c>
      <c r="B81" t="s">
        <v>142</v>
      </c>
    </row>
    <row r="82" spans="1:2" ht="12.75" customHeight="1" x14ac:dyDescent="0.25">
      <c r="A82" t="s">
        <v>130</v>
      </c>
      <c r="B82" t="s">
        <v>158</v>
      </c>
    </row>
    <row r="83" spans="1:2" ht="12.75" customHeight="1" x14ac:dyDescent="0.25">
      <c r="A83" t="s">
        <v>144</v>
      </c>
      <c r="B83" t="s">
        <v>30</v>
      </c>
    </row>
    <row r="84" spans="1:2" ht="12.75" customHeight="1" x14ac:dyDescent="0.25">
      <c r="A84" t="s">
        <v>92</v>
      </c>
      <c r="B84" t="s">
        <v>47</v>
      </c>
    </row>
    <row r="85" spans="1:2" ht="12.75" customHeight="1" x14ac:dyDescent="0.25">
      <c r="A85" t="s">
        <v>126</v>
      </c>
      <c r="B85" t="s">
        <v>106</v>
      </c>
    </row>
    <row r="86" spans="1:2" ht="12.75" customHeight="1" x14ac:dyDescent="0.25">
      <c r="A86" t="s">
        <v>67</v>
      </c>
      <c r="B86" t="s">
        <v>202</v>
      </c>
    </row>
    <row r="87" spans="1:2" ht="12.75" customHeight="1" x14ac:dyDescent="0.25">
      <c r="A87" t="s">
        <v>79</v>
      </c>
      <c r="B87" t="s">
        <v>201</v>
      </c>
    </row>
    <row r="88" spans="1:2" ht="12.75" customHeight="1" x14ac:dyDescent="0.25">
      <c r="A88" t="s">
        <v>19</v>
      </c>
      <c r="B88" t="s">
        <v>205</v>
      </c>
    </row>
    <row r="89" spans="1:2" ht="12.75" customHeight="1" x14ac:dyDescent="0.25">
      <c r="A89" t="s">
        <v>166</v>
      </c>
      <c r="B89" t="s">
        <v>12</v>
      </c>
    </row>
    <row r="90" spans="1:2" ht="12.75" customHeight="1" x14ac:dyDescent="0.25">
      <c r="A90" t="s">
        <v>88</v>
      </c>
      <c r="B90" t="s">
        <v>210</v>
      </c>
    </row>
    <row r="91" spans="1:2" ht="12.75" customHeight="1" x14ac:dyDescent="0.25">
      <c r="A91" t="s">
        <v>196</v>
      </c>
      <c r="B91" t="s">
        <v>172</v>
      </c>
    </row>
    <row r="92" spans="1:2" ht="12.75" customHeight="1" x14ac:dyDescent="0.25">
      <c r="A92" t="s">
        <v>131</v>
      </c>
      <c r="B92" t="s">
        <v>0</v>
      </c>
    </row>
    <row r="93" spans="1:2" ht="12.75" customHeight="1" x14ac:dyDescent="0.25">
      <c r="A93" t="s">
        <v>243</v>
      </c>
      <c r="B93" t="s">
        <v>242</v>
      </c>
    </row>
    <row r="94" spans="1:2" ht="12.75" customHeight="1" x14ac:dyDescent="0.25">
      <c r="A94" t="s">
        <v>111</v>
      </c>
      <c r="B94" t="s">
        <v>156</v>
      </c>
    </row>
    <row r="95" spans="1:2" ht="12.75" customHeight="1" x14ac:dyDescent="0.25">
      <c r="A95" t="s">
        <v>120</v>
      </c>
      <c r="B95" t="s">
        <v>117</v>
      </c>
    </row>
    <row r="96" spans="1:2" ht="12.75" customHeight="1" x14ac:dyDescent="0.25">
      <c r="A96" t="s">
        <v>68</v>
      </c>
      <c r="B96" t="s">
        <v>54</v>
      </c>
    </row>
    <row r="97" spans="1:2" ht="12.75" customHeight="1" x14ac:dyDescent="0.25">
      <c r="A97" t="s">
        <v>80</v>
      </c>
      <c r="B97" t="s">
        <v>199</v>
      </c>
    </row>
    <row r="98" spans="1:2" ht="12.75" customHeight="1" x14ac:dyDescent="0.25">
      <c r="A98" t="s">
        <v>96</v>
      </c>
      <c r="B98" t="s">
        <v>63</v>
      </c>
    </row>
    <row r="99" spans="1:2" ht="12.75" customHeight="1" x14ac:dyDescent="0.25">
      <c r="A99" t="s">
        <v>167</v>
      </c>
      <c r="B99" t="s">
        <v>240</v>
      </c>
    </row>
    <row r="100" spans="1:2" ht="12.75" customHeight="1" x14ac:dyDescent="0.25">
      <c r="A100" t="s">
        <v>9</v>
      </c>
      <c r="B100" t="s">
        <v>152</v>
      </c>
    </row>
    <row r="101" spans="1:2" ht="12.75" customHeight="1" x14ac:dyDescent="0.25">
      <c r="A101" t="s">
        <v>123</v>
      </c>
      <c r="B101" t="s">
        <v>87</v>
      </c>
    </row>
    <row r="102" spans="1:2" ht="12.75" customHeight="1" x14ac:dyDescent="0.25">
      <c r="A102" t="s">
        <v>124</v>
      </c>
      <c r="B102" t="s">
        <v>102</v>
      </c>
    </row>
    <row r="103" spans="1:2" ht="12.75" customHeight="1" x14ac:dyDescent="0.25">
      <c r="A103" t="s">
        <v>41</v>
      </c>
      <c r="B103" t="s">
        <v>181</v>
      </c>
    </row>
    <row r="104" spans="1:2" ht="12.75" customHeight="1" x14ac:dyDescent="0.25">
      <c r="A104" t="s">
        <v>34</v>
      </c>
      <c r="B104" t="s">
        <v>49</v>
      </c>
    </row>
    <row r="105" spans="1:2" ht="12.75" customHeight="1" x14ac:dyDescent="0.25">
      <c r="A105" t="s">
        <v>42</v>
      </c>
      <c r="B105" t="s">
        <v>109</v>
      </c>
    </row>
    <row r="106" spans="1:2" ht="12.75" customHeight="1" x14ac:dyDescent="0.25">
      <c r="A106" t="s">
        <v>60</v>
      </c>
      <c r="B106" t="s">
        <v>5</v>
      </c>
    </row>
    <row r="107" spans="1:2" ht="12.75" customHeight="1" x14ac:dyDescent="0.25">
      <c r="A107" t="s">
        <v>72</v>
      </c>
      <c r="B107" t="s">
        <v>74</v>
      </c>
    </row>
    <row r="108" spans="1:2" ht="12.75" customHeight="1" x14ac:dyDescent="0.25">
      <c r="A108" t="s">
        <v>244</v>
      </c>
      <c r="B108" t="s">
        <v>99</v>
      </c>
    </row>
    <row r="109" spans="1:2" ht="12.75" customHeight="1" x14ac:dyDescent="0.25">
      <c r="A109" t="s">
        <v>160</v>
      </c>
      <c r="B109" t="s">
        <v>52</v>
      </c>
    </row>
    <row r="110" spans="1:2" ht="12.75" customHeight="1" x14ac:dyDescent="0.25">
      <c r="A110" t="s">
        <v>241</v>
      </c>
      <c r="B110" t="s">
        <v>191</v>
      </c>
    </row>
    <row r="111" spans="1:2" ht="12.75" customHeight="1" x14ac:dyDescent="0.25">
      <c r="A111" t="s">
        <v>188</v>
      </c>
      <c r="B111" t="s">
        <v>1</v>
      </c>
    </row>
    <row r="112" spans="1:2" ht="12.75" customHeight="1" x14ac:dyDescent="0.25">
      <c r="A112" t="s">
        <v>125</v>
      </c>
      <c r="B112" t="s">
        <v>151</v>
      </c>
    </row>
    <row r="113" spans="1:2" ht="12.75" customHeight="1" x14ac:dyDescent="0.25">
      <c r="A113" t="s">
        <v>136</v>
      </c>
      <c r="B113" t="s">
        <v>214</v>
      </c>
    </row>
    <row r="114" spans="1:2" ht="12.75" customHeight="1" x14ac:dyDescent="0.25">
      <c r="A114" t="s">
        <v>98</v>
      </c>
      <c r="B114" t="s">
        <v>57</v>
      </c>
    </row>
    <row r="115" spans="1:2" ht="12.75" customHeight="1" x14ac:dyDescent="0.25">
      <c r="A115" t="s">
        <v>113</v>
      </c>
      <c r="B115" t="s">
        <v>204</v>
      </c>
    </row>
    <row r="116" spans="1:2" ht="12.75" customHeight="1" x14ac:dyDescent="0.25">
      <c r="A116" t="s">
        <v>61</v>
      </c>
      <c r="B116" t="s">
        <v>38</v>
      </c>
    </row>
    <row r="117" spans="1:2" ht="12.75" customHeight="1" x14ac:dyDescent="0.25">
      <c r="A117" t="s">
        <v>46</v>
      </c>
      <c r="B117" t="s">
        <v>24</v>
      </c>
    </row>
    <row r="118" spans="1:2" ht="12.75" customHeight="1" x14ac:dyDescent="0.25">
      <c r="A118" t="s">
        <v>229</v>
      </c>
      <c r="B118" t="s">
        <v>180</v>
      </c>
    </row>
    <row r="119" spans="1:2" ht="12.75" customHeight="1" x14ac:dyDescent="0.25">
      <c r="A119" t="s">
        <v>200</v>
      </c>
      <c r="B119" t="s">
        <v>179</v>
      </c>
    </row>
    <row r="120" spans="1:2" ht="12.75" customHeight="1" x14ac:dyDescent="0.25">
      <c r="A120" t="s">
        <v>83</v>
      </c>
      <c r="B120" t="s">
        <v>14</v>
      </c>
    </row>
    <row r="121" spans="1:2" ht="12.75" customHeight="1" x14ac:dyDescent="0.25">
      <c r="A121" t="s">
        <v>149</v>
      </c>
      <c r="B121" t="s">
        <v>174</v>
      </c>
    </row>
    <row r="122" spans="1:2" ht="12.75" customHeight="1" x14ac:dyDescent="0.25">
      <c r="A122" t="s">
        <v>230</v>
      </c>
      <c r="B122" t="s">
        <v>236</v>
      </c>
    </row>
    <row r="123" spans="1:2" ht="12.75" customHeight="1" x14ac:dyDescent="0.25">
      <c r="A123" t="s">
        <v>37</v>
      </c>
      <c r="B123" t="s">
        <v>182</v>
      </c>
    </row>
    <row r="124" spans="1:2" ht="12.75" customHeight="1" x14ac:dyDescent="0.25">
      <c r="A124" t="s">
        <v>228</v>
      </c>
      <c r="B124" t="s">
        <v>139</v>
      </c>
    </row>
    <row r="125" spans="1:2" ht="12.75" customHeight="1" x14ac:dyDescent="0.25">
      <c r="A125" t="s">
        <v>235</v>
      </c>
      <c r="B125" t="s">
        <v>246</v>
      </c>
    </row>
    <row r="126" spans="1:2" ht="12.75" customHeight="1" x14ac:dyDescent="0.25">
      <c r="A126" t="s">
        <v>234</v>
      </c>
      <c r="B126" t="s">
        <v>62</v>
      </c>
    </row>
    <row r="127" spans="1:2" ht="12.75" customHeight="1" x14ac:dyDescent="0.25">
      <c r="A127" t="s">
        <v>233</v>
      </c>
      <c r="B127" t="s">
        <v>150</v>
      </c>
    </row>
    <row r="128" spans="1:2" ht="12.75" customHeight="1" x14ac:dyDescent="0.25">
      <c r="A128" t="s">
        <v>232</v>
      </c>
      <c r="B128" t="s">
        <v>211</v>
      </c>
    </row>
    <row r="129" spans="1:2" ht="12.75" customHeight="1" x14ac:dyDescent="0.25">
      <c r="A129" t="s">
        <v>226</v>
      </c>
      <c r="B129" t="s">
        <v>189</v>
      </c>
    </row>
    <row r="130" spans="1:2" ht="12.75" customHeight="1" x14ac:dyDescent="0.25">
      <c r="A130" t="s">
        <v>7</v>
      </c>
      <c r="B130" t="s">
        <v>40</v>
      </c>
    </row>
    <row r="131" spans="1:2" ht="12.75" customHeight="1" x14ac:dyDescent="0.25">
      <c r="A131" t="s">
        <v>173</v>
      </c>
      <c r="B131" t="s">
        <v>159</v>
      </c>
    </row>
  </sheetData>
  <hyperlinks>
    <hyperlink ref="A1" location="TOC!A1" display="TOC"/>
  </hyperlinks>
  <pageMargins left="0.75" right="0.75" top="1" bottom="1" header="0.5" footer="0.5"/>
  <pageSetup paperSize="9"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49"/>
  <sheetViews>
    <sheetView workbookViewId="0">
      <pane xSplit="1" ySplit="3" topLeftCell="B4" activePane="bottomRight" state="frozen"/>
      <selection pane="topRight" activeCell="B1" sqref="B1"/>
      <selection pane="bottomLeft" activeCell="A4" sqref="A4"/>
      <selection pane="bottomRight" activeCell="K1" sqref="K1:K1048576"/>
    </sheetView>
  </sheetViews>
  <sheetFormatPr defaultRowHeight="13.2" x14ac:dyDescent="0.25"/>
  <sheetData>
    <row r="1" spans="1:10" x14ac:dyDescent="0.25">
      <c r="A1" s="15" t="s">
        <v>250</v>
      </c>
      <c r="C1" t="s">
        <v>256</v>
      </c>
    </row>
    <row r="2" spans="1:10" x14ac:dyDescent="0.25">
      <c r="B2" s="16" t="s">
        <v>255</v>
      </c>
    </row>
    <row r="3" spans="1:10" x14ac:dyDescent="0.25">
      <c r="A3" t="s">
        <v>254</v>
      </c>
      <c r="B3" s="16">
        <v>20</v>
      </c>
      <c r="C3" s="16">
        <f>+B3+5</f>
        <v>25</v>
      </c>
      <c r="D3" s="16">
        <f t="shared" ref="D3:J3" si="0">+C3+5</f>
        <v>30</v>
      </c>
      <c r="E3" s="16">
        <f t="shared" si="0"/>
        <v>35</v>
      </c>
      <c r="F3" s="16">
        <f t="shared" si="0"/>
        <v>40</v>
      </c>
      <c r="G3" s="16">
        <f t="shared" si="0"/>
        <v>45</v>
      </c>
      <c r="H3" s="16">
        <f t="shared" si="0"/>
        <v>50</v>
      </c>
      <c r="I3" s="16">
        <f t="shared" si="0"/>
        <v>55</v>
      </c>
      <c r="J3" s="16">
        <f t="shared" si="0"/>
        <v>60</v>
      </c>
    </row>
    <row r="4" spans="1:10" x14ac:dyDescent="0.25">
      <c r="A4">
        <v>20</v>
      </c>
      <c r="B4" s="3">
        <v>0.24310000000000001</v>
      </c>
      <c r="C4" s="3"/>
      <c r="D4" s="3"/>
      <c r="E4" s="3"/>
      <c r="F4" s="3"/>
      <c r="G4" s="3"/>
      <c r="H4" s="3"/>
      <c r="I4" s="3"/>
      <c r="J4" s="3"/>
    </row>
    <row r="5" spans="1:10" x14ac:dyDescent="0.25">
      <c r="A5">
        <f>+A4+1</f>
        <v>21</v>
      </c>
      <c r="B5" s="3">
        <v>0.22450000000000001</v>
      </c>
      <c r="C5" s="3"/>
      <c r="D5" s="3"/>
      <c r="E5" s="3"/>
      <c r="F5" s="3"/>
      <c r="G5" s="3"/>
      <c r="H5" s="3"/>
      <c r="I5" s="3"/>
      <c r="J5" s="3"/>
    </row>
    <row r="6" spans="1:10" x14ac:dyDescent="0.25">
      <c r="A6">
        <f t="shared" ref="A6:A48" si="1">+A5+1</f>
        <v>22</v>
      </c>
      <c r="B6" s="3">
        <v>0.20710000000000001</v>
      </c>
      <c r="C6" s="3"/>
      <c r="D6" s="3"/>
      <c r="E6" s="3"/>
      <c r="F6" s="3"/>
      <c r="G6" s="3"/>
      <c r="H6" s="3"/>
      <c r="I6" s="3"/>
      <c r="J6" s="3"/>
    </row>
    <row r="7" spans="1:10" x14ac:dyDescent="0.25">
      <c r="A7">
        <f t="shared" si="1"/>
        <v>23</v>
      </c>
      <c r="B7" s="3">
        <v>0.1908</v>
      </c>
      <c r="C7" s="3"/>
      <c r="D7" s="3"/>
      <c r="E7" s="3"/>
      <c r="F7" s="3"/>
      <c r="G7" s="3"/>
      <c r="H7" s="3"/>
      <c r="I7" s="3"/>
      <c r="J7" s="3"/>
    </row>
    <row r="8" spans="1:10" x14ac:dyDescent="0.25">
      <c r="A8">
        <f t="shared" si="1"/>
        <v>24</v>
      </c>
      <c r="B8" s="3">
        <v>0.1757</v>
      </c>
      <c r="C8" s="3"/>
      <c r="D8" s="3"/>
      <c r="E8" s="3"/>
      <c r="F8" s="3"/>
      <c r="G8" s="3"/>
      <c r="H8" s="3"/>
      <c r="I8" s="3"/>
      <c r="J8" s="3"/>
    </row>
    <row r="9" spans="1:10" x14ac:dyDescent="0.25">
      <c r="A9">
        <f t="shared" si="1"/>
        <v>25</v>
      </c>
      <c r="B9" s="3">
        <v>0.16159999999999999</v>
      </c>
      <c r="C9" s="3">
        <v>0.21190000000000001</v>
      </c>
      <c r="D9" s="3"/>
      <c r="E9" s="3"/>
      <c r="F9" s="3"/>
      <c r="G9" s="3"/>
      <c r="H9" s="3"/>
      <c r="I9" s="3"/>
      <c r="J9" s="3"/>
    </row>
    <row r="10" spans="1:10" x14ac:dyDescent="0.25">
      <c r="A10">
        <f t="shared" si="1"/>
        <v>26</v>
      </c>
      <c r="B10" s="3">
        <v>0.14860000000000001</v>
      </c>
      <c r="C10" s="3">
        <v>0.1749</v>
      </c>
      <c r="D10" s="3"/>
      <c r="E10" s="3"/>
      <c r="F10" s="3"/>
      <c r="G10" s="3"/>
      <c r="H10" s="3"/>
      <c r="I10" s="3"/>
      <c r="J10" s="3"/>
    </row>
    <row r="11" spans="1:10" x14ac:dyDescent="0.25">
      <c r="A11">
        <f t="shared" si="1"/>
        <v>27</v>
      </c>
      <c r="B11" s="3">
        <v>0.13650000000000001</v>
      </c>
      <c r="C11" s="3">
        <v>0.15060000000000001</v>
      </c>
      <c r="D11" s="3"/>
      <c r="E11" s="3"/>
      <c r="F11" s="3"/>
      <c r="G11" s="3"/>
      <c r="H11" s="3"/>
      <c r="I11" s="3"/>
      <c r="J11" s="3"/>
    </row>
    <row r="12" spans="1:10" x14ac:dyDescent="0.25">
      <c r="A12">
        <f t="shared" si="1"/>
        <v>28</v>
      </c>
      <c r="B12" s="3">
        <v>0.12540000000000001</v>
      </c>
      <c r="C12" s="3">
        <v>0.13400000000000001</v>
      </c>
      <c r="D12" s="3"/>
      <c r="E12" s="3"/>
      <c r="F12" s="3"/>
      <c r="G12" s="3"/>
      <c r="H12" s="3"/>
      <c r="I12" s="3"/>
      <c r="J12" s="3"/>
    </row>
    <row r="13" spans="1:10" x14ac:dyDescent="0.25">
      <c r="A13">
        <f t="shared" si="1"/>
        <v>29</v>
      </c>
      <c r="B13" s="3">
        <v>0.1152</v>
      </c>
      <c r="C13" s="3">
        <v>0.1207</v>
      </c>
      <c r="D13" s="3"/>
      <c r="E13" s="3"/>
      <c r="F13" s="3"/>
      <c r="G13" s="3"/>
      <c r="H13" s="3"/>
      <c r="I13" s="3"/>
      <c r="J13" s="3"/>
    </row>
    <row r="14" spans="1:10" x14ac:dyDescent="0.25">
      <c r="A14">
        <f t="shared" si="1"/>
        <v>30</v>
      </c>
      <c r="B14" s="3">
        <v>0.10589999999999999</v>
      </c>
      <c r="C14" s="3">
        <v>0.10589999999999999</v>
      </c>
      <c r="D14" s="3">
        <v>0.16819999999999999</v>
      </c>
      <c r="E14" s="3"/>
      <c r="F14" s="3"/>
      <c r="G14" s="3"/>
      <c r="H14" s="3"/>
      <c r="I14" s="3"/>
      <c r="J14" s="3"/>
    </row>
    <row r="15" spans="1:10" x14ac:dyDescent="0.25">
      <c r="A15">
        <f t="shared" si="1"/>
        <v>31</v>
      </c>
      <c r="B15" s="3">
        <v>9.74E-2</v>
      </c>
      <c r="C15" s="3">
        <v>9.74E-2</v>
      </c>
      <c r="D15" s="3">
        <v>0.13969999999999999</v>
      </c>
      <c r="E15" s="3"/>
      <c r="F15" s="3"/>
      <c r="G15" s="3"/>
      <c r="H15" s="3"/>
      <c r="I15" s="3"/>
      <c r="J15" s="3"/>
    </row>
    <row r="16" spans="1:10" x14ac:dyDescent="0.25">
      <c r="A16">
        <f t="shared" si="1"/>
        <v>32</v>
      </c>
      <c r="B16" s="3">
        <v>8.9599999999999999E-2</v>
      </c>
      <c r="C16" s="3">
        <v>8.9599999999999999E-2</v>
      </c>
      <c r="D16" s="3">
        <v>0.11600000000000001</v>
      </c>
      <c r="E16" s="3"/>
      <c r="F16" s="3"/>
      <c r="G16" s="3"/>
      <c r="H16" s="3"/>
      <c r="I16" s="3"/>
      <c r="J16" s="3"/>
    </row>
    <row r="17" spans="1:10" x14ac:dyDescent="0.25">
      <c r="A17">
        <f t="shared" si="1"/>
        <v>33</v>
      </c>
      <c r="B17" s="3">
        <v>8.2699999999999996E-2</v>
      </c>
      <c r="C17" s="3">
        <v>8.2699999999999996E-2</v>
      </c>
      <c r="D17" s="3">
        <v>9.6600000000000005E-2</v>
      </c>
      <c r="E17" s="3"/>
      <c r="F17" s="3"/>
      <c r="G17" s="3"/>
      <c r="H17" s="3"/>
      <c r="I17" s="3"/>
      <c r="J17" s="3"/>
    </row>
    <row r="18" spans="1:10" x14ac:dyDescent="0.25">
      <c r="A18">
        <f t="shared" si="1"/>
        <v>34</v>
      </c>
      <c r="B18" s="3">
        <v>7.6399999999999996E-2</v>
      </c>
      <c r="C18" s="3">
        <v>7.6399999999999996E-2</v>
      </c>
      <c r="D18" s="3">
        <v>8.14E-2</v>
      </c>
      <c r="E18" s="3"/>
      <c r="F18" s="3"/>
      <c r="G18" s="3"/>
      <c r="H18" s="3"/>
      <c r="I18" s="3"/>
      <c r="J18" s="3"/>
    </row>
    <row r="19" spans="1:10" x14ac:dyDescent="0.25">
      <c r="A19">
        <f t="shared" si="1"/>
        <v>35</v>
      </c>
      <c r="B19" s="3">
        <v>7.0800000000000002E-2</v>
      </c>
      <c r="C19" s="3">
        <v>7.0800000000000002E-2</v>
      </c>
      <c r="D19" s="3">
        <v>7.0800000000000002E-2</v>
      </c>
      <c r="E19" s="3">
        <v>0.12809999999999999</v>
      </c>
      <c r="F19" s="3"/>
      <c r="G19" s="3"/>
      <c r="H19" s="3"/>
      <c r="I19" s="3"/>
      <c r="J19" s="3"/>
    </row>
    <row r="20" spans="1:10" x14ac:dyDescent="0.25">
      <c r="A20">
        <f t="shared" si="1"/>
        <v>36</v>
      </c>
      <c r="B20" s="3">
        <v>6.5799999999999997E-2</v>
      </c>
      <c r="C20" s="3">
        <v>6.5799999999999997E-2</v>
      </c>
      <c r="D20" s="3">
        <v>6.5799999999999997E-2</v>
      </c>
      <c r="E20" s="3">
        <v>0.1013</v>
      </c>
      <c r="F20" s="3"/>
      <c r="G20" s="3"/>
      <c r="H20" s="3"/>
      <c r="I20" s="3"/>
      <c r="J20" s="3"/>
    </row>
    <row r="21" spans="1:10" x14ac:dyDescent="0.25">
      <c r="A21">
        <f t="shared" si="1"/>
        <v>37</v>
      </c>
      <c r="B21" s="3">
        <v>6.1400000000000003E-2</v>
      </c>
      <c r="C21" s="3">
        <v>6.1400000000000003E-2</v>
      </c>
      <c r="D21" s="3">
        <v>6.1400000000000003E-2</v>
      </c>
      <c r="E21" s="3">
        <v>8.2000000000000003E-2</v>
      </c>
      <c r="F21" s="3"/>
      <c r="G21" s="3"/>
      <c r="H21" s="3"/>
      <c r="I21" s="3"/>
      <c r="J21" s="3"/>
    </row>
    <row r="22" spans="1:10" x14ac:dyDescent="0.25">
      <c r="A22">
        <f t="shared" si="1"/>
        <v>38</v>
      </c>
      <c r="B22" s="3">
        <v>5.7500000000000002E-2</v>
      </c>
      <c r="C22" s="3">
        <v>5.7500000000000002E-2</v>
      </c>
      <c r="D22" s="3">
        <v>5.7500000000000002E-2</v>
      </c>
      <c r="E22" s="3">
        <v>6.8400000000000002E-2</v>
      </c>
      <c r="F22" s="3"/>
      <c r="G22" s="3"/>
      <c r="H22" s="3"/>
      <c r="I22" s="3"/>
      <c r="J22" s="3"/>
    </row>
    <row r="23" spans="1:10" x14ac:dyDescent="0.25">
      <c r="A23">
        <f t="shared" si="1"/>
        <v>39</v>
      </c>
      <c r="B23" s="3">
        <v>5.4100000000000002E-2</v>
      </c>
      <c r="C23" s="3">
        <v>5.4100000000000002E-2</v>
      </c>
      <c r="D23" s="3">
        <v>5.4100000000000002E-2</v>
      </c>
      <c r="E23" s="3">
        <v>5.8599999999999999E-2</v>
      </c>
      <c r="F23" s="3"/>
      <c r="G23" s="3"/>
      <c r="H23" s="3"/>
      <c r="I23" s="3"/>
      <c r="J23" s="3"/>
    </row>
    <row r="24" spans="1:10" x14ac:dyDescent="0.25">
      <c r="A24">
        <f t="shared" si="1"/>
        <v>40</v>
      </c>
      <c r="B24" s="3">
        <v>5.1200000000000002E-2</v>
      </c>
      <c r="C24" s="3">
        <v>5.1200000000000002E-2</v>
      </c>
      <c r="D24" s="3">
        <v>5.1200000000000002E-2</v>
      </c>
      <c r="E24" s="3">
        <v>5.1200000000000002E-2</v>
      </c>
      <c r="F24" s="3">
        <v>9.4200000000000006E-2</v>
      </c>
      <c r="G24" s="3"/>
      <c r="H24" s="3"/>
      <c r="I24" s="3"/>
      <c r="J24" s="3"/>
    </row>
    <row r="25" spans="1:10" x14ac:dyDescent="0.25">
      <c r="A25">
        <f t="shared" si="1"/>
        <v>41</v>
      </c>
      <c r="B25" s="3">
        <v>4.87E-2</v>
      </c>
      <c r="C25" s="3">
        <v>4.87E-2</v>
      </c>
      <c r="D25" s="3">
        <v>4.87E-2</v>
      </c>
      <c r="E25" s="3">
        <v>4.87E-2</v>
      </c>
      <c r="F25" s="3">
        <v>7.51E-2</v>
      </c>
      <c r="G25" s="3"/>
      <c r="H25" s="3"/>
      <c r="I25" s="3"/>
      <c r="J25" s="3"/>
    </row>
    <row r="26" spans="1:10" x14ac:dyDescent="0.25">
      <c r="A26">
        <f t="shared" si="1"/>
        <v>42</v>
      </c>
      <c r="B26" s="3">
        <v>4.6600000000000003E-2</v>
      </c>
      <c r="C26" s="3">
        <v>4.6600000000000003E-2</v>
      </c>
      <c r="D26" s="3">
        <v>4.6600000000000003E-2</v>
      </c>
      <c r="E26" s="3">
        <v>4.6600000000000003E-2</v>
      </c>
      <c r="F26" s="3">
        <v>6.1600000000000002E-2</v>
      </c>
      <c r="G26" s="3"/>
      <c r="H26" s="3"/>
      <c r="I26" s="3"/>
      <c r="J26" s="3"/>
    </row>
    <row r="27" spans="1:10" x14ac:dyDescent="0.25">
      <c r="A27">
        <f t="shared" si="1"/>
        <v>43</v>
      </c>
      <c r="B27" s="3">
        <v>4.48E-2</v>
      </c>
      <c r="C27" s="3">
        <v>4.48E-2</v>
      </c>
      <c r="D27" s="3">
        <v>4.48E-2</v>
      </c>
      <c r="E27" s="3">
        <v>4.48E-2</v>
      </c>
      <c r="F27" s="3">
        <v>5.2600000000000001E-2</v>
      </c>
      <c r="G27" s="3"/>
      <c r="H27" s="3"/>
      <c r="I27" s="3"/>
      <c r="J27" s="3"/>
    </row>
    <row r="28" spans="1:10" x14ac:dyDescent="0.25">
      <c r="A28">
        <f t="shared" si="1"/>
        <v>44</v>
      </c>
      <c r="B28" s="3">
        <v>4.3299999999999998E-2</v>
      </c>
      <c r="C28" s="3">
        <v>4.3299999999999998E-2</v>
      </c>
      <c r="D28" s="3">
        <v>4.3299999999999998E-2</v>
      </c>
      <c r="E28" s="3">
        <v>4.3299999999999998E-2</v>
      </c>
      <c r="F28" s="3">
        <v>4.6600000000000003E-2</v>
      </c>
      <c r="G28" s="3"/>
      <c r="H28" s="3"/>
      <c r="I28" s="3"/>
      <c r="J28" s="3"/>
    </row>
    <row r="29" spans="1:10" x14ac:dyDescent="0.25">
      <c r="A29">
        <f t="shared" si="1"/>
        <v>45</v>
      </c>
      <c r="B29" s="3">
        <v>4.2099999999999999E-2</v>
      </c>
      <c r="C29" s="3">
        <v>4.2099999999999999E-2</v>
      </c>
      <c r="D29" s="3">
        <v>4.2099999999999999E-2</v>
      </c>
      <c r="E29" s="3">
        <v>4.2099999999999999E-2</v>
      </c>
      <c r="F29" s="3">
        <v>4.2099999999999999E-2</v>
      </c>
      <c r="G29" s="3">
        <v>6.8599999999999994E-2</v>
      </c>
      <c r="H29" s="3"/>
      <c r="I29" s="3"/>
      <c r="J29" s="3"/>
    </row>
    <row r="30" spans="1:10" x14ac:dyDescent="0.25">
      <c r="A30">
        <f t="shared" si="1"/>
        <v>46</v>
      </c>
      <c r="B30" s="3">
        <v>4.1000000000000002E-2</v>
      </c>
      <c r="C30" s="3">
        <v>4.1000000000000002E-2</v>
      </c>
      <c r="D30" s="3">
        <v>4.1000000000000002E-2</v>
      </c>
      <c r="E30" s="3">
        <v>4.1000000000000002E-2</v>
      </c>
      <c r="F30" s="3">
        <v>4.1000000000000002E-2</v>
      </c>
      <c r="G30" s="3">
        <v>5.4699999999999999E-2</v>
      </c>
      <c r="H30" s="3"/>
      <c r="I30" s="3"/>
      <c r="J30" s="3"/>
    </row>
    <row r="31" spans="1:10" x14ac:dyDescent="0.25">
      <c r="A31">
        <f t="shared" si="1"/>
        <v>47</v>
      </c>
      <c r="B31" s="3">
        <v>4.02E-2</v>
      </c>
      <c r="C31" s="3">
        <v>4.02E-2</v>
      </c>
      <c r="D31" s="3">
        <v>4.02E-2</v>
      </c>
      <c r="E31" s="3">
        <v>4.02E-2</v>
      </c>
      <c r="F31" s="3">
        <v>4.02E-2</v>
      </c>
      <c r="G31" s="3">
        <v>4.6300000000000001E-2</v>
      </c>
      <c r="H31" s="3"/>
      <c r="I31" s="3"/>
      <c r="J31" s="3"/>
    </row>
    <row r="32" spans="1:10" x14ac:dyDescent="0.25">
      <c r="A32">
        <f t="shared" si="1"/>
        <v>48</v>
      </c>
      <c r="B32" s="3">
        <v>3.9399999999999998E-2</v>
      </c>
      <c r="C32" s="3">
        <v>3.9399999999999998E-2</v>
      </c>
      <c r="D32" s="3">
        <v>3.9399999999999998E-2</v>
      </c>
      <c r="E32" s="3">
        <v>3.9399999999999998E-2</v>
      </c>
      <c r="F32" s="3">
        <v>3.9399999999999998E-2</v>
      </c>
      <c r="G32" s="3">
        <v>4.2000000000000003E-2</v>
      </c>
      <c r="H32" s="3"/>
      <c r="I32" s="3"/>
      <c r="J32" s="3"/>
    </row>
    <row r="33" spans="1:10" x14ac:dyDescent="0.25">
      <c r="A33">
        <f t="shared" si="1"/>
        <v>49</v>
      </c>
      <c r="B33" s="3">
        <v>3.8800000000000001E-2</v>
      </c>
      <c r="C33" s="3">
        <v>3.8800000000000001E-2</v>
      </c>
      <c r="D33" s="3">
        <v>3.8800000000000001E-2</v>
      </c>
      <c r="E33" s="3">
        <v>3.8800000000000001E-2</v>
      </c>
      <c r="F33" s="3">
        <v>3.8800000000000001E-2</v>
      </c>
      <c r="G33" s="3">
        <v>3.9899999999999998E-2</v>
      </c>
      <c r="H33" s="3"/>
      <c r="I33" s="3"/>
      <c r="J33" s="3"/>
    </row>
    <row r="34" spans="1:10" x14ac:dyDescent="0.25">
      <c r="A34">
        <f t="shared" si="1"/>
        <v>50</v>
      </c>
      <c r="B34" s="3">
        <v>3.8199999999999998E-2</v>
      </c>
      <c r="C34" s="3">
        <v>3.8199999999999998E-2</v>
      </c>
      <c r="D34" s="3">
        <v>3.8199999999999998E-2</v>
      </c>
      <c r="E34" s="3">
        <v>3.8199999999999998E-2</v>
      </c>
      <c r="F34" s="3">
        <v>3.8199999999999998E-2</v>
      </c>
      <c r="G34" s="3">
        <v>3.8199999999999998E-2</v>
      </c>
      <c r="H34" s="3">
        <v>5.3800000000000001E-2</v>
      </c>
      <c r="I34" s="3"/>
      <c r="J34" s="3"/>
    </row>
    <row r="35" spans="1:10" x14ac:dyDescent="0.25">
      <c r="A35">
        <f t="shared" si="1"/>
        <v>51</v>
      </c>
      <c r="B35" s="3">
        <v>3.7600000000000001E-2</v>
      </c>
      <c r="C35" s="3">
        <v>3.7600000000000001E-2</v>
      </c>
      <c r="D35" s="3">
        <v>3.7600000000000001E-2</v>
      </c>
      <c r="E35" s="3">
        <v>3.7600000000000001E-2</v>
      </c>
      <c r="F35" s="3">
        <v>3.7600000000000001E-2</v>
      </c>
      <c r="G35" s="3">
        <v>3.7600000000000001E-2</v>
      </c>
      <c r="H35" s="3">
        <v>4.6199999999999998E-2</v>
      </c>
      <c r="I35" s="3"/>
      <c r="J35" s="3"/>
    </row>
    <row r="36" spans="1:10" x14ac:dyDescent="0.25">
      <c r="A36">
        <f t="shared" si="1"/>
        <v>52</v>
      </c>
      <c r="B36" s="3">
        <v>3.6999999999999998E-2</v>
      </c>
      <c r="C36" s="3">
        <v>3.6999999999999998E-2</v>
      </c>
      <c r="D36" s="3">
        <v>3.6999999999999998E-2</v>
      </c>
      <c r="E36" s="3">
        <v>3.6999999999999998E-2</v>
      </c>
      <c r="F36" s="3">
        <v>3.6999999999999998E-2</v>
      </c>
      <c r="G36" s="3">
        <v>3.6999999999999998E-2</v>
      </c>
      <c r="H36" s="3">
        <v>4.1700000000000001E-2</v>
      </c>
      <c r="I36" s="3"/>
      <c r="J36" s="3"/>
    </row>
    <row r="37" spans="1:10" x14ac:dyDescent="0.25">
      <c r="A37">
        <f t="shared" si="1"/>
        <v>53</v>
      </c>
      <c r="B37" s="3">
        <v>3.6200000000000003E-2</v>
      </c>
      <c r="C37" s="3">
        <v>3.6200000000000003E-2</v>
      </c>
      <c r="D37" s="3">
        <v>3.6200000000000003E-2</v>
      </c>
      <c r="E37" s="3">
        <v>3.6200000000000003E-2</v>
      </c>
      <c r="F37" s="3">
        <v>3.6200000000000003E-2</v>
      </c>
      <c r="G37" s="3">
        <v>3.6200000000000003E-2</v>
      </c>
      <c r="H37" s="3">
        <v>3.9100000000000003E-2</v>
      </c>
      <c r="I37" s="3"/>
      <c r="J37" s="3"/>
    </row>
    <row r="38" spans="1:10" x14ac:dyDescent="0.25">
      <c r="A38">
        <f t="shared" si="1"/>
        <v>54</v>
      </c>
      <c r="B38" s="3">
        <v>3.5400000000000001E-2</v>
      </c>
      <c r="C38" s="3">
        <v>3.5400000000000001E-2</v>
      </c>
      <c r="D38" s="3">
        <v>3.5400000000000001E-2</v>
      </c>
      <c r="E38" s="3">
        <v>3.5400000000000001E-2</v>
      </c>
      <c r="F38" s="3">
        <v>3.5400000000000001E-2</v>
      </c>
      <c r="G38" s="3">
        <v>3.5400000000000001E-2</v>
      </c>
      <c r="H38" s="3">
        <v>3.7100000000000001E-2</v>
      </c>
      <c r="I38" s="3"/>
      <c r="J38" s="3"/>
    </row>
    <row r="39" spans="1:10" x14ac:dyDescent="0.25">
      <c r="A39">
        <f t="shared" si="1"/>
        <v>55</v>
      </c>
      <c r="B39" s="3">
        <v>0</v>
      </c>
      <c r="C39" s="3">
        <v>0</v>
      </c>
      <c r="D39" s="3">
        <v>0</v>
      </c>
      <c r="E39" s="3">
        <v>0</v>
      </c>
      <c r="F39" s="3">
        <v>0</v>
      </c>
      <c r="G39" s="3">
        <v>0</v>
      </c>
      <c r="H39" s="3">
        <v>3.4500000000000003E-2</v>
      </c>
      <c r="I39" s="3">
        <v>5.2200000000000003E-2</v>
      </c>
      <c r="J39" s="3"/>
    </row>
    <row r="40" spans="1:10" x14ac:dyDescent="0.25">
      <c r="A40">
        <f t="shared" si="1"/>
        <v>56</v>
      </c>
      <c r="B40" s="3">
        <v>0</v>
      </c>
      <c r="C40" s="3">
        <v>0</v>
      </c>
      <c r="D40" s="3">
        <v>0</v>
      </c>
      <c r="E40" s="3">
        <v>0</v>
      </c>
      <c r="F40" s="3">
        <v>0</v>
      </c>
      <c r="G40" s="3">
        <v>0</v>
      </c>
      <c r="H40" s="3">
        <v>3.3300000000000003E-2</v>
      </c>
      <c r="I40" s="3">
        <v>4.19E-2</v>
      </c>
      <c r="J40" s="3"/>
    </row>
    <row r="41" spans="1:10" x14ac:dyDescent="0.25">
      <c r="A41">
        <f t="shared" si="1"/>
        <v>57</v>
      </c>
      <c r="B41" s="3">
        <v>0</v>
      </c>
      <c r="C41" s="3">
        <v>0</v>
      </c>
      <c r="D41" s="3">
        <v>0</v>
      </c>
      <c r="E41" s="3">
        <v>0</v>
      </c>
      <c r="F41" s="3">
        <v>0</v>
      </c>
      <c r="G41" s="3">
        <v>0</v>
      </c>
      <c r="H41" s="3">
        <v>3.1899999999999998E-2</v>
      </c>
      <c r="I41" s="3">
        <v>3.5900000000000001E-2</v>
      </c>
      <c r="J41" s="3"/>
    </row>
    <row r="42" spans="1:10" x14ac:dyDescent="0.25">
      <c r="A42">
        <f t="shared" si="1"/>
        <v>58</v>
      </c>
      <c r="B42" s="3">
        <v>0</v>
      </c>
      <c r="C42" s="3">
        <v>0</v>
      </c>
      <c r="D42" s="3">
        <v>0</v>
      </c>
      <c r="E42" s="3">
        <v>0</v>
      </c>
      <c r="F42" s="3">
        <v>0</v>
      </c>
      <c r="G42" s="3">
        <v>0</v>
      </c>
      <c r="H42" s="3">
        <v>3.0200000000000001E-2</v>
      </c>
      <c r="I42" s="3">
        <v>3.2399999999999998E-2</v>
      </c>
      <c r="J42" s="3"/>
    </row>
    <row r="43" spans="1:10" x14ac:dyDescent="0.25">
      <c r="A43">
        <f t="shared" si="1"/>
        <v>59</v>
      </c>
      <c r="B43" s="3">
        <v>0</v>
      </c>
      <c r="C43" s="3">
        <v>0</v>
      </c>
      <c r="D43" s="3">
        <v>0</v>
      </c>
      <c r="E43" s="3">
        <v>0</v>
      </c>
      <c r="F43" s="3">
        <v>0</v>
      </c>
      <c r="G43" s="3">
        <v>0</v>
      </c>
      <c r="H43" s="3">
        <v>2.81E-2</v>
      </c>
      <c r="I43" s="3">
        <v>2.9700000000000001E-2</v>
      </c>
      <c r="J43" s="3"/>
    </row>
    <row r="44" spans="1:10" x14ac:dyDescent="0.25">
      <c r="A44">
        <f t="shared" si="1"/>
        <v>60</v>
      </c>
      <c r="B44" s="3">
        <v>0</v>
      </c>
      <c r="C44" s="3">
        <v>0</v>
      </c>
      <c r="D44" s="3">
        <v>0</v>
      </c>
      <c r="E44" s="3">
        <v>0</v>
      </c>
      <c r="F44" s="3">
        <v>0</v>
      </c>
      <c r="G44" s="3">
        <v>0</v>
      </c>
      <c r="H44" s="3">
        <v>0</v>
      </c>
      <c r="I44" s="3">
        <v>2.58E-2</v>
      </c>
      <c r="J44" s="3">
        <v>0.05</v>
      </c>
    </row>
    <row r="45" spans="1:10" x14ac:dyDescent="0.25">
      <c r="A45">
        <f t="shared" si="1"/>
        <v>61</v>
      </c>
      <c r="B45" s="3">
        <v>0</v>
      </c>
      <c r="C45" s="3">
        <v>0</v>
      </c>
      <c r="D45" s="3">
        <v>0</v>
      </c>
      <c r="E45" s="3">
        <v>0</v>
      </c>
      <c r="F45" s="3">
        <v>0</v>
      </c>
      <c r="G45" s="3">
        <v>0</v>
      </c>
      <c r="H45" s="3">
        <v>0</v>
      </c>
      <c r="I45" s="3">
        <v>2.3E-2</v>
      </c>
      <c r="J45" s="3">
        <v>3.4299999999999997E-2</v>
      </c>
    </row>
    <row r="46" spans="1:10" x14ac:dyDescent="0.25">
      <c r="A46">
        <f t="shared" si="1"/>
        <v>62</v>
      </c>
      <c r="B46" s="3">
        <v>0</v>
      </c>
      <c r="C46" s="3">
        <v>0</v>
      </c>
      <c r="D46" s="3">
        <v>0</v>
      </c>
      <c r="E46" s="3">
        <v>0</v>
      </c>
      <c r="F46" s="3">
        <v>0</v>
      </c>
      <c r="G46" s="3">
        <v>0</v>
      </c>
      <c r="H46" s="3">
        <v>0</v>
      </c>
      <c r="I46" s="3">
        <v>1.9699999999999999E-2</v>
      </c>
      <c r="J46" s="3">
        <v>2.58E-2</v>
      </c>
    </row>
    <row r="47" spans="1:10" x14ac:dyDescent="0.25">
      <c r="A47">
        <f t="shared" si="1"/>
        <v>63</v>
      </c>
      <c r="B47" s="3">
        <v>0</v>
      </c>
      <c r="C47" s="3">
        <v>0</v>
      </c>
      <c r="D47" s="3">
        <v>0</v>
      </c>
      <c r="E47" s="3">
        <v>0</v>
      </c>
      <c r="F47" s="3">
        <v>0</v>
      </c>
      <c r="G47" s="3">
        <v>0</v>
      </c>
      <c r="H47" s="3">
        <v>0</v>
      </c>
      <c r="I47" s="3">
        <v>1.6E-2</v>
      </c>
      <c r="J47" s="3">
        <v>1.9900000000000001E-2</v>
      </c>
    </row>
    <row r="48" spans="1:10" x14ac:dyDescent="0.25">
      <c r="A48">
        <f t="shared" si="1"/>
        <v>64</v>
      </c>
      <c r="B48" s="3">
        <v>0</v>
      </c>
      <c r="C48" s="3">
        <v>0</v>
      </c>
      <c r="D48" s="3">
        <v>0</v>
      </c>
      <c r="E48" s="3">
        <v>0</v>
      </c>
      <c r="F48" s="3">
        <v>0</v>
      </c>
      <c r="G48" s="3">
        <v>0</v>
      </c>
      <c r="H48" s="3">
        <v>0</v>
      </c>
      <c r="I48" s="3">
        <v>1.18E-2</v>
      </c>
      <c r="J48" s="3">
        <v>1.2699999999999999E-2</v>
      </c>
    </row>
    <row r="49" spans="2:10" x14ac:dyDescent="0.25">
      <c r="B49" s="3"/>
      <c r="C49" s="3"/>
      <c r="D49" s="3"/>
      <c r="E49" s="3"/>
      <c r="F49" s="3"/>
      <c r="G49" s="3"/>
      <c r="H49" s="3"/>
      <c r="I49" s="3"/>
      <c r="J49" s="3"/>
    </row>
  </sheetData>
  <hyperlinks>
    <hyperlink ref="A1" location="TOC!A1" display="TO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4"/>
  <sheetViews>
    <sheetView tabSelected="1" workbookViewId="0">
      <pane xSplit="1" ySplit="3" topLeftCell="B88" activePane="bottomRight" state="frozen"/>
      <selection pane="topRight" activeCell="B1" sqref="B1"/>
      <selection pane="bottomLeft" activeCell="A5" sqref="A5"/>
      <selection pane="bottomRight" activeCell="B107" sqref="B107"/>
    </sheetView>
  </sheetViews>
  <sheetFormatPr defaultRowHeight="13.2" x14ac:dyDescent="0.25"/>
  <cols>
    <col min="2" max="2" width="9.109375" style="4"/>
  </cols>
  <sheetData>
    <row r="1" spans="1:2" x14ac:dyDescent="0.25">
      <c r="A1" s="15" t="s">
        <v>250</v>
      </c>
    </row>
    <row r="3" spans="1:2" x14ac:dyDescent="0.25">
      <c r="A3" t="s">
        <v>260</v>
      </c>
      <c r="B3" s="4" t="s">
        <v>396</v>
      </c>
    </row>
    <row r="4" spans="1:2" x14ac:dyDescent="0.25">
      <c r="A4">
        <v>20</v>
      </c>
      <c r="B4" s="4">
        <v>8.3999999999999995E-3</v>
      </c>
    </row>
    <row r="5" spans="1:2" x14ac:dyDescent="0.25">
      <c r="A5">
        <v>21</v>
      </c>
      <c r="B5" s="4">
        <v>8.5299999999999994E-3</v>
      </c>
    </row>
    <row r="6" spans="1:2" x14ac:dyDescent="0.25">
      <c r="A6">
        <v>22</v>
      </c>
      <c r="B6" s="4">
        <v>8.7200000000000003E-3</v>
      </c>
    </row>
    <row r="7" spans="1:2" x14ac:dyDescent="0.25">
      <c r="A7">
        <v>23</v>
      </c>
      <c r="B7" s="4">
        <v>8.9099999999999995E-3</v>
      </c>
    </row>
    <row r="8" spans="1:2" x14ac:dyDescent="0.25">
      <c r="A8">
        <v>24</v>
      </c>
      <c r="B8" s="4">
        <v>9.1000000000000004E-3</v>
      </c>
    </row>
    <row r="9" spans="1:2" x14ac:dyDescent="0.25">
      <c r="A9">
        <v>25</v>
      </c>
      <c r="B9" s="4">
        <v>9.2999999999999992E-3</v>
      </c>
    </row>
    <row r="10" spans="1:2" x14ac:dyDescent="0.25">
      <c r="A10">
        <v>26</v>
      </c>
      <c r="B10" s="4">
        <v>9.5099999999999994E-3</v>
      </c>
    </row>
    <row r="11" spans="1:2" x14ac:dyDescent="0.25">
      <c r="A11">
        <v>27</v>
      </c>
      <c r="B11" s="4">
        <v>9.7300000000000008E-3</v>
      </c>
    </row>
    <row r="12" spans="1:2" x14ac:dyDescent="0.25">
      <c r="A12">
        <v>28</v>
      </c>
      <c r="B12" s="4">
        <v>9.9600000000000001E-3</v>
      </c>
    </row>
    <row r="13" spans="1:2" x14ac:dyDescent="0.25">
      <c r="A13">
        <v>29</v>
      </c>
      <c r="B13" s="4">
        <v>1.021E-2</v>
      </c>
    </row>
    <row r="14" spans="1:2" x14ac:dyDescent="0.25">
      <c r="A14">
        <v>30</v>
      </c>
      <c r="B14" s="4">
        <v>1.048E-2</v>
      </c>
    </row>
    <row r="15" spans="1:2" x14ac:dyDescent="0.25">
      <c r="A15">
        <v>31</v>
      </c>
      <c r="B15" s="4">
        <v>1.077E-2</v>
      </c>
    </row>
    <row r="16" spans="1:2" x14ac:dyDescent="0.25">
      <c r="A16">
        <v>32</v>
      </c>
      <c r="B16" s="4">
        <v>1.108E-2</v>
      </c>
    </row>
    <row r="17" spans="1:2" x14ac:dyDescent="0.25">
      <c r="A17">
        <v>33</v>
      </c>
      <c r="B17" s="4">
        <v>1.141E-2</v>
      </c>
    </row>
    <row r="18" spans="1:2" x14ac:dyDescent="0.25">
      <c r="A18">
        <v>34</v>
      </c>
      <c r="B18" s="4">
        <v>1.1769999999999999E-2</v>
      </c>
    </row>
    <row r="19" spans="1:2" x14ac:dyDescent="0.25">
      <c r="A19">
        <v>35</v>
      </c>
      <c r="B19" s="4">
        <v>1.2160000000000001E-2</v>
      </c>
    </row>
    <row r="20" spans="1:2" x14ac:dyDescent="0.25">
      <c r="A20">
        <v>36</v>
      </c>
      <c r="B20" s="4">
        <v>1.2579999999999999E-2</v>
      </c>
    </row>
    <row r="21" spans="1:2" x14ac:dyDescent="0.25">
      <c r="A21">
        <v>37</v>
      </c>
      <c r="B21" s="4">
        <v>1.303E-2</v>
      </c>
    </row>
    <row r="22" spans="1:2" x14ac:dyDescent="0.25">
      <c r="A22">
        <v>38</v>
      </c>
      <c r="B22" s="4">
        <v>1.3509999999999999E-2</v>
      </c>
    </row>
    <row r="23" spans="1:2" x14ac:dyDescent="0.25">
      <c r="A23">
        <v>39</v>
      </c>
      <c r="B23" s="4">
        <v>1.401E-2</v>
      </c>
    </row>
    <row r="24" spans="1:2" x14ac:dyDescent="0.25">
      <c r="A24">
        <v>40</v>
      </c>
      <c r="B24" s="4">
        <v>1.4540000000000001E-2</v>
      </c>
    </row>
    <row r="25" spans="1:2" x14ac:dyDescent="0.25">
      <c r="A25">
        <v>41</v>
      </c>
      <c r="B25" s="4">
        <v>1.511E-2</v>
      </c>
    </row>
    <row r="26" spans="1:2" x14ac:dyDescent="0.25">
      <c r="A26">
        <v>42</v>
      </c>
      <c r="B26" s="4">
        <v>1.5699999999999999E-2</v>
      </c>
    </row>
    <row r="27" spans="1:2" x14ac:dyDescent="0.25">
      <c r="A27">
        <v>43</v>
      </c>
      <c r="B27" s="4">
        <v>1.6330000000000001E-2</v>
      </c>
    </row>
    <row r="28" spans="1:2" x14ac:dyDescent="0.25">
      <c r="A28">
        <v>44</v>
      </c>
      <c r="B28" s="4">
        <v>1.6990000000000002E-2</v>
      </c>
    </row>
    <row r="29" spans="1:2" x14ac:dyDescent="0.25">
      <c r="A29">
        <v>45</v>
      </c>
      <c r="B29" s="4">
        <v>1.77E-2</v>
      </c>
    </row>
    <row r="30" spans="1:2" x14ac:dyDescent="0.25">
      <c r="A30">
        <v>46</v>
      </c>
      <c r="B30" s="4">
        <v>1.8450000000000001E-2</v>
      </c>
    </row>
    <row r="31" spans="1:2" x14ac:dyDescent="0.25">
      <c r="A31">
        <v>47</v>
      </c>
      <c r="B31" s="4">
        <v>1.924E-2</v>
      </c>
    </row>
    <row r="32" spans="1:2" x14ac:dyDescent="0.25">
      <c r="A32">
        <v>48</v>
      </c>
      <c r="B32" s="4">
        <v>2.009E-2</v>
      </c>
    </row>
    <row r="33" spans="1:2" x14ac:dyDescent="0.25">
      <c r="A33">
        <v>49</v>
      </c>
      <c r="B33" s="4">
        <v>2.0969999999999999E-2</v>
      </c>
    </row>
    <row r="34" spans="1:2" x14ac:dyDescent="0.25">
      <c r="A34">
        <v>50</v>
      </c>
      <c r="B34" s="4">
        <v>2.1909999999999999E-2</v>
      </c>
    </row>
    <row r="35" spans="1:2" x14ac:dyDescent="0.25">
      <c r="A35">
        <v>51</v>
      </c>
      <c r="B35" s="4">
        <v>2.29E-2</v>
      </c>
    </row>
    <row r="36" spans="1:2" x14ac:dyDescent="0.25">
      <c r="A36">
        <v>52</v>
      </c>
      <c r="B36" s="4">
        <v>2.3949999999999999E-2</v>
      </c>
    </row>
    <row r="37" spans="1:2" x14ac:dyDescent="0.25">
      <c r="A37">
        <v>53</v>
      </c>
      <c r="B37" s="4">
        <v>2.5059999999999999E-2</v>
      </c>
    </row>
    <row r="38" spans="1:2" x14ac:dyDescent="0.25">
      <c r="A38">
        <v>54</v>
      </c>
      <c r="B38" s="4">
        <v>2.6239999999999999E-2</v>
      </c>
    </row>
    <row r="39" spans="1:2" x14ac:dyDescent="0.25">
      <c r="A39">
        <v>55</v>
      </c>
      <c r="B39" s="4">
        <v>2.7490000000000001E-2</v>
      </c>
    </row>
    <row r="40" spans="1:2" x14ac:dyDescent="0.25">
      <c r="A40">
        <v>56</v>
      </c>
      <c r="B40" s="4">
        <v>2.8809999999999999E-2</v>
      </c>
    </row>
    <row r="41" spans="1:2" x14ac:dyDescent="0.25">
      <c r="A41">
        <v>57</v>
      </c>
      <c r="B41" s="4">
        <v>3.0200000000000001E-2</v>
      </c>
    </row>
    <row r="42" spans="1:2" x14ac:dyDescent="0.25">
      <c r="A42">
        <v>58</v>
      </c>
      <c r="B42" s="4">
        <v>3.1669999999999997E-2</v>
      </c>
    </row>
    <row r="43" spans="1:2" x14ac:dyDescent="0.25">
      <c r="A43">
        <v>59</v>
      </c>
      <c r="B43" s="4">
        <v>3.3230000000000003E-2</v>
      </c>
    </row>
    <row r="44" spans="1:2" x14ac:dyDescent="0.25">
      <c r="A44">
        <v>60</v>
      </c>
      <c r="B44" s="4">
        <v>3.4880000000000001E-2</v>
      </c>
    </row>
    <row r="45" spans="1:2" x14ac:dyDescent="0.25">
      <c r="A45">
        <v>61</v>
      </c>
      <c r="B45" s="4">
        <v>3.6630000000000003E-2</v>
      </c>
    </row>
    <row r="46" spans="1:2" x14ac:dyDescent="0.25">
      <c r="A46">
        <v>62</v>
      </c>
      <c r="B46" s="4">
        <v>3.8469999999999997E-2</v>
      </c>
    </row>
    <row r="47" spans="1:2" x14ac:dyDescent="0.25">
      <c r="A47">
        <v>63</v>
      </c>
      <c r="B47" s="4">
        <v>4.0419999999999998E-2</v>
      </c>
    </row>
    <row r="48" spans="1:2" x14ac:dyDescent="0.25">
      <c r="A48">
        <v>64</v>
      </c>
      <c r="B48" s="4">
        <v>4.2479999999999997E-2</v>
      </c>
    </row>
    <row r="49" spans="1:2" x14ac:dyDescent="0.25">
      <c r="A49">
        <v>65</v>
      </c>
      <c r="B49" s="4">
        <v>4.4650000000000002E-2</v>
      </c>
    </row>
    <row r="50" spans="1:2" x14ac:dyDescent="0.25">
      <c r="A50">
        <v>66</v>
      </c>
      <c r="B50" s="4">
        <v>4.6949999999999999E-2</v>
      </c>
    </row>
    <row r="51" spans="1:2" x14ac:dyDescent="0.25">
      <c r="A51">
        <v>67</v>
      </c>
      <c r="B51" s="4">
        <v>4.938E-2</v>
      </c>
    </row>
    <row r="52" spans="1:2" x14ac:dyDescent="0.25">
      <c r="A52">
        <v>68</v>
      </c>
      <c r="B52" s="4">
        <v>5.1950000000000003E-2</v>
      </c>
    </row>
    <row r="53" spans="1:2" x14ac:dyDescent="0.25">
      <c r="A53">
        <v>69</v>
      </c>
      <c r="B53" s="4">
        <v>5.466E-2</v>
      </c>
    </row>
    <row r="54" spans="1:2" x14ac:dyDescent="0.25">
      <c r="A54">
        <v>70</v>
      </c>
      <c r="B54" s="4">
        <v>5.7540000000000001E-2</v>
      </c>
    </row>
    <row r="55" spans="1:2" x14ac:dyDescent="0.25">
      <c r="A55">
        <v>71</v>
      </c>
      <c r="B55" s="4">
        <v>6.0560000000000003E-2</v>
      </c>
    </row>
    <row r="56" spans="1:2" x14ac:dyDescent="0.25">
      <c r="A56">
        <v>72</v>
      </c>
      <c r="B56" s="4">
        <v>6.3750000000000001E-2</v>
      </c>
    </row>
    <row r="57" spans="1:2" x14ac:dyDescent="0.25">
      <c r="A57">
        <v>73</v>
      </c>
      <c r="B57" s="4">
        <v>6.7129999999999995E-2</v>
      </c>
    </row>
    <row r="58" spans="1:2" x14ac:dyDescent="0.25">
      <c r="A58">
        <v>74</v>
      </c>
      <c r="B58" s="4">
        <v>7.0690000000000003E-2</v>
      </c>
    </row>
    <row r="59" spans="1:2" x14ac:dyDescent="0.25">
      <c r="A59">
        <v>75</v>
      </c>
      <c r="B59" s="4">
        <v>7.4440000000000006E-2</v>
      </c>
    </row>
    <row r="60" spans="1:2" x14ac:dyDescent="0.25">
      <c r="A60">
        <v>76</v>
      </c>
      <c r="B60" s="4">
        <v>7.8409999999999994E-2</v>
      </c>
    </row>
    <row r="61" spans="1:2" x14ac:dyDescent="0.25">
      <c r="A61">
        <v>77</v>
      </c>
      <c r="B61" s="4">
        <v>8.2589999999999997E-2</v>
      </c>
    </row>
    <row r="62" spans="1:2" x14ac:dyDescent="0.25">
      <c r="A62">
        <v>78</v>
      </c>
      <c r="B62" s="4">
        <v>8.6999999999999994E-2</v>
      </c>
    </row>
    <row r="63" spans="1:2" x14ac:dyDescent="0.25">
      <c r="A63">
        <v>79</v>
      </c>
      <c r="B63" s="4">
        <v>9.1649999999999995E-2</v>
      </c>
    </row>
    <row r="64" spans="1:2" x14ac:dyDescent="0.25">
      <c r="A64">
        <v>80</v>
      </c>
      <c r="B64" s="4">
        <v>9.6540000000000001E-2</v>
      </c>
    </row>
    <row r="65" spans="1:2" x14ac:dyDescent="0.25">
      <c r="A65">
        <v>81</v>
      </c>
      <c r="B65" s="4">
        <v>0.10170999999999999</v>
      </c>
    </row>
    <row r="66" spans="1:2" x14ac:dyDescent="0.25">
      <c r="A66">
        <v>82</v>
      </c>
      <c r="B66" s="4">
        <v>0.10715</v>
      </c>
    </row>
    <row r="67" spans="1:2" x14ac:dyDescent="0.25">
      <c r="A67">
        <v>83</v>
      </c>
      <c r="B67" s="4">
        <v>0.11287</v>
      </c>
    </row>
    <row r="68" spans="1:2" x14ac:dyDescent="0.25">
      <c r="A68">
        <v>84</v>
      </c>
      <c r="B68" s="4">
        <v>0.11890000000000001</v>
      </c>
    </row>
    <row r="69" spans="1:2" x14ac:dyDescent="0.25">
      <c r="A69">
        <v>85</v>
      </c>
      <c r="B69" s="4">
        <v>0.12523999999999999</v>
      </c>
    </row>
    <row r="70" spans="1:2" x14ac:dyDescent="0.25">
      <c r="A70">
        <v>86</v>
      </c>
      <c r="B70" s="4">
        <v>0.13191</v>
      </c>
    </row>
    <row r="71" spans="1:2" x14ac:dyDescent="0.25">
      <c r="A71">
        <v>87</v>
      </c>
      <c r="B71" s="4">
        <v>0.13893</v>
      </c>
    </row>
    <row r="72" spans="1:2" x14ac:dyDescent="0.25">
      <c r="A72">
        <v>88</v>
      </c>
      <c r="B72" s="4">
        <v>0.14630000000000001</v>
      </c>
    </row>
    <row r="73" spans="1:2" x14ac:dyDescent="0.25">
      <c r="A73">
        <v>89</v>
      </c>
      <c r="B73" s="4">
        <v>0.15404000000000001</v>
      </c>
    </row>
    <row r="74" spans="1:2" x14ac:dyDescent="0.25">
      <c r="A74">
        <v>90</v>
      </c>
      <c r="B74" s="4">
        <v>0.16219</v>
      </c>
    </row>
    <row r="75" spans="1:2" x14ac:dyDescent="0.25">
      <c r="A75">
        <v>91</v>
      </c>
      <c r="B75" s="4">
        <v>0.17094000000000001</v>
      </c>
    </row>
    <row r="76" spans="1:2" x14ac:dyDescent="0.25">
      <c r="A76">
        <v>92</v>
      </c>
      <c r="B76" s="4">
        <v>0.18059</v>
      </c>
    </row>
    <row r="77" spans="1:2" x14ac:dyDescent="0.25">
      <c r="A77">
        <v>93</v>
      </c>
      <c r="B77" s="4">
        <v>0.19153999999999999</v>
      </c>
    </row>
    <row r="78" spans="1:2" x14ac:dyDescent="0.25">
      <c r="A78">
        <v>94</v>
      </c>
      <c r="B78" s="4">
        <v>0.20429</v>
      </c>
    </row>
    <row r="79" spans="1:2" x14ac:dyDescent="0.25">
      <c r="A79">
        <v>95</v>
      </c>
      <c r="B79" s="4">
        <v>0.21944</v>
      </c>
    </row>
    <row r="80" spans="1:2" x14ac:dyDescent="0.25">
      <c r="A80">
        <v>96</v>
      </c>
      <c r="B80" s="4">
        <v>0.23769000000000001</v>
      </c>
    </row>
    <row r="81" spans="1:2" x14ac:dyDescent="0.25">
      <c r="A81">
        <v>97</v>
      </c>
      <c r="B81" s="4">
        <v>0.25984000000000002</v>
      </c>
    </row>
    <row r="82" spans="1:2" x14ac:dyDescent="0.25">
      <c r="A82">
        <v>98</v>
      </c>
      <c r="B82" s="4">
        <v>0.28678999999999999</v>
      </c>
    </row>
    <row r="83" spans="1:2" x14ac:dyDescent="0.25">
      <c r="A83">
        <v>99</v>
      </c>
      <c r="B83" s="4">
        <v>0.31953999999999999</v>
      </c>
    </row>
    <row r="84" spans="1:2" x14ac:dyDescent="0.25">
      <c r="A84">
        <v>100</v>
      </c>
      <c r="B84" s="4">
        <v>0.35919000000000001</v>
      </c>
    </row>
    <row r="85" spans="1:2" x14ac:dyDescent="0.25">
      <c r="A85">
        <v>101</v>
      </c>
      <c r="B85" s="4">
        <v>0.40694000000000002</v>
      </c>
    </row>
    <row r="86" spans="1:2" x14ac:dyDescent="0.25">
      <c r="A86">
        <v>102</v>
      </c>
      <c r="B86" s="4">
        <v>0.46409</v>
      </c>
    </row>
    <row r="87" spans="1:2" x14ac:dyDescent="0.25">
      <c r="A87">
        <v>103</v>
      </c>
      <c r="B87" s="4">
        <v>0.53203999999999996</v>
      </c>
    </row>
    <row r="88" spans="1:2" x14ac:dyDescent="0.25">
      <c r="A88">
        <v>104</v>
      </c>
      <c r="B88" s="4">
        <v>0.61229</v>
      </c>
    </row>
    <row r="89" spans="1:2" x14ac:dyDescent="0.25">
      <c r="A89">
        <v>105</v>
      </c>
      <c r="B89" s="4">
        <v>0.70640000000000003</v>
      </c>
    </row>
    <row r="90" spans="1:2" x14ac:dyDescent="0.25">
      <c r="A90">
        <v>106</v>
      </c>
      <c r="B90" s="4">
        <v>0.81618999999999997</v>
      </c>
    </row>
    <row r="91" spans="1:2" x14ac:dyDescent="0.25">
      <c r="A91">
        <v>107</v>
      </c>
      <c r="B91" s="4">
        <v>0.94333999999999996</v>
      </c>
    </row>
    <row r="92" spans="1:2" x14ac:dyDescent="0.25">
      <c r="A92">
        <v>108</v>
      </c>
      <c r="B92" s="4">
        <v>1</v>
      </c>
    </row>
    <row r="93" spans="1:2" x14ac:dyDescent="0.25">
      <c r="A93">
        <v>109</v>
      </c>
      <c r="B93" s="4">
        <v>1</v>
      </c>
    </row>
    <row r="94" spans="1:2" x14ac:dyDescent="0.25">
      <c r="A94">
        <v>110</v>
      </c>
      <c r="B94" s="4">
        <v>1</v>
      </c>
    </row>
    <row r="95" spans="1:2" x14ac:dyDescent="0.25">
      <c r="A95">
        <v>111</v>
      </c>
      <c r="B95" s="4">
        <v>1</v>
      </c>
    </row>
    <row r="96" spans="1:2" x14ac:dyDescent="0.25">
      <c r="A96">
        <v>112</v>
      </c>
      <c r="B96" s="4">
        <v>1</v>
      </c>
    </row>
    <row r="97" spans="1:2" x14ac:dyDescent="0.25">
      <c r="A97">
        <v>113</v>
      </c>
      <c r="B97" s="4">
        <v>1</v>
      </c>
    </row>
    <row r="98" spans="1:2" x14ac:dyDescent="0.25">
      <c r="A98">
        <v>114</v>
      </c>
      <c r="B98" s="4">
        <v>1</v>
      </c>
    </row>
    <row r="99" spans="1:2" x14ac:dyDescent="0.25">
      <c r="A99">
        <v>115</v>
      </c>
      <c r="B99" s="4">
        <v>1</v>
      </c>
    </row>
    <row r="100" spans="1:2" x14ac:dyDescent="0.25">
      <c r="A100">
        <v>116</v>
      </c>
      <c r="B100" s="4">
        <v>1</v>
      </c>
    </row>
    <row r="101" spans="1:2" x14ac:dyDescent="0.25">
      <c r="A101">
        <v>117</v>
      </c>
      <c r="B101" s="4">
        <v>1</v>
      </c>
    </row>
    <row r="102" spans="1:2" x14ac:dyDescent="0.25">
      <c r="A102">
        <v>118</v>
      </c>
      <c r="B102" s="4">
        <v>1</v>
      </c>
    </row>
    <row r="103" spans="1:2" x14ac:dyDescent="0.25">
      <c r="A103">
        <v>119</v>
      </c>
      <c r="B103" s="4">
        <v>1</v>
      </c>
    </row>
    <row r="104" spans="1:2" x14ac:dyDescent="0.25">
      <c r="A104">
        <v>120</v>
      </c>
      <c r="B104" s="4">
        <v>1</v>
      </c>
    </row>
  </sheetData>
  <hyperlinks>
    <hyperlink ref="A1" location="TOC!A1" display="TO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8"/>
  <sheetViews>
    <sheetView workbookViewId="0">
      <pane xSplit="1" ySplit="3" topLeftCell="B40" activePane="bottomRight" state="frozen"/>
      <selection pane="topRight" activeCell="B1" sqref="B1"/>
      <selection pane="bottomLeft" activeCell="A4" sqref="A4"/>
      <selection pane="bottomRight" activeCell="B3" sqref="B3"/>
    </sheetView>
  </sheetViews>
  <sheetFormatPr defaultRowHeight="13.2" x14ac:dyDescent="0.25"/>
  <cols>
    <col min="2" max="2" width="9.109375" style="3"/>
  </cols>
  <sheetData>
    <row r="1" spans="1:2" x14ac:dyDescent="0.25">
      <c r="A1" s="15" t="s">
        <v>250</v>
      </c>
    </row>
    <row r="3" spans="1:2" x14ac:dyDescent="0.25">
      <c r="A3" t="s">
        <v>260</v>
      </c>
      <c r="B3" s="3" t="s">
        <v>292</v>
      </c>
    </row>
    <row r="4" spans="1:2" x14ac:dyDescent="0.25">
      <c r="A4">
        <v>20</v>
      </c>
      <c r="B4" s="3">
        <v>2.9999999999999997E-4</v>
      </c>
    </row>
    <row r="5" spans="1:2" x14ac:dyDescent="0.25">
      <c r="A5">
        <v>21</v>
      </c>
      <c r="B5" s="3">
        <v>2.9999999999999997E-4</v>
      </c>
    </row>
    <row r="6" spans="1:2" x14ac:dyDescent="0.25">
      <c r="A6">
        <v>22</v>
      </c>
      <c r="B6" s="3">
        <v>2.9999999999999997E-4</v>
      </c>
    </row>
    <row r="7" spans="1:2" x14ac:dyDescent="0.25">
      <c r="A7">
        <v>23</v>
      </c>
      <c r="B7" s="3">
        <v>2.9999999999999997E-4</v>
      </c>
    </row>
    <row r="8" spans="1:2" x14ac:dyDescent="0.25">
      <c r="A8">
        <v>24</v>
      </c>
      <c r="B8" s="3">
        <v>2.9999999999999997E-4</v>
      </c>
    </row>
    <row r="9" spans="1:2" x14ac:dyDescent="0.25">
      <c r="A9">
        <v>25</v>
      </c>
      <c r="B9" s="3">
        <v>2.9999999999999997E-4</v>
      </c>
    </row>
    <row r="10" spans="1:2" x14ac:dyDescent="0.25">
      <c r="A10">
        <v>26</v>
      </c>
      <c r="B10" s="3">
        <v>2.9999999999999997E-4</v>
      </c>
    </row>
    <row r="11" spans="1:2" x14ac:dyDescent="0.25">
      <c r="A11">
        <v>27</v>
      </c>
      <c r="B11" s="3">
        <v>2.9999999999999997E-4</v>
      </c>
    </row>
    <row r="12" spans="1:2" x14ac:dyDescent="0.25">
      <c r="A12">
        <v>28</v>
      </c>
      <c r="B12" s="3">
        <v>2.9999999999999997E-4</v>
      </c>
    </row>
    <row r="13" spans="1:2" x14ac:dyDescent="0.25">
      <c r="A13">
        <v>29</v>
      </c>
      <c r="B13" s="3">
        <v>2.9999999999999997E-4</v>
      </c>
    </row>
    <row r="14" spans="1:2" x14ac:dyDescent="0.25">
      <c r="A14">
        <v>30</v>
      </c>
      <c r="B14" s="3">
        <v>4.0000000000000002E-4</v>
      </c>
    </row>
    <row r="15" spans="1:2" x14ac:dyDescent="0.25">
      <c r="A15">
        <v>31</v>
      </c>
      <c r="B15" s="3">
        <v>4.0000000000000002E-4</v>
      </c>
    </row>
    <row r="16" spans="1:2" x14ac:dyDescent="0.25">
      <c r="A16">
        <v>32</v>
      </c>
      <c r="B16" s="3">
        <v>4.0000000000000002E-4</v>
      </c>
    </row>
    <row r="17" spans="1:2" x14ac:dyDescent="0.25">
      <c r="A17">
        <v>33</v>
      </c>
      <c r="B17" s="3">
        <v>4.0000000000000002E-4</v>
      </c>
    </row>
    <row r="18" spans="1:2" x14ac:dyDescent="0.25">
      <c r="A18">
        <v>34</v>
      </c>
      <c r="B18" s="3">
        <v>4.0000000000000002E-4</v>
      </c>
    </row>
    <row r="19" spans="1:2" x14ac:dyDescent="0.25">
      <c r="A19">
        <v>35</v>
      </c>
      <c r="B19" s="3">
        <v>4.0000000000000002E-4</v>
      </c>
    </row>
    <row r="20" spans="1:2" x14ac:dyDescent="0.25">
      <c r="A20">
        <v>36</v>
      </c>
      <c r="B20" s="3">
        <v>5.0000000000000001E-4</v>
      </c>
    </row>
    <row r="21" spans="1:2" x14ac:dyDescent="0.25">
      <c r="A21">
        <v>37</v>
      </c>
      <c r="B21" s="3">
        <v>5.9999999999999995E-4</v>
      </c>
    </row>
    <row r="22" spans="1:2" x14ac:dyDescent="0.25">
      <c r="A22">
        <v>38</v>
      </c>
      <c r="B22" s="3">
        <v>6.9999999999999999E-4</v>
      </c>
    </row>
    <row r="23" spans="1:2" x14ac:dyDescent="0.25">
      <c r="A23">
        <v>39</v>
      </c>
      <c r="B23" s="3">
        <v>8.0000000000000004E-4</v>
      </c>
    </row>
    <row r="24" spans="1:2" x14ac:dyDescent="0.25">
      <c r="A24">
        <v>40</v>
      </c>
      <c r="B24" s="3">
        <v>8.9999999999999998E-4</v>
      </c>
    </row>
    <row r="25" spans="1:2" x14ac:dyDescent="0.25">
      <c r="A25">
        <v>41</v>
      </c>
      <c r="B25" s="3">
        <v>1E-3</v>
      </c>
    </row>
    <row r="26" spans="1:2" x14ac:dyDescent="0.25">
      <c r="A26">
        <v>42</v>
      </c>
      <c r="B26" s="3">
        <v>1.1999999999999999E-3</v>
      </c>
    </row>
    <row r="27" spans="1:2" x14ac:dyDescent="0.25">
      <c r="A27">
        <v>43</v>
      </c>
      <c r="B27" s="3">
        <v>1.4E-3</v>
      </c>
    </row>
    <row r="28" spans="1:2" x14ac:dyDescent="0.25">
      <c r="A28">
        <v>44</v>
      </c>
      <c r="B28" s="3">
        <v>1.6000000000000001E-3</v>
      </c>
    </row>
    <row r="29" spans="1:2" x14ac:dyDescent="0.25">
      <c r="A29">
        <v>45</v>
      </c>
      <c r="B29" s="3">
        <v>1.8E-3</v>
      </c>
    </row>
    <row r="30" spans="1:2" x14ac:dyDescent="0.25">
      <c r="A30">
        <v>46</v>
      </c>
      <c r="B30" s="3">
        <v>2E-3</v>
      </c>
    </row>
    <row r="31" spans="1:2" x14ac:dyDescent="0.25">
      <c r="A31">
        <v>47</v>
      </c>
      <c r="B31" s="3">
        <v>2.2000000000000001E-3</v>
      </c>
    </row>
    <row r="32" spans="1:2" x14ac:dyDescent="0.25">
      <c r="A32">
        <v>48</v>
      </c>
      <c r="B32" s="3">
        <v>2.5000000000000001E-3</v>
      </c>
    </row>
    <row r="33" spans="1:2" x14ac:dyDescent="0.25">
      <c r="A33">
        <v>49</v>
      </c>
      <c r="B33" s="3">
        <v>2.8E-3</v>
      </c>
    </row>
    <row r="34" spans="1:2" x14ac:dyDescent="0.25">
      <c r="A34">
        <v>50</v>
      </c>
      <c r="B34" s="3">
        <v>3.0999999999999999E-3</v>
      </c>
    </row>
    <row r="35" spans="1:2" x14ac:dyDescent="0.25">
      <c r="A35">
        <v>51</v>
      </c>
      <c r="B35" s="3">
        <v>3.3999999999999998E-3</v>
      </c>
    </row>
    <row r="36" spans="1:2" x14ac:dyDescent="0.25">
      <c r="A36">
        <v>52</v>
      </c>
      <c r="B36" s="3">
        <v>3.8E-3</v>
      </c>
    </row>
    <row r="37" spans="1:2" x14ac:dyDescent="0.25">
      <c r="A37">
        <v>53</v>
      </c>
      <c r="B37" s="3">
        <v>4.1999999999999997E-3</v>
      </c>
    </row>
    <row r="38" spans="1:2" x14ac:dyDescent="0.25">
      <c r="A38">
        <v>54</v>
      </c>
      <c r="B38" s="3">
        <v>4.5999999999999999E-3</v>
      </c>
    </row>
    <row r="39" spans="1:2" x14ac:dyDescent="0.25">
      <c r="A39">
        <v>55</v>
      </c>
      <c r="B39" s="3">
        <v>5.0000000000000001E-3</v>
      </c>
    </row>
    <row r="40" spans="1:2" x14ac:dyDescent="0.25">
      <c r="A40">
        <v>56</v>
      </c>
      <c r="B40" s="3">
        <v>5.4000000000000003E-3</v>
      </c>
    </row>
    <row r="41" spans="1:2" x14ac:dyDescent="0.25">
      <c r="A41">
        <v>57</v>
      </c>
      <c r="B41" s="3">
        <v>6.0000000000000001E-3</v>
      </c>
    </row>
    <row r="42" spans="1:2" x14ac:dyDescent="0.25">
      <c r="A42">
        <v>58</v>
      </c>
      <c r="B42" s="3">
        <v>6.7999999999999996E-3</v>
      </c>
    </row>
    <row r="43" spans="1:2" x14ac:dyDescent="0.25">
      <c r="A43">
        <v>59</v>
      </c>
      <c r="B43" s="3">
        <v>8.0000000000000002E-3</v>
      </c>
    </row>
    <row r="44" spans="1:2" x14ac:dyDescent="0.25">
      <c r="A44">
        <v>60</v>
      </c>
      <c r="B44" s="3">
        <v>9.7999999999999997E-3</v>
      </c>
    </row>
    <row r="45" spans="1:2" x14ac:dyDescent="0.25">
      <c r="A45">
        <v>61</v>
      </c>
      <c r="B45" s="3">
        <v>1.24E-2</v>
      </c>
    </row>
    <row r="46" spans="1:2" x14ac:dyDescent="0.25">
      <c r="A46">
        <v>62</v>
      </c>
      <c r="B46" s="3">
        <v>1.6E-2</v>
      </c>
    </row>
    <row r="47" spans="1:2" x14ac:dyDescent="0.25">
      <c r="A47">
        <v>63</v>
      </c>
      <c r="B47" s="3">
        <v>2.0799999999999999E-2</v>
      </c>
    </row>
    <row r="48" spans="1:2" x14ac:dyDescent="0.25">
      <c r="A48">
        <v>64</v>
      </c>
      <c r="B48" s="3">
        <v>2.7E-2</v>
      </c>
    </row>
  </sheetData>
  <hyperlinks>
    <hyperlink ref="A1" location="TOC!A1" display="TO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M39" sqref="M39"/>
    </sheetView>
  </sheetViews>
  <sheetFormatPr defaultRowHeight="13.2" x14ac:dyDescent="0.25"/>
  <sheetData>
    <row r="1" spans="1:2" x14ac:dyDescent="0.25">
      <c r="A1" s="15" t="s">
        <v>250</v>
      </c>
    </row>
    <row r="2" spans="1:2" x14ac:dyDescent="0.25">
      <c r="A2" s="15"/>
    </row>
    <row r="3" spans="1:2" x14ac:dyDescent="0.25">
      <c r="A3" t="s">
        <v>260</v>
      </c>
      <c r="B3" t="s">
        <v>264</v>
      </c>
    </row>
    <row r="4" spans="1:2" x14ac:dyDescent="0.25">
      <c r="A4">
        <v>55</v>
      </c>
      <c r="B4" s="1">
        <v>0.05</v>
      </c>
    </row>
    <row r="5" spans="1:2" x14ac:dyDescent="0.25">
      <c r="A5">
        <v>56</v>
      </c>
      <c r="B5" s="1">
        <v>0.05</v>
      </c>
    </row>
    <row r="6" spans="1:2" x14ac:dyDescent="0.25">
      <c r="A6">
        <v>57</v>
      </c>
      <c r="B6" s="1">
        <v>0.05</v>
      </c>
    </row>
    <row r="7" spans="1:2" x14ac:dyDescent="0.25">
      <c r="A7">
        <v>58</v>
      </c>
      <c r="B7" s="1">
        <v>0.05</v>
      </c>
    </row>
    <row r="8" spans="1:2" x14ac:dyDescent="0.25">
      <c r="A8">
        <v>59</v>
      </c>
      <c r="B8" s="1">
        <v>0.05</v>
      </c>
    </row>
    <row r="9" spans="1:2" x14ac:dyDescent="0.25">
      <c r="A9">
        <v>60</v>
      </c>
      <c r="B9" s="1">
        <v>0.2</v>
      </c>
    </row>
    <row r="10" spans="1:2" x14ac:dyDescent="0.25">
      <c r="A10">
        <v>61</v>
      </c>
      <c r="B10" s="1">
        <v>0.3</v>
      </c>
    </row>
    <row r="11" spans="1:2" x14ac:dyDescent="0.25">
      <c r="A11">
        <v>62</v>
      </c>
      <c r="B11" s="1">
        <v>0.4</v>
      </c>
    </row>
    <row r="12" spans="1:2" x14ac:dyDescent="0.25">
      <c r="A12">
        <v>63</v>
      </c>
      <c r="B12" s="1">
        <v>0.3</v>
      </c>
    </row>
    <row r="13" spans="1:2" x14ac:dyDescent="0.25">
      <c r="A13">
        <v>64</v>
      </c>
      <c r="B13" s="1">
        <v>0.3</v>
      </c>
    </row>
    <row r="14" spans="1:2" x14ac:dyDescent="0.25">
      <c r="A14">
        <v>65</v>
      </c>
      <c r="B14" s="1">
        <v>1</v>
      </c>
    </row>
  </sheetData>
  <hyperlinks>
    <hyperlink ref="A1" location="TOC!A1" display="TO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8"/>
  <sheetViews>
    <sheetView workbookViewId="0">
      <pane xSplit="1" ySplit="3" topLeftCell="B4" activePane="bottomRight" state="frozen"/>
      <selection pane="topRight" activeCell="B1" sqref="B1"/>
      <selection pane="bottomLeft" activeCell="A4" sqref="A4"/>
      <selection pane="bottomRight" activeCell="A9" sqref="A9:B13"/>
    </sheetView>
  </sheetViews>
  <sheetFormatPr defaultRowHeight="13.2" x14ac:dyDescent="0.25"/>
  <cols>
    <col min="2" max="2" width="9.109375" style="2"/>
  </cols>
  <sheetData>
    <row r="1" spans="1:2" x14ac:dyDescent="0.25">
      <c r="A1" s="15" t="s">
        <v>250</v>
      </c>
    </row>
    <row r="3" spans="1:2" x14ac:dyDescent="0.25">
      <c r="A3" t="s">
        <v>260</v>
      </c>
      <c r="B3" s="2" t="s">
        <v>265</v>
      </c>
    </row>
    <row r="4" spans="1:2" x14ac:dyDescent="0.25">
      <c r="A4">
        <v>20</v>
      </c>
      <c r="B4" s="2">
        <v>1</v>
      </c>
    </row>
    <row r="5" spans="1:2" x14ac:dyDescent="0.25">
      <c r="A5">
        <v>21</v>
      </c>
      <c r="B5" s="2">
        <v>1.0449999999999999</v>
      </c>
    </row>
    <row r="6" spans="1:2" x14ac:dyDescent="0.25">
      <c r="A6">
        <v>22</v>
      </c>
      <c r="B6" s="2">
        <v>1.091</v>
      </c>
    </row>
    <row r="7" spans="1:2" x14ac:dyDescent="0.25">
      <c r="A7">
        <v>23</v>
      </c>
      <c r="B7" s="2">
        <v>1.1379999999999999</v>
      </c>
    </row>
    <row r="8" spans="1:2" x14ac:dyDescent="0.25">
      <c r="A8">
        <v>24</v>
      </c>
      <c r="B8" s="2">
        <v>1.1859999999999999</v>
      </c>
    </row>
    <row r="9" spans="1:2" x14ac:dyDescent="0.25">
      <c r="A9">
        <v>25</v>
      </c>
      <c r="B9" s="2">
        <v>1.234</v>
      </c>
    </row>
    <row r="10" spans="1:2" x14ac:dyDescent="0.25">
      <c r="A10">
        <v>26</v>
      </c>
      <c r="B10" s="2">
        <v>1.284</v>
      </c>
    </row>
    <row r="11" spans="1:2" x14ac:dyDescent="0.25">
      <c r="A11">
        <v>27</v>
      </c>
      <c r="B11" s="2">
        <v>1.3340000000000001</v>
      </c>
    </row>
    <row r="12" spans="1:2" x14ac:dyDescent="0.25">
      <c r="A12">
        <v>28</v>
      </c>
      <c r="B12" s="2">
        <v>1.3839999999999999</v>
      </c>
    </row>
    <row r="13" spans="1:2" x14ac:dyDescent="0.25">
      <c r="A13">
        <v>29</v>
      </c>
      <c r="B13" s="2">
        <v>1.4359999999999999</v>
      </c>
    </row>
    <row r="14" spans="1:2" x14ac:dyDescent="0.25">
      <c r="A14">
        <v>30</v>
      </c>
      <c r="B14" s="2">
        <v>1.4870000000000001</v>
      </c>
    </row>
    <row r="15" spans="1:2" x14ac:dyDescent="0.25">
      <c r="A15">
        <v>31</v>
      </c>
      <c r="B15" s="2">
        <v>1.5389999999999999</v>
      </c>
    </row>
    <row r="16" spans="1:2" x14ac:dyDescent="0.25">
      <c r="A16">
        <v>32</v>
      </c>
      <c r="B16" s="2">
        <v>1.5920000000000001</v>
      </c>
    </row>
    <row r="17" spans="1:2" x14ac:dyDescent="0.25">
      <c r="A17">
        <v>33</v>
      </c>
      <c r="B17" s="2">
        <v>1.6439999999999999</v>
      </c>
    </row>
    <row r="18" spans="1:2" x14ac:dyDescent="0.25">
      <c r="A18">
        <v>34</v>
      </c>
      <c r="B18" s="2">
        <v>1.6970000000000001</v>
      </c>
    </row>
    <row r="19" spans="1:2" x14ac:dyDescent="0.25">
      <c r="A19">
        <v>35</v>
      </c>
      <c r="B19" s="2">
        <v>1.7490000000000001</v>
      </c>
    </row>
    <row r="20" spans="1:2" x14ac:dyDescent="0.25">
      <c r="A20">
        <v>36</v>
      </c>
      <c r="B20" s="2">
        <v>1.802</v>
      </c>
    </row>
    <row r="21" spans="1:2" x14ac:dyDescent="0.25">
      <c r="A21">
        <v>37</v>
      </c>
      <c r="B21" s="2">
        <v>1.8540000000000001</v>
      </c>
    </row>
    <row r="22" spans="1:2" x14ac:dyDescent="0.25">
      <c r="A22">
        <v>38</v>
      </c>
      <c r="B22" s="2">
        <v>1.9059999999999999</v>
      </c>
    </row>
    <row r="23" spans="1:2" x14ac:dyDescent="0.25">
      <c r="A23">
        <v>39</v>
      </c>
      <c r="B23" s="2">
        <v>1.958</v>
      </c>
    </row>
    <row r="24" spans="1:2" x14ac:dyDescent="0.25">
      <c r="A24">
        <v>40</v>
      </c>
      <c r="B24" s="2">
        <v>2.008</v>
      </c>
    </row>
    <row r="25" spans="1:2" x14ac:dyDescent="0.25">
      <c r="A25">
        <v>41</v>
      </c>
      <c r="B25" s="2">
        <v>2.0590000000000002</v>
      </c>
    </row>
    <row r="26" spans="1:2" x14ac:dyDescent="0.25">
      <c r="A26">
        <v>42</v>
      </c>
      <c r="B26" s="2">
        <v>2.1080000000000001</v>
      </c>
    </row>
    <row r="27" spans="1:2" x14ac:dyDescent="0.25">
      <c r="A27">
        <v>43</v>
      </c>
      <c r="B27" s="2">
        <v>2.157</v>
      </c>
    </row>
    <row r="28" spans="1:2" x14ac:dyDescent="0.25">
      <c r="A28">
        <v>44</v>
      </c>
      <c r="B28" s="2">
        <v>2.2040000000000002</v>
      </c>
    </row>
    <row r="29" spans="1:2" x14ac:dyDescent="0.25">
      <c r="A29">
        <v>45</v>
      </c>
      <c r="B29" s="2">
        <v>2.25</v>
      </c>
    </row>
    <row r="30" spans="1:2" x14ac:dyDescent="0.25">
      <c r="A30">
        <v>46</v>
      </c>
      <c r="B30" s="2">
        <v>2.2949999999999999</v>
      </c>
    </row>
    <row r="31" spans="1:2" x14ac:dyDescent="0.25">
      <c r="A31">
        <v>47</v>
      </c>
      <c r="B31" s="2">
        <v>2.339</v>
      </c>
    </row>
    <row r="32" spans="1:2" x14ac:dyDescent="0.25">
      <c r="A32">
        <v>48</v>
      </c>
      <c r="B32" s="2">
        <v>2.3809999999999998</v>
      </c>
    </row>
    <row r="33" spans="1:2" x14ac:dyDescent="0.25">
      <c r="A33">
        <v>49</v>
      </c>
      <c r="B33" s="2">
        <v>2.4220000000000002</v>
      </c>
    </row>
    <row r="34" spans="1:2" x14ac:dyDescent="0.25">
      <c r="A34">
        <v>50</v>
      </c>
      <c r="B34" s="2">
        <v>2.46</v>
      </c>
    </row>
    <row r="35" spans="1:2" x14ac:dyDescent="0.25">
      <c r="A35">
        <v>51</v>
      </c>
      <c r="B35" s="2">
        <v>2.4969999999999999</v>
      </c>
    </row>
    <row r="36" spans="1:2" x14ac:dyDescent="0.25">
      <c r="A36">
        <v>52</v>
      </c>
      <c r="B36" s="2">
        <v>2.532</v>
      </c>
    </row>
    <row r="37" spans="1:2" x14ac:dyDescent="0.25">
      <c r="A37">
        <v>53</v>
      </c>
      <c r="B37" s="2">
        <v>2.5649999999999999</v>
      </c>
    </row>
    <row r="38" spans="1:2" x14ac:dyDescent="0.25">
      <c r="A38">
        <v>54</v>
      </c>
      <c r="B38" s="2">
        <v>2.5960000000000001</v>
      </c>
    </row>
    <row r="39" spans="1:2" x14ac:dyDescent="0.25">
      <c r="A39">
        <v>55</v>
      </c>
      <c r="B39" s="2">
        <v>2.6240000000000001</v>
      </c>
    </row>
    <row r="40" spans="1:2" x14ac:dyDescent="0.25">
      <c r="A40">
        <v>56</v>
      </c>
      <c r="B40" s="2">
        <v>2.6509999999999998</v>
      </c>
    </row>
    <row r="41" spans="1:2" x14ac:dyDescent="0.25">
      <c r="A41">
        <v>57</v>
      </c>
      <c r="B41" s="2">
        <v>2.6739999999999999</v>
      </c>
    </row>
    <row r="42" spans="1:2" x14ac:dyDescent="0.25">
      <c r="A42">
        <v>58</v>
      </c>
      <c r="B42" s="2">
        <v>2.6960000000000002</v>
      </c>
    </row>
    <row r="43" spans="1:2" x14ac:dyDescent="0.25">
      <c r="A43">
        <v>59</v>
      </c>
      <c r="B43" s="2">
        <v>2.7149999999999999</v>
      </c>
    </row>
    <row r="44" spans="1:2" x14ac:dyDescent="0.25">
      <c r="A44">
        <v>60</v>
      </c>
      <c r="B44" s="2">
        <v>2.7309999999999999</v>
      </c>
    </row>
    <row r="45" spans="1:2" x14ac:dyDescent="0.25">
      <c r="A45">
        <v>61</v>
      </c>
      <c r="B45" s="2">
        <v>2.7450000000000001</v>
      </c>
    </row>
    <row r="46" spans="1:2" x14ac:dyDescent="0.25">
      <c r="A46">
        <v>62</v>
      </c>
      <c r="B46" s="2">
        <v>2.7559999999999998</v>
      </c>
    </row>
    <row r="47" spans="1:2" x14ac:dyDescent="0.25">
      <c r="A47">
        <v>63</v>
      </c>
      <c r="B47" s="2">
        <v>2.7639999999999998</v>
      </c>
    </row>
    <row r="48" spans="1:2" x14ac:dyDescent="0.25">
      <c r="A48">
        <v>64</v>
      </c>
      <c r="B48" s="2">
        <v>2.7690000000000001</v>
      </c>
    </row>
  </sheetData>
  <hyperlinks>
    <hyperlink ref="A1" location="TOC!A1" display="TOC"/>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pane xSplit="1" ySplit="3" topLeftCell="B4" activePane="bottomRight" state="frozen"/>
      <selection pane="topRight" activeCell="B1" sqref="B1"/>
      <selection pane="bottomLeft" activeCell="A4" sqref="A4"/>
      <selection pane="bottomRight" activeCell="C12" sqref="C12"/>
    </sheetView>
  </sheetViews>
  <sheetFormatPr defaultRowHeight="13.2" x14ac:dyDescent="0.25"/>
  <cols>
    <col min="2" max="2" width="9.109375" style="2"/>
  </cols>
  <sheetData>
    <row r="1" spans="1:3" x14ac:dyDescent="0.25">
      <c r="A1" s="15" t="s">
        <v>250</v>
      </c>
    </row>
    <row r="3" spans="1:3" x14ac:dyDescent="0.25">
      <c r="A3" t="s">
        <v>316</v>
      </c>
      <c r="B3" s="2" t="s">
        <v>317</v>
      </c>
      <c r="C3" t="s">
        <v>318</v>
      </c>
    </row>
    <row r="4" spans="1:3" x14ac:dyDescent="0.25">
      <c r="A4" s="9">
        <v>20</v>
      </c>
      <c r="B4" s="2">
        <v>0.27700000000000002</v>
      </c>
      <c r="C4" s="3">
        <v>1</v>
      </c>
    </row>
    <row r="5" spans="1:3" x14ac:dyDescent="0.25">
      <c r="A5" s="9">
        <f>+A4+5</f>
        <v>25</v>
      </c>
      <c r="B5" s="2">
        <v>0.28999999999999998</v>
      </c>
      <c r="C5" s="3">
        <v>1.1171</v>
      </c>
    </row>
    <row r="6" spans="1:3" x14ac:dyDescent="0.25">
      <c r="A6" s="9">
        <f t="shared" ref="A6:A12" si="0">+A5+5</f>
        <v>30</v>
      </c>
      <c r="B6" s="2">
        <v>0.152</v>
      </c>
      <c r="C6" s="3">
        <v>1.2437</v>
      </c>
    </row>
    <row r="7" spans="1:3" x14ac:dyDescent="0.25">
      <c r="A7" s="9">
        <f t="shared" si="0"/>
        <v>35</v>
      </c>
      <c r="B7" s="2">
        <v>0.10100000000000001</v>
      </c>
      <c r="C7" s="3">
        <v>1.3747</v>
      </c>
    </row>
    <row r="8" spans="1:3" x14ac:dyDescent="0.25">
      <c r="A8" s="9">
        <f t="shared" si="0"/>
        <v>40</v>
      </c>
      <c r="B8" s="2">
        <v>8.5999999999999993E-2</v>
      </c>
      <c r="C8" s="3">
        <v>1.5042</v>
      </c>
    </row>
    <row r="9" spans="1:3" x14ac:dyDescent="0.25">
      <c r="A9" s="9">
        <f t="shared" si="0"/>
        <v>45</v>
      </c>
      <c r="B9" s="2">
        <v>4.9000000000000002E-2</v>
      </c>
      <c r="C9" s="3">
        <v>1.6252</v>
      </c>
    </row>
    <row r="10" spans="1:3" x14ac:dyDescent="0.25">
      <c r="A10" s="9">
        <f t="shared" si="0"/>
        <v>50</v>
      </c>
      <c r="B10" s="2">
        <v>1.6E-2</v>
      </c>
      <c r="C10" s="3">
        <v>1.7301</v>
      </c>
    </row>
    <row r="11" spans="1:3" x14ac:dyDescent="0.25">
      <c r="A11" s="9">
        <f t="shared" si="0"/>
        <v>55</v>
      </c>
      <c r="B11" s="2">
        <v>1.4999999999999999E-2</v>
      </c>
      <c r="C11" s="3">
        <v>1.8122</v>
      </c>
    </row>
    <row r="12" spans="1:3" x14ac:dyDescent="0.25">
      <c r="A12" s="9">
        <f t="shared" si="0"/>
        <v>60</v>
      </c>
      <c r="B12" s="2">
        <v>1.4E-2</v>
      </c>
      <c r="C12" s="3">
        <v>1.8654999999999999</v>
      </c>
    </row>
    <row r="13" spans="1:3" x14ac:dyDescent="0.25">
      <c r="A13" s="9"/>
    </row>
    <row r="14" spans="1:3" x14ac:dyDescent="0.25">
      <c r="A14" s="9"/>
    </row>
  </sheetData>
  <hyperlinks>
    <hyperlink ref="A1" location="TOC!A1" display="TO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9"/>
  <sheetViews>
    <sheetView workbookViewId="0">
      <pane xSplit="1" ySplit="3" topLeftCell="B4" activePane="bottomRight" state="frozen"/>
      <selection pane="topRight" activeCell="B1" sqref="B1"/>
      <selection pane="bottomLeft" activeCell="A4" sqref="A4"/>
      <selection pane="bottomRight"/>
    </sheetView>
  </sheetViews>
  <sheetFormatPr defaultRowHeight="13.2" x14ac:dyDescent="0.25"/>
  <cols>
    <col min="2" max="2" width="10.6640625" bestFit="1" customWidth="1"/>
    <col min="5" max="6" width="9.109375" style="3"/>
    <col min="7" max="7" width="11.88671875" style="3" customWidth="1"/>
    <col min="9" max="9" width="12.33203125" customWidth="1"/>
    <col min="10" max="11" width="9.6640625" bestFit="1" customWidth="1"/>
    <col min="12" max="12" width="9.6640625" customWidth="1"/>
    <col min="13" max="13" width="9.6640625" style="13" customWidth="1"/>
    <col min="14" max="14" width="9.6640625" bestFit="1" customWidth="1"/>
    <col min="16" max="16" width="9.6640625" bestFit="1" customWidth="1"/>
    <col min="17" max="19" width="10.6640625" customWidth="1"/>
    <col min="21" max="22" width="9.6640625" bestFit="1" customWidth="1"/>
    <col min="23" max="23" width="9.6640625" customWidth="1"/>
    <col min="24" max="24" width="11" customWidth="1"/>
    <col min="25" max="25" width="9.109375" style="1"/>
  </cols>
  <sheetData>
    <row r="1" spans="1:25" x14ac:dyDescent="0.25">
      <c r="A1" s="15" t="s">
        <v>250</v>
      </c>
      <c r="V1" t="s">
        <v>315</v>
      </c>
    </row>
    <row r="2" spans="1:25" x14ac:dyDescent="0.25">
      <c r="B2" t="s">
        <v>291</v>
      </c>
      <c r="I2" t="s">
        <v>299</v>
      </c>
      <c r="P2" t="s">
        <v>300</v>
      </c>
      <c r="U2" t="s">
        <v>301</v>
      </c>
    </row>
    <row r="3" spans="1:25" x14ac:dyDescent="0.25">
      <c r="B3" t="s">
        <v>288</v>
      </c>
      <c r="C3" t="s">
        <v>289</v>
      </c>
      <c r="D3" t="s">
        <v>290</v>
      </c>
      <c r="E3" s="3" t="s">
        <v>304</v>
      </c>
      <c r="F3" s="3" t="s">
        <v>310</v>
      </c>
      <c r="G3" s="3" t="s">
        <v>292</v>
      </c>
      <c r="I3" t="s">
        <v>293</v>
      </c>
      <c r="J3" t="s">
        <v>294</v>
      </c>
      <c r="K3" t="s">
        <v>295</v>
      </c>
      <c r="L3" t="s">
        <v>305</v>
      </c>
      <c r="M3" s="13" t="s">
        <v>311</v>
      </c>
      <c r="N3" s="3" t="s">
        <v>296</v>
      </c>
      <c r="P3" t="s">
        <v>297</v>
      </c>
      <c r="Q3" t="s">
        <v>298</v>
      </c>
      <c r="R3" t="s">
        <v>306</v>
      </c>
      <c r="S3" t="s">
        <v>312</v>
      </c>
      <c r="U3" t="s">
        <v>302</v>
      </c>
      <c r="V3" t="s">
        <v>303</v>
      </c>
      <c r="W3" t="s">
        <v>307</v>
      </c>
      <c r="Y3" s="1" t="s">
        <v>308</v>
      </c>
    </row>
    <row r="4" spans="1:25" x14ac:dyDescent="0.25">
      <c r="A4" s="9">
        <v>20</v>
      </c>
      <c r="B4" s="5">
        <v>5.0299999999999997E-4</v>
      </c>
      <c r="C4" s="3">
        <v>0.24310000000000001</v>
      </c>
      <c r="D4" s="3"/>
      <c r="G4" s="3">
        <v>2.9999999999999997E-4</v>
      </c>
      <c r="I4" s="13">
        <f>1-B4</f>
        <v>0.99949699999999997</v>
      </c>
      <c r="J4" s="13">
        <f>1-C4</f>
        <v>0.75690000000000002</v>
      </c>
      <c r="K4" s="13"/>
      <c r="L4" s="13"/>
      <c r="N4" s="13">
        <f t="shared" ref="N4" si="0">1-G4</f>
        <v>0.99970000000000003</v>
      </c>
      <c r="P4" s="13">
        <f>+$I4*$J4*$N4</f>
        <v>0.75629232351621001</v>
      </c>
      <c r="Q4" s="13"/>
      <c r="R4" s="13"/>
      <c r="S4" s="13"/>
      <c r="U4" s="5">
        <f>+PRODUCT(P4:P$48)</f>
        <v>2.444802313331278E-2</v>
      </c>
      <c r="V4" s="5"/>
      <c r="W4" s="5"/>
    </row>
    <row r="5" spans="1:25" x14ac:dyDescent="0.25">
      <c r="A5" s="9">
        <v>21</v>
      </c>
      <c r="B5" s="5">
        <v>5.22E-4</v>
      </c>
      <c r="C5" s="3">
        <v>0.22450000000000001</v>
      </c>
      <c r="D5" s="3"/>
      <c r="G5" s="3">
        <v>2.9999999999999997E-4</v>
      </c>
      <c r="I5" s="13">
        <f t="shared" ref="I5:I49" si="1">1-B5</f>
        <v>0.99947799999999998</v>
      </c>
      <c r="J5" s="13">
        <f t="shared" ref="J5:J49" si="2">1-C5</f>
        <v>0.77549999999999997</v>
      </c>
      <c r="K5" s="13"/>
      <c r="L5" s="13"/>
      <c r="N5" s="13">
        <f t="shared" ref="N5:N49" si="3">1-G5</f>
        <v>0.99970000000000003</v>
      </c>
      <c r="P5" s="13">
        <f t="shared" ref="P5:P49" si="4">+$I5*$J5*$N5</f>
        <v>0.77486266044329999</v>
      </c>
      <c r="Q5" s="13"/>
      <c r="R5" s="13"/>
      <c r="S5" s="13"/>
      <c r="U5" s="5">
        <f>+PRODUCT(P5:P$48)</f>
        <v>3.2326155341161261E-2</v>
      </c>
      <c r="V5" s="5"/>
      <c r="W5" s="5"/>
    </row>
    <row r="6" spans="1:25" x14ac:dyDescent="0.25">
      <c r="A6" s="9">
        <v>22</v>
      </c>
      <c r="B6" s="5">
        <v>5.44E-4</v>
      </c>
      <c r="C6" s="3">
        <v>0.20710000000000001</v>
      </c>
      <c r="D6" s="3"/>
      <c r="G6" s="3">
        <v>2.9999999999999997E-4</v>
      </c>
      <c r="I6" s="13">
        <f t="shared" si="1"/>
        <v>0.99945600000000001</v>
      </c>
      <c r="J6" s="13">
        <f t="shared" si="2"/>
        <v>0.79289999999999994</v>
      </c>
      <c r="K6" s="13"/>
      <c r="L6" s="13"/>
      <c r="N6" s="13">
        <f t="shared" si="3"/>
        <v>0.99970000000000003</v>
      </c>
      <c r="P6" s="13">
        <f t="shared" si="4"/>
        <v>0.79223092180127996</v>
      </c>
      <c r="Q6" s="13"/>
      <c r="R6" s="13"/>
      <c r="S6" s="13"/>
      <c r="U6" s="5">
        <f>+PRODUCT(P6:P$48)</f>
        <v>4.1718561225633756E-2</v>
      </c>
      <c r="V6" s="5"/>
      <c r="W6" s="5"/>
    </row>
    <row r="7" spans="1:25" x14ac:dyDescent="0.25">
      <c r="A7" s="9">
        <v>23</v>
      </c>
      <c r="B7" s="5">
        <v>5.6599999999999999E-4</v>
      </c>
      <c r="C7" s="3">
        <v>0.1908</v>
      </c>
      <c r="D7" s="3"/>
      <c r="G7" s="3">
        <v>2.9999999999999997E-4</v>
      </c>
      <c r="I7" s="13">
        <f t="shared" si="1"/>
        <v>0.99943400000000004</v>
      </c>
      <c r="J7" s="13">
        <f t="shared" si="2"/>
        <v>0.80920000000000003</v>
      </c>
      <c r="K7" s="13"/>
      <c r="L7" s="13"/>
      <c r="N7" s="13">
        <f t="shared" si="3"/>
        <v>0.99970000000000003</v>
      </c>
      <c r="P7" s="13">
        <f t="shared" si="4"/>
        <v>0.80849937020216001</v>
      </c>
      <c r="Q7" s="13"/>
      <c r="R7" s="13"/>
      <c r="S7" s="13"/>
      <c r="U7" s="5">
        <f>+PRODUCT(P7:P$48)</f>
        <v>5.2659597192670875E-2</v>
      </c>
      <c r="V7" s="5"/>
      <c r="W7" s="5"/>
    </row>
    <row r="8" spans="1:25" x14ac:dyDescent="0.25">
      <c r="A8" s="9">
        <v>24</v>
      </c>
      <c r="B8" s="5">
        <v>5.9100000000000005E-4</v>
      </c>
      <c r="C8" s="3">
        <v>0.1757</v>
      </c>
      <c r="D8" s="3"/>
      <c r="G8" s="3">
        <v>2.9999999999999997E-4</v>
      </c>
      <c r="I8" s="13">
        <f t="shared" si="1"/>
        <v>0.99940899999999999</v>
      </c>
      <c r="J8" s="13">
        <f t="shared" si="2"/>
        <v>0.82430000000000003</v>
      </c>
      <c r="K8" s="13"/>
      <c r="L8" s="13"/>
      <c r="N8" s="13">
        <f t="shared" si="3"/>
        <v>0.99970000000000003</v>
      </c>
      <c r="P8" s="13">
        <f t="shared" si="4"/>
        <v>0.82356569484839004</v>
      </c>
      <c r="Q8" s="13"/>
      <c r="R8" s="13"/>
      <c r="S8" s="13"/>
      <c r="U8" s="5">
        <f>+PRODUCT(P8:P$48)</f>
        <v>6.513251479652199E-2</v>
      </c>
      <c r="V8" s="5"/>
      <c r="W8" s="5"/>
    </row>
    <row r="9" spans="1:25" x14ac:dyDescent="0.25">
      <c r="A9" s="9">
        <v>25</v>
      </c>
      <c r="B9" s="5">
        <v>6.1899999999999998E-4</v>
      </c>
      <c r="C9" s="3">
        <v>0.16159999999999999</v>
      </c>
      <c r="D9" s="3"/>
      <c r="G9" s="3">
        <v>2.9999999999999997E-4</v>
      </c>
      <c r="I9" s="13">
        <f t="shared" si="1"/>
        <v>0.99938099999999996</v>
      </c>
      <c r="J9" s="13">
        <f t="shared" si="2"/>
        <v>0.83840000000000003</v>
      </c>
      <c r="K9" s="13"/>
      <c r="L9" s="13"/>
      <c r="N9" s="13">
        <f t="shared" si="3"/>
        <v>0.99970000000000003</v>
      </c>
      <c r="P9" s="13">
        <f t="shared" si="4"/>
        <v>0.83762966609087997</v>
      </c>
      <c r="Q9" s="13"/>
      <c r="R9" s="13"/>
      <c r="S9" s="13"/>
      <c r="U9" s="21">
        <f>+PRODUCT(P9:P$48)</f>
        <v>7.9085997879637507E-2</v>
      </c>
      <c r="V9" s="5"/>
      <c r="W9" s="5"/>
      <c r="Y9" s="1">
        <v>0.08</v>
      </c>
    </row>
    <row r="10" spans="1:25" x14ac:dyDescent="0.25">
      <c r="A10" s="9">
        <v>26</v>
      </c>
      <c r="B10" s="5">
        <v>6.4999999999999997E-4</v>
      </c>
      <c r="C10" s="3">
        <v>0.14860000000000001</v>
      </c>
      <c r="D10" s="3"/>
      <c r="G10" s="3">
        <v>2.9999999999999997E-4</v>
      </c>
      <c r="I10" s="13">
        <f t="shared" si="1"/>
        <v>0.99934999999999996</v>
      </c>
      <c r="J10" s="13">
        <f t="shared" si="2"/>
        <v>0.85139999999999993</v>
      </c>
      <c r="K10" s="13"/>
      <c r="L10" s="13"/>
      <c r="N10" s="13">
        <f t="shared" si="3"/>
        <v>0.99970000000000003</v>
      </c>
      <c r="P10" s="13">
        <f t="shared" si="4"/>
        <v>0.85059133602299986</v>
      </c>
      <c r="Q10" s="13"/>
      <c r="R10" s="13"/>
      <c r="S10" s="13"/>
      <c r="U10" s="21">
        <f>+PRODUCT(P10:P$48)</f>
        <v>9.441642420417444E-2</v>
      </c>
      <c r="V10" s="5"/>
      <c r="W10" s="5"/>
      <c r="Y10" s="1">
        <v>0.1</v>
      </c>
    </row>
    <row r="11" spans="1:25" x14ac:dyDescent="0.25">
      <c r="A11" s="9">
        <v>27</v>
      </c>
      <c r="B11" s="5">
        <v>6.8400000000000004E-4</v>
      </c>
      <c r="C11" s="3">
        <v>0.13650000000000001</v>
      </c>
      <c r="D11" s="3"/>
      <c r="G11" s="3">
        <v>2.9999999999999997E-4</v>
      </c>
      <c r="I11" s="13">
        <f t="shared" si="1"/>
        <v>0.99931599999999998</v>
      </c>
      <c r="J11" s="13">
        <f t="shared" si="2"/>
        <v>0.86349999999999993</v>
      </c>
      <c r="K11" s="13"/>
      <c r="L11" s="13"/>
      <c r="N11" s="13">
        <f t="shared" si="3"/>
        <v>0.99970000000000003</v>
      </c>
      <c r="P11" s="13">
        <f t="shared" si="4"/>
        <v>0.86265049319019993</v>
      </c>
      <c r="Q11" s="13"/>
      <c r="R11" s="13"/>
      <c r="S11" s="13"/>
      <c r="U11" s="21">
        <f>+PRODUCT(P11:P$48)</f>
        <v>0.11100092395206508</v>
      </c>
      <c r="V11" s="5"/>
      <c r="W11" s="5"/>
      <c r="Y11" s="1">
        <v>0.11</v>
      </c>
    </row>
    <row r="12" spans="1:25" x14ac:dyDescent="0.25">
      <c r="A12" s="9">
        <v>28</v>
      </c>
      <c r="B12" s="5">
        <v>7.2199999999999999E-4</v>
      </c>
      <c r="C12" s="3">
        <v>0.12540000000000001</v>
      </c>
      <c r="D12" s="3"/>
      <c r="G12" s="3">
        <v>2.9999999999999997E-4</v>
      </c>
      <c r="I12" s="13">
        <f t="shared" si="1"/>
        <v>0.999278</v>
      </c>
      <c r="J12" s="13">
        <f t="shared" si="2"/>
        <v>0.87460000000000004</v>
      </c>
      <c r="K12" s="13"/>
      <c r="L12" s="13"/>
      <c r="N12" s="13">
        <f t="shared" si="3"/>
        <v>0.99970000000000003</v>
      </c>
      <c r="P12" s="13">
        <f t="shared" si="4"/>
        <v>0.87370634823836002</v>
      </c>
      <c r="Q12" s="13"/>
      <c r="R12" s="13"/>
      <c r="S12" s="13"/>
      <c r="U12" s="21">
        <f>+PRODUCT(P12:P$48)</f>
        <v>0.12867427171063031</v>
      </c>
      <c r="V12" s="5"/>
      <c r="W12" s="5"/>
      <c r="Y12" s="1">
        <v>0.13</v>
      </c>
    </row>
    <row r="13" spans="1:25" x14ac:dyDescent="0.25">
      <c r="A13" s="9">
        <v>29</v>
      </c>
      <c r="B13" s="5">
        <v>7.6300000000000001E-4</v>
      </c>
      <c r="C13" s="3">
        <v>0.1152</v>
      </c>
      <c r="D13" s="3"/>
      <c r="G13" s="3">
        <v>2.9999999999999997E-4</v>
      </c>
      <c r="I13" s="13">
        <f t="shared" si="1"/>
        <v>0.99923700000000004</v>
      </c>
      <c r="J13" s="13">
        <f t="shared" si="2"/>
        <v>0.88480000000000003</v>
      </c>
      <c r="K13" s="13"/>
      <c r="L13" s="13"/>
      <c r="N13" s="13">
        <f t="shared" si="3"/>
        <v>0.99970000000000003</v>
      </c>
      <c r="P13" s="13">
        <f t="shared" si="4"/>
        <v>0.88385966013072004</v>
      </c>
      <c r="Q13" s="13"/>
      <c r="R13" s="13"/>
      <c r="S13" s="13"/>
      <c r="U13" s="21">
        <f>+PRODUCT(P13:P$48)</f>
        <v>0.14727404919292869</v>
      </c>
      <c r="V13" s="5"/>
      <c r="W13" s="5"/>
      <c r="Y13" s="1">
        <v>0.15</v>
      </c>
    </row>
    <row r="14" spans="1:25" x14ac:dyDescent="0.25">
      <c r="A14" s="9">
        <v>30</v>
      </c>
      <c r="B14" s="5">
        <v>8.0900000000000004E-4</v>
      </c>
      <c r="C14" s="3">
        <v>0.10589999999999999</v>
      </c>
      <c r="D14" s="3">
        <v>0.16819999999999999</v>
      </c>
      <c r="G14" s="3">
        <v>4.0000000000000002E-4</v>
      </c>
      <c r="I14" s="13">
        <f t="shared" si="1"/>
        <v>0.99919100000000005</v>
      </c>
      <c r="J14" s="13">
        <f t="shared" si="2"/>
        <v>0.89410000000000001</v>
      </c>
      <c r="K14" s="13">
        <f t="shared" ref="K14:K49" si="5">1-D14</f>
        <v>0.83179999999999998</v>
      </c>
      <c r="L14" s="13"/>
      <c r="N14" s="13">
        <f t="shared" si="3"/>
        <v>0.99960000000000004</v>
      </c>
      <c r="P14" s="13">
        <f t="shared" si="4"/>
        <v>0.8930193224307601</v>
      </c>
      <c r="Q14" s="13">
        <f t="shared" ref="Q14:Q49" si="6">+$I14*$K14*$N14</f>
        <v>0.83079462297048012</v>
      </c>
      <c r="R14" s="13"/>
      <c r="S14" s="13"/>
      <c r="U14" s="5">
        <f>+PRODUCT(P14:P$48)</f>
        <v>0.16662605596362137</v>
      </c>
      <c r="V14" s="5">
        <f>+PRODUCT(Q14:Q$48)</f>
        <v>0.14052757600712742</v>
      </c>
      <c r="W14" s="5"/>
    </row>
    <row r="15" spans="1:25" x14ac:dyDescent="0.25">
      <c r="A15" s="9">
        <v>31</v>
      </c>
      <c r="B15" s="5">
        <v>8.5999999999999998E-4</v>
      </c>
      <c r="C15" s="3">
        <v>9.74E-2</v>
      </c>
      <c r="D15" s="3">
        <v>0.13969999999999999</v>
      </c>
      <c r="G15" s="3">
        <v>4.0000000000000002E-4</v>
      </c>
      <c r="I15" s="13">
        <f t="shared" si="1"/>
        <v>0.99914000000000003</v>
      </c>
      <c r="J15" s="13">
        <f t="shared" si="2"/>
        <v>0.90259999999999996</v>
      </c>
      <c r="K15" s="13">
        <f t="shared" si="5"/>
        <v>0.86030000000000006</v>
      </c>
      <c r="L15" s="13"/>
      <c r="N15" s="13">
        <f t="shared" si="3"/>
        <v>0.99960000000000004</v>
      </c>
      <c r="P15" s="13">
        <f t="shared" si="4"/>
        <v>0.90146303449440002</v>
      </c>
      <c r="Q15" s="13">
        <f t="shared" si="6"/>
        <v>0.85921631794320008</v>
      </c>
      <c r="R15" s="13"/>
      <c r="S15" s="13"/>
      <c r="U15" s="5">
        <f>+PRODUCT(P15:P$48)</f>
        <v>0.1865872907543282</v>
      </c>
      <c r="V15" s="5">
        <f>+PRODUCT(Q15:Q$48)</f>
        <v>0.16914839374462429</v>
      </c>
      <c r="W15" s="5"/>
    </row>
    <row r="16" spans="1:25" x14ac:dyDescent="0.25">
      <c r="A16" s="9">
        <v>32</v>
      </c>
      <c r="B16" s="5">
        <v>9.1600000000000004E-4</v>
      </c>
      <c r="C16" s="3">
        <v>8.9599999999999999E-2</v>
      </c>
      <c r="D16" s="3">
        <v>0.11600000000000001</v>
      </c>
      <c r="G16" s="3">
        <v>4.0000000000000002E-4</v>
      </c>
      <c r="I16" s="13">
        <f t="shared" si="1"/>
        <v>0.99908399999999997</v>
      </c>
      <c r="J16" s="13">
        <f t="shared" si="2"/>
        <v>0.91039999999999999</v>
      </c>
      <c r="K16" s="13">
        <f t="shared" si="5"/>
        <v>0.88400000000000001</v>
      </c>
      <c r="L16" s="13"/>
      <c r="N16" s="13">
        <f t="shared" si="3"/>
        <v>0.99960000000000004</v>
      </c>
      <c r="P16" s="13">
        <f t="shared" si="4"/>
        <v>0.90920224717055997</v>
      </c>
      <c r="Q16" s="13">
        <f t="shared" si="6"/>
        <v>0.88283697989760002</v>
      </c>
      <c r="R16" s="13"/>
      <c r="S16" s="13"/>
      <c r="U16" s="5">
        <f>+PRODUCT(P16:P$48)</f>
        <v>0.20698274206992709</v>
      </c>
      <c r="V16" s="5">
        <f>+PRODUCT(Q16:Q$48)</f>
        <v>0.19686357231847415</v>
      </c>
      <c r="W16" s="5"/>
    </row>
    <row r="17" spans="1:25" x14ac:dyDescent="0.25">
      <c r="A17" s="9">
        <v>33</v>
      </c>
      <c r="B17" s="5">
        <v>9.7799999999999992E-4</v>
      </c>
      <c r="C17" s="3">
        <v>8.2699999999999996E-2</v>
      </c>
      <c r="D17" s="3">
        <v>9.6600000000000005E-2</v>
      </c>
      <c r="G17" s="3">
        <v>4.0000000000000002E-4</v>
      </c>
      <c r="I17" s="13">
        <f t="shared" si="1"/>
        <v>0.99902199999999997</v>
      </c>
      <c r="J17" s="13">
        <f t="shared" si="2"/>
        <v>0.9173</v>
      </c>
      <c r="K17" s="13">
        <f t="shared" si="5"/>
        <v>0.90339999999999998</v>
      </c>
      <c r="L17" s="13"/>
      <c r="N17" s="13">
        <f t="shared" si="3"/>
        <v>0.99960000000000004</v>
      </c>
      <c r="P17" s="13">
        <f t="shared" si="4"/>
        <v>0.91603631944775998</v>
      </c>
      <c r="Q17" s="13">
        <f t="shared" si="6"/>
        <v>0.90215546821007997</v>
      </c>
      <c r="R17" s="13"/>
      <c r="S17" s="13"/>
      <c r="U17" s="5">
        <f>+PRODUCT(P17:P$48)</f>
        <v>0.22765313516773411</v>
      </c>
      <c r="V17" s="5">
        <f>+PRODUCT(Q17:Q$48)</f>
        <v>0.2229897215466759</v>
      </c>
      <c r="W17" s="5"/>
    </row>
    <row r="18" spans="1:25" x14ac:dyDescent="0.25">
      <c r="A18" s="9">
        <v>34</v>
      </c>
      <c r="B18" s="5">
        <v>1.0460000000000001E-3</v>
      </c>
      <c r="C18" s="3">
        <v>7.6399999999999996E-2</v>
      </c>
      <c r="D18" s="3">
        <v>8.14E-2</v>
      </c>
      <c r="G18" s="3">
        <v>4.0000000000000002E-4</v>
      </c>
      <c r="I18" s="13">
        <f t="shared" si="1"/>
        <v>0.99895400000000001</v>
      </c>
      <c r="J18" s="13">
        <f t="shared" si="2"/>
        <v>0.92359999999999998</v>
      </c>
      <c r="K18" s="13">
        <f t="shared" si="5"/>
        <v>0.91859999999999997</v>
      </c>
      <c r="L18" s="13"/>
      <c r="N18" s="13">
        <f t="shared" si="3"/>
        <v>0.99960000000000004</v>
      </c>
      <c r="P18" s="13">
        <f t="shared" si="4"/>
        <v>0.92226486083423997</v>
      </c>
      <c r="Q18" s="13">
        <f t="shared" si="6"/>
        <v>0.91727208874223998</v>
      </c>
      <c r="R18" s="13"/>
      <c r="S18" s="13"/>
      <c r="U18" s="5">
        <f>+PRODUCT(P18:P$48)</f>
        <v>0.24851976972373391</v>
      </c>
      <c r="V18" s="5">
        <f>+PRODUCT(Q18:Q$48)</f>
        <v>0.24717438335667169</v>
      </c>
      <c r="W18" s="5"/>
    </row>
    <row r="19" spans="1:25" x14ac:dyDescent="0.25">
      <c r="A19" s="9">
        <v>35</v>
      </c>
      <c r="B19" s="5">
        <v>1.122E-3</v>
      </c>
      <c r="C19" s="3">
        <v>7.0800000000000002E-2</v>
      </c>
      <c r="D19" s="3">
        <v>7.0800000000000002E-2</v>
      </c>
      <c r="G19" s="3">
        <v>4.0000000000000002E-4</v>
      </c>
      <c r="I19" s="13">
        <f t="shared" si="1"/>
        <v>0.99887800000000004</v>
      </c>
      <c r="J19" s="13">
        <f t="shared" si="2"/>
        <v>0.92920000000000003</v>
      </c>
      <c r="K19" s="13">
        <f t="shared" si="5"/>
        <v>0.92920000000000003</v>
      </c>
      <c r="L19" s="13"/>
      <c r="N19" s="13">
        <f t="shared" si="3"/>
        <v>0.99960000000000004</v>
      </c>
      <c r="P19" s="13">
        <f t="shared" si="4"/>
        <v>0.92778617462496005</v>
      </c>
      <c r="Q19" s="13">
        <f t="shared" si="6"/>
        <v>0.92778617462496005</v>
      </c>
      <c r="R19" s="13"/>
      <c r="S19" s="13"/>
      <c r="U19" s="5">
        <f>+PRODUCT(P19:P$48)</f>
        <v>0.26946680967432057</v>
      </c>
      <c r="V19" s="21">
        <f>+PRODUCT(Q19:Q$48)</f>
        <v>0.26946680967432057</v>
      </c>
      <c r="W19" s="21"/>
      <c r="Y19" s="1">
        <v>0.28000000000000003</v>
      </c>
    </row>
    <row r="20" spans="1:25" x14ac:dyDescent="0.25">
      <c r="A20" s="9">
        <v>36</v>
      </c>
      <c r="B20" s="5">
        <v>1.204E-3</v>
      </c>
      <c r="C20" s="3">
        <v>6.5799999999999997E-2</v>
      </c>
      <c r="D20" s="3">
        <v>6.5799999999999997E-2</v>
      </c>
      <c r="G20" s="3">
        <v>5.0000000000000001E-4</v>
      </c>
      <c r="I20" s="13">
        <f t="shared" si="1"/>
        <v>0.99879600000000002</v>
      </c>
      <c r="J20" s="13">
        <f t="shared" si="2"/>
        <v>0.93420000000000003</v>
      </c>
      <c r="K20" s="13">
        <f t="shared" si="5"/>
        <v>0.93420000000000003</v>
      </c>
      <c r="L20" s="13"/>
      <c r="N20" s="13">
        <f t="shared" si="3"/>
        <v>0.99950000000000006</v>
      </c>
      <c r="P20" s="13">
        <f t="shared" si="4"/>
        <v>0.93260868558840004</v>
      </c>
      <c r="Q20" s="13">
        <f t="shared" si="6"/>
        <v>0.93260868558840004</v>
      </c>
      <c r="R20" s="13"/>
      <c r="S20" s="13"/>
      <c r="U20" s="5">
        <f>+PRODUCT(P20:P$48)</f>
        <v>0.29044063928118713</v>
      </c>
      <c r="V20" s="21">
        <f>+PRODUCT(Q20:Q$48)</f>
        <v>0.29044063928118713</v>
      </c>
      <c r="W20" s="21"/>
      <c r="Y20" s="1">
        <v>0.3</v>
      </c>
    </row>
    <row r="21" spans="1:25" x14ac:dyDescent="0.25">
      <c r="A21" s="9">
        <v>37</v>
      </c>
      <c r="B21" s="5">
        <v>1.2949999999999999E-3</v>
      </c>
      <c r="C21" s="3">
        <v>6.1400000000000003E-2</v>
      </c>
      <c r="D21" s="3">
        <v>6.1400000000000003E-2</v>
      </c>
      <c r="G21" s="3">
        <v>5.9999999999999995E-4</v>
      </c>
      <c r="I21" s="13">
        <f t="shared" si="1"/>
        <v>0.99870499999999995</v>
      </c>
      <c r="J21" s="13">
        <f t="shared" si="2"/>
        <v>0.93859999999999999</v>
      </c>
      <c r="K21" s="13">
        <f t="shared" si="5"/>
        <v>0.93859999999999999</v>
      </c>
      <c r="L21" s="13"/>
      <c r="N21" s="13">
        <f t="shared" si="3"/>
        <v>0.99939999999999996</v>
      </c>
      <c r="P21" s="13">
        <f t="shared" si="4"/>
        <v>0.93682208229219988</v>
      </c>
      <c r="Q21" s="13">
        <f t="shared" si="6"/>
        <v>0.93682208229219988</v>
      </c>
      <c r="R21" s="13"/>
      <c r="S21" s="13"/>
      <c r="U21" s="5">
        <f>+PRODUCT(P21:P$48)</f>
        <v>0.31142819466445654</v>
      </c>
      <c r="V21" s="21">
        <f>+PRODUCT(Q21:Q$48)</f>
        <v>0.31142819466445654</v>
      </c>
      <c r="W21" s="21"/>
      <c r="Y21" s="1">
        <v>0.32</v>
      </c>
    </row>
    <row r="22" spans="1:25" x14ac:dyDescent="0.25">
      <c r="A22" s="9">
        <v>38</v>
      </c>
      <c r="B22" s="5">
        <v>1.397E-3</v>
      </c>
      <c r="C22" s="3">
        <v>5.7500000000000002E-2</v>
      </c>
      <c r="D22" s="3">
        <v>5.7500000000000002E-2</v>
      </c>
      <c r="G22" s="3">
        <v>6.9999999999999999E-4</v>
      </c>
      <c r="I22" s="13">
        <f t="shared" si="1"/>
        <v>0.99860300000000002</v>
      </c>
      <c r="J22" s="13">
        <f t="shared" si="2"/>
        <v>0.9425</v>
      </c>
      <c r="K22" s="13">
        <f t="shared" si="5"/>
        <v>0.9425</v>
      </c>
      <c r="L22" s="13"/>
      <c r="N22" s="13">
        <f t="shared" si="3"/>
        <v>0.99929999999999997</v>
      </c>
      <c r="P22" s="13">
        <f t="shared" si="4"/>
        <v>0.94052449917074998</v>
      </c>
      <c r="Q22" s="13">
        <f t="shared" si="6"/>
        <v>0.94052449917074998</v>
      </c>
      <c r="R22" s="13"/>
      <c r="S22" s="13"/>
      <c r="U22" s="5">
        <f>+PRODUCT(P22:P$48)</f>
        <v>0.33243045883638817</v>
      </c>
      <c r="V22" s="21">
        <f>+PRODUCT(Q22:Q$48)</f>
        <v>0.33243045883638817</v>
      </c>
      <c r="W22" s="21"/>
      <c r="Y22" s="1">
        <v>0.34</v>
      </c>
    </row>
    <row r="23" spans="1:25" x14ac:dyDescent="0.25">
      <c r="A23" s="9">
        <v>39</v>
      </c>
      <c r="B23" s="5">
        <v>1.5089999999999999E-3</v>
      </c>
      <c r="C23" s="3">
        <v>5.4100000000000002E-2</v>
      </c>
      <c r="D23" s="3">
        <v>5.4100000000000002E-2</v>
      </c>
      <c r="G23" s="3">
        <v>8.0000000000000004E-4</v>
      </c>
      <c r="I23" s="13">
        <f t="shared" si="1"/>
        <v>0.99849100000000002</v>
      </c>
      <c r="J23" s="13">
        <f t="shared" si="2"/>
        <v>0.94589999999999996</v>
      </c>
      <c r="K23" s="13">
        <f t="shared" si="5"/>
        <v>0.94589999999999996</v>
      </c>
      <c r="L23" s="13"/>
      <c r="N23" s="13">
        <f t="shared" si="3"/>
        <v>0.99919999999999998</v>
      </c>
      <c r="P23" s="13">
        <f t="shared" si="4"/>
        <v>0.94371705879047996</v>
      </c>
      <c r="Q23" s="13">
        <f t="shared" si="6"/>
        <v>0.94371705879047996</v>
      </c>
      <c r="R23" s="13"/>
      <c r="S23" s="13"/>
      <c r="U23" s="5">
        <f>+PRODUCT(P23:P$48)</f>
        <v>0.35345220579526476</v>
      </c>
      <c r="V23" s="21">
        <f>+PRODUCT(Q23:Q$48)</f>
        <v>0.35345220579526476</v>
      </c>
      <c r="W23" s="21"/>
      <c r="Y23" s="1">
        <v>0.36</v>
      </c>
    </row>
    <row r="24" spans="1:25" x14ac:dyDescent="0.25">
      <c r="A24" s="9">
        <v>40</v>
      </c>
      <c r="B24" s="5">
        <v>1.6329999999999999E-3</v>
      </c>
      <c r="C24" s="3">
        <v>5.1200000000000002E-2</v>
      </c>
      <c r="D24" s="3">
        <v>5.1200000000000002E-2</v>
      </c>
      <c r="G24" s="3">
        <v>8.9999999999999998E-4</v>
      </c>
      <c r="I24" s="13">
        <f t="shared" si="1"/>
        <v>0.998367</v>
      </c>
      <c r="J24" s="13">
        <f t="shared" si="2"/>
        <v>0.94879999999999998</v>
      </c>
      <c r="K24" s="13">
        <f t="shared" si="5"/>
        <v>0.94879999999999998</v>
      </c>
      <c r="L24" s="13"/>
      <c r="N24" s="13">
        <f t="shared" si="3"/>
        <v>0.99909999999999999</v>
      </c>
      <c r="P24" s="13">
        <f t="shared" si="4"/>
        <v>0.94639808405135994</v>
      </c>
      <c r="Q24" s="13">
        <f t="shared" si="6"/>
        <v>0.94639808405135994</v>
      </c>
      <c r="R24" s="13"/>
      <c r="S24" s="13"/>
      <c r="U24" s="5">
        <f>+PRODUCT(P24:P$48)</f>
        <v>0.3745319664437014</v>
      </c>
      <c r="V24" s="5">
        <f>+PRODUCT(Q24:Q$48)</f>
        <v>0.3745319664437014</v>
      </c>
      <c r="W24" s="5"/>
    </row>
    <row r="25" spans="1:25" x14ac:dyDescent="0.25">
      <c r="A25" s="9">
        <v>41</v>
      </c>
      <c r="B25" s="5">
        <v>1.789E-3</v>
      </c>
      <c r="C25" s="3">
        <v>4.87E-2</v>
      </c>
      <c r="D25" s="3">
        <v>4.87E-2</v>
      </c>
      <c r="G25" s="3">
        <v>1E-3</v>
      </c>
      <c r="I25" s="13">
        <f t="shared" si="1"/>
        <v>0.99821099999999996</v>
      </c>
      <c r="J25" s="13">
        <f t="shared" si="2"/>
        <v>0.95130000000000003</v>
      </c>
      <c r="K25" s="13">
        <f t="shared" si="5"/>
        <v>0.95130000000000003</v>
      </c>
      <c r="L25" s="13"/>
      <c r="N25" s="13">
        <f t="shared" si="3"/>
        <v>0.999</v>
      </c>
      <c r="P25" s="13">
        <f t="shared" si="4"/>
        <v>0.94864852617570006</v>
      </c>
      <c r="Q25" s="13">
        <f t="shared" si="6"/>
        <v>0.94864852617570006</v>
      </c>
      <c r="R25" s="13"/>
      <c r="S25" s="13"/>
      <c r="U25" s="5">
        <f>+PRODUCT(P25:P$48)</f>
        <v>0.39574463722538145</v>
      </c>
      <c r="V25" s="5">
        <f>+PRODUCT(Q25:Q$48)</f>
        <v>0.39574463722538145</v>
      </c>
      <c r="W25" s="5"/>
    </row>
    <row r="26" spans="1:25" x14ac:dyDescent="0.25">
      <c r="A26" s="9">
        <v>42</v>
      </c>
      <c r="B26" s="5">
        <v>2E-3</v>
      </c>
      <c r="C26" s="3">
        <v>4.6600000000000003E-2</v>
      </c>
      <c r="D26" s="3">
        <v>4.6600000000000003E-2</v>
      </c>
      <c r="G26" s="3">
        <v>1.1999999999999999E-3</v>
      </c>
      <c r="I26" s="13">
        <f t="shared" si="1"/>
        <v>0.998</v>
      </c>
      <c r="J26" s="13">
        <f t="shared" si="2"/>
        <v>0.95340000000000003</v>
      </c>
      <c r="K26" s="13">
        <f t="shared" si="5"/>
        <v>0.95340000000000003</v>
      </c>
      <c r="L26" s="13"/>
      <c r="N26" s="13">
        <f t="shared" si="3"/>
        <v>0.99880000000000002</v>
      </c>
      <c r="P26" s="13">
        <f t="shared" si="4"/>
        <v>0.95035140816000008</v>
      </c>
      <c r="Q26" s="13">
        <f t="shared" si="6"/>
        <v>0.95035140816000008</v>
      </c>
      <c r="R26" s="13"/>
      <c r="S26" s="13"/>
      <c r="U26" s="5">
        <f>+PRODUCT(P26:P$48)</f>
        <v>0.41716676546239134</v>
      </c>
      <c r="V26" s="5">
        <f>+PRODUCT(Q26:Q$48)</f>
        <v>0.41716676546239134</v>
      </c>
      <c r="W26" s="5"/>
    </row>
    <row r="27" spans="1:25" x14ac:dyDescent="0.25">
      <c r="A27" s="9">
        <v>43</v>
      </c>
      <c r="B27" s="5">
        <v>2.2599999999999999E-3</v>
      </c>
      <c r="C27" s="3">
        <v>4.48E-2</v>
      </c>
      <c r="D27" s="3">
        <v>4.48E-2</v>
      </c>
      <c r="G27" s="3">
        <v>1.4E-3</v>
      </c>
      <c r="I27" s="13">
        <f t="shared" si="1"/>
        <v>0.99773999999999996</v>
      </c>
      <c r="J27" s="13">
        <f t="shared" si="2"/>
        <v>0.95520000000000005</v>
      </c>
      <c r="K27" s="13">
        <f t="shared" si="5"/>
        <v>0.95520000000000005</v>
      </c>
      <c r="L27" s="13"/>
      <c r="N27" s="13">
        <f t="shared" si="3"/>
        <v>0.99860000000000004</v>
      </c>
      <c r="P27" s="13">
        <f t="shared" si="4"/>
        <v>0.95170699025280003</v>
      </c>
      <c r="Q27" s="13">
        <f t="shared" si="6"/>
        <v>0.95170699025280003</v>
      </c>
      <c r="R27" s="13"/>
      <c r="S27" s="13"/>
      <c r="U27" s="5">
        <f>+PRODUCT(P27:P$48)</f>
        <v>0.43896053804989721</v>
      </c>
      <c r="V27" s="5">
        <f>+PRODUCT(Q27:Q$48)</f>
        <v>0.43896053804989721</v>
      </c>
      <c r="W27" s="5"/>
    </row>
    <row r="28" spans="1:25" x14ac:dyDescent="0.25">
      <c r="A28" s="9">
        <v>44</v>
      </c>
      <c r="B28" s="5">
        <v>2.5690000000000001E-3</v>
      </c>
      <c r="C28" s="3">
        <v>4.3299999999999998E-2</v>
      </c>
      <c r="D28" s="3">
        <v>4.3299999999999998E-2</v>
      </c>
      <c r="G28" s="3">
        <v>1.6000000000000001E-3</v>
      </c>
      <c r="I28" s="13">
        <f t="shared" si="1"/>
        <v>0.99743099999999996</v>
      </c>
      <c r="J28" s="13">
        <f t="shared" si="2"/>
        <v>0.95669999999999999</v>
      </c>
      <c r="K28" s="13">
        <f t="shared" si="5"/>
        <v>0.95669999999999999</v>
      </c>
      <c r="L28" s="13"/>
      <c r="N28" s="13">
        <f t="shared" si="3"/>
        <v>0.99839999999999995</v>
      </c>
      <c r="P28" s="13">
        <f t="shared" si="4"/>
        <v>0.95271545011967995</v>
      </c>
      <c r="Q28" s="13">
        <f t="shared" si="6"/>
        <v>0.95271545011967995</v>
      </c>
      <c r="R28" s="13"/>
      <c r="S28" s="13"/>
      <c r="U28" s="5">
        <f>+PRODUCT(P28:P$48)</f>
        <v>0.46123496259420893</v>
      </c>
      <c r="V28" s="5">
        <f>+PRODUCT(Q28:Q$48)</f>
        <v>0.46123496259420893</v>
      </c>
      <c r="W28" s="5"/>
    </row>
    <row r="29" spans="1:25" x14ac:dyDescent="0.25">
      <c r="A29" s="9">
        <v>45</v>
      </c>
      <c r="B29" s="5">
        <v>2.9220000000000001E-3</v>
      </c>
      <c r="C29" s="3">
        <v>4.2099999999999999E-2</v>
      </c>
      <c r="D29" s="3">
        <v>4.2099999999999999E-2</v>
      </c>
      <c r="G29" s="3">
        <v>1.8E-3</v>
      </c>
      <c r="I29" s="13">
        <f t="shared" si="1"/>
        <v>0.99707800000000002</v>
      </c>
      <c r="J29" s="13">
        <f t="shared" si="2"/>
        <v>0.95789999999999997</v>
      </c>
      <c r="K29" s="13">
        <f t="shared" si="5"/>
        <v>0.95789999999999997</v>
      </c>
      <c r="L29" s="13"/>
      <c r="N29" s="13">
        <f t="shared" si="3"/>
        <v>0.99819999999999998</v>
      </c>
      <c r="P29" s="13">
        <f t="shared" si="4"/>
        <v>0.95338183437084001</v>
      </c>
      <c r="Q29" s="13">
        <f t="shared" si="6"/>
        <v>0.95338183437084001</v>
      </c>
      <c r="R29" s="13"/>
      <c r="S29" s="13"/>
      <c r="U29" s="5">
        <f>+PRODUCT(P29:P$48)</f>
        <v>0.48412667448215363</v>
      </c>
      <c r="V29" s="5">
        <f>+PRODUCT(Q29:Q$48)</f>
        <v>0.48412667448215363</v>
      </c>
      <c r="W29" s="5"/>
    </row>
    <row r="30" spans="1:25" x14ac:dyDescent="0.25">
      <c r="A30" s="9">
        <v>46</v>
      </c>
      <c r="B30" s="5">
        <v>3.3180000000000002E-3</v>
      </c>
      <c r="C30" s="3">
        <v>4.1000000000000002E-2</v>
      </c>
      <c r="D30" s="3">
        <v>4.1000000000000002E-2</v>
      </c>
      <c r="G30" s="3">
        <v>2E-3</v>
      </c>
      <c r="I30" s="13">
        <f t="shared" si="1"/>
        <v>0.99668199999999996</v>
      </c>
      <c r="J30" s="13">
        <f t="shared" si="2"/>
        <v>0.95899999999999996</v>
      </c>
      <c r="K30" s="13">
        <f t="shared" si="5"/>
        <v>0.95899999999999996</v>
      </c>
      <c r="L30" s="13"/>
      <c r="N30" s="13">
        <f t="shared" si="3"/>
        <v>0.998</v>
      </c>
      <c r="P30" s="13">
        <f t="shared" si="4"/>
        <v>0.95390640192399989</v>
      </c>
      <c r="Q30" s="13">
        <f t="shared" si="6"/>
        <v>0.95390640192399989</v>
      </c>
      <c r="R30" s="13"/>
      <c r="S30" s="13"/>
      <c r="U30" s="5">
        <f>+PRODUCT(P30:P$48)</f>
        <v>0.50779934862262255</v>
      </c>
      <c r="V30" s="5">
        <f>+PRODUCT(Q30:Q$48)</f>
        <v>0.50779934862262255</v>
      </c>
      <c r="W30" s="5"/>
    </row>
    <row r="31" spans="1:25" x14ac:dyDescent="0.25">
      <c r="A31" s="9">
        <v>47</v>
      </c>
      <c r="B31" s="5">
        <v>3.754E-3</v>
      </c>
      <c r="C31" s="3">
        <v>4.02E-2</v>
      </c>
      <c r="D31" s="3">
        <v>4.02E-2</v>
      </c>
      <c r="G31" s="3">
        <v>2.2000000000000001E-3</v>
      </c>
      <c r="I31" s="13">
        <f t="shared" si="1"/>
        <v>0.99624599999999996</v>
      </c>
      <c r="J31" s="13">
        <f t="shared" si="2"/>
        <v>0.95979999999999999</v>
      </c>
      <c r="K31" s="13">
        <f t="shared" si="5"/>
        <v>0.95979999999999999</v>
      </c>
      <c r="L31" s="13"/>
      <c r="N31" s="13">
        <f t="shared" si="3"/>
        <v>0.99780000000000002</v>
      </c>
      <c r="P31" s="13">
        <f t="shared" si="4"/>
        <v>0.95409327759623996</v>
      </c>
      <c r="Q31" s="13">
        <f t="shared" si="6"/>
        <v>0.95409327759623996</v>
      </c>
      <c r="R31" s="13"/>
      <c r="S31" s="13"/>
      <c r="U31" s="5">
        <f>+PRODUCT(P31:P$48)</f>
        <v>0.53233666070214769</v>
      </c>
      <c r="V31" s="5">
        <f>+PRODUCT(Q31:Q$48)</f>
        <v>0.53233666070214769</v>
      </c>
      <c r="W31" s="5"/>
    </row>
    <row r="32" spans="1:25" x14ac:dyDescent="0.25">
      <c r="A32" s="9">
        <v>48</v>
      </c>
      <c r="B32" s="5">
        <v>4.228E-3</v>
      </c>
      <c r="C32" s="3">
        <v>3.9399999999999998E-2</v>
      </c>
      <c r="D32" s="3">
        <v>3.9399999999999998E-2</v>
      </c>
      <c r="G32" s="3">
        <v>2.5000000000000001E-3</v>
      </c>
      <c r="I32" s="13">
        <f t="shared" si="1"/>
        <v>0.99577199999999999</v>
      </c>
      <c r="J32" s="13">
        <f t="shared" si="2"/>
        <v>0.96060000000000001</v>
      </c>
      <c r="K32" s="13">
        <f t="shared" si="5"/>
        <v>0.96060000000000001</v>
      </c>
      <c r="L32" s="13"/>
      <c r="N32" s="13">
        <f t="shared" si="3"/>
        <v>0.99750000000000005</v>
      </c>
      <c r="P32" s="13">
        <f t="shared" si="4"/>
        <v>0.95414723674199997</v>
      </c>
      <c r="Q32" s="13">
        <f t="shared" si="6"/>
        <v>0.95414723674199997</v>
      </c>
      <c r="R32" s="13"/>
      <c r="S32" s="13"/>
      <c r="U32" s="5">
        <f>+PRODUCT(P32:P$48)</f>
        <v>0.55795033169432462</v>
      </c>
      <c r="V32" s="5">
        <f>+PRODUCT(Q32:Q$48)</f>
        <v>0.55795033169432462</v>
      </c>
      <c r="W32" s="5"/>
    </row>
    <row r="33" spans="1:26" x14ac:dyDescent="0.25">
      <c r="A33" s="9">
        <v>49</v>
      </c>
      <c r="B33" s="5">
        <v>4.7400000000000003E-3</v>
      </c>
      <c r="C33" s="3">
        <v>3.8800000000000001E-2</v>
      </c>
      <c r="D33" s="3">
        <v>3.8800000000000001E-2</v>
      </c>
      <c r="G33" s="3">
        <v>2.8E-3</v>
      </c>
      <c r="I33" s="13">
        <f t="shared" si="1"/>
        <v>0.99526000000000003</v>
      </c>
      <c r="J33" s="13">
        <f t="shared" si="2"/>
        <v>0.96120000000000005</v>
      </c>
      <c r="K33" s="13">
        <f t="shared" si="5"/>
        <v>0.96120000000000005</v>
      </c>
      <c r="L33" s="13"/>
      <c r="N33" s="13">
        <f t="shared" si="3"/>
        <v>0.99719999999999998</v>
      </c>
      <c r="P33" s="13">
        <f t="shared" si="4"/>
        <v>0.95396530904640009</v>
      </c>
      <c r="Q33" s="13">
        <f t="shared" si="6"/>
        <v>0.95396530904640009</v>
      </c>
      <c r="R33" s="13"/>
      <c r="S33" s="13"/>
      <c r="U33" s="5">
        <f>+PRODUCT(P33:P$48)</f>
        <v>0.58476334700657273</v>
      </c>
      <c r="V33" s="5">
        <f>+PRODUCT(Q33:Q$48)</f>
        <v>0.58476334700657273</v>
      </c>
      <c r="W33" s="5"/>
    </row>
    <row r="34" spans="1:26" x14ac:dyDescent="0.25">
      <c r="A34" s="9">
        <v>50</v>
      </c>
      <c r="B34" s="5">
        <v>5.2849999999999998E-3</v>
      </c>
      <c r="C34" s="3">
        <v>3.8199999999999998E-2</v>
      </c>
      <c r="D34" s="3">
        <v>3.8199999999999998E-2</v>
      </c>
      <c r="E34" s="3">
        <v>5.3800000000000001E-2</v>
      </c>
      <c r="G34" s="3">
        <v>3.0999999999999999E-3</v>
      </c>
      <c r="I34" s="13">
        <f t="shared" si="1"/>
        <v>0.99471500000000002</v>
      </c>
      <c r="J34" s="13">
        <f t="shared" si="2"/>
        <v>0.96179999999999999</v>
      </c>
      <c r="K34" s="13">
        <f t="shared" si="5"/>
        <v>0.96179999999999999</v>
      </c>
      <c r="L34" s="13">
        <f t="shared" ref="L34:L49" si="7">1-E34</f>
        <v>0.94620000000000004</v>
      </c>
      <c r="N34" s="13">
        <f t="shared" si="3"/>
        <v>0.99690000000000001</v>
      </c>
      <c r="P34" s="13">
        <f t="shared" si="4"/>
        <v>0.95375106465030002</v>
      </c>
      <c r="Q34" s="13">
        <f t="shared" si="6"/>
        <v>0.95375106465030002</v>
      </c>
      <c r="R34" s="13">
        <f t="shared" ref="R34:R49" si="8">+$I34*$L34*$N34</f>
        <v>0.93828161506770003</v>
      </c>
      <c r="S34" s="13"/>
      <c r="U34" s="5">
        <f>+PRODUCT(P34:P$48)</f>
        <v>0.61298177351030947</v>
      </c>
      <c r="V34" s="5">
        <f>+PRODUCT(Q34:Q$48)</f>
        <v>0.61298177351030947</v>
      </c>
      <c r="W34" s="5">
        <f>+PRODUCT(R34:R$48)</f>
        <v>0.50409897732110776</v>
      </c>
    </row>
    <row r="35" spans="1:26" x14ac:dyDescent="0.25">
      <c r="A35" s="9">
        <v>51</v>
      </c>
      <c r="B35" s="5">
        <v>5.8669999999999998E-3</v>
      </c>
      <c r="C35" s="3">
        <v>3.7600000000000001E-2</v>
      </c>
      <c r="D35" s="3">
        <v>3.7600000000000001E-2</v>
      </c>
      <c r="E35" s="3">
        <v>4.6199999999999998E-2</v>
      </c>
      <c r="G35" s="3">
        <v>3.3999999999999998E-3</v>
      </c>
      <c r="I35" s="13">
        <f t="shared" si="1"/>
        <v>0.99413300000000004</v>
      </c>
      <c r="J35" s="13">
        <f t="shared" si="2"/>
        <v>0.96240000000000003</v>
      </c>
      <c r="K35" s="13">
        <f t="shared" si="5"/>
        <v>0.96240000000000003</v>
      </c>
      <c r="L35" s="13">
        <f t="shared" si="7"/>
        <v>0.95379999999999998</v>
      </c>
      <c r="N35" s="13">
        <f t="shared" si="3"/>
        <v>0.99660000000000004</v>
      </c>
      <c r="P35" s="13">
        <f t="shared" si="4"/>
        <v>0.95350063696272003</v>
      </c>
      <c r="Q35" s="13">
        <f t="shared" si="6"/>
        <v>0.95350063696272003</v>
      </c>
      <c r="R35" s="13">
        <f t="shared" si="8"/>
        <v>0.94498016161164011</v>
      </c>
      <c r="S35" s="13"/>
      <c r="U35" s="5">
        <f>+PRODUCT(P35:P$48)</f>
        <v>0.64270625347617716</v>
      </c>
      <c r="V35" s="5">
        <f>+PRODUCT(Q35:Q$48)</f>
        <v>0.64270625347617716</v>
      </c>
      <c r="W35" s="5">
        <f>+PRODUCT(R35:R$48)</f>
        <v>0.53725765188816499</v>
      </c>
    </row>
    <row r="36" spans="1:26" x14ac:dyDescent="0.25">
      <c r="A36" s="9">
        <v>52</v>
      </c>
      <c r="B36" s="5">
        <v>6.4799999999999996E-3</v>
      </c>
      <c r="C36" s="3">
        <v>3.6999999999999998E-2</v>
      </c>
      <c r="D36" s="3">
        <v>3.6999999999999998E-2</v>
      </c>
      <c r="E36" s="3">
        <v>4.1700000000000001E-2</v>
      </c>
      <c r="G36" s="3">
        <v>3.8E-3</v>
      </c>
      <c r="I36" s="13">
        <f t="shared" si="1"/>
        <v>0.99351999999999996</v>
      </c>
      <c r="J36" s="13">
        <f t="shared" si="2"/>
        <v>0.96299999999999997</v>
      </c>
      <c r="K36" s="13">
        <f t="shared" si="5"/>
        <v>0.96299999999999997</v>
      </c>
      <c r="L36" s="13">
        <f t="shared" si="7"/>
        <v>0.95830000000000004</v>
      </c>
      <c r="N36" s="13">
        <f t="shared" si="3"/>
        <v>0.99619999999999997</v>
      </c>
      <c r="P36" s="13">
        <f t="shared" si="4"/>
        <v>0.95312407291199996</v>
      </c>
      <c r="Q36" s="13">
        <f t="shared" si="6"/>
        <v>0.95312407291199996</v>
      </c>
      <c r="R36" s="13">
        <f t="shared" si="8"/>
        <v>0.94847227317919991</v>
      </c>
      <c r="S36" s="13"/>
      <c r="U36" s="5">
        <f>+PRODUCT(P36:P$48)</f>
        <v>0.67404910763715187</v>
      </c>
      <c r="V36" s="5">
        <f>+PRODUCT(Q36:Q$48)</f>
        <v>0.67404910763715187</v>
      </c>
      <c r="W36" s="5">
        <f>+PRODUCT(R36:R$48)</f>
        <v>0.56853855108649642</v>
      </c>
    </row>
    <row r="37" spans="1:26" x14ac:dyDescent="0.25">
      <c r="A37" s="9">
        <v>53</v>
      </c>
      <c r="B37" s="5">
        <v>7.1269999999999997E-3</v>
      </c>
      <c r="C37" s="3">
        <v>3.6200000000000003E-2</v>
      </c>
      <c r="D37" s="3">
        <v>3.6200000000000003E-2</v>
      </c>
      <c r="E37" s="3">
        <v>3.9100000000000003E-2</v>
      </c>
      <c r="G37" s="3">
        <v>4.1999999999999997E-3</v>
      </c>
      <c r="I37" s="13">
        <f t="shared" si="1"/>
        <v>0.99287300000000001</v>
      </c>
      <c r="J37" s="13">
        <f t="shared" si="2"/>
        <v>0.96379999999999999</v>
      </c>
      <c r="K37" s="13">
        <f t="shared" si="5"/>
        <v>0.96379999999999999</v>
      </c>
      <c r="L37" s="13">
        <f t="shared" si="7"/>
        <v>0.96089999999999998</v>
      </c>
      <c r="N37" s="13">
        <f t="shared" si="3"/>
        <v>0.99580000000000002</v>
      </c>
      <c r="P37" s="13">
        <f t="shared" si="4"/>
        <v>0.95291188721092002</v>
      </c>
      <c r="Q37" s="13">
        <f t="shared" si="6"/>
        <v>0.95291188721092002</v>
      </c>
      <c r="R37" s="13">
        <f t="shared" si="8"/>
        <v>0.95004464870406002</v>
      </c>
      <c r="S37" s="13"/>
      <c r="U37" s="5">
        <f>+PRODUCT(P37:P$48)</f>
        <v>0.70719975163127091</v>
      </c>
      <c r="V37" s="5">
        <f>+PRODUCT(Q37:Q$48)</f>
        <v>0.70719975163127091</v>
      </c>
      <c r="W37" s="5">
        <f>+PRODUCT(R37:R$48)</f>
        <v>0.59942558909055155</v>
      </c>
    </row>
    <row r="38" spans="1:26" x14ac:dyDescent="0.25">
      <c r="A38" s="9">
        <v>54</v>
      </c>
      <c r="B38" s="5">
        <v>7.8059999999999996E-3</v>
      </c>
      <c r="C38" s="3">
        <v>3.5400000000000001E-2</v>
      </c>
      <c r="D38" s="3">
        <v>3.5400000000000001E-2</v>
      </c>
      <c r="E38" s="3">
        <v>3.7100000000000001E-2</v>
      </c>
      <c r="G38" s="3">
        <v>4.5999999999999999E-3</v>
      </c>
      <c r="I38" s="13">
        <f t="shared" si="1"/>
        <v>0.99219400000000002</v>
      </c>
      <c r="J38" s="13">
        <f t="shared" si="2"/>
        <v>0.96460000000000001</v>
      </c>
      <c r="K38" s="13">
        <f t="shared" si="5"/>
        <v>0.96460000000000001</v>
      </c>
      <c r="L38" s="13">
        <f t="shared" si="7"/>
        <v>0.96289999999999998</v>
      </c>
      <c r="N38" s="13">
        <f t="shared" si="3"/>
        <v>0.99539999999999995</v>
      </c>
      <c r="P38" s="13">
        <f t="shared" si="4"/>
        <v>0.95266780887096003</v>
      </c>
      <c r="Q38" s="13">
        <f t="shared" si="6"/>
        <v>0.95266780887096003</v>
      </c>
      <c r="R38" s="13">
        <f t="shared" si="8"/>
        <v>0.95098883802803991</v>
      </c>
      <c r="S38" s="13"/>
      <c r="U38" s="5">
        <f>+PRODUCT(P38:P$48)</f>
        <v>0.74214600649087858</v>
      </c>
      <c r="V38" s="5">
        <f>+PRODUCT(Q38:Q$48)</f>
        <v>0.74214600649087858</v>
      </c>
      <c r="W38" s="5">
        <f>+PRODUCT(R38:R$48)</f>
        <v>0.63094465076795903</v>
      </c>
      <c r="Y38" s="1" t="s">
        <v>309</v>
      </c>
    </row>
    <row r="39" spans="1:26" x14ac:dyDescent="0.25">
      <c r="A39" s="9">
        <v>55</v>
      </c>
      <c r="B39" s="5">
        <v>8.5190000000000005E-3</v>
      </c>
      <c r="C39" s="3">
        <v>0</v>
      </c>
      <c r="D39" s="3">
        <v>0</v>
      </c>
      <c r="E39" s="3">
        <v>3.4500000000000003E-2</v>
      </c>
      <c r="G39" s="3">
        <v>5.0000000000000001E-3</v>
      </c>
      <c r="I39" s="13">
        <f t="shared" si="1"/>
        <v>0.99148099999999995</v>
      </c>
      <c r="J39" s="13">
        <f t="shared" si="2"/>
        <v>1</v>
      </c>
      <c r="K39" s="13">
        <f t="shared" si="5"/>
        <v>1</v>
      </c>
      <c r="L39" s="13">
        <f t="shared" si="7"/>
        <v>0.96550000000000002</v>
      </c>
      <c r="N39" s="13">
        <f t="shared" si="3"/>
        <v>0.995</v>
      </c>
      <c r="P39" s="13">
        <f t="shared" si="4"/>
        <v>0.98652359499999998</v>
      </c>
      <c r="Q39" s="13">
        <f t="shared" si="6"/>
        <v>0.98652359499999998</v>
      </c>
      <c r="R39" s="13">
        <f t="shared" si="8"/>
        <v>0.95248853097249997</v>
      </c>
      <c r="S39" s="13"/>
      <c r="U39" s="5">
        <f>+PRODUCT(P39:P$48)</f>
        <v>0.77901866692695521</v>
      </c>
      <c r="V39" s="5">
        <f>+PRODUCT(Q39:Q$48)</f>
        <v>0.77901866692695521</v>
      </c>
      <c r="W39" s="21">
        <f>+PRODUCT(R39:R$48)</f>
        <v>0.66346167855795124</v>
      </c>
      <c r="Y39" s="1">
        <v>0.79</v>
      </c>
    </row>
    <row r="40" spans="1:26" x14ac:dyDescent="0.25">
      <c r="A40" s="9">
        <v>56</v>
      </c>
      <c r="B40" s="5">
        <v>9.2619999999999994E-3</v>
      </c>
      <c r="C40" s="3">
        <v>0</v>
      </c>
      <c r="D40" s="3">
        <v>0</v>
      </c>
      <c r="E40" s="3">
        <v>3.3300000000000003E-2</v>
      </c>
      <c r="G40" s="3">
        <v>5.4000000000000003E-3</v>
      </c>
      <c r="I40" s="13">
        <f t="shared" si="1"/>
        <v>0.99073800000000001</v>
      </c>
      <c r="J40" s="13">
        <f t="shared" si="2"/>
        <v>1</v>
      </c>
      <c r="K40" s="13">
        <f t="shared" si="5"/>
        <v>1</v>
      </c>
      <c r="L40" s="13">
        <f t="shared" si="7"/>
        <v>0.9667</v>
      </c>
      <c r="N40" s="13">
        <f t="shared" si="3"/>
        <v>0.99460000000000004</v>
      </c>
      <c r="P40" s="13">
        <f t="shared" si="4"/>
        <v>0.98538801480000004</v>
      </c>
      <c r="Q40" s="13">
        <f t="shared" si="6"/>
        <v>0.98538801480000004</v>
      </c>
      <c r="R40" s="13">
        <f t="shared" si="8"/>
        <v>0.95257459390716004</v>
      </c>
      <c r="S40" s="13"/>
      <c r="U40" s="5">
        <f>+PRODUCT(P40:P$48)</f>
        <v>0.78966045097680138</v>
      </c>
      <c r="V40" s="5">
        <f>+PRODUCT(Q40:Q$48)</f>
        <v>0.78966045097680138</v>
      </c>
      <c r="W40" s="21">
        <f>+PRODUCT(R40:R$48)</f>
        <v>0.69655608123758783</v>
      </c>
      <c r="Y40" s="1">
        <v>0.8</v>
      </c>
    </row>
    <row r="41" spans="1:26" x14ac:dyDescent="0.25">
      <c r="A41" s="9">
        <v>57</v>
      </c>
      <c r="B41" s="5">
        <v>1.0038999999999999E-2</v>
      </c>
      <c r="C41" s="3">
        <v>0</v>
      </c>
      <c r="D41" s="3">
        <v>0</v>
      </c>
      <c r="E41" s="3">
        <v>3.1899999999999998E-2</v>
      </c>
      <c r="G41" s="3">
        <v>6.0000000000000001E-3</v>
      </c>
      <c r="I41" s="13">
        <f t="shared" si="1"/>
        <v>0.98996099999999998</v>
      </c>
      <c r="J41" s="13">
        <f t="shared" si="2"/>
        <v>1</v>
      </c>
      <c r="K41" s="13">
        <f t="shared" si="5"/>
        <v>1</v>
      </c>
      <c r="L41" s="13">
        <f t="shared" si="7"/>
        <v>0.96809999999999996</v>
      </c>
      <c r="N41" s="13">
        <f t="shared" si="3"/>
        <v>0.99399999999999999</v>
      </c>
      <c r="P41" s="13">
        <f t="shared" si="4"/>
        <v>0.98402123399999997</v>
      </c>
      <c r="Q41" s="13">
        <f t="shared" si="6"/>
        <v>0.98402123399999997</v>
      </c>
      <c r="R41" s="13">
        <f t="shared" si="8"/>
        <v>0.95263095663539987</v>
      </c>
      <c r="S41" s="13"/>
      <c r="U41" s="5">
        <f>+PRODUCT(P41:P$48)</f>
        <v>0.80137005841001141</v>
      </c>
      <c r="V41" s="5">
        <f>+PRODUCT(Q41:Q$48)</f>
        <v>0.80137005841001141</v>
      </c>
      <c r="W41" s="21">
        <f>+PRODUCT(R41:R$48)</f>
        <v>0.73123520792270436</v>
      </c>
      <c r="Y41" s="1">
        <v>0.81</v>
      </c>
    </row>
    <row r="42" spans="1:26" x14ac:dyDescent="0.25">
      <c r="A42" s="9">
        <v>58</v>
      </c>
      <c r="B42" s="5">
        <v>1.0888999999999999E-2</v>
      </c>
      <c r="C42" s="3">
        <v>0</v>
      </c>
      <c r="D42" s="3">
        <v>0</v>
      </c>
      <c r="E42" s="3">
        <v>3.0200000000000001E-2</v>
      </c>
      <c r="G42" s="3">
        <v>6.7999999999999996E-3</v>
      </c>
      <c r="I42" s="13">
        <f t="shared" si="1"/>
        <v>0.98911099999999996</v>
      </c>
      <c r="J42" s="13">
        <f t="shared" si="2"/>
        <v>1</v>
      </c>
      <c r="K42" s="13">
        <f t="shared" si="5"/>
        <v>1</v>
      </c>
      <c r="L42" s="13">
        <f t="shared" si="7"/>
        <v>0.9698</v>
      </c>
      <c r="N42" s="13">
        <f t="shared" si="3"/>
        <v>0.99319999999999997</v>
      </c>
      <c r="P42" s="13">
        <f t="shared" si="4"/>
        <v>0.98238504519999992</v>
      </c>
      <c r="Q42" s="13">
        <f t="shared" si="6"/>
        <v>0.98238504519999992</v>
      </c>
      <c r="R42" s="13">
        <f t="shared" si="8"/>
        <v>0.95271701683495991</v>
      </c>
      <c r="S42" s="13"/>
      <c r="U42" s="5">
        <f>+PRODUCT(P42:P$48)</f>
        <v>0.81438289207691184</v>
      </c>
      <c r="V42" s="5">
        <f>+PRODUCT(Q42:Q$48)</f>
        <v>0.81438289207691184</v>
      </c>
      <c r="W42" s="21">
        <f>+PRODUCT(R42:R$48)</f>
        <v>0.76759547107870219</v>
      </c>
      <c r="Y42" s="1">
        <v>0.82</v>
      </c>
    </row>
    <row r="43" spans="1:26" x14ac:dyDescent="0.25">
      <c r="A43" s="9">
        <v>59</v>
      </c>
      <c r="B43" s="5">
        <v>1.1924000000000001E-2</v>
      </c>
      <c r="C43" s="3">
        <v>0</v>
      </c>
      <c r="D43" s="3">
        <v>0</v>
      </c>
      <c r="E43" s="3">
        <v>2.81E-2</v>
      </c>
      <c r="G43" s="3">
        <v>8.0000000000000002E-3</v>
      </c>
      <c r="I43" s="13">
        <f t="shared" si="1"/>
        <v>0.98807599999999995</v>
      </c>
      <c r="J43" s="13">
        <f t="shared" si="2"/>
        <v>1</v>
      </c>
      <c r="K43" s="13">
        <f t="shared" si="5"/>
        <v>1</v>
      </c>
      <c r="L43" s="13">
        <f t="shared" si="7"/>
        <v>0.97189999999999999</v>
      </c>
      <c r="N43" s="13">
        <f t="shared" si="3"/>
        <v>0.99199999999999999</v>
      </c>
      <c r="P43" s="13">
        <f t="shared" si="4"/>
        <v>0.98017139199999992</v>
      </c>
      <c r="Q43" s="13">
        <f t="shared" si="6"/>
        <v>0.98017139199999992</v>
      </c>
      <c r="R43" s="13">
        <f t="shared" si="8"/>
        <v>0.95262857588479988</v>
      </c>
      <c r="S43" s="13"/>
      <c r="U43" s="5">
        <f>+PRODUCT(P43:P$48)</f>
        <v>0.82898543300922767</v>
      </c>
      <c r="V43" s="5">
        <f>+PRODUCT(Q43:Q$48)</f>
        <v>0.82898543300922767</v>
      </c>
      <c r="W43" s="21">
        <f>+PRODUCT(R43:R$48)</f>
        <v>0.80569094234166838</v>
      </c>
      <c r="Y43" s="1">
        <v>0.84</v>
      </c>
    </row>
    <row r="44" spans="1:26" x14ac:dyDescent="0.25">
      <c r="A44" s="9">
        <v>60</v>
      </c>
      <c r="B44" s="5">
        <v>1.3119E-2</v>
      </c>
      <c r="C44" s="3">
        <v>0</v>
      </c>
      <c r="D44" s="3">
        <v>0</v>
      </c>
      <c r="E44" s="3">
        <v>0</v>
      </c>
      <c r="F44" s="3">
        <v>0.05</v>
      </c>
      <c r="G44" s="3">
        <v>9.7999999999999997E-3</v>
      </c>
      <c r="I44" s="13">
        <f t="shared" si="1"/>
        <v>0.98688100000000001</v>
      </c>
      <c r="J44" s="13">
        <f t="shared" si="2"/>
        <v>1</v>
      </c>
      <c r="K44" s="13">
        <f t="shared" si="5"/>
        <v>1</v>
      </c>
      <c r="L44" s="13">
        <f t="shared" si="7"/>
        <v>1</v>
      </c>
      <c r="M44" s="13">
        <f t="shared" ref="M44:M49" si="9">1-F44</f>
        <v>0.95</v>
      </c>
      <c r="N44" s="13">
        <f t="shared" si="3"/>
        <v>0.99019999999999997</v>
      </c>
      <c r="P44" s="13">
        <f t="shared" si="4"/>
        <v>0.97720956619999999</v>
      </c>
      <c r="Q44" s="13">
        <f t="shared" si="6"/>
        <v>0.97720956619999999</v>
      </c>
      <c r="R44" s="13">
        <f t="shared" si="8"/>
        <v>0.97720956619999999</v>
      </c>
      <c r="S44" s="13">
        <f>+$I44*$M44*$N44</f>
        <v>0.92834908788999992</v>
      </c>
      <c r="U44" s="5">
        <f>+PRODUCT(P44:P$48)</f>
        <v>0.84575558904827519</v>
      </c>
      <c r="V44" s="5">
        <f>+PRODUCT(Q44:Q$48)</f>
        <v>0.84575558904827519</v>
      </c>
      <c r="W44" s="5">
        <f>+PRODUCT(R44:R$48)</f>
        <v>0.84575558904827519</v>
      </c>
      <c r="X44" s="5">
        <f>+PRODUCT(S44:S$48)</f>
        <v>0.73143942369677961</v>
      </c>
      <c r="Y44" s="22">
        <v>0.74</v>
      </c>
      <c r="Z44" t="s">
        <v>313</v>
      </c>
    </row>
    <row r="45" spans="1:26" x14ac:dyDescent="0.25">
      <c r="A45" s="9">
        <v>61</v>
      </c>
      <c r="B45" s="5">
        <v>1.444E-2</v>
      </c>
      <c r="C45" s="3">
        <v>0</v>
      </c>
      <c r="D45" s="3">
        <v>0</v>
      </c>
      <c r="E45" s="3">
        <v>0</v>
      </c>
      <c r="F45" s="3">
        <v>3.4299999999999997E-2</v>
      </c>
      <c r="G45" s="3">
        <v>1.24E-2</v>
      </c>
      <c r="I45" s="13">
        <f t="shared" si="1"/>
        <v>0.98555999999999999</v>
      </c>
      <c r="J45" s="13">
        <f t="shared" si="2"/>
        <v>1</v>
      </c>
      <c r="K45" s="13">
        <f t="shared" si="5"/>
        <v>1</v>
      </c>
      <c r="L45" s="13">
        <f t="shared" si="7"/>
        <v>1</v>
      </c>
      <c r="M45" s="13">
        <f t="shared" si="9"/>
        <v>0.9657</v>
      </c>
      <c r="N45" s="13">
        <f t="shared" si="3"/>
        <v>0.98760000000000003</v>
      </c>
      <c r="P45" s="13">
        <f t="shared" si="4"/>
        <v>0.97333905600000004</v>
      </c>
      <c r="Q45" s="13">
        <f t="shared" si="6"/>
        <v>0.97333905600000004</v>
      </c>
      <c r="R45" s="13">
        <f t="shared" si="8"/>
        <v>0.97333905600000004</v>
      </c>
      <c r="S45" s="13">
        <f t="shared" ref="S45:S49" si="10">+$I45*$M45*$N45</f>
        <v>0.93995352637920004</v>
      </c>
      <c r="U45" s="5">
        <f>+PRODUCT(P45:P$48)</f>
        <v>0.86548025961012665</v>
      </c>
      <c r="V45" s="5">
        <f>+PRODUCT(Q45:Q$48)</f>
        <v>0.86548025961012665</v>
      </c>
      <c r="W45" s="5">
        <f>+PRODUCT(R45:R$48)</f>
        <v>0.86548025961012665</v>
      </c>
      <c r="X45" s="5">
        <f>+PRODUCT(S45:S$48)</f>
        <v>0.78789265076915527</v>
      </c>
      <c r="Y45" s="22">
        <v>0.79</v>
      </c>
      <c r="Z45" t="s">
        <v>314</v>
      </c>
    </row>
    <row r="46" spans="1:26" x14ac:dyDescent="0.25">
      <c r="A46" s="9">
        <v>62</v>
      </c>
      <c r="B46" s="5">
        <v>1.5862999999999999E-2</v>
      </c>
      <c r="C46" s="3">
        <v>0</v>
      </c>
      <c r="D46" s="3">
        <v>0</v>
      </c>
      <c r="E46" s="3">
        <v>0</v>
      </c>
      <c r="F46" s="3">
        <v>2.58E-2</v>
      </c>
      <c r="G46" s="3">
        <v>1.6E-2</v>
      </c>
      <c r="I46" s="13">
        <f t="shared" si="1"/>
        <v>0.98413700000000004</v>
      </c>
      <c r="J46" s="13">
        <f t="shared" si="2"/>
        <v>1</v>
      </c>
      <c r="K46" s="13">
        <f t="shared" si="5"/>
        <v>1</v>
      </c>
      <c r="L46" s="13">
        <f t="shared" si="7"/>
        <v>1</v>
      </c>
      <c r="M46" s="13">
        <f t="shared" si="9"/>
        <v>0.97419999999999995</v>
      </c>
      <c r="N46" s="13">
        <f t="shared" si="3"/>
        <v>0.98399999999999999</v>
      </c>
      <c r="P46" s="13">
        <f t="shared" si="4"/>
        <v>0.96839080799999999</v>
      </c>
      <c r="Q46" s="13">
        <f t="shared" si="6"/>
        <v>0.96839080799999999</v>
      </c>
      <c r="R46" s="13">
        <f t="shared" si="8"/>
        <v>0.96839080799999999</v>
      </c>
      <c r="S46" s="13">
        <f t="shared" si="10"/>
        <v>0.9434063251535999</v>
      </c>
      <c r="U46" s="5">
        <f>+PRODUCT(P46:P$48)</f>
        <v>0.88918681961337687</v>
      </c>
      <c r="V46" s="5">
        <f>+PRODUCT(Q46:Q$48)</f>
        <v>0.88918681961337687</v>
      </c>
      <c r="W46" s="5">
        <f>+PRODUCT(R46:R$48)</f>
        <v>0.88918681961337687</v>
      </c>
      <c r="X46" s="5">
        <f>+PRODUCT(S46:S$48)</f>
        <v>0.83822511289914592</v>
      </c>
      <c r="Y46" s="22">
        <v>0.84</v>
      </c>
    </row>
    <row r="47" spans="1:26" x14ac:dyDescent="0.25">
      <c r="A47" s="9">
        <v>63</v>
      </c>
      <c r="B47" s="5">
        <v>1.7413000000000001E-2</v>
      </c>
      <c r="C47" s="3">
        <v>0</v>
      </c>
      <c r="D47" s="3">
        <v>0</v>
      </c>
      <c r="E47" s="3">
        <v>0</v>
      </c>
      <c r="F47" s="3">
        <v>1.9900000000000001E-2</v>
      </c>
      <c r="G47" s="3">
        <v>2.0799999999999999E-2</v>
      </c>
      <c r="I47" s="13">
        <f t="shared" si="1"/>
        <v>0.98258699999999999</v>
      </c>
      <c r="J47" s="13">
        <f t="shared" si="2"/>
        <v>1</v>
      </c>
      <c r="K47" s="13">
        <f t="shared" si="5"/>
        <v>1</v>
      </c>
      <c r="L47" s="13">
        <f t="shared" si="7"/>
        <v>1</v>
      </c>
      <c r="M47" s="13">
        <f t="shared" si="9"/>
        <v>0.98009999999999997</v>
      </c>
      <c r="N47" s="13">
        <f t="shared" si="3"/>
        <v>0.97919999999999996</v>
      </c>
      <c r="P47" s="13">
        <f t="shared" si="4"/>
        <v>0.96214919039999991</v>
      </c>
      <c r="Q47" s="13">
        <f t="shared" si="6"/>
        <v>0.96214919039999991</v>
      </c>
      <c r="R47" s="13">
        <f t="shared" si="8"/>
        <v>0.96214919039999991</v>
      </c>
      <c r="S47" s="13">
        <f t="shared" si="10"/>
        <v>0.94300242151103997</v>
      </c>
      <c r="U47" s="5">
        <f>+PRODUCT(P47:P$48)</f>
        <v>0.91821071851125713</v>
      </c>
      <c r="V47" s="5">
        <f>+PRODUCT(Q47:Q$48)</f>
        <v>0.91821071851125713</v>
      </c>
      <c r="W47" s="5">
        <f>+PRODUCT(R47:R$48)</f>
        <v>0.91821071851125713</v>
      </c>
      <c r="X47" s="5">
        <f>+PRODUCT(S47:S$48)</f>
        <v>0.8885091084826795</v>
      </c>
      <c r="Y47" s="22">
        <v>0.89</v>
      </c>
    </row>
    <row r="48" spans="1:26" x14ac:dyDescent="0.25">
      <c r="A48" s="9">
        <v>64</v>
      </c>
      <c r="B48" s="5">
        <v>1.9185000000000001E-2</v>
      </c>
      <c r="C48" s="3">
        <v>0</v>
      </c>
      <c r="D48" s="3">
        <v>0</v>
      </c>
      <c r="E48" s="3">
        <v>0</v>
      </c>
      <c r="F48" s="3">
        <v>1.2699999999999999E-2</v>
      </c>
      <c r="G48" s="3">
        <v>2.7E-2</v>
      </c>
      <c r="I48" s="13">
        <f t="shared" si="1"/>
        <v>0.98081499999999999</v>
      </c>
      <c r="J48" s="13">
        <f t="shared" si="2"/>
        <v>1</v>
      </c>
      <c r="K48" s="13">
        <f t="shared" si="5"/>
        <v>1</v>
      </c>
      <c r="L48" s="13">
        <f t="shared" si="7"/>
        <v>1</v>
      </c>
      <c r="M48" s="13">
        <f t="shared" si="9"/>
        <v>0.98729999999999996</v>
      </c>
      <c r="N48" s="13">
        <f t="shared" si="3"/>
        <v>0.97299999999999998</v>
      </c>
      <c r="P48" s="13">
        <f t="shared" si="4"/>
        <v>0.95433299500000002</v>
      </c>
      <c r="Q48" s="13">
        <f t="shared" si="6"/>
        <v>0.95433299500000002</v>
      </c>
      <c r="R48" s="13">
        <f t="shared" si="8"/>
        <v>0.95433299500000002</v>
      </c>
      <c r="S48" s="13">
        <f t="shared" si="10"/>
        <v>0.9422129659634999</v>
      </c>
      <c r="U48" s="5">
        <f>+PRODUCT(P48:P$48)</f>
        <v>0.95433299500000002</v>
      </c>
      <c r="V48" s="5">
        <f>+PRODUCT(Q48:Q$48)</f>
        <v>0.95433299500000002</v>
      </c>
      <c r="W48" s="5">
        <f>+PRODUCT(R48:R$48)</f>
        <v>0.95433299500000002</v>
      </c>
      <c r="X48" s="5">
        <f>+PRODUCT(S48:S$48)</f>
        <v>0.9422129659634999</v>
      </c>
      <c r="Y48" s="22">
        <v>0.94</v>
      </c>
    </row>
    <row r="49" spans="1:19" x14ac:dyDescent="0.25">
      <c r="A49" s="9">
        <v>65</v>
      </c>
      <c r="B49" s="5">
        <v>2.1260000000000001E-2</v>
      </c>
      <c r="I49" s="13">
        <f t="shared" si="1"/>
        <v>0.97873999999999994</v>
      </c>
      <c r="J49" s="13">
        <f t="shared" si="2"/>
        <v>1</v>
      </c>
      <c r="K49" s="13">
        <f t="shared" si="5"/>
        <v>1</v>
      </c>
      <c r="L49" s="13">
        <f t="shared" si="7"/>
        <v>1</v>
      </c>
      <c r="M49" s="13">
        <f t="shared" si="9"/>
        <v>1</v>
      </c>
      <c r="N49" s="13">
        <f t="shared" si="3"/>
        <v>1</v>
      </c>
      <c r="P49" s="13">
        <f t="shared" si="4"/>
        <v>0.97873999999999994</v>
      </c>
      <c r="Q49" s="13">
        <f t="shared" si="6"/>
        <v>0.97873999999999994</v>
      </c>
      <c r="R49" s="13">
        <f t="shared" si="8"/>
        <v>0.97873999999999994</v>
      </c>
      <c r="S49" s="13">
        <f t="shared" si="10"/>
        <v>0.97873999999999994</v>
      </c>
    </row>
  </sheetData>
  <hyperlinks>
    <hyperlink ref="A1" location="TOC!A1" display="TOC"/>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TOC</vt:lpstr>
      <vt:lpstr>Tab2-1GAM-1971</vt:lpstr>
      <vt:lpstr>Tab2-3TermRates</vt:lpstr>
      <vt:lpstr>Tab2-5DisbLife</vt:lpstr>
      <vt:lpstr>Tab2-7Disb</vt:lpstr>
      <vt:lpstr>Tab2-9EarlyRet</vt:lpstr>
      <vt:lpstr>Tab2-10Merit</vt:lpstr>
      <vt:lpstr>Tab4-6HireDist</vt:lpstr>
      <vt:lpstr>tab3-1 calcs</vt:lpstr>
      <vt:lpstr>tab3-2 calcs</vt:lpstr>
      <vt:lpstr>tab3-5 calcs</vt:lpstr>
      <vt:lpstr>tab3-7 calcs</vt:lpstr>
      <vt:lpstr>Sheet3</vt:lpstr>
      <vt:lpstr>tab5-1 calcs</vt:lpstr>
      <vt:lpstr>ptlx calc</vt:lpstr>
      <vt:lpstr>tab5-2 calcs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dc:creator>
  <cp:lastModifiedBy>Yimeng Yin</cp:lastModifiedBy>
  <dcterms:created xsi:type="dcterms:W3CDTF">2014-12-01T11:06:36Z</dcterms:created>
  <dcterms:modified xsi:type="dcterms:W3CDTF">2015-05-23T20:12:51Z</dcterms:modified>
</cp:coreProperties>
</file>