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Cortez_Lo_Giudice_2doParcial\Cortez_Lo_Giudice_2doParcial\Documentacion\"/>
    </mc:Choice>
  </mc:AlternateContent>
  <bookViews>
    <workbookView xWindow="0" yWindow="0" windowWidth="20490" windowHeight="705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M24" i="2" l="1"/>
  <c r="M22" i="2"/>
  <c r="M23" i="2"/>
  <c r="M21" i="2"/>
  <c r="M20" i="2"/>
  <c r="J24" i="2"/>
  <c r="N24" i="2" s="1"/>
  <c r="L26" i="2"/>
  <c r="E41" i="2" s="1"/>
  <c r="K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M26" i="2" l="1"/>
  <c r="N26" i="2"/>
  <c r="J26" i="2"/>
  <c r="E42" i="2" s="1"/>
  <c r="E35" i="2"/>
  <c r="E34" i="2" l="1"/>
  <c r="E36" i="2"/>
  <c r="E33" i="2"/>
  <c r="E43" i="2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<sst xmlns="http://schemas.openxmlformats.org/spreadsheetml/2006/main" count="59" uniqueCount="42">
  <si>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</si>
  <si>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</si>
  <si>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</si>
  <si>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</si>
  <si>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</si>
  <si>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</si>
  <si>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</si>
  <si>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</si>
  <si>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</si>
  <si>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</si>
  <si>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</si>
  <si>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</si>
  <si>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</si>
  <si>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</si>
  <si>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</si>
  <si>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</si>
  <si>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</si>
  <si>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</si>
  <si>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</si>
  <si>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</si>
  <si>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</si>
  <si>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</si>
  <si>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</si>
  <si>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</si>
  <si>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</si>
  <si>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</si>
  <si>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</si>
  <si>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</si>
  <si>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</si>
  <si>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</si>
  <si>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</si>
  <si>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</si>
  <si>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</si>
  <si>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 xml:space="preserve">Constructores + Carga de Archivo class PlanElectrificacion </t>
  </si>
  <si>
    <t>Clase GrafoMatriz</t>
  </si>
  <si>
    <t>Floyd()</t>
  </si>
  <si>
    <t>minimo()</t>
  </si>
  <si>
    <t>resolver()</t>
  </si>
  <si>
    <t>Main()</t>
  </si>
  <si>
    <t>esCentral()</t>
  </si>
  <si>
    <t>salidaArchivo()</t>
  </si>
  <si>
    <t>Líneas Reales (con blancos)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</si>
</sst>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5971-4F87-A000-F00C2BFEB67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5971-4F87-A000-F00C2BFEB673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5971-4F87-A000-F00C2BFEB673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5971-4F87-A000-F00C2BFEB67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5971-4F87-A000-F00C2BFEB673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5971-4F87-A000-F00C2BFEB673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2.1527777777777812E-2</c:v>
                </c:pt>
                <c:pt idx="1">
                  <c:v>2.2222222222222254E-2</c:v>
                </c:pt>
                <c:pt idx="2">
                  <c:v>1.041666666666663E-2</c:v>
                </c:pt>
                <c:pt idx="3">
                  <c:v>1.4583333333333393E-2</c:v>
                </c:pt>
                <c:pt idx="4">
                  <c:v>2.7777777777777776E-2</c:v>
                </c:pt>
                <c:pt idx="5">
                  <c:v>6.597222222222221E-2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71-4F87-A000-F00C2BFE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25" workbookViewId="0">
      <selection activeCell="D30" sqref="D30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23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18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2.0833333333333332E-2</v>
      </c>
      <c r="C5" s="2">
        <v>0.79999999999999993</v>
      </c>
      <c r="D5" s="2">
        <v>0.82152777777777775</v>
      </c>
      <c r="E5" s="52">
        <f>IFERROR(IF(OR(ISBLANK(C5),ISBLANK(D5)),"Completar",IF(D5&gt;=C5,D5-C5,"Error")),"Error")</f>
        <v>2.1527777777777812E-2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>
        <v>0.82152777777777775</v>
      </c>
      <c r="D9" s="2">
        <v>0.84375</v>
      </c>
      <c r="E9" s="52">
        <f>IFERROR(IF(OR(ISBLANK(C9),ISBLANK(D9)),"Completar",IF(D9&gt;=C9,D9-C9,"Error")),"Error")</f>
        <v>2.2222222222222254E-2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29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2.0833333333333332E-2</v>
      </c>
      <c r="C13" s="2">
        <v>0.84375</v>
      </c>
      <c r="D13" s="2">
        <v>0.85416666666666663</v>
      </c>
      <c r="E13" s="52">
        <f>IFERROR(IF(OR(ISBLANK(C13),ISBLANK(D13)),"Completar",IF(D13&gt;=C13,D13-C13,"Error")),"Error")</f>
        <v>1.041666666666663E-2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41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v>1</v>
      </c>
      <c r="C18" s="79" t="s">
        <v>33</v>
      </c>
      <c r="D18" s="79"/>
      <c r="E18" s="80"/>
      <c r="F18" s="3">
        <v>30</v>
      </c>
      <c r="G18" s="4">
        <v>1.0416666666666666E-2</v>
      </c>
      <c r="H18" s="5">
        <v>0.84375</v>
      </c>
      <c r="I18" s="6">
        <v>0.85416666666666663</v>
      </c>
      <c r="J18" s="53">
        <f>IFERROR(IF(OR(ISBLANK(H18),ISBLANK(I18)),"",IF(I18&gt;=H18,I18-H18,"Error")),"Error")</f>
        <v>1.041666666666663E-2</v>
      </c>
      <c r="K18" s="7">
        <v>0</v>
      </c>
      <c r="L18" s="8">
        <v>0</v>
      </c>
      <c r="M18" s="9">
        <v>43</v>
      </c>
      <c r="N18" s="54">
        <f>IFERROR(IF(OR(J18="",ISBLANK(L18)),"",J18+L18),"Error")</f>
        <v>1.041666666666663E-2</v>
      </c>
      <c r="O18" s="19"/>
      <c r="P18" s="22"/>
    </row>
    <row r="19" spans="1:16" s="23" customFormat="1" x14ac:dyDescent="0.25">
      <c r="A19" s="19"/>
      <c r="B19" s="44">
        <v>2</v>
      </c>
      <c r="C19" s="79" t="s">
        <v>34</v>
      </c>
      <c r="D19" s="79"/>
      <c r="E19" s="80"/>
      <c r="F19" s="3">
        <v>20</v>
      </c>
      <c r="G19" s="4">
        <v>3.472222222222222E-3</v>
      </c>
      <c r="H19" s="5">
        <v>0.85416666666666663</v>
      </c>
      <c r="I19" s="6">
        <v>0.86111111111111116</v>
      </c>
      <c r="J19" s="53">
        <f t="shared" ref="J19:J24" si="0">IFERROR(IF(OR(ISBLANK(H19),ISBLANK(I19)),"",IF(I19&gt;=H19,I19-H19,"Error")),"Error")</f>
        <v>6.9444444444445308E-3</v>
      </c>
      <c r="K19" s="7">
        <v>0</v>
      </c>
      <c r="L19" s="8">
        <v>0</v>
      </c>
      <c r="M19" s="9">
        <v>25</v>
      </c>
      <c r="N19" s="54">
        <f t="shared" ref="N19:N25" si="1">IFERROR(IF(OR(J19="",ISBLANK(L19)),"",J19+L19),"Error")</f>
        <v>6.9444444444445308E-3</v>
      </c>
      <c r="O19" s="19"/>
      <c r="P19" s="22"/>
    </row>
    <row r="20" spans="1:16" s="23" customFormat="1" x14ac:dyDescent="0.25">
      <c r="A20" s="19"/>
      <c r="B20" s="44">
        <v>3</v>
      </c>
      <c r="C20" s="79" t="s">
        <v>35</v>
      </c>
      <c r="D20" s="79"/>
      <c r="E20" s="80"/>
      <c r="F20" s="3">
        <v>30</v>
      </c>
      <c r="G20" s="4">
        <v>1.3888888888888888E-2</v>
      </c>
      <c r="H20" s="5">
        <v>0.86111111111111116</v>
      </c>
      <c r="I20" s="6">
        <v>0.875</v>
      </c>
      <c r="J20" s="53">
        <f t="shared" si="0"/>
        <v>1.388888888888884E-2</v>
      </c>
      <c r="K20" s="7">
        <v>0</v>
      </c>
      <c r="L20" s="8">
        <v>0</v>
      </c>
      <c r="M20" s="9">
        <f>87-63</f>
        <v>24</v>
      </c>
      <c r="N20" s="54">
        <f t="shared" si="1"/>
        <v>1.388888888888884E-2</v>
      </c>
      <c r="O20" s="19"/>
      <c r="P20" s="22"/>
    </row>
    <row r="21" spans="1:16" s="23" customFormat="1" x14ac:dyDescent="0.25">
      <c r="A21" s="19"/>
      <c r="B21" s="44">
        <v>4</v>
      </c>
      <c r="C21" s="79" t="s">
        <v>36</v>
      </c>
      <c r="D21" s="79"/>
      <c r="E21" s="80"/>
      <c r="F21" s="3">
        <v>5</v>
      </c>
      <c r="G21" s="4">
        <v>3.472222222222222E-3</v>
      </c>
      <c r="H21" s="5">
        <v>0.875</v>
      </c>
      <c r="I21" s="6">
        <v>0.88194444444444453</v>
      </c>
      <c r="J21" s="53">
        <f t="shared" si="0"/>
        <v>6.9444444444445308E-3</v>
      </c>
      <c r="K21" s="7">
        <v>1</v>
      </c>
      <c r="L21" s="8">
        <v>6.9444444444444441E-3</v>
      </c>
      <c r="M21" s="9">
        <f>103-89</f>
        <v>14</v>
      </c>
      <c r="N21" s="54">
        <f t="shared" si="1"/>
        <v>1.3888888888888975E-2</v>
      </c>
      <c r="O21" s="19"/>
      <c r="P21" s="22"/>
    </row>
    <row r="22" spans="1:16" s="23" customFormat="1" x14ac:dyDescent="0.25">
      <c r="A22" s="19"/>
      <c r="B22" s="44">
        <v>5</v>
      </c>
      <c r="C22" s="79" t="s">
        <v>37</v>
      </c>
      <c r="D22" s="79"/>
      <c r="E22" s="80"/>
      <c r="F22" s="3">
        <v>5</v>
      </c>
      <c r="G22" s="4">
        <v>3.472222222222222E-3</v>
      </c>
      <c r="H22" s="5">
        <v>0.88194444444444453</v>
      </c>
      <c r="I22" s="6">
        <v>0.89583333333333337</v>
      </c>
      <c r="J22" s="53">
        <f t="shared" si="0"/>
        <v>1.388888888888884E-2</v>
      </c>
      <c r="K22" s="7">
        <v>1</v>
      </c>
      <c r="L22" s="8">
        <v>1.3888888888888888E-2</v>
      </c>
      <c r="M22" s="23">
        <f>124-115</f>
        <v>9</v>
      </c>
      <c r="N22" s="54">
        <f t="shared" si="1"/>
        <v>2.7777777777777728E-2</v>
      </c>
      <c r="O22" s="19"/>
      <c r="P22" s="22"/>
    </row>
    <row r="23" spans="1:16" s="23" customFormat="1" x14ac:dyDescent="0.25">
      <c r="A23" s="19"/>
      <c r="B23" s="44">
        <v>6</v>
      </c>
      <c r="C23" s="79" t="s">
        <v>39</v>
      </c>
      <c r="D23" s="79"/>
      <c r="E23" s="80"/>
      <c r="F23" s="3">
        <v>10</v>
      </c>
      <c r="G23" s="4">
        <v>3.472222222222222E-3</v>
      </c>
      <c r="H23" s="5">
        <v>0.89583333333333337</v>
      </c>
      <c r="I23" s="6">
        <v>0.89930555555555547</v>
      </c>
      <c r="J23" s="53">
        <f t="shared" si="0"/>
        <v>3.4722222222220989E-3</v>
      </c>
      <c r="K23" s="7">
        <v>1</v>
      </c>
      <c r="L23" s="8">
        <v>6.9444444444444441E-3</v>
      </c>
      <c r="M23" s="9">
        <f>113-105</f>
        <v>8</v>
      </c>
      <c r="N23" s="54">
        <f t="shared" si="1"/>
        <v>1.0416666666666543E-2</v>
      </c>
      <c r="O23" s="19"/>
      <c r="P23" s="22"/>
    </row>
    <row r="24" spans="1:16" s="23" customFormat="1" x14ac:dyDescent="0.25">
      <c r="A24" s="19"/>
      <c r="B24" s="44">
        <v>7</v>
      </c>
      <c r="C24" s="79" t="s">
        <v>40</v>
      </c>
      <c r="D24" s="79"/>
      <c r="E24" s="80"/>
      <c r="F24" s="3">
        <v>10</v>
      </c>
      <c r="G24" s="4">
        <v>6.9444444444444441E-3</v>
      </c>
      <c r="H24" s="5">
        <v>0.89930555555555547</v>
      </c>
      <c r="I24" s="6">
        <v>0.90625</v>
      </c>
      <c r="J24" s="53">
        <f t="shared" si="0"/>
        <v>6.9444444444445308E-3</v>
      </c>
      <c r="K24" s="7">
        <v>0</v>
      </c>
      <c r="L24" s="8">
        <v>0</v>
      </c>
      <c r="M24" s="9">
        <f>144-126</f>
        <v>18</v>
      </c>
      <c r="N24" s="54">
        <f t="shared" si="1"/>
        <v>6.9444444444445308E-3</v>
      </c>
      <c r="O24" s="19"/>
      <c r="P24" s="22"/>
    </row>
    <row r="25" spans="1:16" s="23" customFormat="1" x14ac:dyDescent="0.25">
      <c r="A25" s="19"/>
      <c r="B25" s="44">
        <v>8</v>
      </c>
      <c r="C25" s="79" t="s">
        <v>38</v>
      </c>
      <c r="D25" s="79"/>
      <c r="E25" s="80"/>
      <c r="F25" s="3">
        <v>5</v>
      </c>
      <c r="G25" s="4">
        <v>6.9444444444444441E-3</v>
      </c>
      <c r="H25" s="5">
        <v>0.90625</v>
      </c>
      <c r="I25" s="6">
        <v>0.90972222222222221</v>
      </c>
      <c r="J25" s="53">
        <f>IFERROR(IF(OR(ISBLANK(H25),ISBLANK(I25)),"",IF(I25&gt;=H25,I25-H25,"Error")),"Error")</f>
        <v>3.4722222222222099E-3</v>
      </c>
      <c r="K25" s="7">
        <v>0</v>
      </c>
      <c r="L25" s="8">
        <v>0</v>
      </c>
      <c r="M25" s="9">
        <v>4</v>
      </c>
      <c r="N25" s="54">
        <f t="shared" si="1"/>
        <v>3.4722222222222099E-3</v>
      </c>
      <c r="O25" s="19"/>
      <c r="P25" s="22"/>
    </row>
    <row r="26" spans="1:16" s="27" customFormat="1" ht="15.75" thickBot="1" x14ac:dyDescent="0.3">
      <c r="A26" s="14"/>
      <c r="B26" s="91" t="s">
        <v>32</v>
      </c>
      <c r="C26" s="92"/>
      <c r="D26" s="92"/>
      <c r="E26" s="93"/>
      <c r="F26" s="45">
        <f>IF(SUM(F18:F25)=0,"Completar",SUM(F18:F25))</f>
        <v>115</v>
      </c>
      <c r="G26" s="46">
        <f>IF(SUM(G18:G25)=0,"Completar",SUM(G18:G25))</f>
        <v>5.2083333333333343E-2</v>
      </c>
      <c r="H26" s="47" t="s">
        <v>31</v>
      </c>
      <c r="I26" s="48" t="s">
        <v>31</v>
      </c>
      <c r="J26" s="49">
        <f>IF(OR(COUNTIF(J18:J25,"Error")&gt;0,COUNTIF(J18:J25,"Completar")&gt;0),"Error",IF(SUM(J18:J25)=0,"Completar",SUM(J18:J25)))</f>
        <v>6.597222222222221E-2</v>
      </c>
      <c r="K26" s="50">
        <f>SUM(K18:K25)</f>
        <v>3</v>
      </c>
      <c r="L26" s="46">
        <f>SUM(L18:L25)</f>
        <v>2.7777777777777776E-2</v>
      </c>
      <c r="M26" s="51">
        <f>IF(SUM(M18:M25)=0,"Completar",SUM(M18:M25))</f>
        <v>145</v>
      </c>
      <c r="N26" s="52">
        <f>IF(OR(COUNTIF(N18:N25,"Error")&gt;0,COUNTIF(N18:N25,"Completar")&gt;0),"Error",IF(SUM(N18:N25)=0,"Completar",SUM(N18:N25)))</f>
        <v>9.375E-2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17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1.3888888888888888E-2</v>
      </c>
      <c r="C30" s="2">
        <v>0.90972222222222221</v>
      </c>
      <c r="D30" s="2">
        <v>0.9243055555555556</v>
      </c>
      <c r="E30" s="52">
        <f>IFERROR(IF(OR(ISBLANK(C30),ISBLANK(D30)),"Completar",IF(D30&gt;=C30,D30-C30,"Error")),"Error")</f>
        <v>1.4583333333333393E-2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19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21</v>
      </c>
      <c r="C33" s="71"/>
      <c r="D33" s="72"/>
      <c r="E33" s="81">
        <f>M26</f>
        <v>145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22</v>
      </c>
      <c r="C34" s="71"/>
      <c r="D34" s="72"/>
      <c r="E34" s="83">
        <f>IF(M26="Completar","Completar",IFERROR(M26/(N26*24),"Error"))</f>
        <v>64.444444444444443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20</v>
      </c>
      <c r="C35" s="71"/>
      <c r="D35" s="72"/>
      <c r="E35" s="81">
        <f>IF(K26=0,0,IFERROR(ROUNDUP(K26/(M26/100),0),"Error"))</f>
        <v>3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23</v>
      </c>
      <c r="C36" s="71"/>
      <c r="D36" s="72"/>
      <c r="E36" s="68">
        <f>IF(K26=0,0,IFERROR(K26/M26,"Error"))</f>
        <v>2.0689655172413793E-2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26</v>
      </c>
      <c r="C37" s="71"/>
      <c r="D37" s="72"/>
      <c r="E37" s="57">
        <f>E5</f>
        <v>2.1527777777777812E-2</v>
      </c>
      <c r="F37" s="58">
        <f>IF(E37="Completar",E37,IFERROR(E37/$E$43,"Error"))</f>
        <v>0.13247863247863262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27</v>
      </c>
      <c r="C38" s="71"/>
      <c r="D38" s="72"/>
      <c r="E38" s="57">
        <f>E9</f>
        <v>2.2222222222222254E-2</v>
      </c>
      <c r="F38" s="58">
        <f>IF(E38="Completar",E38,IFERROR(E38/$E$43,"Error"))</f>
        <v>0.13675213675213688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30</v>
      </c>
      <c r="C39" s="71"/>
      <c r="D39" s="72"/>
      <c r="E39" s="57">
        <f>E13</f>
        <v>1.041666666666663E-2</v>
      </c>
      <c r="F39" s="58">
        <f t="shared" ref="F39" si="2">IF(E39="Completar",E39,IFERROR(E39/$E$43,"Error"))</f>
        <v>6.4102564102563833E-2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28</v>
      </c>
      <c r="C40" s="71"/>
      <c r="D40" s="72"/>
      <c r="E40" s="57">
        <f>E30</f>
        <v>1.4583333333333393E-2</v>
      </c>
      <c r="F40" s="58">
        <f>IF(E40="Completar",E40,IFERROR(E40/$E$43,"Error"))</f>
        <v>8.9743589743590063E-2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24</v>
      </c>
      <c r="C41" s="71"/>
      <c r="D41" s="72"/>
      <c r="E41" s="57">
        <f>L26</f>
        <v>2.7777777777777776E-2</v>
      </c>
      <c r="F41" s="58">
        <f>IF(E41="Completar",E41,IFERROR(E41/$E$43,"Completar"))</f>
        <v>0.17094017094017083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25</v>
      </c>
      <c r="C42" s="71"/>
      <c r="D42" s="72"/>
      <c r="E42" s="57">
        <f>J26</f>
        <v>6.597222222222221E-2</v>
      </c>
      <c r="F42" s="58">
        <f>IF(E42="Completar",E42,IFERROR(E42/$E$43,"Completar"))</f>
        <v>0.40598290598290571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0.16250000000000009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C3:C1048576 A1:B1048576 D1:XFD21 D22:L22 N22:XFD22 D23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2017-07-01T01:14:22Z</dcterms:modified>
</cp:coreProperties>
</file>