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wnloads\Рабочий стол\учеба\"/>
    </mc:Choice>
  </mc:AlternateContent>
  <xr:revisionPtr revIDLastSave="0" documentId="13_ncr:1_{ECCF72C4-481F-422C-8D50-81AAA57C83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_xlnm._FilterDatabase" localSheetId="0" hidden="1">Лист1!$B$1:$B$101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3" i="1" l="1"/>
  <c r="L488" i="1"/>
  <c r="L489" i="1"/>
  <c r="L490" i="1"/>
  <c r="L491" i="1"/>
  <c r="L492" i="1"/>
  <c r="K487" i="1"/>
  <c r="L487" i="1"/>
  <c r="L485" i="1"/>
  <c r="F486" i="1"/>
  <c r="G486" i="1" s="1"/>
  <c r="F487" i="1"/>
  <c r="F488" i="1"/>
  <c r="F489" i="1"/>
  <c r="F490" i="1"/>
  <c r="F491" i="1"/>
  <c r="F492" i="1"/>
  <c r="F493" i="1"/>
  <c r="F494" i="1"/>
  <c r="F495" i="1"/>
  <c r="F485" i="1"/>
  <c r="G485" i="1" s="1"/>
  <c r="D484" i="1"/>
  <c r="D481" i="1"/>
  <c r="C207" i="1"/>
  <c r="D480" i="1"/>
  <c r="G490" i="1"/>
  <c r="D485" i="1"/>
  <c r="D486" i="1"/>
  <c r="F504" i="1"/>
  <c r="J485" i="1"/>
  <c r="J493" i="1"/>
  <c r="G487" i="1"/>
  <c r="D495" i="1"/>
  <c r="D487" i="1"/>
  <c r="D488" i="1"/>
  <c r="D489" i="1"/>
  <c r="D490" i="1"/>
  <c r="D491" i="1"/>
  <c r="D492" i="1"/>
  <c r="D493" i="1"/>
  <c r="D494" i="1"/>
  <c r="H485" i="1" l="1"/>
  <c r="K485" i="1" s="1"/>
  <c r="O551" i="1" l="1"/>
  <c r="G495" i="1"/>
  <c r="G494" i="1"/>
  <c r="I497" i="1"/>
  <c r="B479" i="1"/>
  <c r="B478" i="1"/>
  <c r="B455" i="1"/>
  <c r="B457" i="1" s="1"/>
  <c r="B395" i="1"/>
  <c r="B396" i="1" s="1"/>
  <c r="C301" i="1" l="1"/>
  <c r="G327" i="1" s="1"/>
  <c r="C302" i="1"/>
  <c r="C303" i="1"/>
  <c r="C304" i="1"/>
  <c r="C305" i="1"/>
  <c r="C306" i="1"/>
  <c r="C307" i="1"/>
  <c r="C308" i="1"/>
  <c r="C309" i="1"/>
  <c r="C310" i="1"/>
  <c r="C311" i="1"/>
  <c r="E290" i="1"/>
  <c r="B294" i="1"/>
  <c r="B228" i="1"/>
  <c r="D220" i="1"/>
  <c r="D219" i="1"/>
  <c r="C219" i="1"/>
  <c r="D223" i="1" s="1"/>
  <c r="C216" i="1"/>
  <c r="C2" i="1"/>
  <c r="D2" i="1" s="1"/>
  <c r="C129" i="1"/>
  <c r="D129" i="1" s="1"/>
  <c r="C121" i="1"/>
  <c r="D121" i="1" s="1"/>
  <c r="C117" i="1"/>
  <c r="D117" i="1" s="1"/>
  <c r="C113" i="1"/>
  <c r="D113" i="1" s="1"/>
  <c r="C109" i="1"/>
  <c r="D109" i="1" s="1"/>
  <c r="C105" i="1"/>
  <c r="D105" i="1" s="1"/>
  <c r="B203" i="1"/>
  <c r="C204" i="1" s="1"/>
  <c r="C201" i="1"/>
  <c r="D201" i="1" s="1"/>
  <c r="C103" i="1"/>
  <c r="D103" i="1" s="1"/>
  <c r="C104" i="1"/>
  <c r="D104" i="1" s="1"/>
  <c r="C106" i="1"/>
  <c r="D106" i="1" s="1"/>
  <c r="C107" i="1"/>
  <c r="D107" i="1" s="1"/>
  <c r="C108" i="1"/>
  <c r="D108" i="1" s="1"/>
  <c r="C110" i="1"/>
  <c r="D110" i="1" s="1"/>
  <c r="C111" i="1"/>
  <c r="D111" i="1" s="1"/>
  <c r="C112" i="1"/>
  <c r="D112" i="1" s="1"/>
  <c r="C114" i="1"/>
  <c r="D114" i="1" s="1"/>
  <c r="C115" i="1"/>
  <c r="D115" i="1" s="1"/>
  <c r="C116" i="1"/>
  <c r="D116" i="1" s="1"/>
  <c r="C118" i="1"/>
  <c r="D118" i="1" s="1"/>
  <c r="C119" i="1"/>
  <c r="D119" i="1" s="1"/>
  <c r="C120" i="1"/>
  <c r="D120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102" i="1"/>
  <c r="D102" i="1" s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11" i="1"/>
  <c r="H504" i="1"/>
  <c r="G504" i="1"/>
  <c r="G493" i="1"/>
  <c r="H493" i="1" s="1"/>
  <c r="G488" i="1"/>
  <c r="K493" i="1" l="1"/>
  <c r="G489" i="1"/>
  <c r="K490" i="1"/>
  <c r="G492" i="1"/>
  <c r="K492" i="1" s="1"/>
  <c r="G491" i="1"/>
  <c r="K491" i="1" s="1"/>
  <c r="F497" i="1"/>
  <c r="K488" i="1"/>
  <c r="B229" i="1"/>
  <c r="C228" i="1" s="1"/>
  <c r="D228" i="1" s="1"/>
  <c r="F228" i="1" s="1"/>
  <c r="D456" i="1"/>
  <c r="D458" i="1" s="1"/>
  <c r="C456" i="1"/>
  <c r="C458" i="1" s="1"/>
  <c r="B456" i="1"/>
  <c r="B458" i="1" s="1"/>
  <c r="D455" i="1"/>
  <c r="D457" i="1" s="1"/>
  <c r="C455" i="1"/>
  <c r="C457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04" i="1"/>
  <c r="L497" i="1" l="1"/>
  <c r="K489" i="1"/>
  <c r="G500" i="1"/>
  <c r="G497" i="1"/>
  <c r="B230" i="1"/>
  <c r="B231" i="1" s="1"/>
  <c r="B232" i="1" s="1"/>
  <c r="E424" i="1"/>
  <c r="F404" i="1"/>
  <c r="F424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G429" i="1" l="1"/>
  <c r="E429" i="1"/>
  <c r="E430" i="1"/>
  <c r="G430" i="1"/>
  <c r="B233" i="1"/>
  <c r="B234" i="1" s="1"/>
  <c r="C230" i="1"/>
  <c r="D230" i="1" s="1"/>
  <c r="E363" i="1"/>
  <c r="G431" i="1" l="1"/>
  <c r="G432" i="1" s="1"/>
  <c r="E431" i="1"/>
  <c r="B462" i="1" s="1"/>
  <c r="B235" i="1"/>
  <c r="B236" i="1" s="1"/>
  <c r="C232" i="1"/>
  <c r="D232" i="1" s="1"/>
  <c r="D203" i="1"/>
  <c r="F363" i="1"/>
  <c r="H363" i="1"/>
  <c r="G363" i="1"/>
  <c r="E228" i="1"/>
  <c r="D463" i="1" l="1"/>
  <c r="C462" i="1"/>
  <c r="C463" i="1"/>
  <c r="B463" i="1"/>
  <c r="E432" i="1"/>
  <c r="C467" i="1" s="1"/>
  <c r="D462" i="1"/>
  <c r="G228" i="1"/>
  <c r="B237" i="1"/>
  <c r="B238" i="1" s="1"/>
  <c r="C234" i="1"/>
  <c r="D234" i="1" s="1"/>
  <c r="C211" i="1"/>
  <c r="C213" i="1" s="1"/>
  <c r="C210" i="1"/>
  <c r="E230" i="1"/>
  <c r="G229" i="1" s="1"/>
  <c r="D280" i="1" s="1"/>
  <c r="D302" i="1" s="1"/>
  <c r="F229" i="1"/>
  <c r="B280" i="1" s="1"/>
  <c r="D452" i="1" l="1"/>
  <c r="C466" i="1"/>
  <c r="F447" i="1"/>
  <c r="D447" i="1"/>
  <c r="F438" i="1"/>
  <c r="F452" i="1"/>
  <c r="B467" i="1"/>
  <c r="D466" i="1"/>
  <c r="D467" i="1"/>
  <c r="D438" i="1"/>
  <c r="B466" i="1"/>
  <c r="H228" i="1"/>
  <c r="H229" i="1" s="1"/>
  <c r="B279" i="1"/>
  <c r="D279" i="1"/>
  <c r="D301" i="1" s="1"/>
  <c r="C236" i="1"/>
  <c r="D236" i="1" s="1"/>
  <c r="B239" i="1"/>
  <c r="B240" i="1" s="1"/>
  <c r="B328" i="1"/>
  <c r="E232" i="1"/>
  <c r="G230" i="1" s="1"/>
  <c r="D281" i="1" s="1"/>
  <c r="D303" i="1" s="1"/>
  <c r="F230" i="1"/>
  <c r="B281" i="1" s="1"/>
  <c r="B327" i="1" l="1"/>
  <c r="C238" i="1"/>
  <c r="D238" i="1" s="1"/>
  <c r="B241" i="1"/>
  <c r="B242" i="1" s="1"/>
  <c r="H230" i="1"/>
  <c r="B329" i="1"/>
  <c r="F231" i="1"/>
  <c r="B282" i="1" s="1"/>
  <c r="E234" i="1"/>
  <c r="G231" i="1" s="1"/>
  <c r="D282" i="1" s="1"/>
  <c r="D304" i="1" s="1"/>
  <c r="C240" i="1" l="1"/>
  <c r="D240" i="1" s="1"/>
  <c r="B243" i="1"/>
  <c r="B244" i="1" s="1"/>
  <c r="B330" i="1"/>
  <c r="G328" i="1"/>
  <c r="H231" i="1"/>
  <c r="F232" i="1"/>
  <c r="B283" i="1" s="1"/>
  <c r="E236" i="1"/>
  <c r="G232" i="1" s="1"/>
  <c r="D283" i="1" s="1"/>
  <c r="D305" i="1" l="1"/>
  <c r="B331" i="1" s="1"/>
  <c r="E294" i="1"/>
  <c r="B296" i="1" s="1"/>
  <c r="B342" i="1" s="1"/>
  <c r="C327" i="1" s="1"/>
  <c r="D327" i="1" s="1"/>
  <c r="C242" i="1"/>
  <c r="D242" i="1" s="1"/>
  <c r="B245" i="1"/>
  <c r="B246" i="1" s="1"/>
  <c r="G329" i="1"/>
  <c r="H232" i="1"/>
  <c r="F233" i="1"/>
  <c r="B284" i="1" s="1"/>
  <c r="E238" i="1"/>
  <c r="G233" i="1" s="1"/>
  <c r="D284" i="1" s="1"/>
  <c r="D306" i="1" s="1"/>
  <c r="E327" i="1" l="1"/>
  <c r="F327" i="1"/>
  <c r="H327" i="1"/>
  <c r="B247" i="1"/>
  <c r="B248" i="1" s="1"/>
  <c r="C244" i="1"/>
  <c r="D244" i="1" s="1"/>
  <c r="B332" i="1"/>
  <c r="H233" i="1"/>
  <c r="G330" i="1"/>
  <c r="F234" i="1"/>
  <c r="B285" i="1" s="1"/>
  <c r="E240" i="1"/>
  <c r="G234" i="1" s="1"/>
  <c r="D285" i="1" s="1"/>
  <c r="D307" i="1" s="1"/>
  <c r="C246" i="1" l="1"/>
  <c r="D246" i="1" s="1"/>
  <c r="B249" i="1"/>
  <c r="G331" i="1"/>
  <c r="H234" i="1"/>
  <c r="B333" i="1"/>
  <c r="F235" i="1"/>
  <c r="B286" i="1" s="1"/>
  <c r="E242" i="1"/>
  <c r="G235" i="1" s="1"/>
  <c r="D286" i="1" s="1"/>
  <c r="D308" i="1" s="1"/>
  <c r="C248" i="1" l="1"/>
  <c r="B334" i="1"/>
  <c r="G332" i="1"/>
  <c r="H235" i="1"/>
  <c r="F236" i="1"/>
  <c r="B287" i="1" s="1"/>
  <c r="E244" i="1"/>
  <c r="G236" i="1" s="1"/>
  <c r="D287" i="1" s="1"/>
  <c r="D309" i="1" s="1"/>
  <c r="C250" i="1" l="1"/>
  <c r="D248" i="1"/>
  <c r="B335" i="1"/>
  <c r="G333" i="1"/>
  <c r="H236" i="1"/>
  <c r="F237" i="1"/>
  <c r="B288" i="1" s="1"/>
  <c r="E246" i="1"/>
  <c r="G237" i="1" s="1"/>
  <c r="D288" i="1" s="1"/>
  <c r="D310" i="1" s="1"/>
  <c r="H237" i="1" l="1"/>
  <c r="B336" i="1"/>
  <c r="G334" i="1"/>
  <c r="F238" i="1"/>
  <c r="B289" i="1" s="1"/>
  <c r="E248" i="1"/>
  <c r="G238" i="1" s="1"/>
  <c r="D289" i="1" s="1"/>
  <c r="D311" i="1" s="1"/>
  <c r="H238" i="1" l="1"/>
  <c r="G335" i="1"/>
  <c r="B337" i="1"/>
  <c r="G336" i="1" l="1"/>
  <c r="G337" i="1" l="1"/>
  <c r="G338" i="1" s="1"/>
  <c r="E291" i="1"/>
  <c r="E301" i="1" s="1"/>
  <c r="E302" i="1" l="1"/>
  <c r="E303" i="1"/>
  <c r="E304" i="1"/>
  <c r="E305" i="1"/>
  <c r="E306" i="1"/>
  <c r="E307" i="1"/>
  <c r="E308" i="1"/>
  <c r="E309" i="1"/>
  <c r="E310" i="1"/>
  <c r="E311" i="1"/>
  <c r="E312" i="1" l="1"/>
  <c r="E313" i="1" s="1"/>
  <c r="B365" i="1" s="1"/>
  <c r="C328" i="1"/>
  <c r="E328" i="1" s="1"/>
  <c r="J328" i="1" s="1"/>
  <c r="C336" i="1"/>
  <c r="F336" i="1" s="1"/>
  <c r="K336" i="1" s="1"/>
  <c r="C329" i="1"/>
  <c r="D329" i="1" s="1"/>
  <c r="I329" i="1" s="1"/>
  <c r="C330" i="1"/>
  <c r="F330" i="1" s="1"/>
  <c r="K330" i="1" s="1"/>
  <c r="C337" i="1"/>
  <c r="H337" i="1" s="1"/>
  <c r="C332" i="1"/>
  <c r="H332" i="1" s="1"/>
  <c r="J327" i="1"/>
  <c r="C331" i="1"/>
  <c r="H331" i="1" s="1"/>
  <c r="C333" i="1"/>
  <c r="E333" i="1" s="1"/>
  <c r="J333" i="1" s="1"/>
  <c r="C335" i="1"/>
  <c r="F335" i="1" s="1"/>
  <c r="K335" i="1" s="1"/>
  <c r="C334" i="1"/>
  <c r="E334" i="1" s="1"/>
  <c r="J334" i="1" s="1"/>
  <c r="E314" i="1" l="1"/>
  <c r="E320" i="1"/>
  <c r="D333" i="1"/>
  <c r="I333" i="1" s="1"/>
  <c r="F333" i="1"/>
  <c r="K333" i="1" s="1"/>
  <c r="H335" i="1"/>
  <c r="H328" i="1"/>
  <c r="H336" i="1"/>
  <c r="D336" i="1"/>
  <c r="I336" i="1" s="1"/>
  <c r="F328" i="1"/>
  <c r="K328" i="1" s="1"/>
  <c r="E336" i="1"/>
  <c r="J336" i="1" s="1"/>
  <c r="D331" i="1"/>
  <c r="I331" i="1" s="1"/>
  <c r="D335" i="1"/>
  <c r="I335" i="1" s="1"/>
  <c r="E329" i="1"/>
  <c r="J329" i="1" s="1"/>
  <c r="H333" i="1"/>
  <c r="D337" i="1"/>
  <c r="I337" i="1" s="1"/>
  <c r="F329" i="1"/>
  <c r="K329" i="1" s="1"/>
  <c r="D328" i="1"/>
  <c r="I328" i="1" s="1"/>
  <c r="E331" i="1"/>
  <c r="J331" i="1" s="1"/>
  <c r="F331" i="1"/>
  <c r="K331" i="1" s="1"/>
  <c r="F332" i="1"/>
  <c r="K332" i="1" s="1"/>
  <c r="F337" i="1"/>
  <c r="K337" i="1" s="1"/>
  <c r="E335" i="1"/>
  <c r="J335" i="1" s="1"/>
  <c r="D332" i="1"/>
  <c r="I332" i="1" s="1"/>
  <c r="H329" i="1"/>
  <c r="F334" i="1"/>
  <c r="K334" i="1" s="1"/>
  <c r="E332" i="1"/>
  <c r="J332" i="1" s="1"/>
  <c r="I327" i="1"/>
  <c r="E337" i="1"/>
  <c r="J337" i="1" s="1"/>
  <c r="D330" i="1"/>
  <c r="I330" i="1" s="1"/>
  <c r="K327" i="1"/>
  <c r="H334" i="1"/>
  <c r="D334" i="1"/>
  <c r="I334" i="1" s="1"/>
  <c r="E330" i="1"/>
  <c r="J330" i="1" s="1"/>
  <c r="H330" i="1"/>
  <c r="H338" i="1" l="1"/>
  <c r="H340" i="1" s="1"/>
  <c r="B363" i="1" s="1"/>
  <c r="E315" i="1"/>
  <c r="C369" i="1"/>
  <c r="D369" i="1" s="1"/>
  <c r="K338" i="1"/>
  <c r="K340" i="1" s="1"/>
  <c r="J338" i="1"/>
  <c r="J340" i="1" s="1"/>
  <c r="I338" i="1"/>
  <c r="I340" i="1" s="1"/>
  <c r="B366" i="1" l="1"/>
  <c r="B367" i="1"/>
  <c r="E369" i="1"/>
  <c r="F369" i="1"/>
  <c r="B376" i="1" l="1"/>
  <c r="B371" i="1"/>
</calcChain>
</file>

<file path=xl/sharedStrings.xml><?xml version="1.0" encoding="utf-8"?>
<sst xmlns="http://schemas.openxmlformats.org/spreadsheetml/2006/main" count="159" uniqueCount="108">
  <si>
    <t>сумма</t>
  </si>
  <si>
    <t>s</t>
  </si>
  <si>
    <r>
      <t>x</t>
    </r>
    <r>
      <rPr>
        <b/>
        <vertAlign val="subscript"/>
        <sz val="10"/>
        <color rgb="FF000000"/>
        <rFont val="Times New Roman"/>
        <family val="1"/>
        <charset val="204"/>
      </rPr>
      <t>i</t>
    </r>
  </si>
  <si>
    <r>
      <t>x</t>
    </r>
    <r>
      <rPr>
        <b/>
        <vertAlign val="superscript"/>
        <sz val="10"/>
        <color rgb="FF000000"/>
        <rFont val="Times New Roman"/>
        <family val="1"/>
        <charset val="204"/>
      </rPr>
      <t>2</t>
    </r>
    <r>
      <rPr>
        <b/>
        <vertAlign val="subscript"/>
        <sz val="10"/>
        <color rgb="FF000000"/>
        <rFont val="Times New Roman"/>
        <family val="1"/>
        <charset val="204"/>
      </rPr>
      <t>i</t>
    </r>
  </si>
  <si>
    <t>s*</t>
  </si>
  <si>
    <t>Размах варьирования</t>
  </si>
  <si>
    <t>Группирование</t>
  </si>
  <si>
    <t>№</t>
  </si>
  <si>
    <t>Границы интервала</t>
  </si>
  <si>
    <t>Частота</t>
  </si>
  <si>
    <t>Частотность</t>
  </si>
  <si>
    <t>Середина интервала</t>
  </si>
  <si>
    <t>накопленная част</t>
  </si>
  <si>
    <t>середина инт</t>
  </si>
  <si>
    <t>Точечная оценка</t>
  </si>
  <si>
    <t>Среднее арифметич.</t>
  </si>
  <si>
    <t>частота-v</t>
  </si>
  <si>
    <t>середина инт-х</t>
  </si>
  <si>
    <t>х в квадрате</t>
  </si>
  <si>
    <t xml:space="preserve">s </t>
  </si>
  <si>
    <t>v</t>
  </si>
  <si>
    <t xml:space="preserve">номер </t>
  </si>
  <si>
    <t>yi в квадр</t>
  </si>
  <si>
    <t>кубе</t>
  </si>
  <si>
    <t>четв</t>
  </si>
  <si>
    <t>частота в интервале</t>
  </si>
  <si>
    <t>vy</t>
  </si>
  <si>
    <t>vy в кв</t>
  </si>
  <si>
    <t>vy в куб</t>
  </si>
  <si>
    <t>vy в четв</t>
  </si>
  <si>
    <t>y i относительные середины интервалов</t>
  </si>
  <si>
    <t>с=наибольшая частота</t>
  </si>
  <si>
    <t>суммы</t>
  </si>
  <si>
    <t>нач моменты</t>
  </si>
  <si>
    <t>h1</t>
  </si>
  <si>
    <t>h2</t>
  </si>
  <si>
    <t>h3</t>
  </si>
  <si>
    <t>h4</t>
  </si>
  <si>
    <r>
      <rPr>
        <sz val="11"/>
        <color theme="1"/>
        <rFont val="Calibri"/>
        <family val="2"/>
        <charset val="204"/>
      </rPr>
      <t>∑</t>
    </r>
    <r>
      <rPr>
        <sz val="8.8000000000000007"/>
        <color theme="1"/>
        <rFont val="Calibri"/>
        <family val="2"/>
        <charset val="204"/>
      </rPr>
      <t>0</t>
    </r>
  </si>
  <si>
    <t>∑1</t>
  </si>
  <si>
    <t>∑2</t>
  </si>
  <si>
    <t>∑3</t>
  </si>
  <si>
    <t>∑4</t>
  </si>
  <si>
    <t>m2</t>
  </si>
  <si>
    <t>m3</t>
  </si>
  <si>
    <t>дельта в кв</t>
  </si>
  <si>
    <t>дельта в кубе</t>
  </si>
  <si>
    <t>дельта в четв</t>
  </si>
  <si>
    <t>m4</t>
  </si>
  <si>
    <t>s в кв</t>
  </si>
  <si>
    <t>s в куб</t>
  </si>
  <si>
    <t>s в четв</t>
  </si>
  <si>
    <t>значение при наибольшем</t>
  </si>
  <si>
    <t>Оценка параметров распределения</t>
  </si>
  <si>
    <t>2m=x1-x2</t>
  </si>
  <si>
    <t>m</t>
  </si>
  <si>
    <t>эпсилон</t>
  </si>
  <si>
    <t>Построение доверительных интервалов</t>
  </si>
  <si>
    <t>xi</t>
  </si>
  <si>
    <t>xi 2</t>
  </si>
  <si>
    <t>всп</t>
  </si>
  <si>
    <t>s ква</t>
  </si>
  <si>
    <t>n-1=19</t>
  </si>
  <si>
    <t>%</t>
  </si>
  <si>
    <t>р1</t>
  </si>
  <si>
    <t>р2</t>
  </si>
  <si>
    <t>х1 в квадр</t>
  </si>
  <si>
    <t>х2 в квадр</t>
  </si>
  <si>
    <r>
      <t>σ</t>
    </r>
    <r>
      <rPr>
        <b/>
        <vertAlign val="subscript"/>
        <sz val="14"/>
        <color rgb="FF000000"/>
        <rFont val="Times New Roman"/>
        <family val="1"/>
        <charset val="204"/>
      </rPr>
      <t>х</t>
    </r>
    <r>
      <rPr>
        <b/>
        <vertAlign val="superscript"/>
        <sz val="14"/>
        <color rgb="FF000000"/>
        <rFont val="Times New Roman"/>
        <family val="1"/>
        <charset val="204"/>
      </rPr>
      <t xml:space="preserve">2 </t>
    </r>
  </si>
  <si>
    <t>1 действие</t>
  </si>
  <si>
    <t>2 дейст</t>
  </si>
  <si>
    <r>
      <t>σ</t>
    </r>
    <r>
      <rPr>
        <b/>
        <vertAlign val="subscript"/>
        <sz val="14"/>
        <color rgb="FF000000"/>
        <rFont val="Times New Roman"/>
        <family val="1"/>
        <charset val="204"/>
      </rPr>
      <t>х</t>
    </r>
  </si>
  <si>
    <t>E</t>
  </si>
  <si>
    <t>S</t>
  </si>
  <si>
    <t>Критерий хи-квадрат для проверки статистических гипотез</t>
  </si>
  <si>
    <t>таблица 7</t>
  </si>
  <si>
    <t>истинные границы</t>
  </si>
  <si>
    <t>Ф(Zi)</t>
  </si>
  <si>
    <t>Pi</t>
  </si>
  <si>
    <r>
      <t>np</t>
    </r>
    <r>
      <rPr>
        <vertAlign val="subscript"/>
        <sz val="10"/>
        <color rgb="FF000000"/>
        <rFont val="Times New Roman"/>
        <family val="1"/>
        <charset val="204"/>
      </rPr>
      <t>i</t>
    </r>
  </si>
  <si>
    <r>
      <t></t>
    </r>
    <r>
      <rPr>
        <vertAlign val="subscript"/>
        <sz val="10"/>
        <color rgb="FF000000"/>
        <rFont val="Times New Roman"/>
        <family val="1"/>
        <charset val="204"/>
      </rPr>
      <t>i</t>
    </r>
    <r>
      <rPr>
        <sz val="10"/>
        <color rgb="FF000000"/>
        <rFont val="Times New Roman"/>
        <family val="1"/>
        <charset val="204"/>
      </rPr>
      <t>-np</t>
    </r>
    <r>
      <rPr>
        <vertAlign val="subscript"/>
        <sz val="10"/>
        <color rgb="FF000000"/>
        <rFont val="Times New Roman"/>
        <family val="1"/>
        <charset val="204"/>
      </rPr>
      <t>i</t>
    </r>
  </si>
  <si>
    <r>
      <t>(</t>
    </r>
    <r>
      <rPr>
        <vertAlign val="subscript"/>
        <sz val="10"/>
        <color rgb="FF000000"/>
        <rFont val="Times New Roman"/>
        <family val="1"/>
        <charset val="204"/>
      </rPr>
      <t>i</t>
    </r>
    <r>
      <rPr>
        <sz val="10"/>
        <color rgb="FF000000"/>
        <rFont val="Times New Roman"/>
        <family val="1"/>
        <charset val="204"/>
      </rPr>
      <t>-np</t>
    </r>
    <r>
      <rPr>
        <vertAlign val="subscript"/>
        <sz val="10"/>
        <color rgb="FF000000"/>
        <rFont val="Times New Roman"/>
        <family val="1"/>
        <charset val="204"/>
      </rPr>
      <t>i</t>
    </r>
    <r>
      <rPr>
        <sz val="10"/>
        <color rgb="FF000000"/>
        <rFont val="Times New Roman"/>
        <family val="1"/>
        <charset val="204"/>
      </rPr>
      <t>)</t>
    </r>
    <r>
      <rPr>
        <vertAlign val="superscript"/>
        <sz val="10"/>
        <color rgb="FF000000"/>
        <rFont val="Times New Roman"/>
        <family val="1"/>
        <charset val="204"/>
      </rPr>
      <t>2</t>
    </r>
    <r>
      <rPr>
        <sz val="10"/>
        <color rgb="FF000000"/>
        <rFont val="Times New Roman"/>
        <family val="1"/>
        <charset val="204"/>
      </rPr>
      <t>/</t>
    </r>
  </si>
  <si>
    <t>x2</t>
  </si>
  <si>
    <t>проверка гипотезы</t>
  </si>
  <si>
    <r>
      <t>x</t>
    </r>
    <r>
      <rPr>
        <vertAlign val="subscript"/>
        <sz val="10"/>
        <color rgb="FF000000"/>
        <rFont val="Times New Roman"/>
        <family val="1"/>
        <charset val="204"/>
      </rPr>
      <t>i</t>
    </r>
  </si>
  <si>
    <r>
      <t>y</t>
    </r>
    <r>
      <rPr>
        <vertAlign val="subscript"/>
        <sz val="10"/>
        <color rgb="FF000000"/>
        <rFont val="Times New Roman"/>
        <family val="1"/>
        <charset val="204"/>
      </rPr>
      <t>i</t>
    </r>
  </si>
  <si>
    <r>
      <t>z</t>
    </r>
    <r>
      <rPr>
        <vertAlign val="subscript"/>
        <sz val="10"/>
        <color rgb="FF000000"/>
        <rFont val="Times New Roman"/>
        <family val="1"/>
        <charset val="204"/>
      </rPr>
      <t>i</t>
    </r>
    <r>
      <rPr>
        <sz val="10"/>
        <color rgb="FF000000"/>
        <rFont val="Times New Roman"/>
        <family val="1"/>
        <charset val="204"/>
      </rPr>
      <t>=x</t>
    </r>
    <r>
      <rPr>
        <vertAlign val="subscript"/>
        <sz val="10"/>
        <color rgb="FF000000"/>
        <rFont val="Times New Roman"/>
        <family val="1"/>
        <charset val="204"/>
      </rPr>
      <t>i</t>
    </r>
    <r>
      <rPr>
        <sz val="10"/>
        <color rgb="FF000000"/>
        <rFont val="Times New Roman"/>
        <family val="1"/>
        <charset val="204"/>
      </rPr>
      <t>-y</t>
    </r>
    <r>
      <rPr>
        <vertAlign val="subscript"/>
        <sz val="10"/>
        <color rgb="FF000000"/>
        <rFont val="Times New Roman"/>
        <family val="1"/>
        <charset val="204"/>
      </rPr>
      <t>i</t>
    </r>
  </si>
  <si>
    <t>l=</t>
  </si>
  <si>
    <t xml:space="preserve">Таблицa подсчета частот и частотностей по интервалам вариационного ряда </t>
  </si>
  <si>
    <t xml:space="preserve">Ожидание </t>
  </si>
  <si>
    <t>Сумма</t>
  </si>
  <si>
    <t>Смещенная оценка</t>
  </si>
  <si>
    <t>Медиана</t>
  </si>
  <si>
    <t>Несмещенная оценка</t>
  </si>
  <si>
    <t>min</t>
  </si>
  <si>
    <t>max</t>
  </si>
  <si>
    <t>произведение</t>
  </si>
  <si>
    <t>Мода</t>
  </si>
  <si>
    <t>дельта</t>
  </si>
  <si>
    <t>m= (426+456)/2</t>
  </si>
  <si>
    <t>х сред</t>
  </si>
  <si>
    <t>s зв</t>
  </si>
  <si>
    <t>Значение</t>
  </si>
  <si>
    <t>xi /yi</t>
  </si>
  <si>
    <t>Число инверсий</t>
  </si>
  <si>
    <t>x</t>
  </si>
  <si>
    <t>y</t>
  </si>
  <si>
    <r>
      <t xml:space="preserve">Суммарное </t>
    </r>
    <r>
      <rPr>
        <sz val="11"/>
        <color theme="1"/>
        <rFont val="Arial"/>
        <family val="2"/>
        <charset val="204"/>
      </rPr>
      <t>число инверсий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</si>
</sst>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"/>
    <numFmt numFmtId="167" formatCode="0.000"/>
    <numFmt numFmtId="168" formatCode="0.00000000"/>
    <numFmt numFmtId="169" formatCode="0.000000"/>
  </numFmts>
  <fonts count="28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vertAlign val="subscript"/>
      <sz val="10"/>
      <color rgb="FF000000"/>
      <name val="Times New Roman"/>
      <family val="1"/>
      <charset val="204"/>
    </font>
    <font>
      <b/>
      <vertAlign val="superscript"/>
      <sz val="10"/>
      <color rgb="FF000000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  <charset val="204"/>
    </font>
    <font>
      <sz val="11"/>
      <name val="Courier New"/>
      <family val="3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b/>
      <vertAlign val="superscript"/>
      <sz val="14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sz val="11"/>
      <color rgb="FF9C0004"/>
      <name val="Calibri"/>
      <family val="2"/>
      <charset val="204"/>
    </font>
    <font>
      <sz val="11"/>
      <color rgb="FF005F00"/>
      <name val="Calibri"/>
      <family val="2"/>
      <charset val="204"/>
    </font>
    <font>
      <sz val="14"/>
      <color theme="1"/>
      <name val="Times New Roman"/>
      <family val="1"/>
      <charset val="204"/>
    </font>
    <font>
      <sz val="11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5CE"/>
        <bgColor indexed="64"/>
      </patternFill>
    </fill>
    <fill>
      <patternFill patternType="solid">
        <fgColor rgb="FFC5EDCE"/>
        <bgColor indexed="64"/>
      </patternFill>
    </fill>
  </fills>
  <borders count="1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/>
      </top>
      <bottom style="thin">
        <color theme="0" tint="-0.14999847407452621"/>
      </bottom>
      <diagonal/>
    </border>
    <border>
      <left style="thin">
        <color theme="2"/>
      </left>
      <right/>
      <top/>
      <bottom/>
      <diagonal/>
    </border>
    <border>
      <left style="medium">
        <color theme="1"/>
      </left>
      <right style="thin">
        <color theme="0" tint="-0.14999847407452621"/>
      </right>
      <top style="thin">
        <color theme="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medium">
        <color theme="1"/>
      </top>
      <bottom/>
      <diagonal/>
    </border>
    <border>
      <left style="thin">
        <color theme="2"/>
      </left>
      <right style="thin">
        <color theme="2"/>
      </right>
      <top style="medium">
        <color theme="1"/>
      </top>
      <bottom/>
      <diagonal/>
    </border>
    <border>
      <left/>
      <right style="thin">
        <color theme="0" tint="-0.14999847407452621"/>
      </right>
      <top style="thin">
        <color theme="2"/>
      </top>
      <bottom style="thin">
        <color theme="0" tint="-0.14999847407452621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2"/>
      </top>
      <bottom/>
      <diagonal/>
    </border>
    <border>
      <left style="medium">
        <color theme="1"/>
      </left>
      <right style="thin">
        <color theme="2"/>
      </right>
      <top style="medium">
        <color theme="1"/>
      </top>
      <bottom/>
      <diagonal/>
    </border>
    <border>
      <left style="medium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2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/>
      <top/>
      <bottom/>
      <diagonal/>
    </border>
    <border>
      <left style="thin">
        <color theme="2"/>
      </left>
      <right style="medium">
        <color theme="1"/>
      </right>
      <top style="thin">
        <color theme="2"/>
      </top>
      <bottom/>
      <diagonal/>
    </border>
    <border>
      <left/>
      <right style="thin">
        <color theme="2"/>
      </right>
      <top/>
      <bottom style="medium">
        <color theme="1"/>
      </bottom>
      <diagonal/>
    </border>
    <border>
      <left style="thin">
        <color theme="2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6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6" fillId="0" borderId="0" xfId="0" applyFont="1"/>
    <xf numFmtId="166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0" borderId="6" xfId="0" applyBorder="1"/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8" fillId="0" borderId="0" xfId="0" applyFont="1"/>
    <xf numFmtId="165" fontId="10" fillId="0" borderId="0" xfId="0" applyNumberFormat="1" applyFont="1" applyAlignment="1">
      <alignment vertical="center" wrapText="1"/>
    </xf>
    <xf numFmtId="165" fontId="10" fillId="0" borderId="0" xfId="0" applyNumberFormat="1" applyFont="1" applyAlignment="1">
      <alignment vertical="center"/>
    </xf>
    <xf numFmtId="167" fontId="0" fillId="0" borderId="0" xfId="0" applyNumberFormat="1"/>
    <xf numFmtId="0" fontId="0" fillId="2" borderId="0" xfId="0" applyFill="1"/>
    <xf numFmtId="167" fontId="0" fillId="0" borderId="8" xfId="0" applyNumberFormat="1" applyBorder="1"/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justify" vertical="center"/>
    </xf>
    <xf numFmtId="167" fontId="1" fillId="0" borderId="0" xfId="0" applyNumberFormat="1" applyFont="1" applyAlignment="1">
      <alignment horizontal="justify" vertical="center"/>
    </xf>
    <xf numFmtId="0" fontId="0" fillId="3" borderId="0" xfId="0" applyFill="1"/>
    <xf numFmtId="0" fontId="0" fillId="3" borderId="24" xfId="0" applyFill="1" applyBorder="1"/>
    <xf numFmtId="0" fontId="0" fillId="3" borderId="23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0" borderId="28" xfId="0" applyBorder="1"/>
    <xf numFmtId="1" fontId="0" fillId="3" borderId="29" xfId="0" applyNumberFormat="1" applyFill="1" applyBorder="1"/>
    <xf numFmtId="0" fontId="0" fillId="0" borderId="27" xfId="0" applyBorder="1"/>
    <xf numFmtId="0" fontId="0" fillId="3" borderId="30" xfId="0" applyFill="1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3" borderId="31" xfId="0" applyFill="1" applyBorder="1"/>
    <xf numFmtId="0" fontId="0" fillId="3" borderId="29" xfId="0" applyFill="1" applyBorder="1"/>
    <xf numFmtId="0" fontId="0" fillId="0" borderId="32" xfId="0" applyBorder="1"/>
    <xf numFmtId="0" fontId="0" fillId="3" borderId="28" xfId="0" applyFill="1" applyBorder="1"/>
    <xf numFmtId="0" fontId="0" fillId="3" borderId="38" xfId="0" applyFill="1" applyBorder="1"/>
    <xf numFmtId="0" fontId="0" fillId="3" borderId="47" xfId="0" applyFill="1" applyBorder="1"/>
    <xf numFmtId="0" fontId="0" fillId="0" borderId="48" xfId="0" applyBorder="1"/>
    <xf numFmtId="0" fontId="0" fillId="3" borderId="49" xfId="0" applyFill="1" applyBorder="1"/>
    <xf numFmtId="0" fontId="0" fillId="3" borderId="50" xfId="0" applyFill="1" applyBorder="1"/>
    <xf numFmtId="0" fontId="0" fillId="3" borderId="58" xfId="0" applyFill="1" applyBorder="1"/>
    <xf numFmtId="2" fontId="0" fillId="3" borderId="59" xfId="0" applyNumberFormat="1" applyFill="1" applyBorder="1"/>
    <xf numFmtId="2" fontId="0" fillId="3" borderId="60" xfId="0" applyNumberFormat="1" applyFill="1" applyBorder="1"/>
    <xf numFmtId="1" fontId="0" fillId="3" borderId="47" xfId="0" applyNumberFormat="1" applyFill="1" applyBorder="1"/>
    <xf numFmtId="1" fontId="0" fillId="3" borderId="57" xfId="0" applyNumberFormat="1" applyFill="1" applyBorder="1" applyAlignment="1">
      <alignment vertical="center"/>
    </xf>
    <xf numFmtId="0" fontId="0" fillId="3" borderId="57" xfId="0" applyFill="1" applyBorder="1" applyAlignment="1">
      <alignment vertical="center"/>
    </xf>
    <xf numFmtId="2" fontId="0" fillId="3" borderId="56" xfId="0" applyNumberFormat="1" applyFill="1" applyBorder="1" applyAlignment="1">
      <alignment vertical="center"/>
    </xf>
    <xf numFmtId="0" fontId="0" fillId="3" borderId="61" xfId="0" applyFill="1" applyBorder="1" applyAlignment="1">
      <alignment vertical="center"/>
    </xf>
    <xf numFmtId="0" fontId="0" fillId="3" borderId="51" xfId="0" applyFill="1" applyBorder="1" applyAlignment="1">
      <alignment vertical="center"/>
    </xf>
    <xf numFmtId="1" fontId="0" fillId="3" borderId="51" xfId="0" applyNumberFormat="1" applyFill="1" applyBorder="1" applyAlignment="1">
      <alignment vertical="center"/>
    </xf>
    <xf numFmtId="0" fontId="0" fillId="3" borderId="62" xfId="0" applyFill="1" applyBorder="1" applyAlignment="1">
      <alignment vertical="center"/>
    </xf>
    <xf numFmtId="2" fontId="0" fillId="3" borderId="51" xfId="0" applyNumberFormat="1" applyFill="1" applyBorder="1" applyAlignment="1">
      <alignment vertical="center"/>
    </xf>
    <xf numFmtId="0" fontId="1" fillId="4" borderId="9" xfId="0" applyFont="1" applyFill="1" applyBorder="1" applyAlignment="1">
      <alignment horizontal="justify" vertical="center"/>
    </xf>
    <xf numFmtId="0" fontId="1" fillId="4" borderId="5" xfId="0" applyFont="1" applyFill="1" applyBorder="1" applyAlignment="1">
      <alignment horizontal="justify" vertical="center"/>
    </xf>
    <xf numFmtId="0" fontId="1" fillId="4" borderId="0" xfId="0" applyFont="1" applyFill="1" applyAlignment="1">
      <alignment horizontal="justify" vertical="center"/>
    </xf>
    <xf numFmtId="2" fontId="0" fillId="4" borderId="39" xfId="0" applyNumberFormat="1" applyFill="1" applyBorder="1"/>
    <xf numFmtId="2" fontId="0" fillId="4" borderId="42" xfId="0" applyNumberFormat="1" applyFill="1" applyBorder="1"/>
    <xf numFmtId="2" fontId="0" fillId="5" borderId="16" xfId="0" applyNumberFormat="1" applyFill="1" applyBorder="1"/>
    <xf numFmtId="2" fontId="0" fillId="5" borderId="17" xfId="0" applyNumberFormat="1" applyFill="1" applyBorder="1"/>
    <xf numFmtId="2" fontId="0" fillId="5" borderId="8" xfId="0" applyNumberFormat="1" applyFill="1" applyBorder="1"/>
    <xf numFmtId="2" fontId="0" fillId="5" borderId="19" xfId="0" applyNumberFormat="1" applyFill="1" applyBorder="1"/>
    <xf numFmtId="0" fontId="1" fillId="5" borderId="9" xfId="0" applyFont="1" applyFill="1" applyBorder="1" applyAlignment="1">
      <alignment horizontal="justify" vertical="center"/>
    </xf>
    <xf numFmtId="2" fontId="0" fillId="3" borderId="0" xfId="0" applyNumberFormat="1" applyFill="1"/>
    <xf numFmtId="2" fontId="0" fillId="3" borderId="55" xfId="0" applyNumberFormat="1" applyFill="1" applyBorder="1"/>
    <xf numFmtId="2" fontId="0" fillId="3" borderId="63" xfId="0" applyNumberFormat="1" applyFill="1" applyBorder="1"/>
    <xf numFmtId="2" fontId="0" fillId="5" borderId="15" xfId="0" applyNumberFormat="1" applyFill="1" applyBorder="1"/>
    <xf numFmtId="2" fontId="0" fillId="5" borderId="18" xfId="0" applyNumberFormat="1" applyFill="1" applyBorder="1"/>
    <xf numFmtId="2" fontId="0" fillId="5" borderId="20" xfId="0" applyNumberFormat="1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167" fontId="0" fillId="0" borderId="10" xfId="0" applyNumberFormat="1" applyBorder="1" applyAlignment="1">
      <alignment horizontal="center"/>
    </xf>
    <xf numFmtId="0" fontId="2" fillId="0" borderId="64" xfId="0" applyFont="1" applyBorder="1" applyAlignment="1">
      <alignment horizontal="justify" vertical="center"/>
    </xf>
    <xf numFmtId="0" fontId="2" fillId="0" borderId="13" xfId="0" applyFont="1" applyBorder="1" applyAlignment="1">
      <alignment horizontal="justify" vertical="center"/>
    </xf>
    <xf numFmtId="0" fontId="0" fillId="0" borderId="65" xfId="0" applyBorder="1"/>
    <xf numFmtId="166" fontId="0" fillId="0" borderId="11" xfId="0" applyNumberFormat="1" applyBorder="1" applyAlignment="1">
      <alignment horizont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166" fontId="0" fillId="0" borderId="36" xfId="0" applyNumberFormat="1" applyBorder="1" applyAlignment="1">
      <alignment horizontal="center"/>
    </xf>
    <xf numFmtId="167" fontId="0" fillId="0" borderId="70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6" fontId="0" fillId="0" borderId="37" xfId="0" applyNumberFormat="1" applyBorder="1" applyAlignment="1">
      <alignment horizontal="center"/>
    </xf>
    <xf numFmtId="167" fontId="0" fillId="0" borderId="71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13" xfId="0" applyNumberFormat="1" applyBorder="1"/>
    <xf numFmtId="164" fontId="0" fillId="0" borderId="7" xfId="0" applyNumberFormat="1" applyBorder="1"/>
    <xf numFmtId="167" fontId="0" fillId="0" borderId="7" xfId="0" applyNumberFormat="1" applyBorder="1"/>
    <xf numFmtId="0" fontId="5" fillId="3" borderId="16" xfId="0" applyFont="1" applyFill="1" applyBorder="1" applyAlignment="1">
      <alignment horizontal="center" vertical="center"/>
    </xf>
    <xf numFmtId="167" fontId="0" fillId="3" borderId="17" xfId="0" applyNumberFormat="1" applyFill="1" applyBorder="1" applyAlignment="1">
      <alignment horizontal="center" vertical="center"/>
    </xf>
    <xf numFmtId="167" fontId="0" fillId="3" borderId="0" xfId="0" applyNumberFormat="1" applyFill="1"/>
    <xf numFmtId="0" fontId="0" fillId="0" borderId="82" xfId="0" applyBorder="1"/>
    <xf numFmtId="49" fontId="20" fillId="0" borderId="81" xfId="0" applyNumberFormat="1" applyFont="1" applyBorder="1" applyAlignment="1">
      <alignment wrapText="1"/>
    </xf>
    <xf numFmtId="167" fontId="0" fillId="3" borderId="83" xfId="0" applyNumberFormat="1" applyFill="1" applyBorder="1"/>
    <xf numFmtId="167" fontId="0" fillId="3" borderId="63" xfId="0" applyNumberFormat="1" applyFill="1" applyBorder="1"/>
    <xf numFmtId="166" fontId="0" fillId="0" borderId="84" xfId="0" applyNumberFormat="1" applyBorder="1"/>
    <xf numFmtId="0" fontId="0" fillId="0" borderId="85" xfId="0" applyBorder="1"/>
    <xf numFmtId="166" fontId="0" fillId="0" borderId="86" xfId="0" applyNumberFormat="1" applyBorder="1"/>
    <xf numFmtId="0" fontId="0" fillId="0" borderId="35" xfId="0" applyBorder="1"/>
    <xf numFmtId="167" fontId="0" fillId="3" borderId="54" xfId="0" applyNumberFormat="1" applyFill="1" applyBorder="1"/>
    <xf numFmtId="0" fontId="0" fillId="0" borderId="59" xfId="0" applyBorder="1"/>
    <xf numFmtId="167" fontId="0" fillId="3" borderId="88" xfId="0" applyNumberFormat="1" applyFill="1" applyBorder="1"/>
    <xf numFmtId="0" fontId="0" fillId="0" borderId="95" xfId="0" applyBorder="1"/>
    <xf numFmtId="1" fontId="0" fillId="0" borderId="95" xfId="0" applyNumberFormat="1" applyBorder="1"/>
    <xf numFmtId="167" fontId="0" fillId="0" borderId="95" xfId="0" applyNumberFormat="1" applyBorder="1"/>
    <xf numFmtId="1" fontId="0" fillId="0" borderId="99" xfId="0" applyNumberFormat="1" applyBorder="1"/>
    <xf numFmtId="167" fontId="0" fillId="0" borderId="100" xfId="0" applyNumberFormat="1" applyBorder="1"/>
    <xf numFmtId="1" fontId="0" fillId="0" borderId="101" xfId="0" applyNumberFormat="1" applyBorder="1"/>
    <xf numFmtId="167" fontId="0" fillId="0" borderId="102" xfId="0" applyNumberFormat="1" applyBorder="1"/>
    <xf numFmtId="167" fontId="0" fillId="0" borderId="103" xfId="0" applyNumberFormat="1" applyBorder="1"/>
    <xf numFmtId="167" fontId="0" fillId="0" borderId="104" xfId="0" applyNumberFormat="1" applyBorder="1"/>
    <xf numFmtId="0" fontId="18" fillId="0" borderId="105" xfId="0" applyFont="1" applyBorder="1"/>
    <xf numFmtId="0" fontId="18" fillId="0" borderId="106" xfId="0" applyFont="1" applyBorder="1"/>
    <xf numFmtId="0" fontId="18" fillId="0" borderId="107" xfId="0" applyFont="1" applyBorder="1"/>
    <xf numFmtId="167" fontId="5" fillId="0" borderId="95" xfId="0" applyNumberFormat="1" applyFont="1" applyBorder="1"/>
    <xf numFmtId="0" fontId="5" fillId="0" borderId="95" xfId="0" applyFont="1" applyBorder="1"/>
    <xf numFmtId="1" fontId="0" fillId="0" borderId="96" xfId="0" applyNumberFormat="1" applyBorder="1"/>
    <xf numFmtId="167" fontId="0" fillId="0" borderId="97" xfId="0" applyNumberFormat="1" applyBorder="1"/>
    <xf numFmtId="167" fontId="0" fillId="0" borderId="98" xfId="0" applyNumberFormat="1" applyBorder="1"/>
    <xf numFmtId="0" fontId="0" fillId="0" borderId="81" xfId="0" applyBorder="1"/>
    <xf numFmtId="0" fontId="0" fillId="0" borderId="109" xfId="0" applyBorder="1"/>
    <xf numFmtId="2" fontId="0" fillId="0" borderId="99" xfId="0" applyNumberFormat="1" applyBorder="1"/>
    <xf numFmtId="2" fontId="0" fillId="0" borderId="101" xfId="0" applyNumberFormat="1" applyBorder="1"/>
    <xf numFmtId="1" fontId="0" fillId="0" borderId="102" xfId="0" applyNumberFormat="1" applyBorder="1"/>
    <xf numFmtId="0" fontId="0" fillId="0" borderId="105" xfId="0" applyBorder="1"/>
    <xf numFmtId="0" fontId="21" fillId="0" borderId="106" xfId="0" applyFont="1" applyBorder="1" applyAlignment="1">
      <alignment horizontal="justify" vertical="center"/>
    </xf>
    <xf numFmtId="0" fontId="0" fillId="0" borderId="104" xfId="0" applyBorder="1"/>
    <xf numFmtId="2" fontId="0" fillId="0" borderId="96" xfId="0" applyNumberFormat="1" applyBorder="1"/>
    <xf numFmtId="1" fontId="0" fillId="0" borderId="97" xfId="0" applyNumberFormat="1" applyBorder="1"/>
    <xf numFmtId="1" fontId="0" fillId="0" borderId="95" xfId="0" applyNumberFormat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3" borderId="59" xfId="0" applyFill="1" applyBorder="1"/>
    <xf numFmtId="0" fontId="0" fillId="3" borderId="112" xfId="0" applyFill="1" applyBorder="1"/>
    <xf numFmtId="1" fontId="0" fillId="0" borderId="13" xfId="0" applyNumberFormat="1" applyBorder="1"/>
    <xf numFmtId="0" fontId="0" fillId="0" borderId="97" xfId="0" applyBorder="1" applyAlignment="1">
      <alignment horizontal="center" vertical="center"/>
    </xf>
    <xf numFmtId="0" fontId="0" fillId="0" borderId="97" xfId="0" applyBorder="1" applyAlignment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center"/>
    </xf>
    <xf numFmtId="166" fontId="1" fillId="0" borderId="8" xfId="0" applyNumberFormat="1" applyFont="1" applyBorder="1" applyAlignment="1">
      <alignment horizontal="justify" vertical="center"/>
    </xf>
    <xf numFmtId="1" fontId="0" fillId="0" borderId="8" xfId="0" applyNumberFormat="1" applyBorder="1"/>
    <xf numFmtId="0" fontId="1" fillId="0" borderId="114" xfId="0" applyFont="1" applyBorder="1" applyAlignment="1">
      <alignment horizontal="justify" vertical="center"/>
    </xf>
    <xf numFmtId="166" fontId="1" fillId="0" borderId="114" xfId="0" applyNumberFormat="1" applyFont="1" applyBorder="1" applyAlignment="1">
      <alignment horizontal="justify" vertical="center"/>
    </xf>
    <xf numFmtId="1" fontId="0" fillId="0" borderId="114" xfId="0" applyNumberFormat="1" applyBorder="1"/>
    <xf numFmtId="0" fontId="0" fillId="0" borderId="115" xfId="0" applyBorder="1"/>
    <xf numFmtId="0" fontId="1" fillId="0" borderId="116" xfId="0" applyFont="1" applyBorder="1" applyAlignment="1">
      <alignment horizontal="justify" vertical="center"/>
    </xf>
    <xf numFmtId="0" fontId="1" fillId="0" borderId="117" xfId="0" applyFont="1" applyBorder="1" applyAlignment="1">
      <alignment horizontal="justify" vertical="center"/>
    </xf>
    <xf numFmtId="0" fontId="12" fillId="0" borderId="11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0" fillId="0" borderId="113" xfId="0" applyBorder="1"/>
    <xf numFmtId="0" fontId="1" fillId="0" borderId="8" xfId="0" applyFont="1" applyBorder="1" applyAlignment="1">
      <alignment horizontal="justify" vertical="center" wrapText="1"/>
    </xf>
    <xf numFmtId="165" fontId="0" fillId="0" borderId="8" xfId="0" applyNumberFormat="1" applyBorder="1"/>
    <xf numFmtId="0" fontId="0" fillId="0" borderId="8" xfId="0" applyBorder="1" applyAlignment="1">
      <alignment horizontal="center"/>
    </xf>
    <xf numFmtId="2" fontId="0" fillId="0" borderId="8" xfId="0" applyNumberFormat="1" applyBorder="1"/>
    <xf numFmtId="0" fontId="12" fillId="0" borderId="0" xfId="0" applyFont="1" applyAlignment="1">
      <alignment horizontal="center" vertical="center"/>
    </xf>
    <xf numFmtId="0" fontId="12" fillId="0" borderId="11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0" fillId="0" borderId="7" xfId="0" applyBorder="1"/>
    <xf numFmtId="0" fontId="0" fillId="0" borderId="15" xfId="0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9" fontId="0" fillId="0" borderId="72" xfId="0" applyNumberFormat="1" applyBorder="1"/>
    <xf numFmtId="0" fontId="0" fillId="0" borderId="73" xfId="0" applyBorder="1"/>
    <xf numFmtId="0" fontId="0" fillId="0" borderId="74" xfId="0" applyBorder="1"/>
    <xf numFmtId="0" fontId="0" fillId="0" borderId="120" xfId="0" applyBorder="1"/>
    <xf numFmtId="0" fontId="0" fillId="0" borderId="121" xfId="0" applyBorder="1"/>
    <xf numFmtId="165" fontId="0" fillId="0" borderId="75" xfId="0" applyNumberFormat="1" applyBorder="1"/>
    <xf numFmtId="0" fontId="0" fillId="0" borderId="76" xfId="0" applyBorder="1"/>
    <xf numFmtId="165" fontId="0" fillId="0" borderId="77" xfId="0" applyNumberFormat="1" applyBorder="1"/>
    <xf numFmtId="165" fontId="0" fillId="0" borderId="16" xfId="0" applyNumberFormat="1" applyBorder="1"/>
    <xf numFmtId="0" fontId="0" fillId="0" borderId="16" xfId="0" applyBorder="1"/>
    <xf numFmtId="0" fontId="0" fillId="0" borderId="17" xfId="0" applyBorder="1"/>
    <xf numFmtId="165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1" fillId="0" borderId="12" xfId="0" applyFont="1" applyBorder="1" applyAlignment="1">
      <alignment horizontal="justify" vertical="center"/>
    </xf>
    <xf numFmtId="166" fontId="1" fillId="0" borderId="12" xfId="0" applyNumberFormat="1" applyFont="1" applyBorder="1" applyAlignment="1">
      <alignment horizontal="justify" vertical="center"/>
    </xf>
    <xf numFmtId="1" fontId="0" fillId="0" borderId="12" xfId="0" applyNumberFormat="1" applyBorder="1"/>
    <xf numFmtId="0" fontId="0" fillId="0" borderId="122" xfId="0" applyBorder="1"/>
    <xf numFmtId="0" fontId="0" fillId="0" borderId="51" xfId="0" applyBorder="1"/>
    <xf numFmtId="0" fontId="0" fillId="0" borderId="55" xfId="0" applyBorder="1"/>
    <xf numFmtId="0" fontId="0" fillId="0" borderId="123" xfId="0" applyBorder="1"/>
    <xf numFmtId="0" fontId="11" fillId="0" borderId="51" xfId="0" applyFont="1" applyBorder="1" applyAlignment="1">
      <alignment horizontal="justify" vertical="center"/>
    </xf>
    <xf numFmtId="0" fontId="12" fillId="0" borderId="51" xfId="0" applyFont="1" applyBorder="1" applyAlignment="1">
      <alignment horizontal="center" vertical="center"/>
    </xf>
    <xf numFmtId="0" fontId="0" fillId="0" borderId="124" xfId="0" applyBorder="1"/>
    <xf numFmtId="0" fontId="11" fillId="0" borderId="123" xfId="0" applyFont="1" applyBorder="1" applyAlignment="1">
      <alignment horizontal="justify" vertical="center"/>
    </xf>
    <xf numFmtId="0" fontId="12" fillId="0" borderId="123" xfId="0" applyFont="1" applyBorder="1" applyAlignment="1">
      <alignment horizontal="center" vertical="center"/>
    </xf>
    <xf numFmtId="0" fontId="0" fillId="0" borderId="125" xfId="0" applyBorder="1"/>
    <xf numFmtId="0" fontId="0" fillId="3" borderId="72" xfId="0" applyFill="1" applyBorder="1"/>
    <xf numFmtId="0" fontId="0" fillId="3" borderId="74" xfId="0" applyFill="1" applyBorder="1"/>
    <xf numFmtId="0" fontId="0" fillId="3" borderId="120" xfId="0" applyFill="1" applyBorder="1"/>
    <xf numFmtId="168" fontId="0" fillId="3" borderId="121" xfId="0" applyNumberFormat="1" applyFill="1" applyBorder="1"/>
    <xf numFmtId="0" fontId="0" fillId="3" borderId="121" xfId="0" applyFill="1" applyBorder="1"/>
    <xf numFmtId="0" fontId="0" fillId="0" borderId="75" xfId="0" applyBorder="1"/>
    <xf numFmtId="0" fontId="0" fillId="0" borderId="77" xfId="0" applyBorder="1"/>
    <xf numFmtId="0" fontId="23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righ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right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left" vertical="center" wrapText="1" indent="4"/>
    </xf>
    <xf numFmtId="0" fontId="27" fillId="0" borderId="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2" fillId="0" borderId="119" xfId="0" applyFont="1" applyBorder="1" applyAlignment="1">
      <alignment horizontal="right" vertical="center" wrapText="1"/>
    </xf>
    <xf numFmtId="0" fontId="24" fillId="6" borderId="5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right" vertical="center" wrapText="1"/>
    </xf>
    <xf numFmtId="0" fontId="26" fillId="0" borderId="13" xfId="0" applyFont="1" applyBorder="1" applyAlignment="1">
      <alignment horizontal="right" vertical="center" wrapText="1"/>
    </xf>
    <xf numFmtId="0" fontId="26" fillId="0" borderId="7" xfId="0" applyFont="1" applyBorder="1" applyAlignment="1">
      <alignment horizontal="right" vertical="center" wrapText="1"/>
    </xf>
    <xf numFmtId="0" fontId="0" fillId="0" borderId="126" xfId="0" applyBorder="1"/>
    <xf numFmtId="0" fontId="0" fillId="0" borderId="12" xfId="0" applyBorder="1" applyAlignment="1">
      <alignment horizontal="center"/>
    </xf>
    <xf numFmtId="0" fontId="0" fillId="0" borderId="126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8" xfId="0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13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2" fontId="0" fillId="4" borderId="52" xfId="0" applyNumberFormat="1" applyFill="1" applyBorder="1" applyAlignment="1">
      <alignment horizontal="center" vertical="center"/>
    </xf>
    <xf numFmtId="2" fontId="0" fillId="4" borderId="53" xfId="0" applyNumberFormat="1" applyFill="1" applyBorder="1" applyAlignment="1">
      <alignment horizontal="center" vertical="center"/>
    </xf>
    <xf numFmtId="1" fontId="0" fillId="4" borderId="40" xfId="0" applyNumberFormat="1" applyFill="1" applyBorder="1" applyAlignment="1">
      <alignment horizontal="center" vertical="center"/>
    </xf>
    <xf numFmtId="1" fontId="0" fillId="4" borderId="43" xfId="0" applyNumberForma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2" fontId="0" fillId="4" borderId="44" xfId="0" applyNumberFormat="1" applyFill="1" applyBorder="1" applyAlignment="1">
      <alignment horizontal="center" vertical="center"/>
    </xf>
    <xf numFmtId="2" fontId="0" fillId="4" borderId="41" xfId="0" applyNumberFormat="1" applyFill="1" applyBorder="1" applyAlignment="1">
      <alignment horizontal="center" vertical="center"/>
    </xf>
    <xf numFmtId="167" fontId="0" fillId="3" borderId="74" xfId="0" applyNumberFormat="1" applyFill="1" applyBorder="1" applyAlignment="1">
      <alignment horizontal="center" vertical="center"/>
    </xf>
    <xf numFmtId="167" fontId="0" fillId="3" borderId="77" xfId="0" applyNumberFormat="1" applyFill="1" applyBorder="1" applyAlignment="1">
      <alignment horizontal="center" vertical="center"/>
    </xf>
    <xf numFmtId="0" fontId="0" fillId="0" borderId="73" xfId="0" applyBorder="1" applyAlignment="1">
      <alignment horizontal="center"/>
    </xf>
    <xf numFmtId="0" fontId="0" fillId="0" borderId="76" xfId="0" applyBorder="1" applyAlignment="1">
      <alignment horizontal="center"/>
    </xf>
    <xf numFmtId="0" fontId="20" fillId="0" borderId="72" xfId="0" applyFont="1" applyBorder="1" applyAlignment="1">
      <alignment horizontal="center" vertical="center"/>
    </xf>
    <xf numFmtId="0" fontId="20" fillId="0" borderId="75" xfId="0" applyFont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66" fontId="0" fillId="3" borderId="90" xfId="0" applyNumberFormat="1" applyFill="1" applyBorder="1" applyAlignment="1">
      <alignment horizontal="center" vertical="center"/>
    </xf>
    <xf numFmtId="166" fontId="0" fillId="3" borderId="92" xfId="0" applyNumberForma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167" fontId="0" fillId="0" borderId="74" xfId="0" applyNumberFormat="1" applyBorder="1" applyAlignment="1">
      <alignment horizontal="center" vertical="center"/>
    </xf>
    <xf numFmtId="167" fontId="0" fillId="0" borderId="77" xfId="0" applyNumberForma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167" fontId="0" fillId="3" borderId="34" xfId="0" applyNumberFormat="1" applyFill="1" applyBorder="1" applyAlignment="1">
      <alignment horizontal="center" vertical="center"/>
    </xf>
    <xf numFmtId="167" fontId="0" fillId="3" borderId="78" xfId="0" applyNumberForma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79" xfId="0" applyFont="1" applyFill="1" applyBorder="1" applyAlignment="1">
      <alignment horizontal="center" vertical="center"/>
    </xf>
    <xf numFmtId="167" fontId="0" fillId="3" borderId="80" xfId="0" applyNumberFormat="1" applyFill="1" applyBorder="1" applyAlignment="1">
      <alignment horizontal="center" vertical="center"/>
    </xf>
    <xf numFmtId="167" fontId="0" fillId="0" borderId="93" xfId="0" applyNumberFormat="1" applyBorder="1" applyAlignment="1">
      <alignment horizontal="center"/>
    </xf>
    <xf numFmtId="167" fontId="0" fillId="0" borderId="94" xfId="0" applyNumberFormat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108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35" xfId="0" applyBorder="1" applyAlignment="1">
      <alignment horizontal="center"/>
    </xf>
    <xf numFmtId="167" fontId="0" fillId="0" borderId="110" xfId="0" applyNumberFormat="1" applyBorder="1" applyAlignment="1">
      <alignment horizontal="center" vertical="center"/>
    </xf>
    <xf numFmtId="167" fontId="0" fillId="0" borderId="111" xfId="0" applyNumberFormat="1" applyBorder="1" applyAlignment="1">
      <alignment horizontal="center" vertical="center"/>
    </xf>
    <xf numFmtId="167" fontId="0" fillId="3" borderId="85" xfId="0" applyNumberFormat="1" applyFill="1" applyBorder="1" applyAlignment="1">
      <alignment horizontal="center" vertical="center"/>
    </xf>
    <xf numFmtId="167" fontId="0" fillId="3" borderId="108" xfId="0" applyNumberFormat="1" applyFill="1" applyBorder="1" applyAlignment="1">
      <alignment horizontal="center" vertical="center"/>
    </xf>
    <xf numFmtId="167" fontId="0" fillId="3" borderId="35" xfId="0" applyNumberForma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12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/>
    </xf>
    <xf numFmtId="0" fontId="0" fillId="3" borderId="89" xfId="0" applyFill="1" applyBorder="1" applyAlignment="1">
      <alignment horizontal="center"/>
    </xf>
    <xf numFmtId="0" fontId="0" fillId="3" borderId="86" xfId="0" applyFill="1" applyBorder="1" applyAlignment="1">
      <alignment horizontal="center"/>
    </xf>
    <xf numFmtId="0" fontId="0" fillId="3" borderId="84" xfId="0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167" fontId="0" fillId="0" borderId="100" xfId="0" applyNumberFormat="1" applyBorder="1" applyAlignment="1">
      <alignment horizontal="center" vertical="center"/>
    </xf>
    <xf numFmtId="167" fontId="0" fillId="0" borderId="103" xfId="0" applyNumberFormat="1" applyBorder="1" applyAlignment="1">
      <alignment horizontal="center" vertical="center"/>
    </xf>
    <xf numFmtId="167" fontId="0" fillId="0" borderId="95" xfId="0" applyNumberFormat="1" applyBorder="1" applyAlignment="1">
      <alignment horizontal="center" vertical="center"/>
    </xf>
    <xf numFmtId="167" fontId="0" fillId="0" borderId="102" xfId="0" applyNumberFormat="1" applyBorder="1" applyAlignment="1">
      <alignment horizontal="center" vertical="center"/>
    </xf>
    <xf numFmtId="0" fontId="0" fillId="0" borderId="96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1" xfId="0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26" xfId="0" applyNumberFormat="1" applyBorder="1" applyAlignment="1">
      <alignment horizontal="center"/>
    </xf>
    <xf numFmtId="165" fontId="0" fillId="0" borderId="114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Лист1!$G$228:$G$238</c:f>
              <c:numCache>
                <c:formatCode>0.00</c:formatCode>
                <c:ptCount val="11"/>
                <c:pt idx="0">
                  <c:v>408</c:v>
                </c:pt>
                <c:pt idx="1">
                  <c:v>414</c:v>
                </c:pt>
                <c:pt idx="2">
                  <c:v>420</c:v>
                </c:pt>
                <c:pt idx="3">
                  <c:v>426</c:v>
                </c:pt>
                <c:pt idx="4">
                  <c:v>432</c:v>
                </c:pt>
                <c:pt idx="5">
                  <c:v>438</c:v>
                </c:pt>
                <c:pt idx="6">
                  <c:v>444</c:v>
                </c:pt>
                <c:pt idx="7">
                  <c:v>450</c:v>
                </c:pt>
                <c:pt idx="8">
                  <c:v>456</c:v>
                </c:pt>
                <c:pt idx="9">
                  <c:v>462</c:v>
                </c:pt>
                <c:pt idx="10">
                  <c:v>468</c:v>
                </c:pt>
              </c:numCache>
            </c:numRef>
          </c:xVal>
          <c:yVal>
            <c:numRef>
              <c:f>Лист1!$F$228:$F$238</c:f>
              <c:numCache>
                <c:formatCode>0.00</c:formatCode>
                <c:ptCount val="11"/>
                <c:pt idx="0">
                  <c:v>2.5000000000000001E-2</c:v>
                </c:pt>
                <c:pt idx="1">
                  <c:v>1.4999999999999999E-2</c:v>
                </c:pt>
                <c:pt idx="2">
                  <c:v>0.08</c:v>
                </c:pt>
                <c:pt idx="3">
                  <c:v>0.14000000000000001</c:v>
                </c:pt>
                <c:pt idx="4">
                  <c:v>0.185</c:v>
                </c:pt>
                <c:pt idx="5">
                  <c:v>0.18</c:v>
                </c:pt>
                <c:pt idx="6">
                  <c:v>0.17499999999999999</c:v>
                </c:pt>
                <c:pt idx="7">
                  <c:v>0.105</c:v>
                </c:pt>
                <c:pt idx="8">
                  <c:v>6.5000000000000002E-2</c:v>
                </c:pt>
                <c:pt idx="9">
                  <c:v>1.4999999999999999E-2</c:v>
                </c:pt>
                <c:pt idx="10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0-4977-A56B-358086FE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94320"/>
        <c:axId val="4263946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Лист1!$G$228:$G$239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408</c:v>
                      </c:pt>
                      <c:pt idx="1">
                        <c:v>414</c:v>
                      </c:pt>
                      <c:pt idx="2">
                        <c:v>420</c:v>
                      </c:pt>
                      <c:pt idx="3">
                        <c:v>426</c:v>
                      </c:pt>
                      <c:pt idx="4">
                        <c:v>432</c:v>
                      </c:pt>
                      <c:pt idx="5">
                        <c:v>438</c:v>
                      </c:pt>
                      <c:pt idx="6">
                        <c:v>444</c:v>
                      </c:pt>
                      <c:pt idx="7">
                        <c:v>450</c:v>
                      </c:pt>
                      <c:pt idx="8">
                        <c:v>456</c:v>
                      </c:pt>
                      <c:pt idx="9">
                        <c:v>462</c:v>
                      </c:pt>
                      <c:pt idx="10">
                        <c:v>468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Лист1!$G$228:$G$239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408</c:v>
                      </c:pt>
                      <c:pt idx="1">
                        <c:v>414</c:v>
                      </c:pt>
                      <c:pt idx="2">
                        <c:v>420</c:v>
                      </c:pt>
                      <c:pt idx="3">
                        <c:v>426</c:v>
                      </c:pt>
                      <c:pt idx="4">
                        <c:v>432</c:v>
                      </c:pt>
                      <c:pt idx="5">
                        <c:v>438</c:v>
                      </c:pt>
                      <c:pt idx="6">
                        <c:v>444</c:v>
                      </c:pt>
                      <c:pt idx="7">
                        <c:v>450</c:v>
                      </c:pt>
                      <c:pt idx="8">
                        <c:v>456</c:v>
                      </c:pt>
                      <c:pt idx="9">
                        <c:v>462</c:v>
                      </c:pt>
                      <c:pt idx="10">
                        <c:v>468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4D0-4977-A56B-358086FE6494}"/>
                  </c:ext>
                </c:extLst>
              </c15:ser>
            </c15:filteredScatterSeries>
          </c:ext>
        </c:extLst>
      </c:scatterChart>
      <c:valAx>
        <c:axId val="426394320"/>
        <c:scaling>
          <c:orientation val="minMax"/>
          <c:max val="468"/>
          <c:min val="4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Середина интервала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94648"/>
        <c:crossesAt val="0"/>
        <c:crossBetween val="midCat"/>
        <c:majorUnit val="6"/>
      </c:valAx>
      <c:valAx>
        <c:axId val="42639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9000"/>
                </a:schemeClr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Лист1!$G$228:$G$239</c:f>
              <c:numCache>
                <c:formatCode>0.00</c:formatCode>
                <c:ptCount val="12"/>
                <c:pt idx="0">
                  <c:v>408</c:v>
                </c:pt>
                <c:pt idx="1">
                  <c:v>414</c:v>
                </c:pt>
                <c:pt idx="2">
                  <c:v>420</c:v>
                </c:pt>
                <c:pt idx="3">
                  <c:v>426</c:v>
                </c:pt>
                <c:pt idx="4">
                  <c:v>432</c:v>
                </c:pt>
                <c:pt idx="5">
                  <c:v>438</c:v>
                </c:pt>
                <c:pt idx="6">
                  <c:v>444</c:v>
                </c:pt>
                <c:pt idx="7">
                  <c:v>450</c:v>
                </c:pt>
                <c:pt idx="8">
                  <c:v>456</c:v>
                </c:pt>
                <c:pt idx="9">
                  <c:v>462</c:v>
                </c:pt>
                <c:pt idx="10">
                  <c:v>468</c:v>
                </c:pt>
              </c:numCache>
            </c:numRef>
          </c:cat>
          <c:val>
            <c:numRef>
              <c:f>Лист1!$F$228:$F$239</c:f>
              <c:numCache>
                <c:formatCode>0.00</c:formatCode>
                <c:ptCount val="12"/>
                <c:pt idx="0">
                  <c:v>2.5000000000000001E-2</c:v>
                </c:pt>
                <c:pt idx="1">
                  <c:v>1.4999999999999999E-2</c:v>
                </c:pt>
                <c:pt idx="2">
                  <c:v>0.08</c:v>
                </c:pt>
                <c:pt idx="3">
                  <c:v>0.14000000000000001</c:v>
                </c:pt>
                <c:pt idx="4">
                  <c:v>0.185</c:v>
                </c:pt>
                <c:pt idx="5">
                  <c:v>0.18</c:v>
                </c:pt>
                <c:pt idx="6">
                  <c:v>0.17499999999999999</c:v>
                </c:pt>
                <c:pt idx="7">
                  <c:v>0.105</c:v>
                </c:pt>
                <c:pt idx="8">
                  <c:v>6.5000000000000002E-2</c:v>
                </c:pt>
                <c:pt idx="9">
                  <c:v>1.4999999999999999E-2</c:v>
                </c:pt>
                <c:pt idx="10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1-485E-B1DB-1AB7CFA1C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8964976"/>
        <c:axId val="423229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dk1">
                          <a:tint val="5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dk1">
                          <a:tint val="5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dk1">
                          <a:tint val="5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Лист1!$G$228:$G$239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408</c:v>
                      </c:pt>
                      <c:pt idx="1">
                        <c:v>414</c:v>
                      </c:pt>
                      <c:pt idx="2">
                        <c:v>420</c:v>
                      </c:pt>
                      <c:pt idx="3">
                        <c:v>426</c:v>
                      </c:pt>
                      <c:pt idx="4">
                        <c:v>432</c:v>
                      </c:pt>
                      <c:pt idx="5">
                        <c:v>438</c:v>
                      </c:pt>
                      <c:pt idx="6">
                        <c:v>444</c:v>
                      </c:pt>
                      <c:pt idx="7">
                        <c:v>450</c:v>
                      </c:pt>
                      <c:pt idx="8">
                        <c:v>456</c:v>
                      </c:pt>
                      <c:pt idx="9">
                        <c:v>462</c:v>
                      </c:pt>
                      <c:pt idx="10">
                        <c:v>468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Лист1!$G$228:$G$239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408</c:v>
                      </c:pt>
                      <c:pt idx="1">
                        <c:v>414</c:v>
                      </c:pt>
                      <c:pt idx="2">
                        <c:v>420</c:v>
                      </c:pt>
                      <c:pt idx="3">
                        <c:v>426</c:v>
                      </c:pt>
                      <c:pt idx="4">
                        <c:v>432</c:v>
                      </c:pt>
                      <c:pt idx="5">
                        <c:v>438</c:v>
                      </c:pt>
                      <c:pt idx="6">
                        <c:v>444</c:v>
                      </c:pt>
                      <c:pt idx="7">
                        <c:v>450</c:v>
                      </c:pt>
                      <c:pt idx="8">
                        <c:v>456</c:v>
                      </c:pt>
                      <c:pt idx="9">
                        <c:v>462</c:v>
                      </c:pt>
                      <c:pt idx="10">
                        <c:v>468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AF1-485E-B1DB-1AB7CFA1C3FE}"/>
                  </c:ext>
                </c:extLst>
              </c15:ser>
            </c15:filteredBarSeries>
          </c:ext>
        </c:extLst>
      </c:barChart>
      <c:catAx>
        <c:axId val="45896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Середина интервала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29560"/>
        <c:crosses val="autoZero"/>
        <c:auto val="1"/>
        <c:lblAlgn val="ctr"/>
        <c:lblOffset val="100"/>
        <c:noMultiLvlLbl val="0"/>
      </c:catAx>
      <c:valAx>
        <c:axId val="42322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6497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Ступенчатая кривая</a:t>
            </a:r>
            <a:r>
              <a:rPr lang="en-US"/>
              <a:t> </a:t>
            </a:r>
            <a:r>
              <a:rPr lang="ru-RU"/>
              <a:t>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Лист1!$G$228:$G$238</c:f>
              <c:numCache>
                <c:formatCode>0.00</c:formatCode>
                <c:ptCount val="11"/>
                <c:pt idx="0">
                  <c:v>408</c:v>
                </c:pt>
                <c:pt idx="1">
                  <c:v>414</c:v>
                </c:pt>
                <c:pt idx="2">
                  <c:v>420</c:v>
                </c:pt>
                <c:pt idx="3">
                  <c:v>426</c:v>
                </c:pt>
                <c:pt idx="4">
                  <c:v>432</c:v>
                </c:pt>
                <c:pt idx="5">
                  <c:v>438</c:v>
                </c:pt>
                <c:pt idx="6">
                  <c:v>444</c:v>
                </c:pt>
                <c:pt idx="7">
                  <c:v>450</c:v>
                </c:pt>
                <c:pt idx="8">
                  <c:v>456</c:v>
                </c:pt>
                <c:pt idx="9">
                  <c:v>462</c:v>
                </c:pt>
                <c:pt idx="10">
                  <c:v>468</c:v>
                </c:pt>
              </c:numCache>
            </c:numRef>
          </c:cat>
          <c:val>
            <c:numRef>
              <c:f>Лист1!$H$228:$H$238</c:f>
              <c:numCache>
                <c:formatCode>0.00</c:formatCode>
                <c:ptCount val="11"/>
                <c:pt idx="0">
                  <c:v>2.5000000000000001E-2</c:v>
                </c:pt>
                <c:pt idx="1">
                  <c:v>0.04</c:v>
                </c:pt>
                <c:pt idx="2">
                  <c:v>0.12</c:v>
                </c:pt>
                <c:pt idx="3">
                  <c:v>0.26</c:v>
                </c:pt>
                <c:pt idx="4">
                  <c:v>0.44500000000000001</c:v>
                </c:pt>
                <c:pt idx="5">
                  <c:v>0.625</c:v>
                </c:pt>
                <c:pt idx="6">
                  <c:v>0.8</c:v>
                </c:pt>
                <c:pt idx="7">
                  <c:v>0.90500000000000003</c:v>
                </c:pt>
                <c:pt idx="8">
                  <c:v>0.97</c:v>
                </c:pt>
                <c:pt idx="9">
                  <c:v>0.98499999999999999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F-457A-AF86-4086BC5B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3466560"/>
        <c:axId val="463467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Лист1!$G$228:$G$238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408</c:v>
                      </c:pt>
                      <c:pt idx="1">
                        <c:v>414</c:v>
                      </c:pt>
                      <c:pt idx="2">
                        <c:v>420</c:v>
                      </c:pt>
                      <c:pt idx="3">
                        <c:v>426</c:v>
                      </c:pt>
                      <c:pt idx="4">
                        <c:v>432</c:v>
                      </c:pt>
                      <c:pt idx="5">
                        <c:v>438</c:v>
                      </c:pt>
                      <c:pt idx="6">
                        <c:v>444</c:v>
                      </c:pt>
                      <c:pt idx="7">
                        <c:v>450</c:v>
                      </c:pt>
                      <c:pt idx="8">
                        <c:v>456</c:v>
                      </c:pt>
                      <c:pt idx="9">
                        <c:v>462</c:v>
                      </c:pt>
                      <c:pt idx="10">
                        <c:v>468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Лист1!$G$228:$G$239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408</c:v>
                      </c:pt>
                      <c:pt idx="1">
                        <c:v>414</c:v>
                      </c:pt>
                      <c:pt idx="2">
                        <c:v>420</c:v>
                      </c:pt>
                      <c:pt idx="3">
                        <c:v>426</c:v>
                      </c:pt>
                      <c:pt idx="4">
                        <c:v>432</c:v>
                      </c:pt>
                      <c:pt idx="5">
                        <c:v>438</c:v>
                      </c:pt>
                      <c:pt idx="6">
                        <c:v>444</c:v>
                      </c:pt>
                      <c:pt idx="7">
                        <c:v>450</c:v>
                      </c:pt>
                      <c:pt idx="8">
                        <c:v>456</c:v>
                      </c:pt>
                      <c:pt idx="9">
                        <c:v>462</c:v>
                      </c:pt>
                      <c:pt idx="10">
                        <c:v>468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00F-457A-AF86-4086BC5B577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Лист1!$G$228:$G$238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408</c:v>
                      </c:pt>
                      <c:pt idx="1">
                        <c:v>414</c:v>
                      </c:pt>
                      <c:pt idx="2">
                        <c:v>420</c:v>
                      </c:pt>
                      <c:pt idx="3">
                        <c:v>426</c:v>
                      </c:pt>
                      <c:pt idx="4">
                        <c:v>432</c:v>
                      </c:pt>
                      <c:pt idx="5">
                        <c:v>438</c:v>
                      </c:pt>
                      <c:pt idx="6">
                        <c:v>444</c:v>
                      </c:pt>
                      <c:pt idx="7">
                        <c:v>450</c:v>
                      </c:pt>
                      <c:pt idx="8">
                        <c:v>456</c:v>
                      </c:pt>
                      <c:pt idx="9">
                        <c:v>462</c:v>
                      </c:pt>
                      <c:pt idx="10">
                        <c:v>468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Лист1!$H$228:$H$239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2.5000000000000001E-2</c:v>
                      </c:pt>
                      <c:pt idx="1">
                        <c:v>0.04</c:v>
                      </c:pt>
                      <c:pt idx="2">
                        <c:v>0.12</c:v>
                      </c:pt>
                      <c:pt idx="3">
                        <c:v>0.26</c:v>
                      </c:pt>
                      <c:pt idx="4">
                        <c:v>0.44500000000000001</c:v>
                      </c:pt>
                      <c:pt idx="5">
                        <c:v>0.625</c:v>
                      </c:pt>
                      <c:pt idx="6">
                        <c:v>0.8</c:v>
                      </c:pt>
                      <c:pt idx="7">
                        <c:v>0.90500000000000003</c:v>
                      </c:pt>
                      <c:pt idx="8">
                        <c:v>0.97</c:v>
                      </c:pt>
                      <c:pt idx="9">
                        <c:v>0.98499999999999999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0F-457A-AF86-4086BC5B577C}"/>
                  </c:ext>
                </c:extLst>
              </c15:ser>
            </c15:filteredBarSeries>
          </c:ext>
        </c:extLst>
      </c:barChart>
      <c:catAx>
        <c:axId val="46346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Середина интервала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467872"/>
        <c:crosses val="autoZero"/>
        <c:auto val="1"/>
        <c:lblAlgn val="ctr"/>
        <c:lblOffset val="100"/>
        <c:noMultiLvlLbl val="0"/>
      </c:catAx>
      <c:valAx>
        <c:axId val="4634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Накопленная частотность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4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3" Type="http://schemas.openxmlformats.org/officeDocument/2006/relationships/image" Target="../media/image3.wmf"/><Relationship Id="rId21" Type="http://schemas.openxmlformats.org/officeDocument/2006/relationships/image" Target="../media/image21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17" Type="http://schemas.openxmlformats.org/officeDocument/2006/relationships/image" Target="../media/image17.wmf"/><Relationship Id="rId2" Type="http://schemas.openxmlformats.org/officeDocument/2006/relationships/image" Target="../media/image2.wmf"/><Relationship Id="rId16" Type="http://schemas.openxmlformats.org/officeDocument/2006/relationships/image" Target="../media/image16.emf"/><Relationship Id="rId20" Type="http://schemas.openxmlformats.org/officeDocument/2006/relationships/image" Target="../media/image20.w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5" Type="http://schemas.openxmlformats.org/officeDocument/2006/relationships/image" Target="../media/image15.emf"/><Relationship Id="rId10" Type="http://schemas.openxmlformats.org/officeDocument/2006/relationships/image" Target="../media/image10.wmf"/><Relationship Id="rId19" Type="http://schemas.openxmlformats.org/officeDocument/2006/relationships/image" Target="../media/image19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204</xdr:row>
          <xdr:rowOff>160020</xdr:rowOff>
        </xdr:from>
        <xdr:to>
          <xdr:col>1</xdr:col>
          <xdr:colOff>1234440</xdr:colOff>
          <xdr:row>207</xdr:row>
          <xdr:rowOff>243840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259080</xdr:colOff>
          <xdr:row>0</xdr:row>
          <xdr:rowOff>0</xdr:rowOff>
        </xdr:from>
        <xdr:to>
          <xdr:col>3</xdr:col>
          <xdr:colOff>883920</xdr:colOff>
          <xdr:row>0</xdr:row>
          <xdr:rowOff>388620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304800</xdr:colOff>
          <xdr:row>210</xdr:row>
          <xdr:rowOff>0</xdr:rowOff>
        </xdr:from>
        <xdr:to>
          <xdr:col>1</xdr:col>
          <xdr:colOff>1036320</xdr:colOff>
          <xdr:row>211</xdr:row>
          <xdr:rowOff>266700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214</xdr:row>
          <xdr:rowOff>152400</xdr:rowOff>
        </xdr:from>
        <xdr:to>
          <xdr:col>1</xdr:col>
          <xdr:colOff>1112520</xdr:colOff>
          <xdr:row>216</xdr:row>
          <xdr:rowOff>144780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218</xdr:row>
          <xdr:rowOff>0</xdr:rowOff>
        </xdr:from>
        <xdr:to>
          <xdr:col>1</xdr:col>
          <xdr:colOff>1074420</xdr:colOff>
          <xdr:row>218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114300</xdr:colOff>
          <xdr:row>221</xdr:row>
          <xdr:rowOff>152400</xdr:rowOff>
        </xdr:from>
        <xdr:to>
          <xdr:col>1</xdr:col>
          <xdr:colOff>822960</xdr:colOff>
          <xdr:row>223</xdr:row>
          <xdr:rowOff>160020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4763</xdr:colOff>
      <xdr:row>225</xdr:row>
      <xdr:rowOff>14288</xdr:rowOff>
    </xdr:from>
    <xdr:to>
      <xdr:col>16</xdr:col>
      <xdr:colOff>307182</xdr:colOff>
      <xdr:row>238</xdr:row>
      <xdr:rowOff>140494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</xdr:colOff>
      <xdr:row>240</xdr:row>
      <xdr:rowOff>4762</xdr:rowOff>
    </xdr:from>
    <xdr:to>
      <xdr:col>16</xdr:col>
      <xdr:colOff>309562</xdr:colOff>
      <xdr:row>254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9524</xdr:colOff>
      <xdr:row>255</xdr:row>
      <xdr:rowOff>21431</xdr:rowOff>
    </xdr:from>
    <xdr:to>
      <xdr:col>16</xdr:col>
      <xdr:colOff>326231</xdr:colOff>
      <xdr:row>269</xdr:row>
      <xdr:rowOff>97631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198120</xdr:colOff>
          <xdr:row>278</xdr:row>
          <xdr:rowOff>45720</xdr:rowOff>
        </xdr:from>
        <xdr:to>
          <xdr:col>0</xdr:col>
          <xdr:colOff>1325880</xdr:colOff>
          <xdr:row>283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220980</xdr:colOff>
          <xdr:row>290</xdr:row>
          <xdr:rowOff>30480</xdr:rowOff>
        </xdr:from>
        <xdr:to>
          <xdr:col>3</xdr:col>
          <xdr:colOff>335280</xdr:colOff>
          <xdr:row>290</xdr:row>
          <xdr:rowOff>205740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708660</xdr:colOff>
          <xdr:row>295</xdr:row>
          <xdr:rowOff>30480</xdr:rowOff>
        </xdr:from>
        <xdr:to>
          <xdr:col>0</xdr:col>
          <xdr:colOff>1089660</xdr:colOff>
          <xdr:row>295</xdr:row>
          <xdr:rowOff>236220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701040</xdr:colOff>
          <xdr:row>301</xdr:row>
          <xdr:rowOff>114300</xdr:rowOff>
        </xdr:from>
        <xdr:to>
          <xdr:col>1</xdr:col>
          <xdr:colOff>1158240</xdr:colOff>
          <xdr:row>306</xdr:row>
          <xdr:rowOff>83820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266700</xdr:colOff>
          <xdr:row>313</xdr:row>
          <xdr:rowOff>68580</xdr:rowOff>
        </xdr:from>
        <xdr:to>
          <xdr:col>2</xdr:col>
          <xdr:colOff>647700</xdr:colOff>
          <xdr:row>315</xdr:row>
          <xdr:rowOff>60960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344</xdr:row>
          <xdr:rowOff>60960</xdr:rowOff>
        </xdr:from>
        <xdr:to>
          <xdr:col>0</xdr:col>
          <xdr:colOff>800100</xdr:colOff>
          <xdr:row>346</xdr:row>
          <xdr:rowOff>83820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347</xdr:row>
          <xdr:rowOff>38100</xdr:rowOff>
        </xdr:from>
        <xdr:to>
          <xdr:col>0</xdr:col>
          <xdr:colOff>1295400</xdr:colOff>
          <xdr:row>350</xdr:row>
          <xdr:rowOff>68580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352</xdr:row>
          <xdr:rowOff>0</xdr:rowOff>
        </xdr:from>
        <xdr:to>
          <xdr:col>3</xdr:col>
          <xdr:colOff>22860</xdr:colOff>
          <xdr:row>360</xdr:row>
          <xdr:rowOff>38100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220980</xdr:colOff>
          <xdr:row>362</xdr:row>
          <xdr:rowOff>0</xdr:rowOff>
        </xdr:from>
        <xdr:to>
          <xdr:col>0</xdr:col>
          <xdr:colOff>335280</xdr:colOff>
          <xdr:row>362</xdr:row>
          <xdr:rowOff>182880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83820</xdr:colOff>
          <xdr:row>360</xdr:row>
          <xdr:rowOff>99060</xdr:rowOff>
        </xdr:from>
        <xdr:to>
          <xdr:col>3</xdr:col>
          <xdr:colOff>784860</xdr:colOff>
          <xdr:row>363</xdr:row>
          <xdr:rowOff>160020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369</xdr:row>
          <xdr:rowOff>30480</xdr:rowOff>
        </xdr:from>
        <xdr:to>
          <xdr:col>1</xdr:col>
          <xdr:colOff>91440</xdr:colOff>
          <xdr:row>372</xdr:row>
          <xdr:rowOff>175260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374</xdr:row>
          <xdr:rowOff>38100</xdr:rowOff>
        </xdr:from>
        <xdr:to>
          <xdr:col>0</xdr:col>
          <xdr:colOff>1257300</xdr:colOff>
          <xdr:row>377</xdr:row>
          <xdr:rowOff>30480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385</xdr:row>
          <xdr:rowOff>0</xdr:rowOff>
        </xdr:from>
        <xdr:to>
          <xdr:col>1</xdr:col>
          <xdr:colOff>807720</xdr:colOff>
          <xdr:row>389</xdr:row>
          <xdr:rowOff>22860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</xdr:colOff>
          <xdr:row>426</xdr:row>
          <xdr:rowOff>152400</xdr:rowOff>
        </xdr:from>
        <xdr:to>
          <xdr:col>1</xdr:col>
          <xdr:colOff>1242060</xdr:colOff>
          <xdr:row>436</xdr:row>
          <xdr:rowOff>144780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</xdr:colOff>
          <xdr:row>438</xdr:row>
          <xdr:rowOff>121920</xdr:rowOff>
        </xdr:from>
        <xdr:to>
          <xdr:col>3</xdr:col>
          <xdr:colOff>53340</xdr:colOff>
          <xdr:row>441</xdr:row>
          <xdr:rowOff>175260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182880</xdr:colOff>
          <xdr:row>444</xdr:row>
          <xdr:rowOff>7620</xdr:rowOff>
        </xdr:from>
        <xdr:to>
          <xdr:col>1</xdr:col>
          <xdr:colOff>99060</xdr:colOff>
          <xdr:row>451</xdr:row>
          <xdr:rowOff>76200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467</xdr:row>
          <xdr:rowOff>190500</xdr:rowOff>
        </xdr:from>
        <xdr:to>
          <xdr:col>2</xdr:col>
          <xdr:colOff>45720</xdr:colOff>
          <xdr:row>475</xdr:row>
          <xdr:rowOff>144780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615427</xdr:colOff>
      <xdr:row>202</xdr:row>
      <xdr:rowOff>134470</xdr:rowOff>
    </xdr:from>
    <xdr:to>
      <xdr:col>2</xdr:col>
      <xdr:colOff>321833</xdr:colOff>
      <xdr:row>204</xdr:row>
      <xdr:rowOff>36856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049780" y="38449623"/>
              <a:ext cx="1104900" cy="278904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ba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1025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049780" y="38449623"/>
              <a:ext cx="1104900" cy="278904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¯𝑥</a:t>
              </a:r>
              <a:endParaRPr lang="ru-RU"/>
            </a:p>
          </xdr:txBody>
        </xdr:sp>
      </mc:Fallback>
    </mc:AlternateContent>
    <xdr:clientData/>
  </xdr:twoCellAnchor>
  <xdr:twoCellAnchor editAs="oneCell">
    <xdr:from>
      <xdr:col>3</xdr:col>
      <xdr:colOff>17929</xdr:colOff>
      <xdr:row>312</xdr:row>
      <xdr:rowOff>17930</xdr:rowOff>
    </xdr:from>
    <xdr:to>
      <xdr:col>3</xdr:col>
      <xdr:colOff>179294</xdr:colOff>
      <xdr:row>312</xdr:row>
      <xdr:rowOff>168537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38282" y="58969836"/>
          <a:ext cx="161365" cy="150607"/>
        </a:xfrm>
        <a:prstGeom prst="rect">
          <a:avLst/>
        </a:prstGeom>
      </xdr:spPr>
    </xdr:pic>
    <xdr:clientData/>
  </xdr:twoCellAnchor>
  <xdr:twoCellAnchor editAs="oneCell">
    <xdr:from>
      <xdr:col>0</xdr:col>
      <xdr:colOff>35860</xdr:colOff>
      <xdr:row>319</xdr:row>
      <xdr:rowOff>21346</xdr:rowOff>
    </xdr:from>
    <xdr:to>
      <xdr:col>0</xdr:col>
      <xdr:colOff>1299882</xdr:colOff>
      <xdr:row>321</xdr:row>
      <xdr:rowOff>145289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860" y="60488287"/>
          <a:ext cx="1264022" cy="482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image" Target="../media/image17.wmf"/><Relationship Id="rId21" Type="http://schemas.openxmlformats.org/officeDocument/2006/relationships/image" Target="../media/image9.wmf"/><Relationship Id="rId34" Type="http://schemas.openxmlformats.org/officeDocument/2006/relationships/oleObject" Target="../embeddings/oleObject17.bin"/><Relationship Id="rId42" Type="http://schemas.openxmlformats.org/officeDocument/2006/relationships/oleObject" Target="../embeddings/oleObject21.bin"/><Relationship Id="rId47" Type="http://schemas.openxmlformats.org/officeDocument/2006/relationships/image" Target="../media/image21.wmf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9" Type="http://schemas.openxmlformats.org/officeDocument/2006/relationships/oleObject" Target="../embeddings/oleObject14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6.bin"/><Relationship Id="rId37" Type="http://schemas.openxmlformats.org/officeDocument/2006/relationships/image" Target="../media/image16.emf"/><Relationship Id="rId40" Type="http://schemas.openxmlformats.org/officeDocument/2006/relationships/oleObject" Target="../embeddings/oleObject20.bin"/><Relationship Id="rId45" Type="http://schemas.openxmlformats.org/officeDocument/2006/relationships/image" Target="../media/image20.w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8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31" Type="http://schemas.openxmlformats.org/officeDocument/2006/relationships/image" Target="../media/image13.wmf"/><Relationship Id="rId44" Type="http://schemas.openxmlformats.org/officeDocument/2006/relationships/oleObject" Target="../embeddings/oleObject22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wmf"/><Relationship Id="rId30" Type="http://schemas.openxmlformats.org/officeDocument/2006/relationships/oleObject" Target="../embeddings/oleObject15.bin"/><Relationship Id="rId35" Type="http://schemas.openxmlformats.org/officeDocument/2006/relationships/image" Target="../media/image15.emf"/><Relationship Id="rId43" Type="http://schemas.openxmlformats.org/officeDocument/2006/relationships/image" Target="../media/image19.wmf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33" Type="http://schemas.openxmlformats.org/officeDocument/2006/relationships/image" Target="../media/image14.wmf"/><Relationship Id="rId38" Type="http://schemas.openxmlformats.org/officeDocument/2006/relationships/oleObject" Target="../embeddings/oleObject19.bin"/><Relationship Id="rId46" Type="http://schemas.openxmlformats.org/officeDocument/2006/relationships/oleObject" Target="../embeddings/oleObject23.bin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8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1"/>
  <sheetViews>
    <sheetView tabSelected="1" topLeftCell="A479" zoomScale="85" zoomScaleNormal="85" workbookViewId="0">
      <selection activeCell="L499" sqref="L499"/>
    </sheetView>
  </sheetViews>
  <sheetFormatPr defaultRowHeight="14.4" x14ac:dyDescent="0.3"/>
  <cols>
    <col min="1" max="1" width="23.21875" customWidth="1"/>
    <col min="2" max="2" width="20.33203125" customWidth="1"/>
    <col min="3" max="3" width="12.109375" customWidth="1"/>
    <col min="4" max="4" width="16" customWidth="1"/>
    <col min="5" max="5" width="15.21875" customWidth="1"/>
    <col min="6" max="6" width="13.33203125" customWidth="1"/>
    <col min="7" max="7" width="18.21875" customWidth="1"/>
    <col min="8" max="8" width="10.44140625" customWidth="1"/>
    <col min="10" max="10" width="17" customWidth="1"/>
    <col min="11" max="11" width="10.44140625" customWidth="1"/>
    <col min="12" max="12" width="19.21875" customWidth="1"/>
    <col min="14" max="14" width="12.33203125" customWidth="1"/>
    <col min="15" max="15" width="10" customWidth="1"/>
  </cols>
  <sheetData>
    <row r="1" spans="1:8" ht="35.25" customHeight="1" thickBot="1" x14ac:dyDescent="0.35">
      <c r="A1" s="11"/>
      <c r="B1" s="88" t="s">
        <v>2</v>
      </c>
      <c r="C1" s="89" t="s">
        <v>3</v>
      </c>
      <c r="D1" s="90"/>
      <c r="F1" s="5"/>
    </row>
    <row r="2" spans="1:8" ht="15" thickBot="1" x14ac:dyDescent="0.35">
      <c r="A2" s="92">
        <v>1</v>
      </c>
      <c r="B2" s="96">
        <v>441</v>
      </c>
      <c r="C2" s="97">
        <f>B2^2</f>
        <v>194481</v>
      </c>
      <c r="D2" s="98">
        <f>(C2-(437.49^2))</f>
        <v>3083.4998999999953</v>
      </c>
      <c r="F2" s="19"/>
      <c r="G2" s="9"/>
      <c r="H2" s="9"/>
    </row>
    <row r="3" spans="1:8" ht="15" thickBot="1" x14ac:dyDescent="0.35">
      <c r="A3" s="93">
        <v>2</v>
      </c>
      <c r="B3" s="91">
        <v>423</v>
      </c>
      <c r="C3" s="87">
        <f>B3^2</f>
        <v>178929</v>
      </c>
      <c r="D3" s="99">
        <f t="shared" ref="D3:D66" si="0">(C3-(437.49^2))</f>
        <v>-12468.500100000005</v>
      </c>
      <c r="F3" s="20"/>
    </row>
    <row r="4" spans="1:8" ht="15" thickBot="1" x14ac:dyDescent="0.35">
      <c r="A4" s="93">
        <v>3</v>
      </c>
      <c r="B4" s="91">
        <v>456</v>
      </c>
      <c r="C4" s="87">
        <f t="shared" ref="C4:C66" si="1">B4^2</f>
        <v>207936</v>
      </c>
      <c r="D4" s="99">
        <f t="shared" si="0"/>
        <v>16538.499899999995</v>
      </c>
      <c r="F4" s="20"/>
    </row>
    <row r="5" spans="1:8" ht="15" thickBot="1" x14ac:dyDescent="0.35">
      <c r="A5" s="93">
        <v>4</v>
      </c>
      <c r="B5" s="91">
        <v>421</v>
      </c>
      <c r="C5" s="87">
        <f t="shared" si="1"/>
        <v>177241</v>
      </c>
      <c r="D5" s="99">
        <f t="shared" si="0"/>
        <v>-14156.500100000005</v>
      </c>
      <c r="F5" s="20"/>
    </row>
    <row r="6" spans="1:8" ht="15" thickBot="1" x14ac:dyDescent="0.35">
      <c r="A6" s="93">
        <v>5</v>
      </c>
      <c r="B6" s="91">
        <v>451</v>
      </c>
      <c r="C6" s="87">
        <f t="shared" si="1"/>
        <v>203401</v>
      </c>
      <c r="D6" s="99">
        <f t="shared" si="0"/>
        <v>12003.499899999995</v>
      </c>
      <c r="F6" s="20"/>
    </row>
    <row r="7" spans="1:8" ht="15" thickBot="1" x14ac:dyDescent="0.35">
      <c r="A7" s="93">
        <v>6</v>
      </c>
      <c r="B7" s="91">
        <v>435</v>
      </c>
      <c r="C7" s="87">
        <f t="shared" si="1"/>
        <v>189225</v>
      </c>
      <c r="D7" s="99">
        <f t="shared" si="0"/>
        <v>-2172.5001000000047</v>
      </c>
      <c r="F7" s="20"/>
    </row>
    <row r="8" spans="1:8" ht="15" thickBot="1" x14ac:dyDescent="0.35">
      <c r="A8" s="93">
        <v>7</v>
      </c>
      <c r="B8" s="91">
        <v>453</v>
      </c>
      <c r="C8" s="87">
        <f t="shared" si="1"/>
        <v>205209</v>
      </c>
      <c r="D8" s="99">
        <f t="shared" si="0"/>
        <v>13811.499899999995</v>
      </c>
      <c r="F8" s="20"/>
    </row>
    <row r="9" spans="1:8" ht="15" thickBot="1" x14ac:dyDescent="0.35">
      <c r="A9" s="93">
        <v>8</v>
      </c>
      <c r="B9" s="91">
        <v>438</v>
      </c>
      <c r="C9" s="87">
        <f t="shared" si="1"/>
        <v>191844</v>
      </c>
      <c r="D9" s="99">
        <f t="shared" si="0"/>
        <v>446.49989999999525</v>
      </c>
      <c r="F9" s="20"/>
    </row>
    <row r="10" spans="1:8" ht="15" thickBot="1" x14ac:dyDescent="0.35">
      <c r="A10" s="93">
        <v>9</v>
      </c>
      <c r="B10" s="91">
        <v>428</v>
      </c>
      <c r="C10" s="87">
        <f t="shared" si="1"/>
        <v>183184</v>
      </c>
      <c r="D10" s="99">
        <f t="shared" si="0"/>
        <v>-8213.5001000000047</v>
      </c>
      <c r="F10" s="20"/>
    </row>
    <row r="11" spans="1:8" ht="15" thickBot="1" x14ac:dyDescent="0.35">
      <c r="A11" s="93">
        <v>10</v>
      </c>
      <c r="B11" s="91">
        <v>422</v>
      </c>
      <c r="C11" s="87">
        <f t="shared" si="1"/>
        <v>178084</v>
      </c>
      <c r="D11" s="99">
        <f t="shared" si="0"/>
        <v>-13313.500100000005</v>
      </c>
      <c r="F11" s="20"/>
    </row>
    <row r="12" spans="1:8" ht="15" thickBot="1" x14ac:dyDescent="0.35">
      <c r="A12" s="93">
        <v>11</v>
      </c>
      <c r="B12" s="91">
        <v>445</v>
      </c>
      <c r="C12" s="87">
        <f t="shared" si="1"/>
        <v>198025</v>
      </c>
      <c r="D12" s="99">
        <f t="shared" si="0"/>
        <v>6627.4998999999953</v>
      </c>
      <c r="F12" s="20"/>
    </row>
    <row r="13" spans="1:8" ht="15" thickBot="1" x14ac:dyDescent="0.35">
      <c r="A13" s="93">
        <v>12</v>
      </c>
      <c r="B13" s="91">
        <v>426</v>
      </c>
      <c r="C13" s="87">
        <f t="shared" si="1"/>
        <v>181476</v>
      </c>
      <c r="D13" s="99">
        <f t="shared" si="0"/>
        <v>-9921.5001000000047</v>
      </c>
      <c r="F13" s="20"/>
    </row>
    <row r="14" spans="1:8" ht="15" thickBot="1" x14ac:dyDescent="0.35">
      <c r="A14" s="93">
        <v>13</v>
      </c>
      <c r="B14" s="91">
        <v>457</v>
      </c>
      <c r="C14" s="87">
        <f t="shared" si="1"/>
        <v>208849</v>
      </c>
      <c r="D14" s="99">
        <f t="shared" si="0"/>
        <v>17451.499899999995</v>
      </c>
      <c r="F14" s="20"/>
    </row>
    <row r="15" spans="1:8" ht="15" thickBot="1" x14ac:dyDescent="0.35">
      <c r="A15" s="93">
        <v>14</v>
      </c>
      <c r="B15" s="91">
        <v>426</v>
      </c>
      <c r="C15" s="87">
        <f t="shared" si="1"/>
        <v>181476</v>
      </c>
      <c r="D15" s="99">
        <f t="shared" si="0"/>
        <v>-9921.5001000000047</v>
      </c>
      <c r="F15" s="20"/>
    </row>
    <row r="16" spans="1:8" ht="15" thickBot="1" x14ac:dyDescent="0.35">
      <c r="A16" s="93">
        <v>15</v>
      </c>
      <c r="B16" s="91">
        <v>433</v>
      </c>
      <c r="C16" s="87">
        <f t="shared" si="1"/>
        <v>187489</v>
      </c>
      <c r="D16" s="99">
        <f t="shared" si="0"/>
        <v>-3908.5001000000047</v>
      </c>
      <c r="F16" s="20"/>
    </row>
    <row r="17" spans="1:6" ht="15" thickBot="1" x14ac:dyDescent="0.35">
      <c r="A17" s="93">
        <v>16</v>
      </c>
      <c r="B17" s="91">
        <v>440</v>
      </c>
      <c r="C17" s="87">
        <f t="shared" si="1"/>
        <v>193600</v>
      </c>
      <c r="D17" s="99">
        <f t="shared" si="0"/>
        <v>2202.4998999999953</v>
      </c>
      <c r="F17" s="20"/>
    </row>
    <row r="18" spans="1:6" ht="15" thickBot="1" x14ac:dyDescent="0.35">
      <c r="A18" s="93">
        <v>17</v>
      </c>
      <c r="B18" s="91">
        <v>436</v>
      </c>
      <c r="C18" s="87">
        <f t="shared" si="1"/>
        <v>190096</v>
      </c>
      <c r="D18" s="99">
        <f t="shared" si="0"/>
        <v>-1301.5001000000047</v>
      </c>
      <c r="F18" s="20"/>
    </row>
    <row r="19" spans="1:6" ht="15" thickBot="1" x14ac:dyDescent="0.35">
      <c r="A19" s="93">
        <v>18</v>
      </c>
      <c r="B19" s="91">
        <v>431</v>
      </c>
      <c r="C19" s="87">
        <f t="shared" si="1"/>
        <v>185761</v>
      </c>
      <c r="D19" s="99">
        <f t="shared" si="0"/>
        <v>-5636.5001000000047</v>
      </c>
      <c r="F19" s="20"/>
    </row>
    <row r="20" spans="1:6" ht="15" thickBot="1" x14ac:dyDescent="0.35">
      <c r="A20" s="93">
        <v>19</v>
      </c>
      <c r="B20" s="91">
        <v>443</v>
      </c>
      <c r="C20" s="87">
        <f t="shared" si="1"/>
        <v>196249</v>
      </c>
      <c r="D20" s="99">
        <f t="shared" si="0"/>
        <v>4851.4998999999953</v>
      </c>
      <c r="F20" s="20"/>
    </row>
    <row r="21" spans="1:6" ht="15" thickBot="1" x14ac:dyDescent="0.35">
      <c r="A21" s="93">
        <v>20</v>
      </c>
      <c r="B21" s="91">
        <v>414</v>
      </c>
      <c r="C21" s="87">
        <f t="shared" si="1"/>
        <v>171396</v>
      </c>
      <c r="D21" s="99">
        <f t="shared" si="0"/>
        <v>-20001.500100000005</v>
      </c>
      <c r="F21" s="20"/>
    </row>
    <row r="22" spans="1:6" ht="15" thickBot="1" x14ac:dyDescent="0.35">
      <c r="A22" s="94">
        <v>21</v>
      </c>
      <c r="B22" s="91">
        <v>422</v>
      </c>
      <c r="C22" s="87">
        <f t="shared" si="1"/>
        <v>178084</v>
      </c>
      <c r="D22" s="99">
        <f t="shared" si="0"/>
        <v>-13313.500100000005</v>
      </c>
      <c r="F22" s="20"/>
    </row>
    <row r="23" spans="1:6" ht="15" thickBot="1" x14ac:dyDescent="0.35">
      <c r="A23" s="93">
        <v>22</v>
      </c>
      <c r="B23" s="91">
        <v>411</v>
      </c>
      <c r="C23" s="87">
        <f t="shared" si="1"/>
        <v>168921</v>
      </c>
      <c r="D23" s="99">
        <f t="shared" si="0"/>
        <v>-22476.500100000005</v>
      </c>
      <c r="F23" s="20"/>
    </row>
    <row r="24" spans="1:6" ht="15" thickBot="1" x14ac:dyDescent="0.35">
      <c r="A24" s="93">
        <v>23</v>
      </c>
      <c r="B24" s="91">
        <v>436</v>
      </c>
      <c r="C24" s="87">
        <f t="shared" si="1"/>
        <v>190096</v>
      </c>
      <c r="D24" s="99">
        <f t="shared" si="0"/>
        <v>-1301.5001000000047</v>
      </c>
      <c r="F24" s="20"/>
    </row>
    <row r="25" spans="1:6" ht="15" thickBot="1" x14ac:dyDescent="0.35">
      <c r="A25" s="93">
        <v>24</v>
      </c>
      <c r="B25" s="91">
        <v>449</v>
      </c>
      <c r="C25" s="87">
        <f t="shared" si="1"/>
        <v>201601</v>
      </c>
      <c r="D25" s="99">
        <f t="shared" si="0"/>
        <v>10203.499899999995</v>
      </c>
      <c r="F25" s="20"/>
    </row>
    <row r="26" spans="1:6" ht="15" thickBot="1" x14ac:dyDescent="0.35">
      <c r="A26" s="93">
        <v>25</v>
      </c>
      <c r="B26" s="91">
        <v>457</v>
      </c>
      <c r="C26" s="87">
        <f t="shared" si="1"/>
        <v>208849</v>
      </c>
      <c r="D26" s="99">
        <f t="shared" si="0"/>
        <v>17451.499899999995</v>
      </c>
      <c r="F26" s="20"/>
    </row>
    <row r="27" spans="1:6" ht="15" thickBot="1" x14ac:dyDescent="0.35">
      <c r="A27" s="93">
        <v>26</v>
      </c>
      <c r="B27" s="91">
        <v>433</v>
      </c>
      <c r="C27" s="87">
        <f t="shared" si="1"/>
        <v>187489</v>
      </c>
      <c r="D27" s="99">
        <f t="shared" si="0"/>
        <v>-3908.5001000000047</v>
      </c>
      <c r="F27" s="20"/>
    </row>
    <row r="28" spans="1:6" ht="15" thickBot="1" x14ac:dyDescent="0.35">
      <c r="A28" s="93">
        <v>27</v>
      </c>
      <c r="B28" s="91">
        <v>441</v>
      </c>
      <c r="C28" s="87">
        <f t="shared" si="1"/>
        <v>194481</v>
      </c>
      <c r="D28" s="99">
        <f t="shared" si="0"/>
        <v>3083.4998999999953</v>
      </c>
      <c r="F28" s="20"/>
    </row>
    <row r="29" spans="1:6" ht="15" thickBot="1" x14ac:dyDescent="0.35">
      <c r="A29" s="93">
        <v>28</v>
      </c>
      <c r="B29" s="91">
        <v>442</v>
      </c>
      <c r="C29" s="87">
        <f t="shared" si="1"/>
        <v>195364</v>
      </c>
      <c r="D29" s="99">
        <f t="shared" si="0"/>
        <v>3966.4998999999953</v>
      </c>
      <c r="F29" s="20"/>
    </row>
    <row r="30" spans="1:6" ht="15" thickBot="1" x14ac:dyDescent="0.35">
      <c r="A30" s="93">
        <v>29</v>
      </c>
      <c r="B30" s="91">
        <v>430</v>
      </c>
      <c r="C30" s="87">
        <f t="shared" si="1"/>
        <v>184900</v>
      </c>
      <c r="D30" s="99">
        <f t="shared" si="0"/>
        <v>-6497.5001000000047</v>
      </c>
      <c r="F30" s="20"/>
    </row>
    <row r="31" spans="1:6" ht="15" thickBot="1" x14ac:dyDescent="0.35">
      <c r="A31" s="93">
        <v>30</v>
      </c>
      <c r="B31" s="91">
        <v>443</v>
      </c>
      <c r="C31" s="87">
        <f t="shared" si="1"/>
        <v>196249</v>
      </c>
      <c r="D31" s="99">
        <f t="shared" si="0"/>
        <v>4851.4998999999953</v>
      </c>
      <c r="F31" s="20"/>
    </row>
    <row r="32" spans="1:6" ht="15" thickBot="1" x14ac:dyDescent="0.35">
      <c r="A32" s="93">
        <v>31</v>
      </c>
      <c r="B32" s="91">
        <v>445</v>
      </c>
      <c r="C32" s="87">
        <f t="shared" si="1"/>
        <v>198025</v>
      </c>
      <c r="D32" s="99">
        <f t="shared" si="0"/>
        <v>6627.4998999999953</v>
      </c>
      <c r="F32" s="20"/>
    </row>
    <row r="33" spans="1:6" ht="15" thickBot="1" x14ac:dyDescent="0.35">
      <c r="A33" s="93">
        <v>32</v>
      </c>
      <c r="B33" s="91">
        <v>435</v>
      </c>
      <c r="C33" s="87">
        <f t="shared" si="1"/>
        <v>189225</v>
      </c>
      <c r="D33" s="99">
        <f t="shared" si="0"/>
        <v>-2172.5001000000047</v>
      </c>
      <c r="F33" s="20"/>
    </row>
    <row r="34" spans="1:6" ht="15" thickBot="1" x14ac:dyDescent="0.35">
      <c r="A34" s="93">
        <v>33</v>
      </c>
      <c r="B34" s="91">
        <v>433</v>
      </c>
      <c r="C34" s="87">
        <f t="shared" si="1"/>
        <v>187489</v>
      </c>
      <c r="D34" s="99">
        <f t="shared" si="0"/>
        <v>-3908.5001000000047</v>
      </c>
      <c r="F34" s="20"/>
    </row>
    <row r="35" spans="1:6" ht="15" thickBot="1" x14ac:dyDescent="0.35">
      <c r="A35" s="93">
        <v>34</v>
      </c>
      <c r="B35" s="91">
        <v>428</v>
      </c>
      <c r="C35" s="87">
        <f t="shared" si="1"/>
        <v>183184</v>
      </c>
      <c r="D35" s="99">
        <f t="shared" si="0"/>
        <v>-8213.5001000000047</v>
      </c>
      <c r="F35" s="20"/>
    </row>
    <row r="36" spans="1:6" ht="15" thickBot="1" x14ac:dyDescent="0.35">
      <c r="A36" s="93">
        <v>35</v>
      </c>
      <c r="B36" s="91">
        <v>456</v>
      </c>
      <c r="C36" s="87">
        <f t="shared" si="1"/>
        <v>207936</v>
      </c>
      <c r="D36" s="99">
        <f t="shared" si="0"/>
        <v>16538.499899999995</v>
      </c>
      <c r="F36" s="20"/>
    </row>
    <row r="37" spans="1:6" ht="15" thickBot="1" x14ac:dyDescent="0.35">
      <c r="A37" s="93">
        <v>36</v>
      </c>
      <c r="B37" s="91">
        <v>451</v>
      </c>
      <c r="C37" s="87">
        <f t="shared" si="1"/>
        <v>203401</v>
      </c>
      <c r="D37" s="99">
        <f t="shared" si="0"/>
        <v>12003.499899999995</v>
      </c>
      <c r="F37" s="20"/>
    </row>
    <row r="38" spans="1:6" ht="15" thickBot="1" x14ac:dyDescent="0.35">
      <c r="A38" s="93">
        <v>37</v>
      </c>
      <c r="B38" s="91">
        <v>443</v>
      </c>
      <c r="C38" s="87">
        <f t="shared" si="1"/>
        <v>196249</v>
      </c>
      <c r="D38" s="99">
        <f t="shared" si="0"/>
        <v>4851.4998999999953</v>
      </c>
      <c r="F38" s="20"/>
    </row>
    <row r="39" spans="1:6" ht="15" thickBot="1" x14ac:dyDescent="0.35">
      <c r="A39" s="93">
        <v>38</v>
      </c>
      <c r="B39" s="91">
        <v>441</v>
      </c>
      <c r="C39" s="87">
        <f t="shared" si="1"/>
        <v>194481</v>
      </c>
      <c r="D39" s="99">
        <f t="shared" si="0"/>
        <v>3083.4998999999953</v>
      </c>
      <c r="F39" s="20"/>
    </row>
    <row r="40" spans="1:6" ht="15" thickBot="1" x14ac:dyDescent="0.35">
      <c r="A40" s="93">
        <v>39</v>
      </c>
      <c r="B40" s="91">
        <v>437</v>
      </c>
      <c r="C40" s="87">
        <f t="shared" si="1"/>
        <v>190969</v>
      </c>
      <c r="D40" s="99">
        <f t="shared" si="0"/>
        <v>-428.50010000000475</v>
      </c>
      <c r="F40" s="20"/>
    </row>
    <row r="41" spans="1:6" ht="15" thickBot="1" x14ac:dyDescent="0.35">
      <c r="A41" s="93">
        <v>40</v>
      </c>
      <c r="B41" s="91">
        <v>430</v>
      </c>
      <c r="C41" s="87">
        <f t="shared" si="1"/>
        <v>184900</v>
      </c>
      <c r="D41" s="99">
        <f t="shared" si="0"/>
        <v>-6497.5001000000047</v>
      </c>
      <c r="F41" s="20"/>
    </row>
    <row r="42" spans="1:6" ht="15" thickBot="1" x14ac:dyDescent="0.35">
      <c r="A42" s="94">
        <v>41</v>
      </c>
      <c r="B42" s="91">
        <v>453</v>
      </c>
      <c r="C42" s="87">
        <f t="shared" si="1"/>
        <v>205209</v>
      </c>
      <c r="D42" s="99">
        <f t="shared" si="0"/>
        <v>13811.499899999995</v>
      </c>
      <c r="F42" s="20"/>
    </row>
    <row r="43" spans="1:6" ht="15" thickBot="1" x14ac:dyDescent="0.35">
      <c r="A43" s="93">
        <v>42</v>
      </c>
      <c r="B43" s="91">
        <v>428</v>
      </c>
      <c r="C43" s="87">
        <f t="shared" si="1"/>
        <v>183184</v>
      </c>
      <c r="D43" s="99">
        <f t="shared" si="0"/>
        <v>-8213.5001000000047</v>
      </c>
      <c r="F43" s="20"/>
    </row>
    <row r="44" spans="1:6" ht="15" thickBot="1" x14ac:dyDescent="0.35">
      <c r="A44" s="93">
        <v>43</v>
      </c>
      <c r="B44" s="91">
        <v>450</v>
      </c>
      <c r="C44" s="87">
        <f t="shared" si="1"/>
        <v>202500</v>
      </c>
      <c r="D44" s="99">
        <f t="shared" si="0"/>
        <v>11102.499899999995</v>
      </c>
      <c r="F44" s="20"/>
    </row>
    <row r="45" spans="1:6" ht="15" thickBot="1" x14ac:dyDescent="0.35">
      <c r="A45" s="93">
        <v>44</v>
      </c>
      <c r="B45" s="91">
        <v>428</v>
      </c>
      <c r="C45" s="87">
        <f t="shared" si="1"/>
        <v>183184</v>
      </c>
      <c r="D45" s="99">
        <f t="shared" si="0"/>
        <v>-8213.5001000000047</v>
      </c>
      <c r="F45" s="20"/>
    </row>
    <row r="46" spans="1:6" ht="15" thickBot="1" x14ac:dyDescent="0.35">
      <c r="A46" s="93">
        <v>45</v>
      </c>
      <c r="B46" s="91">
        <v>440</v>
      </c>
      <c r="C46" s="87">
        <f t="shared" si="1"/>
        <v>193600</v>
      </c>
      <c r="D46" s="99">
        <f t="shared" si="0"/>
        <v>2202.4998999999953</v>
      </c>
      <c r="F46" s="20"/>
    </row>
    <row r="47" spans="1:6" ht="15" thickBot="1" x14ac:dyDescent="0.35">
      <c r="A47" s="93">
        <v>46</v>
      </c>
      <c r="B47" s="91">
        <v>418</v>
      </c>
      <c r="C47" s="87">
        <f t="shared" si="1"/>
        <v>174724</v>
      </c>
      <c r="D47" s="99">
        <f t="shared" si="0"/>
        <v>-16673.500100000005</v>
      </c>
      <c r="F47" s="20"/>
    </row>
    <row r="48" spans="1:6" ht="15" thickBot="1" x14ac:dyDescent="0.35">
      <c r="A48" s="93">
        <v>47</v>
      </c>
      <c r="B48" s="91">
        <v>428</v>
      </c>
      <c r="C48" s="87">
        <f t="shared" si="1"/>
        <v>183184</v>
      </c>
      <c r="D48" s="99">
        <f t="shared" si="0"/>
        <v>-8213.5001000000047</v>
      </c>
      <c r="F48" s="20"/>
    </row>
    <row r="49" spans="1:6" ht="15" thickBot="1" x14ac:dyDescent="0.35">
      <c r="A49" s="93">
        <v>48</v>
      </c>
      <c r="B49" s="91">
        <v>439</v>
      </c>
      <c r="C49" s="87">
        <f t="shared" si="1"/>
        <v>192721</v>
      </c>
      <c r="D49" s="99">
        <f t="shared" si="0"/>
        <v>1323.4998999999953</v>
      </c>
      <c r="F49" s="20"/>
    </row>
    <row r="50" spans="1:6" ht="15" thickBot="1" x14ac:dyDescent="0.35">
      <c r="A50" s="93">
        <v>49</v>
      </c>
      <c r="B50" s="91">
        <v>445</v>
      </c>
      <c r="C50" s="87">
        <f t="shared" si="1"/>
        <v>198025</v>
      </c>
      <c r="D50" s="99">
        <f t="shared" si="0"/>
        <v>6627.4998999999953</v>
      </c>
      <c r="F50" s="20"/>
    </row>
    <row r="51" spans="1:6" ht="15" thickBot="1" x14ac:dyDescent="0.35">
      <c r="A51" s="93">
        <v>50</v>
      </c>
      <c r="B51" s="91">
        <v>468</v>
      </c>
      <c r="C51" s="87">
        <f t="shared" si="1"/>
        <v>219024</v>
      </c>
      <c r="D51" s="99">
        <f t="shared" si="0"/>
        <v>27626.499899999995</v>
      </c>
      <c r="F51" s="20"/>
    </row>
    <row r="52" spans="1:6" ht="15" thickBot="1" x14ac:dyDescent="0.35">
      <c r="A52" s="93">
        <v>51</v>
      </c>
      <c r="B52" s="91">
        <v>441</v>
      </c>
      <c r="C52" s="87">
        <f t="shared" si="1"/>
        <v>194481</v>
      </c>
      <c r="D52" s="99">
        <f t="shared" si="0"/>
        <v>3083.4998999999953</v>
      </c>
      <c r="F52" s="20"/>
    </row>
    <row r="53" spans="1:6" ht="15" thickBot="1" x14ac:dyDescent="0.35">
      <c r="A53" s="93">
        <v>52</v>
      </c>
      <c r="B53" s="91">
        <v>442</v>
      </c>
      <c r="C53" s="87">
        <f t="shared" si="1"/>
        <v>195364</v>
      </c>
      <c r="D53" s="99">
        <f t="shared" si="0"/>
        <v>3966.4998999999953</v>
      </c>
      <c r="F53" s="20"/>
    </row>
    <row r="54" spans="1:6" ht="15" thickBot="1" x14ac:dyDescent="0.35">
      <c r="A54" s="93">
        <v>53</v>
      </c>
      <c r="B54" s="91">
        <v>435</v>
      </c>
      <c r="C54" s="87">
        <f t="shared" si="1"/>
        <v>189225</v>
      </c>
      <c r="D54" s="99">
        <f t="shared" si="0"/>
        <v>-2172.5001000000047</v>
      </c>
      <c r="F54" s="20"/>
    </row>
    <row r="55" spans="1:6" ht="15" thickBot="1" x14ac:dyDescent="0.35">
      <c r="A55" s="93">
        <v>54</v>
      </c>
      <c r="B55" s="91">
        <v>427</v>
      </c>
      <c r="C55" s="87">
        <f t="shared" si="1"/>
        <v>182329</v>
      </c>
      <c r="D55" s="99">
        <f t="shared" si="0"/>
        <v>-9068.5001000000047</v>
      </c>
      <c r="F55" s="20"/>
    </row>
    <row r="56" spans="1:6" ht="15" thickBot="1" x14ac:dyDescent="0.35">
      <c r="A56" s="93">
        <v>55</v>
      </c>
      <c r="B56" s="91">
        <v>437</v>
      </c>
      <c r="C56" s="87">
        <f t="shared" si="1"/>
        <v>190969</v>
      </c>
      <c r="D56" s="99">
        <f t="shared" si="0"/>
        <v>-428.50010000000475</v>
      </c>
      <c r="F56" s="20"/>
    </row>
    <row r="57" spans="1:6" ht="15" thickBot="1" x14ac:dyDescent="0.35">
      <c r="A57" s="93">
        <v>56</v>
      </c>
      <c r="B57" s="91">
        <v>447</v>
      </c>
      <c r="C57" s="87">
        <f t="shared" si="1"/>
        <v>199809</v>
      </c>
      <c r="D57" s="99">
        <f t="shared" si="0"/>
        <v>8411.4998999999953</v>
      </c>
      <c r="F57" s="20"/>
    </row>
    <row r="58" spans="1:6" ht="15" thickBot="1" x14ac:dyDescent="0.35">
      <c r="A58" s="93">
        <v>57</v>
      </c>
      <c r="B58" s="91">
        <v>423</v>
      </c>
      <c r="C58" s="87">
        <f t="shared" si="1"/>
        <v>178929</v>
      </c>
      <c r="D58" s="99">
        <f t="shared" si="0"/>
        <v>-12468.500100000005</v>
      </c>
      <c r="F58" s="20"/>
    </row>
    <row r="59" spans="1:6" ht="15" thickBot="1" x14ac:dyDescent="0.35">
      <c r="A59" s="93">
        <v>58</v>
      </c>
      <c r="B59" s="91">
        <v>439</v>
      </c>
      <c r="C59" s="87">
        <f t="shared" si="1"/>
        <v>192721</v>
      </c>
      <c r="D59" s="99">
        <f t="shared" si="0"/>
        <v>1323.4998999999953</v>
      </c>
      <c r="F59" s="20"/>
    </row>
    <row r="60" spans="1:6" ht="15" thickBot="1" x14ac:dyDescent="0.35">
      <c r="A60" s="93">
        <v>59</v>
      </c>
      <c r="B60" s="91">
        <v>445</v>
      </c>
      <c r="C60" s="87">
        <f t="shared" si="1"/>
        <v>198025</v>
      </c>
      <c r="D60" s="99">
        <f t="shared" si="0"/>
        <v>6627.4998999999953</v>
      </c>
      <c r="F60" s="20"/>
    </row>
    <row r="61" spans="1:6" ht="15" thickBot="1" x14ac:dyDescent="0.35">
      <c r="A61" s="93">
        <v>60</v>
      </c>
      <c r="B61" s="91">
        <v>446</v>
      </c>
      <c r="C61" s="87">
        <f t="shared" si="1"/>
        <v>198916</v>
      </c>
      <c r="D61" s="99">
        <f t="shared" si="0"/>
        <v>7518.4998999999953</v>
      </c>
      <c r="F61" s="20"/>
    </row>
    <row r="62" spans="1:6" ht="15" thickBot="1" x14ac:dyDescent="0.35">
      <c r="A62" s="94">
        <v>61</v>
      </c>
      <c r="B62" s="91">
        <v>427</v>
      </c>
      <c r="C62" s="87">
        <f t="shared" si="1"/>
        <v>182329</v>
      </c>
      <c r="D62" s="99">
        <f t="shared" si="0"/>
        <v>-9068.5001000000047</v>
      </c>
      <c r="F62" s="20"/>
    </row>
    <row r="63" spans="1:6" ht="15" thickBot="1" x14ac:dyDescent="0.35">
      <c r="A63" s="93">
        <v>62</v>
      </c>
      <c r="B63" s="91">
        <v>428</v>
      </c>
      <c r="C63" s="87">
        <f t="shared" si="1"/>
        <v>183184</v>
      </c>
      <c r="D63" s="99">
        <f t="shared" si="0"/>
        <v>-8213.5001000000047</v>
      </c>
      <c r="F63" s="20"/>
    </row>
    <row r="64" spans="1:6" ht="15" thickBot="1" x14ac:dyDescent="0.35">
      <c r="A64" s="93">
        <v>63</v>
      </c>
      <c r="B64" s="91">
        <v>455</v>
      </c>
      <c r="C64" s="87">
        <f t="shared" si="1"/>
        <v>207025</v>
      </c>
      <c r="D64" s="99">
        <f t="shared" si="0"/>
        <v>15627.499899999995</v>
      </c>
      <c r="F64" s="20"/>
    </row>
    <row r="65" spans="1:6" ht="15" thickBot="1" x14ac:dyDescent="0.35">
      <c r="A65" s="93">
        <v>64</v>
      </c>
      <c r="B65" s="91">
        <v>413</v>
      </c>
      <c r="C65" s="87">
        <f t="shared" si="1"/>
        <v>170569</v>
      </c>
      <c r="D65" s="99">
        <f t="shared" si="0"/>
        <v>-20828.500100000005</v>
      </c>
      <c r="F65" s="20"/>
    </row>
    <row r="66" spans="1:6" ht="15" thickBot="1" x14ac:dyDescent="0.35">
      <c r="A66" s="93">
        <v>65</v>
      </c>
      <c r="B66" s="91">
        <v>422</v>
      </c>
      <c r="C66" s="87">
        <f t="shared" si="1"/>
        <v>178084</v>
      </c>
      <c r="D66" s="99">
        <f t="shared" si="0"/>
        <v>-13313.500100000005</v>
      </c>
      <c r="F66" s="20"/>
    </row>
    <row r="67" spans="1:6" ht="15" thickBot="1" x14ac:dyDescent="0.35">
      <c r="A67" s="93">
        <v>66</v>
      </c>
      <c r="B67" s="91">
        <v>451</v>
      </c>
      <c r="C67" s="87">
        <f t="shared" ref="C67:C130" si="2">B67^2</f>
        <v>203401</v>
      </c>
      <c r="D67" s="99">
        <f t="shared" ref="D67:D130" si="3">(C67-(437.49^2))</f>
        <v>12003.499899999995</v>
      </c>
      <c r="F67" s="20"/>
    </row>
    <row r="68" spans="1:6" ht="15" thickBot="1" x14ac:dyDescent="0.35">
      <c r="A68" s="93">
        <v>67</v>
      </c>
      <c r="B68" s="91">
        <v>453</v>
      </c>
      <c r="C68" s="87">
        <f t="shared" si="2"/>
        <v>205209</v>
      </c>
      <c r="D68" s="99">
        <f t="shared" si="3"/>
        <v>13811.499899999995</v>
      </c>
      <c r="F68" s="20"/>
    </row>
    <row r="69" spans="1:6" ht="15" thickBot="1" x14ac:dyDescent="0.35">
      <c r="A69" s="93">
        <v>68</v>
      </c>
      <c r="B69" s="91">
        <v>446</v>
      </c>
      <c r="C69" s="87">
        <f t="shared" si="2"/>
        <v>198916</v>
      </c>
      <c r="D69" s="99">
        <f t="shared" si="3"/>
        <v>7518.4998999999953</v>
      </c>
      <c r="F69" s="20"/>
    </row>
    <row r="70" spans="1:6" ht="15" thickBot="1" x14ac:dyDescent="0.35">
      <c r="A70" s="93">
        <v>69</v>
      </c>
      <c r="B70" s="91">
        <v>443</v>
      </c>
      <c r="C70" s="87">
        <f t="shared" si="2"/>
        <v>196249</v>
      </c>
      <c r="D70" s="99">
        <f t="shared" si="3"/>
        <v>4851.4998999999953</v>
      </c>
      <c r="F70" s="20"/>
    </row>
    <row r="71" spans="1:6" ht="15" thickBot="1" x14ac:dyDescent="0.35">
      <c r="A71" s="93">
        <v>70</v>
      </c>
      <c r="B71" s="91">
        <v>434</v>
      </c>
      <c r="C71" s="87">
        <f t="shared" si="2"/>
        <v>188356</v>
      </c>
      <c r="D71" s="99">
        <f t="shared" si="3"/>
        <v>-3041.5001000000047</v>
      </c>
      <c r="F71" s="20"/>
    </row>
    <row r="72" spans="1:6" ht="15" thickBot="1" x14ac:dyDescent="0.35">
      <c r="A72" s="93">
        <v>71</v>
      </c>
      <c r="B72" s="91">
        <v>446</v>
      </c>
      <c r="C72" s="87">
        <f t="shared" si="2"/>
        <v>198916</v>
      </c>
      <c r="D72" s="99">
        <f t="shared" si="3"/>
        <v>7518.4998999999953</v>
      </c>
      <c r="F72" s="20"/>
    </row>
    <row r="73" spans="1:6" ht="15" thickBot="1" x14ac:dyDescent="0.35">
      <c r="A73" s="93">
        <v>72</v>
      </c>
      <c r="B73" s="91">
        <v>437</v>
      </c>
      <c r="C73" s="87">
        <f t="shared" si="2"/>
        <v>190969</v>
      </c>
      <c r="D73" s="99">
        <f t="shared" si="3"/>
        <v>-428.50010000000475</v>
      </c>
      <c r="F73" s="20"/>
    </row>
    <row r="74" spans="1:6" ht="15" thickBot="1" x14ac:dyDescent="0.35">
      <c r="A74" s="93">
        <v>73</v>
      </c>
      <c r="B74" s="91">
        <v>467</v>
      </c>
      <c r="C74" s="87">
        <f t="shared" si="2"/>
        <v>218089</v>
      </c>
      <c r="D74" s="99">
        <f t="shared" si="3"/>
        <v>26691.499899999995</v>
      </c>
      <c r="F74" s="20"/>
    </row>
    <row r="75" spans="1:6" ht="15" thickBot="1" x14ac:dyDescent="0.35">
      <c r="A75" s="93">
        <v>74</v>
      </c>
      <c r="B75" s="91">
        <v>410</v>
      </c>
      <c r="C75" s="87">
        <f t="shared" si="2"/>
        <v>168100</v>
      </c>
      <c r="D75" s="99">
        <f t="shared" si="3"/>
        <v>-23297.500100000005</v>
      </c>
      <c r="F75" s="20"/>
    </row>
    <row r="76" spans="1:6" ht="15" thickBot="1" x14ac:dyDescent="0.35">
      <c r="A76" s="93">
        <v>75</v>
      </c>
      <c r="B76" s="91">
        <v>442</v>
      </c>
      <c r="C76" s="87">
        <f t="shared" si="2"/>
        <v>195364</v>
      </c>
      <c r="D76" s="99">
        <f t="shared" si="3"/>
        <v>3966.4998999999953</v>
      </c>
      <c r="F76" s="20"/>
    </row>
    <row r="77" spans="1:6" ht="15" thickBot="1" x14ac:dyDescent="0.35">
      <c r="A77" s="93">
        <v>76</v>
      </c>
      <c r="B77" s="91">
        <v>443</v>
      </c>
      <c r="C77" s="87">
        <f t="shared" si="2"/>
        <v>196249</v>
      </c>
      <c r="D77" s="99">
        <f t="shared" si="3"/>
        <v>4851.4998999999953</v>
      </c>
      <c r="F77" s="20"/>
    </row>
    <row r="78" spans="1:6" ht="15" thickBot="1" x14ac:dyDescent="0.35">
      <c r="A78" s="93">
        <v>77</v>
      </c>
      <c r="B78" s="91">
        <v>452</v>
      </c>
      <c r="C78" s="87">
        <f t="shared" si="2"/>
        <v>204304</v>
      </c>
      <c r="D78" s="99">
        <f t="shared" si="3"/>
        <v>12906.499899999995</v>
      </c>
      <c r="F78" s="20"/>
    </row>
    <row r="79" spans="1:6" ht="15" thickBot="1" x14ac:dyDescent="0.35">
      <c r="A79" s="93">
        <v>78</v>
      </c>
      <c r="B79" s="91">
        <v>450</v>
      </c>
      <c r="C79" s="87">
        <f t="shared" si="2"/>
        <v>202500</v>
      </c>
      <c r="D79" s="99">
        <f t="shared" si="3"/>
        <v>11102.499899999995</v>
      </c>
      <c r="F79" s="20"/>
    </row>
    <row r="80" spans="1:6" ht="15" thickBot="1" x14ac:dyDescent="0.35">
      <c r="A80" s="93">
        <v>79</v>
      </c>
      <c r="B80" s="91">
        <v>436</v>
      </c>
      <c r="C80" s="87">
        <f t="shared" si="2"/>
        <v>190096</v>
      </c>
      <c r="D80" s="99">
        <f t="shared" si="3"/>
        <v>-1301.5001000000047</v>
      </c>
      <c r="F80" s="20"/>
    </row>
    <row r="81" spans="1:6" ht="15" thickBot="1" x14ac:dyDescent="0.35">
      <c r="A81" s="93">
        <v>80</v>
      </c>
      <c r="B81" s="91">
        <v>456</v>
      </c>
      <c r="C81" s="87">
        <f t="shared" si="2"/>
        <v>207936</v>
      </c>
      <c r="D81" s="99">
        <f t="shared" si="3"/>
        <v>16538.499899999995</v>
      </c>
      <c r="F81" s="20"/>
    </row>
    <row r="82" spans="1:6" ht="15" thickBot="1" x14ac:dyDescent="0.35">
      <c r="A82" s="94">
        <v>81</v>
      </c>
      <c r="B82" s="91">
        <v>442</v>
      </c>
      <c r="C82" s="87">
        <f t="shared" si="2"/>
        <v>195364</v>
      </c>
      <c r="D82" s="99">
        <f t="shared" si="3"/>
        <v>3966.4998999999953</v>
      </c>
      <c r="F82" s="20"/>
    </row>
    <row r="83" spans="1:6" ht="15" thickBot="1" x14ac:dyDescent="0.35">
      <c r="A83" s="93">
        <v>82</v>
      </c>
      <c r="B83" s="91">
        <v>437</v>
      </c>
      <c r="C83" s="87">
        <f t="shared" si="2"/>
        <v>190969</v>
      </c>
      <c r="D83" s="99">
        <f t="shared" si="3"/>
        <v>-428.50010000000475</v>
      </c>
      <c r="F83" s="20"/>
    </row>
    <row r="84" spans="1:6" ht="15" thickBot="1" x14ac:dyDescent="0.35">
      <c r="A84" s="93">
        <v>83</v>
      </c>
      <c r="B84" s="91">
        <v>457</v>
      </c>
      <c r="C84" s="87">
        <f t="shared" si="2"/>
        <v>208849</v>
      </c>
      <c r="D84" s="99">
        <f t="shared" si="3"/>
        <v>17451.499899999995</v>
      </c>
      <c r="F84" s="20"/>
    </row>
    <row r="85" spans="1:6" ht="15" thickBot="1" x14ac:dyDescent="0.35">
      <c r="A85" s="93">
        <v>84</v>
      </c>
      <c r="B85" s="91">
        <v>432</v>
      </c>
      <c r="C85" s="87">
        <f t="shared" si="2"/>
        <v>186624</v>
      </c>
      <c r="D85" s="99">
        <f t="shared" si="3"/>
        <v>-4773.5001000000047</v>
      </c>
      <c r="F85" s="20"/>
    </row>
    <row r="86" spans="1:6" ht="15" thickBot="1" x14ac:dyDescent="0.35">
      <c r="A86" s="93">
        <v>85</v>
      </c>
      <c r="B86" s="91">
        <v>430</v>
      </c>
      <c r="C86" s="87">
        <f t="shared" si="2"/>
        <v>184900</v>
      </c>
      <c r="D86" s="99">
        <f t="shared" si="3"/>
        <v>-6497.5001000000047</v>
      </c>
      <c r="F86" s="20"/>
    </row>
    <row r="87" spans="1:6" ht="15" thickBot="1" x14ac:dyDescent="0.35">
      <c r="A87" s="93">
        <v>86</v>
      </c>
      <c r="B87" s="91">
        <v>433</v>
      </c>
      <c r="C87" s="87">
        <f t="shared" si="2"/>
        <v>187489</v>
      </c>
      <c r="D87" s="99">
        <f t="shared" si="3"/>
        <v>-3908.5001000000047</v>
      </c>
      <c r="F87" s="20"/>
    </row>
    <row r="88" spans="1:6" ht="15" thickBot="1" x14ac:dyDescent="0.35">
      <c r="A88" s="93">
        <v>87</v>
      </c>
      <c r="B88" s="91">
        <v>422</v>
      </c>
      <c r="C88" s="87">
        <f t="shared" si="2"/>
        <v>178084</v>
      </c>
      <c r="D88" s="99">
        <f t="shared" si="3"/>
        <v>-13313.500100000005</v>
      </c>
      <c r="F88" s="20"/>
    </row>
    <row r="89" spans="1:6" ht="15" thickBot="1" x14ac:dyDescent="0.35">
      <c r="A89" s="93">
        <v>88</v>
      </c>
      <c r="B89" s="91">
        <v>440</v>
      </c>
      <c r="C89" s="87">
        <f t="shared" si="2"/>
        <v>193600</v>
      </c>
      <c r="D89" s="99">
        <f t="shared" si="3"/>
        <v>2202.4998999999953</v>
      </c>
      <c r="F89" s="20"/>
    </row>
    <row r="90" spans="1:6" ht="15" thickBot="1" x14ac:dyDescent="0.35">
      <c r="A90" s="93">
        <v>89</v>
      </c>
      <c r="B90" s="91">
        <v>433</v>
      </c>
      <c r="C90" s="87">
        <f t="shared" si="2"/>
        <v>187489</v>
      </c>
      <c r="D90" s="99">
        <f t="shared" si="3"/>
        <v>-3908.5001000000047</v>
      </c>
      <c r="F90" s="20"/>
    </row>
    <row r="91" spans="1:6" ht="15" thickBot="1" x14ac:dyDescent="0.35">
      <c r="A91" s="93">
        <v>90</v>
      </c>
      <c r="B91" s="91">
        <v>462</v>
      </c>
      <c r="C91" s="87">
        <f t="shared" si="2"/>
        <v>213444</v>
      </c>
      <c r="D91" s="99">
        <f t="shared" si="3"/>
        <v>22046.499899999995</v>
      </c>
      <c r="F91" s="20"/>
    </row>
    <row r="92" spans="1:6" ht="15" thickBot="1" x14ac:dyDescent="0.35">
      <c r="A92" s="93">
        <v>91</v>
      </c>
      <c r="B92" s="91">
        <v>450</v>
      </c>
      <c r="C92" s="87">
        <f t="shared" si="2"/>
        <v>202500</v>
      </c>
      <c r="D92" s="99">
        <f t="shared" si="3"/>
        <v>11102.499899999995</v>
      </c>
      <c r="F92" s="20"/>
    </row>
    <row r="93" spans="1:6" ht="15" thickBot="1" x14ac:dyDescent="0.35">
      <c r="A93" s="93">
        <v>92</v>
      </c>
      <c r="B93" s="91">
        <v>437</v>
      </c>
      <c r="C93" s="87">
        <f t="shared" si="2"/>
        <v>190969</v>
      </c>
      <c r="D93" s="99">
        <f t="shared" si="3"/>
        <v>-428.50010000000475</v>
      </c>
      <c r="F93" s="20"/>
    </row>
    <row r="94" spans="1:6" ht="15" thickBot="1" x14ac:dyDescent="0.35">
      <c r="A94" s="93">
        <v>93</v>
      </c>
      <c r="B94" s="91">
        <v>444</v>
      </c>
      <c r="C94" s="87">
        <f t="shared" si="2"/>
        <v>197136</v>
      </c>
      <c r="D94" s="99">
        <f t="shared" si="3"/>
        <v>5738.4998999999953</v>
      </c>
      <c r="F94" s="20"/>
    </row>
    <row r="95" spans="1:6" ht="15" thickBot="1" x14ac:dyDescent="0.35">
      <c r="A95" s="93">
        <v>94</v>
      </c>
      <c r="B95" s="91">
        <v>435</v>
      </c>
      <c r="C95" s="87">
        <f t="shared" si="2"/>
        <v>189225</v>
      </c>
      <c r="D95" s="99">
        <f t="shared" si="3"/>
        <v>-2172.5001000000047</v>
      </c>
      <c r="F95" s="20"/>
    </row>
    <row r="96" spans="1:6" ht="15" thickBot="1" x14ac:dyDescent="0.35">
      <c r="A96" s="93">
        <v>95</v>
      </c>
      <c r="B96" s="91">
        <v>441</v>
      </c>
      <c r="C96" s="87">
        <f t="shared" si="2"/>
        <v>194481</v>
      </c>
      <c r="D96" s="99">
        <f t="shared" si="3"/>
        <v>3083.4998999999953</v>
      </c>
      <c r="F96" s="20"/>
    </row>
    <row r="97" spans="1:6" ht="15" thickBot="1" x14ac:dyDescent="0.35">
      <c r="A97" s="93">
        <v>96</v>
      </c>
      <c r="B97" s="91">
        <v>439</v>
      </c>
      <c r="C97" s="87">
        <f t="shared" si="2"/>
        <v>192721</v>
      </c>
      <c r="D97" s="99">
        <f t="shared" si="3"/>
        <v>1323.4998999999953</v>
      </c>
      <c r="F97" s="20"/>
    </row>
    <row r="98" spans="1:6" ht="15" thickBot="1" x14ac:dyDescent="0.35">
      <c r="A98" s="93">
        <v>97</v>
      </c>
      <c r="B98" s="91">
        <v>434</v>
      </c>
      <c r="C98" s="87">
        <f t="shared" si="2"/>
        <v>188356</v>
      </c>
      <c r="D98" s="99">
        <f t="shared" si="3"/>
        <v>-3041.5001000000047</v>
      </c>
      <c r="F98" s="20"/>
    </row>
    <row r="99" spans="1:6" ht="15" thickBot="1" x14ac:dyDescent="0.35">
      <c r="A99" s="93">
        <v>98</v>
      </c>
      <c r="B99" s="91">
        <v>447</v>
      </c>
      <c r="C99" s="87">
        <f t="shared" si="2"/>
        <v>199809</v>
      </c>
      <c r="D99" s="99">
        <f t="shared" si="3"/>
        <v>8411.4998999999953</v>
      </c>
      <c r="F99" s="20"/>
    </row>
    <row r="100" spans="1:6" ht="15" thickBot="1" x14ac:dyDescent="0.35">
      <c r="A100" s="93">
        <v>99</v>
      </c>
      <c r="B100" s="91">
        <v>410</v>
      </c>
      <c r="C100" s="87">
        <f t="shared" si="2"/>
        <v>168100</v>
      </c>
      <c r="D100" s="99">
        <f t="shared" si="3"/>
        <v>-23297.500100000005</v>
      </c>
      <c r="F100" s="20"/>
    </row>
    <row r="101" spans="1:6" ht="15" thickBot="1" x14ac:dyDescent="0.35">
      <c r="A101" s="93">
        <v>100</v>
      </c>
      <c r="B101" s="91">
        <v>441</v>
      </c>
      <c r="C101" s="87">
        <f t="shared" si="2"/>
        <v>194481</v>
      </c>
      <c r="D101" s="99">
        <f t="shared" si="3"/>
        <v>3083.4998999999953</v>
      </c>
      <c r="F101" s="20"/>
    </row>
    <row r="102" spans="1:6" ht="15" thickBot="1" x14ac:dyDescent="0.35">
      <c r="A102" s="93">
        <v>101</v>
      </c>
      <c r="B102" s="91">
        <v>438</v>
      </c>
      <c r="C102" s="87">
        <f t="shared" si="2"/>
        <v>191844</v>
      </c>
      <c r="D102" s="99">
        <f t="shared" si="3"/>
        <v>446.49989999999525</v>
      </c>
      <c r="F102" s="20"/>
    </row>
    <row r="103" spans="1:6" ht="15" thickBot="1" x14ac:dyDescent="0.35">
      <c r="A103" s="93">
        <v>102</v>
      </c>
      <c r="B103" s="91">
        <v>443</v>
      </c>
      <c r="C103" s="87">
        <f t="shared" si="2"/>
        <v>196249</v>
      </c>
      <c r="D103" s="99">
        <f t="shared" si="3"/>
        <v>4851.4998999999953</v>
      </c>
      <c r="F103" s="20"/>
    </row>
    <row r="104" spans="1:6" ht="15" thickBot="1" x14ac:dyDescent="0.35">
      <c r="A104" s="93">
        <v>103</v>
      </c>
      <c r="B104" s="91">
        <v>435</v>
      </c>
      <c r="C104" s="87">
        <f t="shared" si="2"/>
        <v>189225</v>
      </c>
      <c r="D104" s="99">
        <f t="shared" si="3"/>
        <v>-2172.5001000000047</v>
      </c>
      <c r="F104" s="20"/>
    </row>
    <row r="105" spans="1:6" ht="15" thickBot="1" x14ac:dyDescent="0.35">
      <c r="A105" s="93">
        <v>104</v>
      </c>
      <c r="B105" s="91">
        <v>439</v>
      </c>
      <c r="C105" s="87">
        <f t="shared" si="2"/>
        <v>192721</v>
      </c>
      <c r="D105" s="99">
        <f t="shared" si="3"/>
        <v>1323.4998999999953</v>
      </c>
      <c r="F105" s="20"/>
    </row>
    <row r="106" spans="1:6" ht="15" thickBot="1" x14ac:dyDescent="0.35">
      <c r="A106" s="93">
        <v>105</v>
      </c>
      <c r="B106" s="91">
        <v>429</v>
      </c>
      <c r="C106" s="87">
        <f t="shared" si="2"/>
        <v>184041</v>
      </c>
      <c r="D106" s="99">
        <f t="shared" si="3"/>
        <v>-7356.5001000000047</v>
      </c>
      <c r="F106" s="20"/>
    </row>
    <row r="107" spans="1:6" ht="15" thickBot="1" x14ac:dyDescent="0.35">
      <c r="A107" s="93">
        <v>106</v>
      </c>
      <c r="B107" s="91">
        <v>439</v>
      </c>
      <c r="C107" s="87">
        <f t="shared" si="2"/>
        <v>192721</v>
      </c>
      <c r="D107" s="99">
        <f t="shared" si="3"/>
        <v>1323.4998999999953</v>
      </c>
      <c r="F107" s="20"/>
    </row>
    <row r="108" spans="1:6" ht="15" thickBot="1" x14ac:dyDescent="0.35">
      <c r="A108" s="93">
        <v>107</v>
      </c>
      <c r="B108" s="91">
        <v>433</v>
      </c>
      <c r="C108" s="87">
        <f t="shared" si="2"/>
        <v>187489</v>
      </c>
      <c r="D108" s="99">
        <f t="shared" si="3"/>
        <v>-3908.5001000000047</v>
      </c>
      <c r="F108" s="20"/>
    </row>
    <row r="109" spans="1:6" ht="15" thickBot="1" x14ac:dyDescent="0.35">
      <c r="A109" s="93">
        <v>108</v>
      </c>
      <c r="B109" s="91">
        <v>437</v>
      </c>
      <c r="C109" s="87">
        <f t="shared" si="2"/>
        <v>190969</v>
      </c>
      <c r="D109" s="99">
        <f t="shared" si="3"/>
        <v>-428.50010000000475</v>
      </c>
      <c r="F109" s="20"/>
    </row>
    <row r="110" spans="1:6" ht="15" thickBot="1" x14ac:dyDescent="0.35">
      <c r="A110" s="93">
        <v>109</v>
      </c>
      <c r="B110" s="91">
        <v>444</v>
      </c>
      <c r="C110" s="87">
        <f t="shared" si="2"/>
        <v>197136</v>
      </c>
      <c r="D110" s="99">
        <f t="shared" si="3"/>
        <v>5738.4998999999953</v>
      </c>
      <c r="F110" s="20"/>
    </row>
    <row r="111" spans="1:6" ht="15" thickBot="1" x14ac:dyDescent="0.35">
      <c r="A111" s="93">
        <v>110</v>
      </c>
      <c r="B111" s="91">
        <v>422</v>
      </c>
      <c r="C111" s="87">
        <f t="shared" si="2"/>
        <v>178084</v>
      </c>
      <c r="D111" s="99">
        <f t="shared" si="3"/>
        <v>-13313.500100000005</v>
      </c>
      <c r="F111" s="20"/>
    </row>
    <row r="112" spans="1:6" ht="15" thickBot="1" x14ac:dyDescent="0.35">
      <c r="A112" s="93">
        <v>111</v>
      </c>
      <c r="B112" s="91">
        <v>455</v>
      </c>
      <c r="C112" s="87">
        <f t="shared" si="2"/>
        <v>207025</v>
      </c>
      <c r="D112" s="99">
        <f t="shared" si="3"/>
        <v>15627.499899999995</v>
      </c>
      <c r="F112" s="20"/>
    </row>
    <row r="113" spans="1:6" ht="15" thickBot="1" x14ac:dyDescent="0.35">
      <c r="A113" s="93">
        <v>112</v>
      </c>
      <c r="B113" s="91">
        <v>450</v>
      </c>
      <c r="C113" s="87">
        <f t="shared" si="2"/>
        <v>202500</v>
      </c>
      <c r="D113" s="99">
        <f t="shared" si="3"/>
        <v>11102.499899999995</v>
      </c>
      <c r="F113" s="20"/>
    </row>
    <row r="114" spans="1:6" ht="15" thickBot="1" x14ac:dyDescent="0.35">
      <c r="A114" s="93">
        <v>113</v>
      </c>
      <c r="B114" s="91">
        <v>424</v>
      </c>
      <c r="C114" s="87">
        <f t="shared" si="2"/>
        <v>179776</v>
      </c>
      <c r="D114" s="99">
        <f t="shared" si="3"/>
        <v>-11621.500100000005</v>
      </c>
      <c r="F114" s="20"/>
    </row>
    <row r="115" spans="1:6" ht="15" thickBot="1" x14ac:dyDescent="0.35">
      <c r="A115" s="93">
        <v>114</v>
      </c>
      <c r="B115" s="91">
        <v>434</v>
      </c>
      <c r="C115" s="87">
        <f t="shared" si="2"/>
        <v>188356</v>
      </c>
      <c r="D115" s="99">
        <f t="shared" si="3"/>
        <v>-3041.5001000000047</v>
      </c>
      <c r="F115" s="20"/>
    </row>
    <row r="116" spans="1:6" ht="15" thickBot="1" x14ac:dyDescent="0.35">
      <c r="A116" s="93">
        <v>115</v>
      </c>
      <c r="B116" s="91">
        <v>450</v>
      </c>
      <c r="C116" s="87">
        <f t="shared" si="2"/>
        <v>202500</v>
      </c>
      <c r="D116" s="99">
        <f t="shared" si="3"/>
        <v>11102.499899999995</v>
      </c>
      <c r="F116" s="20"/>
    </row>
    <row r="117" spans="1:6" ht="15" thickBot="1" x14ac:dyDescent="0.35">
      <c r="A117" s="93">
        <v>116</v>
      </c>
      <c r="B117" s="91">
        <v>428</v>
      </c>
      <c r="C117" s="87">
        <f t="shared" si="2"/>
        <v>183184</v>
      </c>
      <c r="D117" s="99">
        <f t="shared" si="3"/>
        <v>-8213.5001000000047</v>
      </c>
      <c r="F117" s="20"/>
    </row>
    <row r="118" spans="1:6" ht="15" thickBot="1" x14ac:dyDescent="0.35">
      <c r="A118" s="93">
        <v>117</v>
      </c>
      <c r="B118" s="91">
        <v>431</v>
      </c>
      <c r="C118" s="87">
        <f t="shared" si="2"/>
        <v>185761</v>
      </c>
      <c r="D118" s="99">
        <f t="shared" si="3"/>
        <v>-5636.5001000000047</v>
      </c>
      <c r="F118" s="20"/>
    </row>
    <row r="119" spans="1:6" ht="15" thickBot="1" x14ac:dyDescent="0.35">
      <c r="A119" s="93">
        <v>118</v>
      </c>
      <c r="B119" s="91">
        <v>439</v>
      </c>
      <c r="C119" s="87">
        <f t="shared" si="2"/>
        <v>192721</v>
      </c>
      <c r="D119" s="99">
        <f t="shared" si="3"/>
        <v>1323.4998999999953</v>
      </c>
      <c r="F119" s="20"/>
    </row>
    <row r="120" spans="1:6" ht="15" thickBot="1" x14ac:dyDescent="0.35">
      <c r="A120" s="93">
        <v>119</v>
      </c>
      <c r="B120" s="91">
        <v>445</v>
      </c>
      <c r="C120" s="87">
        <f t="shared" si="2"/>
        <v>198025</v>
      </c>
      <c r="D120" s="99">
        <f t="shared" si="3"/>
        <v>6627.4998999999953</v>
      </c>
      <c r="F120" s="20"/>
    </row>
    <row r="121" spans="1:6" ht="15" thickBot="1" x14ac:dyDescent="0.35">
      <c r="A121" s="93">
        <v>120</v>
      </c>
      <c r="B121" s="91">
        <v>445</v>
      </c>
      <c r="C121" s="87">
        <f t="shared" si="2"/>
        <v>198025</v>
      </c>
      <c r="D121" s="99">
        <f t="shared" si="3"/>
        <v>6627.4998999999953</v>
      </c>
      <c r="F121" s="20"/>
    </row>
    <row r="122" spans="1:6" ht="15" thickBot="1" x14ac:dyDescent="0.35">
      <c r="A122" s="93">
        <v>121</v>
      </c>
      <c r="B122" s="91">
        <v>425</v>
      </c>
      <c r="C122" s="87">
        <f t="shared" si="2"/>
        <v>180625</v>
      </c>
      <c r="D122" s="99">
        <f t="shared" si="3"/>
        <v>-10772.500100000005</v>
      </c>
      <c r="F122" s="20"/>
    </row>
    <row r="123" spans="1:6" ht="15" thickBot="1" x14ac:dyDescent="0.35">
      <c r="A123" s="93">
        <v>122</v>
      </c>
      <c r="B123" s="91">
        <v>446</v>
      </c>
      <c r="C123" s="87">
        <f t="shared" si="2"/>
        <v>198916</v>
      </c>
      <c r="D123" s="99">
        <f t="shared" si="3"/>
        <v>7518.4998999999953</v>
      </c>
      <c r="F123" s="20"/>
    </row>
    <row r="124" spans="1:6" ht="15" thickBot="1" x14ac:dyDescent="0.35">
      <c r="A124" s="93">
        <v>123</v>
      </c>
      <c r="B124" s="91">
        <v>456</v>
      </c>
      <c r="C124" s="87">
        <f t="shared" si="2"/>
        <v>207936</v>
      </c>
      <c r="D124" s="99">
        <f t="shared" si="3"/>
        <v>16538.499899999995</v>
      </c>
      <c r="F124" s="20"/>
    </row>
    <row r="125" spans="1:6" ht="15" thickBot="1" x14ac:dyDescent="0.35">
      <c r="A125" s="93">
        <v>124</v>
      </c>
      <c r="B125" s="91">
        <v>427</v>
      </c>
      <c r="C125" s="87">
        <f t="shared" si="2"/>
        <v>182329</v>
      </c>
      <c r="D125" s="99">
        <f t="shared" si="3"/>
        <v>-9068.5001000000047</v>
      </c>
      <c r="F125" s="20"/>
    </row>
    <row r="126" spans="1:6" ht="15" thickBot="1" x14ac:dyDescent="0.35">
      <c r="A126" s="93">
        <v>125</v>
      </c>
      <c r="B126" s="91">
        <v>419</v>
      </c>
      <c r="C126" s="87">
        <f t="shared" si="2"/>
        <v>175561</v>
      </c>
      <c r="D126" s="99">
        <f t="shared" si="3"/>
        <v>-15836.500100000005</v>
      </c>
      <c r="F126" s="20"/>
    </row>
    <row r="127" spans="1:6" ht="15" thickBot="1" x14ac:dyDescent="0.35">
      <c r="A127" s="93">
        <v>126</v>
      </c>
      <c r="B127" s="91">
        <v>414</v>
      </c>
      <c r="C127" s="87">
        <f t="shared" si="2"/>
        <v>171396</v>
      </c>
      <c r="D127" s="99">
        <f t="shared" si="3"/>
        <v>-20001.500100000005</v>
      </c>
      <c r="F127" s="20"/>
    </row>
    <row r="128" spans="1:6" ht="15" thickBot="1" x14ac:dyDescent="0.35">
      <c r="A128" s="93">
        <v>127</v>
      </c>
      <c r="B128" s="91">
        <v>452</v>
      </c>
      <c r="C128" s="87">
        <f t="shared" si="2"/>
        <v>204304</v>
      </c>
      <c r="D128" s="99">
        <f t="shared" si="3"/>
        <v>12906.499899999995</v>
      </c>
      <c r="F128" s="20"/>
    </row>
    <row r="129" spans="1:6" ht="15" thickBot="1" x14ac:dyDescent="0.35">
      <c r="A129" s="93">
        <v>128</v>
      </c>
      <c r="B129" s="91">
        <v>454</v>
      </c>
      <c r="C129" s="87">
        <f t="shared" si="2"/>
        <v>206116</v>
      </c>
      <c r="D129" s="99">
        <f t="shared" si="3"/>
        <v>14718.499899999995</v>
      </c>
      <c r="F129" s="20"/>
    </row>
    <row r="130" spans="1:6" ht="15" thickBot="1" x14ac:dyDescent="0.35">
      <c r="A130" s="93">
        <v>129</v>
      </c>
      <c r="B130" s="91">
        <v>435</v>
      </c>
      <c r="C130" s="87">
        <f t="shared" si="2"/>
        <v>189225</v>
      </c>
      <c r="D130" s="99">
        <f t="shared" si="3"/>
        <v>-2172.5001000000047</v>
      </c>
      <c r="F130" s="20"/>
    </row>
    <row r="131" spans="1:6" ht="15" thickBot="1" x14ac:dyDescent="0.35">
      <c r="A131" s="93">
        <v>130</v>
      </c>
      <c r="B131" s="91">
        <v>455</v>
      </c>
      <c r="C131" s="87">
        <f t="shared" ref="C131:C194" si="4">B131^2</f>
        <v>207025</v>
      </c>
      <c r="D131" s="99">
        <f t="shared" ref="D131:D194" si="5">(C131-(437.49^2))</f>
        <v>15627.499899999995</v>
      </c>
      <c r="F131" s="20"/>
    </row>
    <row r="132" spans="1:6" ht="15" thickBot="1" x14ac:dyDescent="0.35">
      <c r="A132" s="93">
        <v>131</v>
      </c>
      <c r="B132" s="91">
        <v>437</v>
      </c>
      <c r="C132" s="87">
        <f t="shared" si="4"/>
        <v>190969</v>
      </c>
      <c r="D132" s="99">
        <f t="shared" si="5"/>
        <v>-428.50010000000475</v>
      </c>
      <c r="F132" s="20"/>
    </row>
    <row r="133" spans="1:6" ht="15" thickBot="1" x14ac:dyDescent="0.35">
      <c r="A133" s="93">
        <v>132</v>
      </c>
      <c r="B133" s="91">
        <v>450</v>
      </c>
      <c r="C133" s="87">
        <f t="shared" si="4"/>
        <v>202500</v>
      </c>
      <c r="D133" s="99">
        <f t="shared" si="5"/>
        <v>11102.499899999995</v>
      </c>
      <c r="F133" s="20"/>
    </row>
    <row r="134" spans="1:6" ht="15" thickBot="1" x14ac:dyDescent="0.35">
      <c r="A134" s="93">
        <v>133</v>
      </c>
      <c r="B134" s="91">
        <v>457</v>
      </c>
      <c r="C134" s="87">
        <f t="shared" si="4"/>
        <v>208849</v>
      </c>
      <c r="D134" s="99">
        <f t="shared" si="5"/>
        <v>17451.499899999995</v>
      </c>
      <c r="F134" s="20"/>
    </row>
    <row r="135" spans="1:6" ht="15" thickBot="1" x14ac:dyDescent="0.35">
      <c r="A135" s="93">
        <v>134</v>
      </c>
      <c r="B135" s="91">
        <v>438</v>
      </c>
      <c r="C135" s="87">
        <f t="shared" si="4"/>
        <v>191844</v>
      </c>
      <c r="D135" s="99">
        <f t="shared" si="5"/>
        <v>446.49989999999525</v>
      </c>
      <c r="F135" s="20"/>
    </row>
    <row r="136" spans="1:6" ht="15" thickBot="1" x14ac:dyDescent="0.35">
      <c r="A136" s="93">
        <v>135</v>
      </c>
      <c r="B136" s="91">
        <v>467</v>
      </c>
      <c r="C136" s="87">
        <f t="shared" si="4"/>
        <v>218089</v>
      </c>
      <c r="D136" s="99">
        <f t="shared" si="5"/>
        <v>26691.499899999995</v>
      </c>
      <c r="F136" s="20"/>
    </row>
    <row r="137" spans="1:6" ht="15" thickBot="1" x14ac:dyDescent="0.35">
      <c r="A137" s="93">
        <v>136</v>
      </c>
      <c r="B137" s="91">
        <v>432</v>
      </c>
      <c r="C137" s="87">
        <f t="shared" si="4"/>
        <v>186624</v>
      </c>
      <c r="D137" s="99">
        <f t="shared" si="5"/>
        <v>-4773.5001000000047</v>
      </c>
      <c r="F137" s="20"/>
    </row>
    <row r="138" spans="1:6" ht="15" thickBot="1" x14ac:dyDescent="0.35">
      <c r="A138" s="93">
        <v>137</v>
      </c>
      <c r="B138" s="91">
        <v>451</v>
      </c>
      <c r="C138" s="87">
        <f t="shared" si="4"/>
        <v>203401</v>
      </c>
      <c r="D138" s="99">
        <f t="shared" si="5"/>
        <v>12003.499899999995</v>
      </c>
      <c r="F138" s="20"/>
    </row>
    <row r="139" spans="1:6" ht="15" thickBot="1" x14ac:dyDescent="0.35">
      <c r="A139" s="93">
        <v>138</v>
      </c>
      <c r="B139" s="91">
        <v>436</v>
      </c>
      <c r="C139" s="87">
        <f t="shared" si="4"/>
        <v>190096</v>
      </c>
      <c r="D139" s="99">
        <f t="shared" si="5"/>
        <v>-1301.5001000000047</v>
      </c>
      <c r="F139" s="20"/>
    </row>
    <row r="140" spans="1:6" ht="15" thickBot="1" x14ac:dyDescent="0.35">
      <c r="A140" s="93">
        <v>139</v>
      </c>
      <c r="B140" s="91">
        <v>430</v>
      </c>
      <c r="C140" s="87">
        <f t="shared" si="4"/>
        <v>184900</v>
      </c>
      <c r="D140" s="99">
        <f t="shared" si="5"/>
        <v>-6497.5001000000047</v>
      </c>
      <c r="F140" s="20"/>
    </row>
    <row r="141" spans="1:6" ht="15" thickBot="1" x14ac:dyDescent="0.35">
      <c r="A141" s="93">
        <v>140</v>
      </c>
      <c r="B141" s="91">
        <v>447</v>
      </c>
      <c r="C141" s="87">
        <f t="shared" si="4"/>
        <v>199809</v>
      </c>
      <c r="D141" s="99">
        <f t="shared" si="5"/>
        <v>8411.4998999999953</v>
      </c>
      <c r="F141" s="20"/>
    </row>
    <row r="142" spans="1:6" ht="15" thickBot="1" x14ac:dyDescent="0.35">
      <c r="A142" s="93">
        <v>141</v>
      </c>
      <c r="B142" s="91">
        <v>447</v>
      </c>
      <c r="C142" s="87">
        <f t="shared" si="4"/>
        <v>199809</v>
      </c>
      <c r="D142" s="99">
        <f t="shared" si="5"/>
        <v>8411.4998999999953</v>
      </c>
      <c r="F142" s="20"/>
    </row>
    <row r="143" spans="1:6" ht="15" thickBot="1" x14ac:dyDescent="0.35">
      <c r="A143" s="93">
        <v>142</v>
      </c>
      <c r="B143" s="91">
        <v>443</v>
      </c>
      <c r="C143" s="87">
        <f t="shared" si="4"/>
        <v>196249</v>
      </c>
      <c r="D143" s="99">
        <f t="shared" si="5"/>
        <v>4851.4998999999953</v>
      </c>
      <c r="F143" s="20"/>
    </row>
    <row r="144" spans="1:6" ht="15" thickBot="1" x14ac:dyDescent="0.35">
      <c r="A144" s="93">
        <v>143</v>
      </c>
      <c r="B144" s="91">
        <v>434</v>
      </c>
      <c r="C144" s="87">
        <f t="shared" si="4"/>
        <v>188356</v>
      </c>
      <c r="D144" s="99">
        <f t="shared" si="5"/>
        <v>-3041.5001000000047</v>
      </c>
      <c r="F144" s="20"/>
    </row>
    <row r="145" spans="1:6" ht="15" thickBot="1" x14ac:dyDescent="0.35">
      <c r="A145" s="93">
        <v>144</v>
      </c>
      <c r="B145" s="91">
        <v>429</v>
      </c>
      <c r="C145" s="87">
        <f t="shared" si="4"/>
        <v>184041</v>
      </c>
      <c r="D145" s="99">
        <f t="shared" si="5"/>
        <v>-7356.5001000000047</v>
      </c>
      <c r="F145" s="20"/>
    </row>
    <row r="146" spans="1:6" ht="15" thickBot="1" x14ac:dyDescent="0.35">
      <c r="A146" s="93">
        <v>145</v>
      </c>
      <c r="B146" s="91">
        <v>444</v>
      </c>
      <c r="C146" s="87">
        <f t="shared" si="4"/>
        <v>197136</v>
      </c>
      <c r="D146" s="99">
        <f t="shared" si="5"/>
        <v>5738.4998999999953</v>
      </c>
      <c r="F146" s="20"/>
    </row>
    <row r="147" spans="1:6" ht="15" thickBot="1" x14ac:dyDescent="0.35">
      <c r="A147" s="93">
        <v>146</v>
      </c>
      <c r="B147" s="91">
        <v>430</v>
      </c>
      <c r="C147" s="87">
        <f t="shared" si="4"/>
        <v>184900</v>
      </c>
      <c r="D147" s="99">
        <f t="shared" si="5"/>
        <v>-6497.5001000000047</v>
      </c>
      <c r="F147" s="20"/>
    </row>
    <row r="148" spans="1:6" ht="15" thickBot="1" x14ac:dyDescent="0.35">
      <c r="A148" s="93">
        <v>147</v>
      </c>
      <c r="B148" s="91">
        <v>431</v>
      </c>
      <c r="C148" s="87">
        <f t="shared" si="4"/>
        <v>185761</v>
      </c>
      <c r="D148" s="99">
        <f t="shared" si="5"/>
        <v>-5636.5001000000047</v>
      </c>
      <c r="F148" s="20"/>
    </row>
    <row r="149" spans="1:6" ht="15" thickBot="1" x14ac:dyDescent="0.35">
      <c r="A149" s="93">
        <v>148</v>
      </c>
      <c r="B149" s="91">
        <v>428</v>
      </c>
      <c r="C149" s="87">
        <f t="shared" si="4"/>
        <v>183184</v>
      </c>
      <c r="D149" s="99">
        <f t="shared" si="5"/>
        <v>-8213.5001000000047</v>
      </c>
      <c r="F149" s="20"/>
    </row>
    <row r="150" spans="1:6" ht="15" thickBot="1" x14ac:dyDescent="0.35">
      <c r="A150" s="93">
        <v>149</v>
      </c>
      <c r="B150" s="91">
        <v>443</v>
      </c>
      <c r="C150" s="87">
        <f t="shared" si="4"/>
        <v>196249</v>
      </c>
      <c r="D150" s="99">
        <f t="shared" si="5"/>
        <v>4851.4998999999953</v>
      </c>
      <c r="F150" s="20"/>
    </row>
    <row r="151" spans="1:6" ht="15" thickBot="1" x14ac:dyDescent="0.35">
      <c r="A151" s="93">
        <v>150</v>
      </c>
      <c r="B151" s="91">
        <v>418</v>
      </c>
      <c r="C151" s="87">
        <f t="shared" si="4"/>
        <v>174724</v>
      </c>
      <c r="D151" s="99">
        <f t="shared" si="5"/>
        <v>-16673.500100000005</v>
      </c>
      <c r="F151" s="20"/>
    </row>
    <row r="152" spans="1:6" ht="15" thickBot="1" x14ac:dyDescent="0.35">
      <c r="A152" s="93">
        <v>151</v>
      </c>
      <c r="B152" s="91">
        <v>448</v>
      </c>
      <c r="C152" s="87">
        <f t="shared" si="4"/>
        <v>200704</v>
      </c>
      <c r="D152" s="99">
        <f t="shared" si="5"/>
        <v>9306.4998999999953</v>
      </c>
      <c r="F152" s="20"/>
    </row>
    <row r="153" spans="1:6" ht="15" thickBot="1" x14ac:dyDescent="0.35">
      <c r="A153" s="93">
        <v>152</v>
      </c>
      <c r="B153" s="91">
        <v>443</v>
      </c>
      <c r="C153" s="87">
        <f t="shared" si="4"/>
        <v>196249</v>
      </c>
      <c r="D153" s="99">
        <f t="shared" si="5"/>
        <v>4851.4998999999953</v>
      </c>
      <c r="F153" s="20"/>
    </row>
    <row r="154" spans="1:6" ht="15" thickBot="1" x14ac:dyDescent="0.35">
      <c r="A154" s="93">
        <v>153</v>
      </c>
      <c r="B154" s="91">
        <v>427</v>
      </c>
      <c r="C154" s="87">
        <f t="shared" si="4"/>
        <v>182329</v>
      </c>
      <c r="D154" s="99">
        <f t="shared" si="5"/>
        <v>-9068.5001000000047</v>
      </c>
      <c r="F154" s="20"/>
    </row>
    <row r="155" spans="1:6" ht="15" thickBot="1" x14ac:dyDescent="0.35">
      <c r="A155" s="93">
        <v>154</v>
      </c>
      <c r="B155" s="91">
        <v>440</v>
      </c>
      <c r="C155" s="87">
        <f t="shared" si="4"/>
        <v>193600</v>
      </c>
      <c r="D155" s="99">
        <f t="shared" si="5"/>
        <v>2202.4998999999953</v>
      </c>
      <c r="F155" s="20"/>
    </row>
    <row r="156" spans="1:6" ht="15" thickBot="1" x14ac:dyDescent="0.35">
      <c r="A156" s="93">
        <v>155</v>
      </c>
      <c r="B156" s="91">
        <v>425</v>
      </c>
      <c r="C156" s="87">
        <f t="shared" si="4"/>
        <v>180625</v>
      </c>
      <c r="D156" s="99">
        <f t="shared" si="5"/>
        <v>-10772.500100000005</v>
      </c>
      <c r="F156" s="20"/>
    </row>
    <row r="157" spans="1:6" ht="15" thickBot="1" x14ac:dyDescent="0.35">
      <c r="A157" s="93">
        <v>156</v>
      </c>
      <c r="B157" s="91">
        <v>428</v>
      </c>
      <c r="C157" s="87">
        <f t="shared" si="4"/>
        <v>183184</v>
      </c>
      <c r="D157" s="99">
        <f t="shared" si="5"/>
        <v>-8213.5001000000047</v>
      </c>
      <c r="F157" s="20"/>
    </row>
    <row r="158" spans="1:6" ht="15" thickBot="1" x14ac:dyDescent="0.35">
      <c r="A158" s="93">
        <v>157</v>
      </c>
      <c r="B158" s="91">
        <v>426</v>
      </c>
      <c r="C158" s="87">
        <f t="shared" si="4"/>
        <v>181476</v>
      </c>
      <c r="D158" s="99">
        <f t="shared" si="5"/>
        <v>-9921.5001000000047</v>
      </c>
      <c r="F158" s="20"/>
    </row>
    <row r="159" spans="1:6" ht="15" thickBot="1" x14ac:dyDescent="0.35">
      <c r="A159" s="93">
        <v>158</v>
      </c>
      <c r="B159" s="91">
        <v>445</v>
      </c>
      <c r="C159" s="87">
        <f t="shared" si="4"/>
        <v>198025</v>
      </c>
      <c r="D159" s="99">
        <f t="shared" si="5"/>
        <v>6627.4998999999953</v>
      </c>
      <c r="F159" s="20"/>
    </row>
    <row r="160" spans="1:6" ht="15" thickBot="1" x14ac:dyDescent="0.35">
      <c r="A160" s="93">
        <v>159</v>
      </c>
      <c r="B160" s="91">
        <v>451</v>
      </c>
      <c r="C160" s="87">
        <f t="shared" si="4"/>
        <v>203401</v>
      </c>
      <c r="D160" s="99">
        <f t="shared" si="5"/>
        <v>12003.499899999995</v>
      </c>
      <c r="F160" s="20"/>
    </row>
    <row r="161" spans="1:6" ht="15" thickBot="1" x14ac:dyDescent="0.35">
      <c r="A161" s="93">
        <v>160</v>
      </c>
      <c r="B161" s="91">
        <v>423</v>
      </c>
      <c r="C161" s="87">
        <f t="shared" si="4"/>
        <v>178929</v>
      </c>
      <c r="D161" s="99">
        <f t="shared" si="5"/>
        <v>-12468.500100000005</v>
      </c>
      <c r="F161" s="20"/>
    </row>
    <row r="162" spans="1:6" ht="15" thickBot="1" x14ac:dyDescent="0.35">
      <c r="A162" s="93">
        <v>161</v>
      </c>
      <c r="B162" s="91">
        <v>460</v>
      </c>
      <c r="C162" s="87">
        <f t="shared" si="4"/>
        <v>211600</v>
      </c>
      <c r="D162" s="99">
        <f t="shared" si="5"/>
        <v>20202.499899999995</v>
      </c>
      <c r="F162" s="20"/>
    </row>
    <row r="163" spans="1:6" ht="15" thickBot="1" x14ac:dyDescent="0.35">
      <c r="A163" s="93">
        <v>162</v>
      </c>
      <c r="B163" s="91">
        <v>425</v>
      </c>
      <c r="C163" s="87">
        <f t="shared" si="4"/>
        <v>180625</v>
      </c>
      <c r="D163" s="99">
        <f t="shared" si="5"/>
        <v>-10772.500100000005</v>
      </c>
      <c r="F163" s="20"/>
    </row>
    <row r="164" spans="1:6" ht="15" thickBot="1" x14ac:dyDescent="0.35">
      <c r="A164" s="93">
        <v>163</v>
      </c>
      <c r="B164" s="91">
        <v>426</v>
      </c>
      <c r="C164" s="87">
        <f t="shared" si="4"/>
        <v>181476</v>
      </c>
      <c r="D164" s="99">
        <f t="shared" si="5"/>
        <v>-9921.5001000000047</v>
      </c>
      <c r="F164" s="20"/>
    </row>
    <row r="165" spans="1:6" ht="15" thickBot="1" x14ac:dyDescent="0.35">
      <c r="A165" s="93">
        <v>164</v>
      </c>
      <c r="B165" s="91">
        <v>432</v>
      </c>
      <c r="C165" s="87">
        <f t="shared" si="4"/>
        <v>186624</v>
      </c>
      <c r="D165" s="99">
        <f t="shared" si="5"/>
        <v>-4773.5001000000047</v>
      </c>
      <c r="F165" s="20"/>
    </row>
    <row r="166" spans="1:6" ht="15" thickBot="1" x14ac:dyDescent="0.35">
      <c r="A166" s="93">
        <v>165</v>
      </c>
      <c r="B166" s="91">
        <v>436</v>
      </c>
      <c r="C166" s="87">
        <f t="shared" si="4"/>
        <v>190096</v>
      </c>
      <c r="D166" s="99">
        <f t="shared" si="5"/>
        <v>-1301.5001000000047</v>
      </c>
      <c r="F166" s="20"/>
    </row>
    <row r="167" spans="1:6" ht="15" thickBot="1" x14ac:dyDescent="0.35">
      <c r="A167" s="93">
        <v>166</v>
      </c>
      <c r="B167" s="91">
        <v>446</v>
      </c>
      <c r="C167" s="87">
        <f t="shared" si="4"/>
        <v>198916</v>
      </c>
      <c r="D167" s="99">
        <f t="shared" si="5"/>
        <v>7518.4998999999953</v>
      </c>
      <c r="F167" s="20"/>
    </row>
    <row r="168" spans="1:6" ht="15" thickBot="1" x14ac:dyDescent="0.35">
      <c r="A168" s="93">
        <v>167</v>
      </c>
      <c r="B168" s="91">
        <v>409</v>
      </c>
      <c r="C168" s="87">
        <f t="shared" si="4"/>
        <v>167281</v>
      </c>
      <c r="D168" s="99">
        <f t="shared" si="5"/>
        <v>-24116.500100000005</v>
      </c>
      <c r="F168" s="20"/>
    </row>
    <row r="169" spans="1:6" ht="15" thickBot="1" x14ac:dyDescent="0.35">
      <c r="A169" s="93">
        <v>168</v>
      </c>
      <c r="B169" s="91">
        <v>460</v>
      </c>
      <c r="C169" s="87">
        <f t="shared" si="4"/>
        <v>211600</v>
      </c>
      <c r="D169" s="99">
        <f t="shared" si="5"/>
        <v>20202.499899999995</v>
      </c>
      <c r="F169" s="20"/>
    </row>
    <row r="170" spans="1:6" ht="15" thickBot="1" x14ac:dyDescent="0.35">
      <c r="A170" s="93">
        <v>169</v>
      </c>
      <c r="B170" s="91">
        <v>431</v>
      </c>
      <c r="C170" s="87">
        <f t="shared" si="4"/>
        <v>185761</v>
      </c>
      <c r="D170" s="99">
        <f t="shared" si="5"/>
        <v>-5636.5001000000047</v>
      </c>
      <c r="F170" s="20"/>
    </row>
    <row r="171" spans="1:6" ht="15" thickBot="1" x14ac:dyDescent="0.35">
      <c r="A171" s="93">
        <v>170</v>
      </c>
      <c r="B171" s="91">
        <v>426</v>
      </c>
      <c r="C171" s="87">
        <f t="shared" si="4"/>
        <v>181476</v>
      </c>
      <c r="D171" s="99">
        <f t="shared" si="5"/>
        <v>-9921.5001000000047</v>
      </c>
      <c r="F171" s="20"/>
    </row>
    <row r="172" spans="1:6" ht="15" thickBot="1" x14ac:dyDescent="0.35">
      <c r="A172" s="93">
        <v>171</v>
      </c>
      <c r="B172" s="91">
        <v>458</v>
      </c>
      <c r="C172" s="87">
        <f t="shared" si="4"/>
        <v>209764</v>
      </c>
      <c r="D172" s="99">
        <f t="shared" si="5"/>
        <v>18366.499899999995</v>
      </c>
      <c r="F172" s="20"/>
    </row>
    <row r="173" spans="1:6" ht="15" thickBot="1" x14ac:dyDescent="0.35">
      <c r="A173" s="93">
        <v>172</v>
      </c>
      <c r="B173" s="91">
        <v>418</v>
      </c>
      <c r="C173" s="87">
        <f t="shared" si="4"/>
        <v>174724</v>
      </c>
      <c r="D173" s="99">
        <f t="shared" si="5"/>
        <v>-16673.500100000005</v>
      </c>
      <c r="F173" s="20"/>
    </row>
    <row r="174" spans="1:6" ht="15" thickBot="1" x14ac:dyDescent="0.35">
      <c r="A174" s="93">
        <v>173</v>
      </c>
      <c r="B174" s="91">
        <v>430</v>
      </c>
      <c r="C174" s="87">
        <f t="shared" si="4"/>
        <v>184900</v>
      </c>
      <c r="D174" s="99">
        <f t="shared" si="5"/>
        <v>-6497.5001000000047</v>
      </c>
      <c r="F174" s="20"/>
    </row>
    <row r="175" spans="1:6" ht="15" thickBot="1" x14ac:dyDescent="0.35">
      <c r="A175" s="93">
        <v>174</v>
      </c>
      <c r="B175" s="91">
        <v>442</v>
      </c>
      <c r="C175" s="87">
        <f t="shared" si="4"/>
        <v>195364</v>
      </c>
      <c r="D175" s="99">
        <f t="shared" si="5"/>
        <v>3966.4998999999953</v>
      </c>
      <c r="F175" s="20"/>
    </row>
    <row r="176" spans="1:6" ht="15" thickBot="1" x14ac:dyDescent="0.35">
      <c r="A176" s="93">
        <v>175</v>
      </c>
      <c r="B176" s="91">
        <v>441</v>
      </c>
      <c r="C176" s="87">
        <f t="shared" si="4"/>
        <v>194481</v>
      </c>
      <c r="D176" s="99">
        <f t="shared" si="5"/>
        <v>3083.4998999999953</v>
      </c>
      <c r="F176" s="20"/>
    </row>
    <row r="177" spans="1:6" ht="15" thickBot="1" x14ac:dyDescent="0.35">
      <c r="A177" s="93">
        <v>176</v>
      </c>
      <c r="B177" s="91">
        <v>438</v>
      </c>
      <c r="C177" s="87">
        <f t="shared" si="4"/>
        <v>191844</v>
      </c>
      <c r="D177" s="99">
        <f t="shared" si="5"/>
        <v>446.49989999999525</v>
      </c>
      <c r="F177" s="20"/>
    </row>
    <row r="178" spans="1:6" ht="15" thickBot="1" x14ac:dyDescent="0.35">
      <c r="A178" s="93">
        <v>177</v>
      </c>
      <c r="B178" s="91">
        <v>448</v>
      </c>
      <c r="C178" s="87">
        <f t="shared" si="4"/>
        <v>200704</v>
      </c>
      <c r="D178" s="99">
        <f t="shared" si="5"/>
        <v>9306.4998999999953</v>
      </c>
      <c r="F178" s="20"/>
    </row>
    <row r="179" spans="1:6" ht="15" thickBot="1" x14ac:dyDescent="0.35">
      <c r="A179" s="93">
        <v>178</v>
      </c>
      <c r="B179" s="91">
        <v>433</v>
      </c>
      <c r="C179" s="87">
        <f t="shared" si="4"/>
        <v>187489</v>
      </c>
      <c r="D179" s="99">
        <f t="shared" si="5"/>
        <v>-3908.5001000000047</v>
      </c>
      <c r="F179" s="20"/>
    </row>
    <row r="180" spans="1:6" ht="15" thickBot="1" x14ac:dyDescent="0.35">
      <c r="A180" s="93">
        <v>179</v>
      </c>
      <c r="B180" s="91">
        <v>452</v>
      </c>
      <c r="C180" s="87">
        <f t="shared" si="4"/>
        <v>204304</v>
      </c>
      <c r="D180" s="99">
        <f t="shared" si="5"/>
        <v>12906.499899999995</v>
      </c>
      <c r="F180" s="20"/>
    </row>
    <row r="181" spans="1:6" ht="15" thickBot="1" x14ac:dyDescent="0.35">
      <c r="A181" s="93">
        <v>180</v>
      </c>
      <c r="B181" s="91">
        <v>434</v>
      </c>
      <c r="C181" s="87">
        <f t="shared" si="4"/>
        <v>188356</v>
      </c>
      <c r="D181" s="99">
        <f t="shared" si="5"/>
        <v>-3041.5001000000047</v>
      </c>
      <c r="F181" s="20"/>
    </row>
    <row r="182" spans="1:6" ht="15" thickBot="1" x14ac:dyDescent="0.35">
      <c r="A182" s="93">
        <v>181</v>
      </c>
      <c r="B182" s="91">
        <v>444</v>
      </c>
      <c r="C182" s="87">
        <f t="shared" si="4"/>
        <v>197136</v>
      </c>
      <c r="D182" s="99">
        <f t="shared" si="5"/>
        <v>5738.4998999999953</v>
      </c>
      <c r="F182" s="20"/>
    </row>
    <row r="183" spans="1:6" ht="15" thickBot="1" x14ac:dyDescent="0.35">
      <c r="A183" s="93">
        <v>182</v>
      </c>
      <c r="B183" s="91">
        <v>449</v>
      </c>
      <c r="C183" s="87">
        <f t="shared" si="4"/>
        <v>201601</v>
      </c>
      <c r="D183" s="99">
        <f t="shared" si="5"/>
        <v>10203.499899999995</v>
      </c>
      <c r="F183" s="20"/>
    </row>
    <row r="184" spans="1:6" ht="15" thickBot="1" x14ac:dyDescent="0.35">
      <c r="A184" s="93">
        <v>183</v>
      </c>
      <c r="B184" s="91">
        <v>427</v>
      </c>
      <c r="C184" s="87">
        <f t="shared" si="4"/>
        <v>182329</v>
      </c>
      <c r="D184" s="99">
        <f t="shared" si="5"/>
        <v>-9068.5001000000047</v>
      </c>
      <c r="F184" s="20"/>
    </row>
    <row r="185" spans="1:6" ht="15" thickBot="1" x14ac:dyDescent="0.35">
      <c r="A185" s="93">
        <v>184</v>
      </c>
      <c r="B185" s="91">
        <v>422</v>
      </c>
      <c r="C185" s="87">
        <f t="shared" si="4"/>
        <v>178084</v>
      </c>
      <c r="D185" s="99">
        <f t="shared" si="5"/>
        <v>-13313.500100000005</v>
      </c>
      <c r="F185" s="20"/>
    </row>
    <row r="186" spans="1:6" ht="15" thickBot="1" x14ac:dyDescent="0.35">
      <c r="A186" s="93">
        <v>185</v>
      </c>
      <c r="B186" s="91">
        <v>420</v>
      </c>
      <c r="C186" s="87">
        <f t="shared" si="4"/>
        <v>176400</v>
      </c>
      <c r="D186" s="99">
        <f t="shared" si="5"/>
        <v>-14997.500100000005</v>
      </c>
      <c r="F186" s="20"/>
    </row>
    <row r="187" spans="1:6" ht="15" thickBot="1" x14ac:dyDescent="0.35">
      <c r="A187" s="93">
        <v>186</v>
      </c>
      <c r="B187" s="91">
        <v>432</v>
      </c>
      <c r="C187" s="87">
        <f t="shared" si="4"/>
        <v>186624</v>
      </c>
      <c r="D187" s="99">
        <f t="shared" si="5"/>
        <v>-4773.5001000000047</v>
      </c>
      <c r="F187" s="20"/>
    </row>
    <row r="188" spans="1:6" ht="15" thickBot="1" x14ac:dyDescent="0.35">
      <c r="A188" s="93">
        <v>187</v>
      </c>
      <c r="B188" s="91">
        <v>425</v>
      </c>
      <c r="C188" s="87">
        <f t="shared" si="4"/>
        <v>180625</v>
      </c>
      <c r="D188" s="99">
        <f t="shared" si="5"/>
        <v>-10772.500100000005</v>
      </c>
      <c r="F188" s="20"/>
    </row>
    <row r="189" spans="1:6" ht="15" thickBot="1" x14ac:dyDescent="0.35">
      <c r="A189" s="93">
        <v>188</v>
      </c>
      <c r="B189" s="91">
        <v>426</v>
      </c>
      <c r="C189" s="87">
        <f t="shared" si="4"/>
        <v>181476</v>
      </c>
      <c r="D189" s="99">
        <f t="shared" si="5"/>
        <v>-9921.5001000000047</v>
      </c>
      <c r="F189" s="20"/>
    </row>
    <row r="190" spans="1:6" ht="15" thickBot="1" x14ac:dyDescent="0.35">
      <c r="A190" s="93">
        <v>189</v>
      </c>
      <c r="B190" s="91">
        <v>428</v>
      </c>
      <c r="C190" s="87">
        <f t="shared" si="4"/>
        <v>183184</v>
      </c>
      <c r="D190" s="99">
        <f t="shared" si="5"/>
        <v>-8213.5001000000047</v>
      </c>
      <c r="F190" s="20"/>
    </row>
    <row r="191" spans="1:6" ht="15" thickBot="1" x14ac:dyDescent="0.35">
      <c r="A191" s="93">
        <v>190</v>
      </c>
      <c r="B191" s="91">
        <v>441</v>
      </c>
      <c r="C191" s="87">
        <f t="shared" si="4"/>
        <v>194481</v>
      </c>
      <c r="D191" s="99">
        <f t="shared" si="5"/>
        <v>3083.4998999999953</v>
      </c>
      <c r="F191" s="20"/>
    </row>
    <row r="192" spans="1:6" ht="15" thickBot="1" x14ac:dyDescent="0.35">
      <c r="A192" s="93">
        <v>191</v>
      </c>
      <c r="B192" s="91">
        <v>440</v>
      </c>
      <c r="C192" s="87">
        <f t="shared" si="4"/>
        <v>193600</v>
      </c>
      <c r="D192" s="99">
        <f t="shared" si="5"/>
        <v>2202.4998999999953</v>
      </c>
      <c r="F192" s="20"/>
    </row>
    <row r="193" spans="1:6" ht="15" thickBot="1" x14ac:dyDescent="0.35">
      <c r="A193" s="93">
        <v>192</v>
      </c>
      <c r="B193" s="91">
        <v>405</v>
      </c>
      <c r="C193" s="87">
        <f t="shared" si="4"/>
        <v>164025</v>
      </c>
      <c r="D193" s="99">
        <f t="shared" si="5"/>
        <v>-27372.500100000005</v>
      </c>
      <c r="F193" s="20"/>
    </row>
    <row r="194" spans="1:6" ht="15" thickBot="1" x14ac:dyDescent="0.35">
      <c r="A194" s="93">
        <v>193</v>
      </c>
      <c r="B194" s="91">
        <v>434</v>
      </c>
      <c r="C194" s="87">
        <f t="shared" si="4"/>
        <v>188356</v>
      </c>
      <c r="D194" s="99">
        <f t="shared" si="5"/>
        <v>-3041.5001000000047</v>
      </c>
      <c r="F194" s="20"/>
    </row>
    <row r="195" spans="1:6" ht="15" thickBot="1" x14ac:dyDescent="0.35">
      <c r="A195" s="93">
        <v>194</v>
      </c>
      <c r="B195" s="91">
        <v>444</v>
      </c>
      <c r="C195" s="87">
        <f t="shared" ref="C195:C200" si="6">B195^2</f>
        <v>197136</v>
      </c>
      <c r="D195" s="99">
        <f t="shared" ref="D195:D201" si="7">(C195-(437.49^2))</f>
        <v>5738.4998999999953</v>
      </c>
      <c r="F195" s="20"/>
    </row>
    <row r="196" spans="1:6" ht="15" thickBot="1" x14ac:dyDescent="0.35">
      <c r="A196" s="93">
        <v>195</v>
      </c>
      <c r="B196" s="91">
        <v>431</v>
      </c>
      <c r="C196" s="87">
        <f t="shared" si="6"/>
        <v>185761</v>
      </c>
      <c r="D196" s="99">
        <f t="shared" si="7"/>
        <v>-5636.5001000000047</v>
      </c>
      <c r="F196" s="20"/>
    </row>
    <row r="197" spans="1:6" ht="15" thickBot="1" x14ac:dyDescent="0.35">
      <c r="A197" s="93">
        <v>196</v>
      </c>
      <c r="B197" s="91">
        <v>435</v>
      </c>
      <c r="C197" s="87">
        <f t="shared" si="6"/>
        <v>189225</v>
      </c>
      <c r="D197" s="99">
        <f t="shared" si="7"/>
        <v>-2172.5001000000047</v>
      </c>
      <c r="F197" s="20"/>
    </row>
    <row r="198" spans="1:6" ht="15" thickBot="1" x14ac:dyDescent="0.35">
      <c r="A198" s="93">
        <v>197</v>
      </c>
      <c r="B198" s="91">
        <v>431</v>
      </c>
      <c r="C198" s="87">
        <f t="shared" si="6"/>
        <v>185761</v>
      </c>
      <c r="D198" s="99">
        <f t="shared" si="7"/>
        <v>-5636.5001000000047</v>
      </c>
      <c r="F198" s="20"/>
    </row>
    <row r="199" spans="1:6" ht="16.2" customHeight="1" thickBot="1" x14ac:dyDescent="0.35">
      <c r="A199" s="93">
        <v>198</v>
      </c>
      <c r="B199" s="91">
        <v>433</v>
      </c>
      <c r="C199" s="87">
        <f t="shared" si="6"/>
        <v>187489</v>
      </c>
      <c r="D199" s="99">
        <f t="shared" si="7"/>
        <v>-3908.5001000000047</v>
      </c>
      <c r="F199" s="20"/>
    </row>
    <row r="200" spans="1:6" ht="16.2" customHeight="1" thickBot="1" x14ac:dyDescent="0.35">
      <c r="A200" s="93">
        <v>199</v>
      </c>
      <c r="B200" s="91">
        <v>418</v>
      </c>
      <c r="C200" s="87">
        <f t="shared" si="6"/>
        <v>174724</v>
      </c>
      <c r="D200" s="99">
        <f t="shared" si="7"/>
        <v>-16673.500100000005</v>
      </c>
      <c r="F200" s="20"/>
    </row>
    <row r="201" spans="1:6" ht="15" thickBot="1" x14ac:dyDescent="0.35">
      <c r="A201" s="95">
        <v>200</v>
      </c>
      <c r="B201" s="100">
        <v>439</v>
      </c>
      <c r="C201" s="101">
        <f>B201^2</f>
        <v>192721</v>
      </c>
      <c r="D201" s="102">
        <f t="shared" si="7"/>
        <v>1323.4998999999953</v>
      </c>
      <c r="F201" s="20"/>
    </row>
    <row r="202" spans="1:6" ht="15" thickBot="1" x14ac:dyDescent="0.35">
      <c r="A202" s="33"/>
      <c r="B202" s="34"/>
      <c r="C202" s="21"/>
      <c r="D202" s="21"/>
      <c r="F202" s="20"/>
    </row>
    <row r="203" spans="1:6" ht="15" thickBot="1" x14ac:dyDescent="0.35">
      <c r="A203" s="11" t="s">
        <v>90</v>
      </c>
      <c r="B203" s="103">
        <f>SUM(B2:B201)</f>
        <v>87498</v>
      </c>
      <c r="C203" s="16"/>
      <c r="D203" s="104">
        <f>SUM(D2:D101)</f>
        <v>92651.989999999525</v>
      </c>
      <c r="F203" s="5"/>
    </row>
    <row r="204" spans="1:6" ht="15" thickBot="1" x14ac:dyDescent="0.35">
      <c r="A204" s="11" t="s">
        <v>89</v>
      </c>
      <c r="B204" s="16"/>
      <c r="C204" s="105">
        <f>1/A201*(B203)</f>
        <v>437.49</v>
      </c>
    </row>
    <row r="205" spans="1:6" ht="13.8" customHeight="1" thickBot="1" x14ac:dyDescent="0.35">
      <c r="C205" s="21"/>
    </row>
    <row r="206" spans="1:6" ht="4.2" hidden="1" customHeight="1" thickBot="1" x14ac:dyDescent="0.35">
      <c r="C206" s="21"/>
    </row>
    <row r="207" spans="1:6" x14ac:dyDescent="0.3">
      <c r="A207" s="273" t="s">
        <v>91</v>
      </c>
      <c r="B207" s="269"/>
      <c r="C207" s="271">
        <f>((1/A201)*D203)</f>
        <v>463.25994999999762</v>
      </c>
    </row>
    <row r="208" spans="1:6" ht="20.399999999999999" customHeight="1" thickBot="1" x14ac:dyDescent="0.35">
      <c r="A208" s="274"/>
      <c r="B208" s="270"/>
      <c r="C208" s="272"/>
    </row>
    <row r="209" spans="1:11" ht="15" thickBot="1" x14ac:dyDescent="0.35">
      <c r="C209" s="21"/>
    </row>
    <row r="210" spans="1:11" ht="21" x14ac:dyDescent="0.3">
      <c r="A210" s="275" t="s">
        <v>93</v>
      </c>
      <c r="B210" s="106" t="s">
        <v>1</v>
      </c>
      <c r="C210" s="107">
        <f>SQRT(C207)</f>
        <v>21.523474394251444</v>
      </c>
    </row>
    <row r="211" spans="1:11" x14ac:dyDescent="0.3">
      <c r="A211" s="276"/>
      <c r="B211" s="278"/>
      <c r="C211" s="279">
        <f>(A201*C207)/(A201-1)</f>
        <v>465.58788944723381</v>
      </c>
    </row>
    <row r="212" spans="1:11" ht="22.8" customHeight="1" x14ac:dyDescent="0.3">
      <c r="A212" s="276"/>
      <c r="B212" s="278"/>
      <c r="C212" s="280"/>
    </row>
    <row r="213" spans="1:11" x14ac:dyDescent="0.3">
      <c r="A213" s="276"/>
      <c r="B213" s="281" t="s">
        <v>4</v>
      </c>
      <c r="C213" s="279">
        <f>SQRT(C211)</f>
        <v>21.577485707265197</v>
      </c>
    </row>
    <row r="214" spans="1:11" ht="15" thickBot="1" x14ac:dyDescent="0.35">
      <c r="A214" s="277"/>
      <c r="B214" s="282"/>
      <c r="C214" s="283"/>
    </row>
    <row r="215" spans="1:11" ht="15" thickBot="1" x14ac:dyDescent="0.35">
      <c r="C215" s="108"/>
    </row>
    <row r="216" spans="1:11" ht="34.5" customHeight="1" x14ac:dyDescent="0.3">
      <c r="A216" s="260" t="s">
        <v>92</v>
      </c>
      <c r="B216" s="258"/>
      <c r="C216" s="256">
        <f>MEDIAN(B2:B201)</f>
        <v>437</v>
      </c>
    </row>
    <row r="217" spans="1:11" ht="15" thickBot="1" x14ac:dyDescent="0.35">
      <c r="A217" s="261"/>
      <c r="B217" s="259"/>
      <c r="C217" s="257"/>
    </row>
    <row r="218" spans="1:11" ht="15" thickBot="1" x14ac:dyDescent="0.35">
      <c r="C218" s="108"/>
      <c r="K218" s="8"/>
    </row>
    <row r="219" spans="1:11" ht="15" thickBot="1" x14ac:dyDescent="0.35">
      <c r="A219" s="110" t="s">
        <v>5</v>
      </c>
      <c r="B219" s="109"/>
      <c r="C219" s="111">
        <f>(MAX(B4:B201)-MIN(B2:B201))</f>
        <v>63</v>
      </c>
      <c r="D219" s="113">
        <f>MAX(B4:B201)</f>
        <v>468</v>
      </c>
      <c r="E219" s="114" t="s">
        <v>94</v>
      </c>
      <c r="K219" s="8"/>
    </row>
    <row r="220" spans="1:11" ht="14.4" customHeight="1" thickBot="1" x14ac:dyDescent="0.35">
      <c r="C220" s="112"/>
      <c r="D220" s="115">
        <f>MIN(B4:B201)</f>
        <v>405</v>
      </c>
      <c r="E220" s="116" t="s">
        <v>95</v>
      </c>
      <c r="K220" s="8"/>
    </row>
    <row r="221" spans="1:11" ht="15" thickBot="1" x14ac:dyDescent="0.35">
      <c r="C221" s="117"/>
      <c r="D221" s="54"/>
      <c r="K221" s="8"/>
    </row>
    <row r="222" spans="1:11" ht="15" thickBot="1" x14ac:dyDescent="0.35">
      <c r="A222" s="262" t="s">
        <v>6</v>
      </c>
      <c r="B222" s="118" t="s">
        <v>87</v>
      </c>
      <c r="C222" s="119">
        <v>11</v>
      </c>
      <c r="K222" s="8"/>
    </row>
    <row r="223" spans="1:11" x14ac:dyDescent="0.3">
      <c r="A223" s="263"/>
      <c r="B223" s="265"/>
      <c r="C223" s="267">
        <v>6</v>
      </c>
      <c r="D223" s="284">
        <f>C219/C222</f>
        <v>5.7272727272727275</v>
      </c>
      <c r="K223" s="8"/>
    </row>
    <row r="224" spans="1:11" ht="15" thickBot="1" x14ac:dyDescent="0.35">
      <c r="A224" s="264"/>
      <c r="B224" s="266"/>
      <c r="C224" s="268"/>
      <c r="D224" s="285"/>
      <c r="K224" s="8"/>
    </row>
    <row r="225" spans="1:11" ht="15" thickBot="1" x14ac:dyDescent="0.35">
      <c r="K225" s="8"/>
    </row>
    <row r="226" spans="1:11" ht="16.2" thickBot="1" x14ac:dyDescent="0.35">
      <c r="A226" s="243" t="s">
        <v>88</v>
      </c>
      <c r="B226" s="244"/>
      <c r="C226" s="244"/>
      <c r="D226" s="244"/>
      <c r="E226" s="244"/>
      <c r="F226" s="244"/>
      <c r="G226" s="244"/>
      <c r="H226" s="245"/>
      <c r="K226" s="8"/>
    </row>
    <row r="227" spans="1:11" ht="27" thickBot="1" x14ac:dyDescent="0.35">
      <c r="A227" s="69" t="s">
        <v>7</v>
      </c>
      <c r="B227" s="69" t="s">
        <v>8</v>
      </c>
      <c r="C227" s="70" t="s">
        <v>9</v>
      </c>
      <c r="D227" s="71" t="s">
        <v>10</v>
      </c>
      <c r="E227" s="69" t="s">
        <v>11</v>
      </c>
      <c r="F227" s="78" t="s">
        <v>10</v>
      </c>
      <c r="G227" s="78" t="s">
        <v>13</v>
      </c>
      <c r="H227" s="78" t="s">
        <v>12</v>
      </c>
      <c r="K227" s="8"/>
    </row>
    <row r="228" spans="1:11" x14ac:dyDescent="0.3">
      <c r="A228" s="252">
        <v>1</v>
      </c>
      <c r="B228" s="72">
        <f>405</f>
        <v>405</v>
      </c>
      <c r="C228" s="248">
        <f>COUNTIFS(B$2:B$201,"&gt;="&amp;B228,B$2:B$201, "&lt;="&amp;B229)</f>
        <v>5</v>
      </c>
      <c r="D228" s="250">
        <f>C228/200</f>
        <v>2.5000000000000001E-2</v>
      </c>
      <c r="E228" s="246">
        <f>AVERAGE(B228,B229)</f>
        <v>408</v>
      </c>
      <c r="F228" s="82">
        <f>D228</f>
        <v>2.5000000000000001E-2</v>
      </c>
      <c r="G228" s="74">
        <f>E228</f>
        <v>408</v>
      </c>
      <c r="H228" s="75">
        <f>F228</f>
        <v>2.5000000000000001E-2</v>
      </c>
    </row>
    <row r="229" spans="1:11" ht="15" thickBot="1" x14ac:dyDescent="0.35">
      <c r="A229" s="253"/>
      <c r="B229" s="73">
        <f>B228+C$223</f>
        <v>411</v>
      </c>
      <c r="C229" s="249"/>
      <c r="D229" s="251"/>
      <c r="E229" s="247"/>
      <c r="F229" s="83">
        <f>D230</f>
        <v>1.4999999999999999E-2</v>
      </c>
      <c r="G229" s="76">
        <f>E230</f>
        <v>414</v>
      </c>
      <c r="H229" s="77">
        <f>H228+F229</f>
        <v>0.04</v>
      </c>
    </row>
    <row r="230" spans="1:11" x14ac:dyDescent="0.3">
      <c r="A230" s="252">
        <v>2</v>
      </c>
      <c r="B230" s="72">
        <f>B229</f>
        <v>411</v>
      </c>
      <c r="C230" s="248">
        <f>COUNTIFS(B$2:B$201,"&gt;"&amp;B230,B$2:B$201, "&lt;="&amp;B231)</f>
        <v>3</v>
      </c>
      <c r="D230" s="250">
        <f t="shared" ref="D230" si="8">C230/200</f>
        <v>1.4999999999999999E-2</v>
      </c>
      <c r="E230" s="246">
        <f>AVERAGE(B230,B231)</f>
        <v>414</v>
      </c>
      <c r="F230" s="83">
        <f>D232</f>
        <v>0.08</v>
      </c>
      <c r="G230" s="76">
        <f>E232</f>
        <v>420</v>
      </c>
      <c r="H230" s="77">
        <f t="shared" ref="H230:H238" si="9">H229+F230</f>
        <v>0.12</v>
      </c>
    </row>
    <row r="231" spans="1:11" ht="15" thickBot="1" x14ac:dyDescent="0.35">
      <c r="A231" s="253"/>
      <c r="B231" s="73">
        <f>B230+C$223</f>
        <v>417</v>
      </c>
      <c r="C231" s="249"/>
      <c r="D231" s="251"/>
      <c r="E231" s="247"/>
      <c r="F231" s="83">
        <f>D234</f>
        <v>0.14000000000000001</v>
      </c>
      <c r="G231" s="76">
        <f>E234</f>
        <v>426</v>
      </c>
      <c r="H231" s="77">
        <f t="shared" si="9"/>
        <v>0.26</v>
      </c>
    </row>
    <row r="232" spans="1:11" x14ac:dyDescent="0.3">
      <c r="A232" s="252">
        <v>3</v>
      </c>
      <c r="B232" s="72">
        <f>B231</f>
        <v>417</v>
      </c>
      <c r="C232" s="248">
        <f>COUNTIFS(B$2:B$201,"&gt;"&amp;B232,B$2:B$201, "&lt;="&amp;B233)</f>
        <v>16</v>
      </c>
      <c r="D232" s="250">
        <f t="shared" ref="D232" si="10">C232/200</f>
        <v>0.08</v>
      </c>
      <c r="E232" s="246">
        <f>AVERAGE(B232,B233)</f>
        <v>420</v>
      </c>
      <c r="F232" s="83">
        <f>D236</f>
        <v>0.185</v>
      </c>
      <c r="G232" s="76">
        <f>E236</f>
        <v>432</v>
      </c>
      <c r="H232" s="77">
        <f t="shared" si="9"/>
        <v>0.44500000000000001</v>
      </c>
    </row>
    <row r="233" spans="1:11" ht="15" thickBot="1" x14ac:dyDescent="0.35">
      <c r="A233" s="253"/>
      <c r="B233" s="73">
        <f>B232+C$223</f>
        <v>423</v>
      </c>
      <c r="C233" s="249"/>
      <c r="D233" s="251"/>
      <c r="E233" s="247"/>
      <c r="F233" s="83">
        <f>D238</f>
        <v>0.18</v>
      </c>
      <c r="G233" s="76">
        <f>E238</f>
        <v>438</v>
      </c>
      <c r="H233" s="77">
        <f t="shared" si="9"/>
        <v>0.625</v>
      </c>
    </row>
    <row r="234" spans="1:11" x14ac:dyDescent="0.3">
      <c r="A234" s="252">
        <v>4</v>
      </c>
      <c r="B234" s="72">
        <f>B233</f>
        <v>423</v>
      </c>
      <c r="C234" s="248">
        <f>COUNTIFS(B$2:B$201,"&gt;"&amp;B234,B$2:B$201, "&lt;="&amp;B235)</f>
        <v>28</v>
      </c>
      <c r="D234" s="250">
        <f t="shared" ref="D234" si="11">C234/200</f>
        <v>0.14000000000000001</v>
      </c>
      <c r="E234" s="246">
        <f>AVERAGE(B234,B235)</f>
        <v>426</v>
      </c>
      <c r="F234" s="83">
        <f>D240</f>
        <v>0.17499999999999999</v>
      </c>
      <c r="G234" s="76">
        <f>E240</f>
        <v>444</v>
      </c>
      <c r="H234" s="77">
        <f t="shared" si="9"/>
        <v>0.8</v>
      </c>
    </row>
    <row r="235" spans="1:11" ht="15" thickBot="1" x14ac:dyDescent="0.35">
      <c r="A235" s="253"/>
      <c r="B235" s="73">
        <f>B234+C$223</f>
        <v>429</v>
      </c>
      <c r="C235" s="249"/>
      <c r="D235" s="251"/>
      <c r="E235" s="247"/>
      <c r="F235" s="83">
        <f>D242</f>
        <v>0.105</v>
      </c>
      <c r="G235" s="76">
        <f>E242</f>
        <v>450</v>
      </c>
      <c r="H235" s="77">
        <f t="shared" si="9"/>
        <v>0.90500000000000003</v>
      </c>
    </row>
    <row r="236" spans="1:11" x14ac:dyDescent="0.3">
      <c r="A236" s="252">
        <v>5</v>
      </c>
      <c r="B236" s="72">
        <f>B235</f>
        <v>429</v>
      </c>
      <c r="C236" s="248">
        <f>COUNTIFS(B$2:B$201,"&gt;"&amp;B236,B$2:B$201, "&lt;="&amp;B237)</f>
        <v>37</v>
      </c>
      <c r="D236" s="250">
        <f t="shared" ref="D236" si="12">C236/200</f>
        <v>0.185</v>
      </c>
      <c r="E236" s="246">
        <f>AVERAGE(B236,B237)</f>
        <v>432</v>
      </c>
      <c r="F236" s="83">
        <f>D244</f>
        <v>6.5000000000000002E-2</v>
      </c>
      <c r="G236" s="76">
        <f>E244</f>
        <v>456</v>
      </c>
      <c r="H236" s="77">
        <f t="shared" si="9"/>
        <v>0.97</v>
      </c>
    </row>
    <row r="237" spans="1:11" ht="15" thickBot="1" x14ac:dyDescent="0.35">
      <c r="A237" s="253"/>
      <c r="B237" s="73">
        <f>B236+C$223</f>
        <v>435</v>
      </c>
      <c r="C237" s="249"/>
      <c r="D237" s="251"/>
      <c r="E237" s="247"/>
      <c r="F237" s="83">
        <f>D246</f>
        <v>1.4999999999999999E-2</v>
      </c>
      <c r="G237" s="76">
        <f>E246</f>
        <v>462</v>
      </c>
      <c r="H237" s="77">
        <f t="shared" si="9"/>
        <v>0.98499999999999999</v>
      </c>
    </row>
    <row r="238" spans="1:11" ht="15" thickBot="1" x14ac:dyDescent="0.35">
      <c r="A238" s="252">
        <v>6</v>
      </c>
      <c r="B238" s="72">
        <f>B237</f>
        <v>435</v>
      </c>
      <c r="C238" s="248">
        <f>COUNTIFS(B$2:B$201,"&gt;"&amp;B238,B$2:B$201, "&lt;="&amp;B239)</f>
        <v>36</v>
      </c>
      <c r="D238" s="250">
        <f t="shared" ref="D238" si="13">C238/200</f>
        <v>0.18</v>
      </c>
      <c r="E238" s="246">
        <f>AVERAGE(B238,B239)</f>
        <v>438</v>
      </c>
      <c r="F238" s="84">
        <f>D248</f>
        <v>1.4999999999999999E-2</v>
      </c>
      <c r="G238" s="85">
        <f>E248</f>
        <v>468</v>
      </c>
      <c r="H238" s="86">
        <f t="shared" si="9"/>
        <v>1</v>
      </c>
    </row>
    <row r="239" spans="1:11" ht="15" thickBot="1" x14ac:dyDescent="0.35">
      <c r="A239" s="253"/>
      <c r="B239" s="73">
        <f>B238+C$223</f>
        <v>441</v>
      </c>
      <c r="C239" s="249"/>
      <c r="D239" s="251"/>
      <c r="E239" s="254"/>
      <c r="F239" s="79"/>
      <c r="G239" s="80"/>
      <c r="H239" s="81"/>
      <c r="I239" s="54"/>
    </row>
    <row r="240" spans="1:11" x14ac:dyDescent="0.3">
      <c r="A240" s="252">
        <v>7</v>
      </c>
      <c r="B240" s="72">
        <f>B239</f>
        <v>441</v>
      </c>
      <c r="C240" s="248">
        <f>COUNTIFS(B$2:B$201,"&gt;"&amp;B240,B$2:B$201, "&lt;="&amp;B241)</f>
        <v>35</v>
      </c>
      <c r="D240" s="250">
        <f t="shared" ref="D240" si="14">C240/200</f>
        <v>0.17499999999999999</v>
      </c>
      <c r="E240" s="255">
        <f>AVERAGE(B240,B241)</f>
        <v>444</v>
      </c>
      <c r="F240" s="55"/>
      <c r="G240" s="53"/>
      <c r="H240" s="47"/>
      <c r="I240" s="50"/>
    </row>
    <row r="241" spans="1:9" ht="15" thickBot="1" x14ac:dyDescent="0.35">
      <c r="A241" s="253"/>
      <c r="B241" s="73">
        <f>B240+C$223</f>
        <v>447</v>
      </c>
      <c r="C241" s="249"/>
      <c r="D241" s="251"/>
      <c r="E241" s="254"/>
      <c r="F241" s="44"/>
      <c r="G241" s="49"/>
      <c r="H241" s="37"/>
    </row>
    <row r="242" spans="1:9" x14ac:dyDescent="0.3">
      <c r="A242" s="252">
        <v>8</v>
      </c>
      <c r="B242" s="72">
        <f>B241</f>
        <v>447</v>
      </c>
      <c r="C242" s="248">
        <f>COUNTIFS(B$2:B$201,"&gt;"&amp;B242,B$2:B$201, "&lt;="&amp;B243)</f>
        <v>21</v>
      </c>
      <c r="D242" s="250">
        <f t="shared" ref="D242" si="15">C242/200</f>
        <v>0.105</v>
      </c>
      <c r="E242" s="255">
        <f>AVERAGE(B242,B243)</f>
        <v>450</v>
      </c>
      <c r="F242" s="44"/>
      <c r="G242" s="49"/>
      <c r="H242" s="37"/>
    </row>
    <row r="243" spans="1:9" ht="15" thickBot="1" x14ac:dyDescent="0.35">
      <c r="A243" s="253"/>
      <c r="B243" s="73">
        <f>B242+C$223</f>
        <v>453</v>
      </c>
      <c r="C243" s="249"/>
      <c r="D243" s="251"/>
      <c r="E243" s="254"/>
      <c r="F243" s="51"/>
      <c r="G243" s="49"/>
      <c r="H243" s="49"/>
      <c r="I243" s="50"/>
    </row>
    <row r="244" spans="1:9" x14ac:dyDescent="0.3">
      <c r="A244" s="252">
        <v>9</v>
      </c>
      <c r="B244" s="72">
        <f>B243</f>
        <v>453</v>
      </c>
      <c r="C244" s="248">
        <f>COUNTIFS(B$2:B$201,"&gt;"&amp;B244,B$2:B$201, "&lt;="&amp;B245)</f>
        <v>13</v>
      </c>
      <c r="D244" s="250">
        <f t="shared" ref="D244" si="16">C244/200</f>
        <v>6.5000000000000002E-2</v>
      </c>
      <c r="E244" s="255">
        <f>AVERAGE(B244,B245)</f>
        <v>456</v>
      </c>
      <c r="F244" s="52"/>
      <c r="G244" s="37"/>
      <c r="H244" s="37"/>
    </row>
    <row r="245" spans="1:9" ht="15" thickBot="1" x14ac:dyDescent="0.35">
      <c r="A245" s="253"/>
      <c r="B245" s="73">
        <f>B244+C$223</f>
        <v>459</v>
      </c>
      <c r="C245" s="249"/>
      <c r="D245" s="251"/>
      <c r="E245" s="254"/>
      <c r="F245" s="52"/>
      <c r="G245" s="37"/>
      <c r="H245" s="40"/>
    </row>
    <row r="246" spans="1:9" x14ac:dyDescent="0.3">
      <c r="A246" s="252">
        <v>10</v>
      </c>
      <c r="B246" s="72">
        <f>B245</f>
        <v>459</v>
      </c>
      <c r="C246" s="248">
        <f>COUNTIFS(B$2:B$201,"&gt;"&amp;B246,B$2:B$201, "&lt;="&amp;B247)</f>
        <v>3</v>
      </c>
      <c r="D246" s="250">
        <f t="shared" ref="D246" si="17">C246/200</f>
        <v>1.4999999999999999E-2</v>
      </c>
      <c r="E246" s="255">
        <f>AVERAGE(B246,B247)</f>
        <v>462</v>
      </c>
      <c r="F246" s="44"/>
      <c r="G246" s="38"/>
      <c r="H246" s="40"/>
    </row>
    <row r="247" spans="1:9" ht="15" thickBot="1" x14ac:dyDescent="0.35">
      <c r="A247" s="253"/>
      <c r="B247" s="73">
        <f>B246+C$223</f>
        <v>465</v>
      </c>
      <c r="C247" s="249"/>
      <c r="D247" s="251"/>
      <c r="E247" s="254"/>
      <c r="F247" s="44"/>
      <c r="G247" s="39"/>
      <c r="H247" s="40"/>
    </row>
    <row r="248" spans="1:9" x14ac:dyDescent="0.3">
      <c r="A248" s="252">
        <v>11</v>
      </c>
      <c r="B248" s="72">
        <f>B247</f>
        <v>465</v>
      </c>
      <c r="C248" s="248">
        <f>COUNTIFS(B$2:B$201,"&gt;"&amp;B248,B$2:B$201, "&lt;="&amp;B249)</f>
        <v>3</v>
      </c>
      <c r="D248" s="250">
        <f t="shared" ref="D248" si="18">C248/200</f>
        <v>1.4999999999999999E-2</v>
      </c>
      <c r="E248" s="255">
        <f>AVERAGE(B248,B249)</f>
        <v>468</v>
      </c>
      <c r="F248" s="44"/>
      <c r="G248" s="37"/>
      <c r="H248" s="40"/>
    </row>
    <row r="249" spans="1:9" ht="15" thickBot="1" x14ac:dyDescent="0.35">
      <c r="A249" s="253"/>
      <c r="B249" s="73">
        <f>B248+C$223</f>
        <v>471</v>
      </c>
      <c r="C249" s="249"/>
      <c r="D249" s="251"/>
      <c r="E249" s="254"/>
      <c r="F249" s="44"/>
      <c r="G249" s="46"/>
      <c r="H249" s="37"/>
    </row>
    <row r="250" spans="1:9" x14ac:dyDescent="0.3">
      <c r="A250" s="64"/>
      <c r="B250" s="58"/>
      <c r="C250" s="61">
        <f>SUM(C228:C249)</f>
        <v>200</v>
      </c>
      <c r="D250" s="62"/>
      <c r="E250" s="63"/>
      <c r="F250" s="56"/>
      <c r="G250" s="48"/>
      <c r="H250" s="37"/>
    </row>
    <row r="251" spans="1:9" x14ac:dyDescent="0.3">
      <c r="A251" s="67"/>
      <c r="B251" s="59"/>
      <c r="C251" s="66"/>
      <c r="D251" s="65"/>
      <c r="E251" s="68"/>
      <c r="F251" s="36"/>
      <c r="G251" s="39"/>
      <c r="H251" s="40"/>
    </row>
    <row r="252" spans="1:9" x14ac:dyDescent="0.3">
      <c r="A252" s="57"/>
      <c r="B252" s="53"/>
      <c r="C252" s="60"/>
      <c r="D252" s="40"/>
      <c r="E252" s="53"/>
      <c r="F252" s="39"/>
      <c r="G252" s="37"/>
      <c r="H252" s="36"/>
    </row>
    <row r="253" spans="1:9" x14ac:dyDescent="0.3">
      <c r="A253" s="44"/>
      <c r="B253" s="37"/>
      <c r="C253" s="42"/>
      <c r="D253" s="37"/>
      <c r="E253" s="46"/>
      <c r="F253" s="37"/>
      <c r="G253" s="35"/>
      <c r="H253" s="49"/>
      <c r="I253" s="50"/>
    </row>
    <row r="254" spans="1:9" x14ac:dyDescent="0.3">
      <c r="A254" s="41"/>
      <c r="E254" s="45"/>
      <c r="F254" s="43"/>
      <c r="G254" s="41"/>
    </row>
    <row r="276" spans="1:5" ht="23.4" x14ac:dyDescent="0.45">
      <c r="A276" s="10" t="s">
        <v>14</v>
      </c>
    </row>
    <row r="277" spans="1:5" ht="15" thickBot="1" x14ac:dyDescent="0.35"/>
    <row r="278" spans="1:5" ht="15" thickBot="1" x14ac:dyDescent="0.35">
      <c r="A278" t="s">
        <v>15</v>
      </c>
      <c r="B278" s="142"/>
      <c r="C278" s="143" t="s">
        <v>16</v>
      </c>
      <c r="D278" s="143" t="s">
        <v>17</v>
      </c>
      <c r="E278" s="131" t="s">
        <v>96</v>
      </c>
    </row>
    <row r="279" spans="1:5" x14ac:dyDescent="0.3">
      <c r="B279" s="145">
        <f>F228</f>
        <v>2.5000000000000001E-2</v>
      </c>
      <c r="C279" s="146">
        <v>5</v>
      </c>
      <c r="D279" s="135">
        <f>G228</f>
        <v>408</v>
      </c>
      <c r="E279" s="136">
        <v>2040</v>
      </c>
    </row>
    <row r="280" spans="1:5" x14ac:dyDescent="0.3">
      <c r="B280" s="139">
        <f t="shared" ref="B280:B289" si="19">F229</f>
        <v>1.4999999999999999E-2</v>
      </c>
      <c r="C280" s="121">
        <v>3</v>
      </c>
      <c r="D280" s="122">
        <f t="shared" ref="D280:D289" si="20">G229</f>
        <v>414</v>
      </c>
      <c r="E280" s="124">
        <v>1242</v>
      </c>
    </row>
    <row r="281" spans="1:5" x14ac:dyDescent="0.3">
      <c r="B281" s="139">
        <f t="shared" si="19"/>
        <v>0.08</v>
      </c>
      <c r="C281" s="121">
        <v>16</v>
      </c>
      <c r="D281" s="122">
        <f t="shared" si="20"/>
        <v>420</v>
      </c>
      <c r="E281" s="124">
        <v>6720</v>
      </c>
    </row>
    <row r="282" spans="1:5" x14ac:dyDescent="0.3">
      <c r="B282" s="139">
        <f t="shared" si="19"/>
        <v>0.14000000000000001</v>
      </c>
      <c r="C282" s="121">
        <v>28</v>
      </c>
      <c r="D282" s="122">
        <f t="shared" si="20"/>
        <v>426</v>
      </c>
      <c r="E282" s="124">
        <v>11928</v>
      </c>
    </row>
    <row r="283" spans="1:5" x14ac:dyDescent="0.3">
      <c r="B283" s="139">
        <f t="shared" si="19"/>
        <v>0.185</v>
      </c>
      <c r="C283" s="121">
        <v>37</v>
      </c>
      <c r="D283" s="122">
        <f t="shared" si="20"/>
        <v>432</v>
      </c>
      <c r="E283" s="124">
        <v>15984</v>
      </c>
    </row>
    <row r="284" spans="1:5" x14ac:dyDescent="0.3">
      <c r="B284" s="139">
        <f t="shared" si="19"/>
        <v>0.18</v>
      </c>
      <c r="C284" s="121">
        <v>36</v>
      </c>
      <c r="D284" s="122">
        <f t="shared" si="20"/>
        <v>438</v>
      </c>
      <c r="E284" s="124">
        <v>15768</v>
      </c>
    </row>
    <row r="285" spans="1:5" x14ac:dyDescent="0.3">
      <c r="B285" s="139">
        <f t="shared" si="19"/>
        <v>0.17499999999999999</v>
      </c>
      <c r="C285" s="121">
        <v>35</v>
      </c>
      <c r="D285" s="122">
        <f t="shared" si="20"/>
        <v>444</v>
      </c>
      <c r="E285" s="124">
        <v>15540</v>
      </c>
    </row>
    <row r="286" spans="1:5" x14ac:dyDescent="0.3">
      <c r="B286" s="139">
        <f t="shared" si="19"/>
        <v>0.105</v>
      </c>
      <c r="C286" s="121">
        <v>21</v>
      </c>
      <c r="D286" s="122">
        <f t="shared" si="20"/>
        <v>450</v>
      </c>
      <c r="E286" s="124">
        <v>9450</v>
      </c>
    </row>
    <row r="287" spans="1:5" x14ac:dyDescent="0.3">
      <c r="B287" s="139">
        <f t="shared" si="19"/>
        <v>6.5000000000000002E-2</v>
      </c>
      <c r="C287" s="121">
        <v>13</v>
      </c>
      <c r="D287" s="122">
        <f t="shared" si="20"/>
        <v>456</v>
      </c>
      <c r="E287" s="124">
        <v>5928</v>
      </c>
    </row>
    <row r="288" spans="1:5" x14ac:dyDescent="0.3">
      <c r="B288" s="139">
        <f t="shared" si="19"/>
        <v>1.4999999999999999E-2</v>
      </c>
      <c r="C288" s="121">
        <v>3</v>
      </c>
      <c r="D288" s="122">
        <f t="shared" si="20"/>
        <v>462</v>
      </c>
      <c r="E288" s="124">
        <v>1386</v>
      </c>
    </row>
    <row r="289" spans="1:5" ht="15" thickBot="1" x14ac:dyDescent="0.35">
      <c r="B289" s="140">
        <f t="shared" si="19"/>
        <v>1.4999999999999999E-2</v>
      </c>
      <c r="C289" s="141">
        <v>3</v>
      </c>
      <c r="D289" s="126">
        <f t="shared" si="20"/>
        <v>468</v>
      </c>
      <c r="E289" s="127">
        <v>1404</v>
      </c>
    </row>
    <row r="290" spans="1:5" x14ac:dyDescent="0.3">
      <c r="D290" s="144" t="s">
        <v>0</v>
      </c>
      <c r="E290" s="128">
        <f>SUM(E279:E289)</f>
        <v>87390</v>
      </c>
    </row>
    <row r="291" spans="1:5" ht="19.8" customHeight="1" x14ac:dyDescent="0.3">
      <c r="D291" s="120"/>
      <c r="E291" s="120">
        <f>E290/200</f>
        <v>436.95</v>
      </c>
    </row>
    <row r="294" spans="1:5" x14ac:dyDescent="0.3">
      <c r="B294" s="147">
        <f>MAX(C279:C289)</f>
        <v>37</v>
      </c>
      <c r="C294" s="292" t="s">
        <v>52</v>
      </c>
      <c r="D294" s="293"/>
      <c r="E294" s="148">
        <f>IF(B294,D283,"-")</f>
        <v>432</v>
      </c>
    </row>
    <row r="295" spans="1:5" ht="15" thickBot="1" x14ac:dyDescent="0.35"/>
    <row r="296" spans="1:5" ht="19.2" customHeight="1" thickBot="1" x14ac:dyDescent="0.35">
      <c r="A296" s="137" t="s">
        <v>97</v>
      </c>
      <c r="B296" s="138">
        <f>E294</f>
        <v>432</v>
      </c>
    </row>
    <row r="299" spans="1:5" ht="15" thickBot="1" x14ac:dyDescent="0.35"/>
    <row r="300" spans="1:5" ht="15" thickBot="1" x14ac:dyDescent="0.35">
      <c r="C300" s="129" t="s">
        <v>16</v>
      </c>
      <c r="D300" s="130" t="s">
        <v>17</v>
      </c>
      <c r="E300" s="131" t="s">
        <v>18</v>
      </c>
    </row>
    <row r="301" spans="1:5" ht="15" thickBot="1" x14ac:dyDescent="0.35">
      <c r="C301" s="134">
        <f t="shared" ref="C301:D311" si="21">C279</f>
        <v>5</v>
      </c>
      <c r="D301" s="135">
        <f t="shared" si="21"/>
        <v>408</v>
      </c>
      <c r="E301" s="136">
        <f t="shared" ref="E301:E311" si="22">(D301^2)*C301-(E$291^2)</f>
        <v>641394.69750000001</v>
      </c>
    </row>
    <row r="302" spans="1:5" x14ac:dyDescent="0.3">
      <c r="A302" s="286"/>
      <c r="B302" s="287"/>
      <c r="C302" s="123">
        <f t="shared" si="21"/>
        <v>3</v>
      </c>
      <c r="D302" s="122">
        <f t="shared" si="21"/>
        <v>414</v>
      </c>
      <c r="E302" s="124">
        <f t="shared" si="22"/>
        <v>323262.69750000001</v>
      </c>
    </row>
    <row r="303" spans="1:5" x14ac:dyDescent="0.3">
      <c r="A303" s="288"/>
      <c r="B303" s="289"/>
      <c r="C303" s="123">
        <f t="shared" si="21"/>
        <v>16</v>
      </c>
      <c r="D303" s="122">
        <f t="shared" si="21"/>
        <v>420</v>
      </c>
      <c r="E303" s="124">
        <f t="shared" si="22"/>
        <v>2631474.6974999998</v>
      </c>
    </row>
    <row r="304" spans="1:5" x14ac:dyDescent="0.3">
      <c r="A304" s="288"/>
      <c r="B304" s="289"/>
      <c r="C304" s="123">
        <f t="shared" si="21"/>
        <v>28</v>
      </c>
      <c r="D304" s="122">
        <f t="shared" si="21"/>
        <v>426</v>
      </c>
      <c r="E304" s="124">
        <f t="shared" si="22"/>
        <v>4890402.6974999998</v>
      </c>
    </row>
    <row r="305" spans="1:6" x14ac:dyDescent="0.3">
      <c r="A305" s="288"/>
      <c r="B305" s="289"/>
      <c r="C305" s="123">
        <f t="shared" si="21"/>
        <v>37</v>
      </c>
      <c r="D305" s="122">
        <f t="shared" si="21"/>
        <v>432</v>
      </c>
      <c r="E305" s="124">
        <f t="shared" si="22"/>
        <v>6714162.6974999998</v>
      </c>
    </row>
    <row r="306" spans="1:6" x14ac:dyDescent="0.3">
      <c r="A306" s="288"/>
      <c r="B306" s="289"/>
      <c r="C306" s="123">
        <f t="shared" si="21"/>
        <v>36</v>
      </c>
      <c r="D306" s="122">
        <f t="shared" si="21"/>
        <v>438</v>
      </c>
      <c r="E306" s="124">
        <f t="shared" si="22"/>
        <v>6715458.6974999998</v>
      </c>
    </row>
    <row r="307" spans="1:6" ht="15" thickBot="1" x14ac:dyDescent="0.35">
      <c r="A307" s="290"/>
      <c r="B307" s="291"/>
      <c r="C307" s="123">
        <f t="shared" si="21"/>
        <v>35</v>
      </c>
      <c r="D307" s="122">
        <f t="shared" si="21"/>
        <v>444</v>
      </c>
      <c r="E307" s="124">
        <f t="shared" si="22"/>
        <v>6708834.6974999998</v>
      </c>
    </row>
    <row r="308" spans="1:6" x14ac:dyDescent="0.3">
      <c r="C308" s="123">
        <f t="shared" si="21"/>
        <v>21</v>
      </c>
      <c r="D308" s="122">
        <f t="shared" si="21"/>
        <v>450</v>
      </c>
      <c r="E308" s="124">
        <f t="shared" si="22"/>
        <v>4061574.6974999998</v>
      </c>
    </row>
    <row r="309" spans="1:6" x14ac:dyDescent="0.3">
      <c r="C309" s="123">
        <f t="shared" si="21"/>
        <v>13</v>
      </c>
      <c r="D309" s="122">
        <f t="shared" si="21"/>
        <v>456</v>
      </c>
      <c r="E309" s="124">
        <f t="shared" si="22"/>
        <v>2512242.6974999998</v>
      </c>
    </row>
    <row r="310" spans="1:6" x14ac:dyDescent="0.3">
      <c r="C310" s="123">
        <f t="shared" si="21"/>
        <v>3</v>
      </c>
      <c r="D310" s="122">
        <f t="shared" si="21"/>
        <v>462</v>
      </c>
      <c r="E310" s="124">
        <f t="shared" si="22"/>
        <v>449406.69750000001</v>
      </c>
    </row>
    <row r="311" spans="1:6" ht="15" thickBot="1" x14ac:dyDescent="0.35">
      <c r="C311" s="125">
        <f t="shared" si="21"/>
        <v>3</v>
      </c>
      <c r="D311" s="126">
        <f t="shared" si="21"/>
        <v>468</v>
      </c>
      <c r="E311" s="127">
        <f t="shared" si="22"/>
        <v>466146.69750000001</v>
      </c>
    </row>
    <row r="312" spans="1:6" x14ac:dyDescent="0.3">
      <c r="D312" s="128" t="s">
        <v>0</v>
      </c>
      <c r="E312" s="128">
        <f>SUM(E301:E311)</f>
        <v>36114361.672499992</v>
      </c>
    </row>
    <row r="313" spans="1:6" x14ac:dyDescent="0.3">
      <c r="D313" s="122"/>
      <c r="E313" s="122">
        <f>1/200*E312</f>
        <v>180571.80836249996</v>
      </c>
    </row>
    <row r="314" spans="1:6" ht="16.2" customHeight="1" x14ac:dyDescent="0.4">
      <c r="D314" s="132" t="s">
        <v>19</v>
      </c>
      <c r="E314" s="122">
        <f>SQRT(E313)</f>
        <v>424.93741699513816</v>
      </c>
    </row>
    <row r="315" spans="1:6" ht="16.2" customHeight="1" x14ac:dyDescent="0.4">
      <c r="D315" s="133" t="s">
        <v>20</v>
      </c>
      <c r="E315" s="122">
        <f>E314/E291</f>
        <v>0.97250810617951289</v>
      </c>
    </row>
    <row r="316" spans="1:6" ht="16.2" customHeight="1" x14ac:dyDescent="0.3"/>
    <row r="319" spans="1:6" ht="15" thickBot="1" x14ac:dyDescent="0.35"/>
    <row r="320" spans="1:6" x14ac:dyDescent="0.3">
      <c r="A320" s="300"/>
      <c r="B320" s="149"/>
      <c r="C320" s="149"/>
      <c r="D320" s="297"/>
      <c r="E320" s="294">
        <f>E313-(C223^2/11)</f>
        <v>180568.53563522722</v>
      </c>
      <c r="F320" s="35"/>
    </row>
    <row r="321" spans="1:17" x14ac:dyDescent="0.3">
      <c r="A321" s="301"/>
      <c r="B321" s="35"/>
      <c r="C321" s="35"/>
      <c r="D321" s="298"/>
      <c r="E321" s="295"/>
      <c r="F321" s="35"/>
    </row>
    <row r="322" spans="1:17" ht="15" thickBot="1" x14ac:dyDescent="0.35">
      <c r="A322" s="302"/>
      <c r="B322" s="150"/>
      <c r="C322" s="150"/>
      <c r="D322" s="299"/>
      <c r="E322" s="296"/>
      <c r="F322" s="35"/>
    </row>
    <row r="323" spans="1:17" s="12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</row>
    <row r="325" spans="1:17" x14ac:dyDescent="0.3">
      <c r="L325" s="12"/>
      <c r="M325" s="12"/>
      <c r="N325" s="12"/>
      <c r="O325" s="12"/>
      <c r="P325" s="12"/>
      <c r="Q325" s="12"/>
    </row>
    <row r="326" spans="1:17" ht="72.599999999999994" thickBot="1" x14ac:dyDescent="0.35">
      <c r="A326" s="13" t="s">
        <v>21</v>
      </c>
      <c r="B326" s="13" t="s">
        <v>17</v>
      </c>
      <c r="C326" s="13" t="s">
        <v>30</v>
      </c>
      <c r="D326" s="13" t="s">
        <v>22</v>
      </c>
      <c r="E326" s="13" t="s">
        <v>23</v>
      </c>
      <c r="F326" s="13" t="s">
        <v>24</v>
      </c>
      <c r="G326" s="15" t="s">
        <v>25</v>
      </c>
      <c r="H326" s="13" t="s">
        <v>26</v>
      </c>
      <c r="I326" s="13" t="s">
        <v>27</v>
      </c>
      <c r="J326" s="13" t="s">
        <v>28</v>
      </c>
      <c r="K326" s="13" t="s">
        <v>29</v>
      </c>
    </row>
    <row r="327" spans="1:17" ht="15" thickBot="1" x14ac:dyDescent="0.35">
      <c r="A327" s="14">
        <v>1</v>
      </c>
      <c r="B327" s="23">
        <f t="shared" ref="B327:B337" si="23">D301</f>
        <v>408</v>
      </c>
      <c r="C327" s="24">
        <f>(B327-B$342)/C$223</f>
        <v>-4</v>
      </c>
      <c r="D327" s="24">
        <f>C327^2</f>
        <v>16</v>
      </c>
      <c r="E327" s="24">
        <f>C327^3</f>
        <v>-64</v>
      </c>
      <c r="F327" s="25">
        <f>C327^4</f>
        <v>256</v>
      </c>
      <c r="G327" s="26">
        <f>C301</f>
        <v>5</v>
      </c>
      <c r="H327" s="27">
        <f t="shared" ref="H327:H337" si="24">G327*C327</f>
        <v>-20</v>
      </c>
      <c r="I327" s="24">
        <f t="shared" ref="I327:I337" si="25">G327*D327</f>
        <v>80</v>
      </c>
      <c r="J327" s="24">
        <f t="shared" ref="J327:J337" si="26">G327*E327</f>
        <v>-320</v>
      </c>
      <c r="K327" s="24">
        <f t="shared" ref="K327:K337" si="27">G327*F327</f>
        <v>1280</v>
      </c>
    </row>
    <row r="328" spans="1:17" ht="15" thickBot="1" x14ac:dyDescent="0.35">
      <c r="A328" s="14">
        <v>2</v>
      </c>
      <c r="B328" s="23">
        <f t="shared" si="23"/>
        <v>414</v>
      </c>
      <c r="C328" s="24">
        <f t="shared" ref="C328:C337" si="28">(B328-B$342)/C$223</f>
        <v>-3</v>
      </c>
      <c r="D328" s="24">
        <f t="shared" ref="D328:D337" si="29">C328^2</f>
        <v>9</v>
      </c>
      <c r="E328" s="24">
        <f t="shared" ref="E328:E337" si="30">C328^3</f>
        <v>-27</v>
      </c>
      <c r="F328" s="25">
        <f t="shared" ref="F328:F337" si="31">C328^4</f>
        <v>81</v>
      </c>
      <c r="G328" s="26">
        <f t="shared" ref="G328:G337" si="32">C302</f>
        <v>3</v>
      </c>
      <c r="H328" s="27">
        <f t="shared" si="24"/>
        <v>-9</v>
      </c>
      <c r="I328" s="24">
        <f t="shared" si="25"/>
        <v>27</v>
      </c>
      <c r="J328" s="24">
        <f t="shared" si="26"/>
        <v>-81</v>
      </c>
      <c r="K328" s="24">
        <f t="shared" si="27"/>
        <v>243</v>
      </c>
    </row>
    <row r="329" spans="1:17" ht="15" thickBot="1" x14ac:dyDescent="0.35">
      <c r="A329" s="14">
        <v>3</v>
      </c>
      <c r="B329" s="23">
        <f t="shared" si="23"/>
        <v>420</v>
      </c>
      <c r="C329" s="24">
        <f t="shared" si="28"/>
        <v>-2</v>
      </c>
      <c r="D329" s="24">
        <f t="shared" si="29"/>
        <v>4</v>
      </c>
      <c r="E329" s="24">
        <f t="shared" si="30"/>
        <v>-8</v>
      </c>
      <c r="F329" s="25">
        <f t="shared" si="31"/>
        <v>16</v>
      </c>
      <c r="G329" s="26">
        <f t="shared" si="32"/>
        <v>16</v>
      </c>
      <c r="H329" s="27">
        <f t="shared" si="24"/>
        <v>-32</v>
      </c>
      <c r="I329" s="24">
        <f t="shared" si="25"/>
        <v>64</v>
      </c>
      <c r="J329" s="24">
        <f t="shared" si="26"/>
        <v>-128</v>
      </c>
      <c r="K329" s="24">
        <f t="shared" si="27"/>
        <v>256</v>
      </c>
    </row>
    <row r="330" spans="1:17" ht="15" thickBot="1" x14ac:dyDescent="0.35">
      <c r="A330" s="14">
        <v>4</v>
      </c>
      <c r="B330" s="23">
        <f t="shared" si="23"/>
        <v>426</v>
      </c>
      <c r="C330" s="24">
        <f t="shared" si="28"/>
        <v>-1</v>
      </c>
      <c r="D330" s="24">
        <f t="shared" si="29"/>
        <v>1</v>
      </c>
      <c r="E330" s="24">
        <f t="shared" si="30"/>
        <v>-1</v>
      </c>
      <c r="F330" s="25">
        <f t="shared" si="31"/>
        <v>1</v>
      </c>
      <c r="G330" s="26">
        <f t="shared" si="32"/>
        <v>28</v>
      </c>
      <c r="H330" s="27">
        <f t="shared" si="24"/>
        <v>-28</v>
      </c>
      <c r="I330" s="24">
        <f t="shared" si="25"/>
        <v>28</v>
      </c>
      <c r="J330" s="24">
        <f t="shared" si="26"/>
        <v>-28</v>
      </c>
      <c r="K330" s="24">
        <f t="shared" si="27"/>
        <v>28</v>
      </c>
    </row>
    <row r="331" spans="1:17" ht="15" thickBot="1" x14ac:dyDescent="0.35">
      <c r="A331" s="14">
        <v>5</v>
      </c>
      <c r="B331" s="23">
        <f t="shared" si="23"/>
        <v>432</v>
      </c>
      <c r="C331" s="24">
        <f t="shared" si="28"/>
        <v>0</v>
      </c>
      <c r="D331" s="24">
        <f t="shared" si="29"/>
        <v>0</v>
      </c>
      <c r="E331" s="24">
        <f t="shared" si="30"/>
        <v>0</v>
      </c>
      <c r="F331" s="25">
        <f t="shared" si="31"/>
        <v>0</v>
      </c>
      <c r="G331" s="26">
        <f t="shared" si="32"/>
        <v>37</v>
      </c>
      <c r="H331" s="27">
        <f t="shared" si="24"/>
        <v>0</v>
      </c>
      <c r="I331" s="24">
        <f t="shared" si="25"/>
        <v>0</v>
      </c>
      <c r="J331" s="24">
        <f t="shared" si="26"/>
        <v>0</v>
      </c>
      <c r="K331" s="24">
        <f t="shared" si="27"/>
        <v>0</v>
      </c>
    </row>
    <row r="332" spans="1:17" ht="15" thickBot="1" x14ac:dyDescent="0.35">
      <c r="A332" s="14">
        <v>6</v>
      </c>
      <c r="B332" s="23">
        <f t="shared" si="23"/>
        <v>438</v>
      </c>
      <c r="C332" s="24">
        <f t="shared" si="28"/>
        <v>1</v>
      </c>
      <c r="D332" s="24">
        <f t="shared" si="29"/>
        <v>1</v>
      </c>
      <c r="E332" s="24">
        <f t="shared" si="30"/>
        <v>1</v>
      </c>
      <c r="F332" s="25">
        <f t="shared" si="31"/>
        <v>1</v>
      </c>
      <c r="G332" s="26">
        <f t="shared" si="32"/>
        <v>36</v>
      </c>
      <c r="H332" s="27">
        <f t="shared" si="24"/>
        <v>36</v>
      </c>
      <c r="I332" s="24">
        <f t="shared" si="25"/>
        <v>36</v>
      </c>
      <c r="J332" s="24">
        <f t="shared" si="26"/>
        <v>36</v>
      </c>
      <c r="K332" s="24">
        <f t="shared" si="27"/>
        <v>36</v>
      </c>
    </row>
    <row r="333" spans="1:17" ht="15" thickBot="1" x14ac:dyDescent="0.35">
      <c r="A333" s="14">
        <v>7</v>
      </c>
      <c r="B333" s="23">
        <f t="shared" si="23"/>
        <v>444</v>
      </c>
      <c r="C333" s="24">
        <f t="shared" si="28"/>
        <v>2</v>
      </c>
      <c r="D333" s="24">
        <f t="shared" si="29"/>
        <v>4</v>
      </c>
      <c r="E333" s="24">
        <f t="shared" si="30"/>
        <v>8</v>
      </c>
      <c r="F333" s="25">
        <f t="shared" si="31"/>
        <v>16</v>
      </c>
      <c r="G333" s="26">
        <f t="shared" si="32"/>
        <v>35</v>
      </c>
      <c r="H333" s="27">
        <f t="shared" si="24"/>
        <v>70</v>
      </c>
      <c r="I333" s="24">
        <f t="shared" si="25"/>
        <v>140</v>
      </c>
      <c r="J333" s="24">
        <f t="shared" si="26"/>
        <v>280</v>
      </c>
      <c r="K333" s="24">
        <f t="shared" si="27"/>
        <v>560</v>
      </c>
    </row>
    <row r="334" spans="1:17" ht="15" thickBot="1" x14ac:dyDescent="0.35">
      <c r="A334" s="14">
        <v>8</v>
      </c>
      <c r="B334" s="23">
        <f t="shared" si="23"/>
        <v>450</v>
      </c>
      <c r="C334" s="24">
        <f t="shared" si="28"/>
        <v>3</v>
      </c>
      <c r="D334" s="24">
        <f t="shared" si="29"/>
        <v>9</v>
      </c>
      <c r="E334" s="24">
        <f t="shared" si="30"/>
        <v>27</v>
      </c>
      <c r="F334" s="25">
        <f t="shared" si="31"/>
        <v>81</v>
      </c>
      <c r="G334" s="26">
        <f t="shared" si="32"/>
        <v>21</v>
      </c>
      <c r="H334" s="27">
        <f t="shared" si="24"/>
        <v>63</v>
      </c>
      <c r="I334" s="24">
        <f t="shared" si="25"/>
        <v>189</v>
      </c>
      <c r="J334" s="24">
        <f t="shared" si="26"/>
        <v>567</v>
      </c>
      <c r="K334" s="24">
        <f t="shared" si="27"/>
        <v>1701</v>
      </c>
    </row>
    <row r="335" spans="1:17" ht="15" thickBot="1" x14ac:dyDescent="0.35">
      <c r="A335" s="14">
        <v>9</v>
      </c>
      <c r="B335" s="23">
        <f t="shared" si="23"/>
        <v>456</v>
      </c>
      <c r="C335" s="24">
        <f t="shared" si="28"/>
        <v>4</v>
      </c>
      <c r="D335" s="24">
        <f t="shared" si="29"/>
        <v>16</v>
      </c>
      <c r="E335" s="24">
        <f t="shared" si="30"/>
        <v>64</v>
      </c>
      <c r="F335" s="25">
        <f t="shared" si="31"/>
        <v>256</v>
      </c>
      <c r="G335" s="26">
        <f t="shared" si="32"/>
        <v>13</v>
      </c>
      <c r="H335" s="27">
        <f t="shared" si="24"/>
        <v>52</v>
      </c>
      <c r="I335" s="24">
        <f t="shared" si="25"/>
        <v>208</v>
      </c>
      <c r="J335" s="24">
        <f t="shared" si="26"/>
        <v>832</v>
      </c>
      <c r="K335" s="24">
        <f t="shared" si="27"/>
        <v>3328</v>
      </c>
    </row>
    <row r="336" spans="1:17" ht="15" thickBot="1" x14ac:dyDescent="0.35">
      <c r="A336" s="14">
        <v>10</v>
      </c>
      <c r="B336" s="23">
        <f t="shared" si="23"/>
        <v>462</v>
      </c>
      <c r="C336" s="24">
        <f t="shared" si="28"/>
        <v>5</v>
      </c>
      <c r="D336" s="24">
        <f t="shared" si="29"/>
        <v>25</v>
      </c>
      <c r="E336" s="24">
        <f t="shared" si="30"/>
        <v>125</v>
      </c>
      <c r="F336" s="25">
        <f t="shared" si="31"/>
        <v>625</v>
      </c>
      <c r="G336" s="26">
        <f t="shared" si="32"/>
        <v>3</v>
      </c>
      <c r="H336" s="27">
        <f t="shared" si="24"/>
        <v>15</v>
      </c>
      <c r="I336" s="24">
        <f t="shared" si="25"/>
        <v>75</v>
      </c>
      <c r="J336" s="24">
        <f t="shared" si="26"/>
        <v>375</v>
      </c>
      <c r="K336" s="24">
        <f t="shared" si="27"/>
        <v>1875</v>
      </c>
    </row>
    <row r="337" spans="1:11" ht="15" thickBot="1" x14ac:dyDescent="0.35">
      <c r="A337" s="14">
        <v>11</v>
      </c>
      <c r="B337" s="23">
        <f t="shared" si="23"/>
        <v>468</v>
      </c>
      <c r="C337" s="24">
        <f t="shared" si="28"/>
        <v>6</v>
      </c>
      <c r="D337" s="24">
        <f t="shared" si="29"/>
        <v>36</v>
      </c>
      <c r="E337" s="24">
        <f t="shared" si="30"/>
        <v>216</v>
      </c>
      <c r="F337" s="25">
        <f t="shared" si="31"/>
        <v>1296</v>
      </c>
      <c r="G337" s="26">
        <f t="shared" si="32"/>
        <v>3</v>
      </c>
      <c r="H337" s="27">
        <f t="shared" si="24"/>
        <v>18</v>
      </c>
      <c r="I337" s="24">
        <f t="shared" si="25"/>
        <v>108</v>
      </c>
      <c r="J337" s="24">
        <f t="shared" si="26"/>
        <v>648</v>
      </c>
      <c r="K337" s="24">
        <f t="shared" si="27"/>
        <v>3888</v>
      </c>
    </row>
    <row r="338" spans="1:11" ht="15" thickBot="1" x14ac:dyDescent="0.35">
      <c r="A338" s="11" t="s">
        <v>32</v>
      </c>
      <c r="B338" s="16"/>
      <c r="C338" s="17"/>
      <c r="D338" s="16"/>
      <c r="E338" s="16"/>
      <c r="F338" s="16"/>
      <c r="G338" s="151">
        <f>SUM(G327:G337)</f>
        <v>200</v>
      </c>
      <c r="H338" s="151">
        <f>SUM(H327:H337)</f>
        <v>165</v>
      </c>
      <c r="I338" s="151">
        <f>SUM(I327:I337)</f>
        <v>955</v>
      </c>
      <c r="J338" s="151">
        <f t="shared" ref="J338:K338" si="33">SUM(J327:J337)</f>
        <v>2181</v>
      </c>
      <c r="K338" s="151">
        <f t="shared" si="33"/>
        <v>13195</v>
      </c>
    </row>
    <row r="339" spans="1:11" ht="15" thickBot="1" x14ac:dyDescent="0.35">
      <c r="G339" s="18" t="s">
        <v>38</v>
      </c>
      <c r="H339" s="18" t="s">
        <v>39</v>
      </c>
      <c r="I339" t="s">
        <v>40</v>
      </c>
      <c r="J339" t="s">
        <v>41</v>
      </c>
      <c r="K339" t="s">
        <v>42</v>
      </c>
    </row>
    <row r="340" spans="1:11" ht="15" thickBot="1" x14ac:dyDescent="0.35">
      <c r="A340" s="11" t="s">
        <v>33</v>
      </c>
      <c r="B340" s="16"/>
      <c r="C340" s="16"/>
      <c r="D340" s="16"/>
      <c r="E340" s="16"/>
      <c r="F340" s="16"/>
      <c r="G340" s="16"/>
      <c r="H340" s="16">
        <f>H338/200</f>
        <v>0.82499999999999996</v>
      </c>
      <c r="I340" s="16">
        <f>I338/200</f>
        <v>4.7750000000000004</v>
      </c>
      <c r="J340" s="16">
        <f>J338/200</f>
        <v>10.904999999999999</v>
      </c>
      <c r="K340" s="16">
        <f>K338/200</f>
        <v>65.974999999999994</v>
      </c>
    </row>
    <row r="341" spans="1:11" ht="15" thickBot="1" x14ac:dyDescent="0.35">
      <c r="H341" t="s">
        <v>34</v>
      </c>
      <c r="I341" t="s">
        <v>35</v>
      </c>
      <c r="J341" t="s">
        <v>36</v>
      </c>
      <c r="K341" t="s">
        <v>37</v>
      </c>
    </row>
    <row r="342" spans="1:11" x14ac:dyDescent="0.3">
      <c r="A342" s="303" t="s">
        <v>31</v>
      </c>
      <c r="B342" s="294">
        <f>B296</f>
        <v>432</v>
      </c>
    </row>
    <row r="343" spans="1:11" ht="15" thickBot="1" x14ac:dyDescent="0.35">
      <c r="A343" s="304"/>
      <c r="B343" s="296"/>
    </row>
    <row r="361" spans="1:9" ht="10.199999999999999" customHeight="1" thickBot="1" x14ac:dyDescent="0.35"/>
    <row r="362" spans="1:9" ht="28.2" customHeight="1" thickBot="1" x14ac:dyDescent="0.35">
      <c r="D362" s="309"/>
      <c r="E362" s="152" t="s">
        <v>98</v>
      </c>
      <c r="F362" s="153" t="s">
        <v>45</v>
      </c>
      <c r="G362" s="153" t="s">
        <v>46</v>
      </c>
      <c r="H362" s="154" t="s">
        <v>47</v>
      </c>
      <c r="I362" s="12"/>
    </row>
    <row r="363" spans="1:9" ht="15" thickBot="1" x14ac:dyDescent="0.35">
      <c r="A363" s="137"/>
      <c r="B363" s="138">
        <f>C$223*H$340+B$342</f>
        <v>436.95</v>
      </c>
      <c r="D363" s="310"/>
      <c r="E363" s="307">
        <f>C223</f>
        <v>6</v>
      </c>
      <c r="F363" s="307">
        <f>E363^2</f>
        <v>36</v>
      </c>
      <c r="G363" s="307">
        <f>E363^3</f>
        <v>216</v>
      </c>
      <c r="H363" s="305">
        <f>E363^4</f>
        <v>1296</v>
      </c>
    </row>
    <row r="364" spans="1:9" ht="15" thickBot="1" x14ac:dyDescent="0.35">
      <c r="D364" s="311"/>
      <c r="E364" s="308"/>
      <c r="F364" s="308"/>
      <c r="G364" s="308"/>
      <c r="H364" s="306"/>
    </row>
    <row r="365" spans="1:9" x14ac:dyDescent="0.3">
      <c r="A365" t="s">
        <v>43</v>
      </c>
      <c r="B365" s="5">
        <f>E$313</f>
        <v>180571.80836249996</v>
      </c>
    </row>
    <row r="366" spans="1:9" x14ac:dyDescent="0.3">
      <c r="A366" t="s">
        <v>44</v>
      </c>
      <c r="B366" s="4">
        <f>G363*(J340-3*I340*H340+2*H340^3)</f>
        <v>45.339749999999796</v>
      </c>
    </row>
    <row r="367" spans="1:9" x14ac:dyDescent="0.3">
      <c r="A367" t="s">
        <v>48</v>
      </c>
      <c r="B367" s="4">
        <f>H363*(K340-4*J340*H340+6*(H340^2)*I340-3*(H340^4))</f>
        <v>62335.856981249999</v>
      </c>
    </row>
    <row r="368" spans="1:9" x14ac:dyDescent="0.3">
      <c r="D368" t="s">
        <v>49</v>
      </c>
      <c r="E368" t="s">
        <v>50</v>
      </c>
      <c r="F368" t="s">
        <v>51</v>
      </c>
    </row>
    <row r="369" spans="1:6" ht="15" thickBot="1" x14ac:dyDescent="0.35">
      <c r="B369" t="s">
        <v>1</v>
      </c>
      <c r="C369" s="4">
        <f>E314</f>
        <v>424.93741699513816</v>
      </c>
      <c r="D369" s="4">
        <f>C369^2</f>
        <v>180571.80836249993</v>
      </c>
      <c r="E369" s="4">
        <f>C369^3</f>
        <v>76731717.827701807</v>
      </c>
      <c r="F369">
        <f>C369^4</f>
        <v>32606177975.303398</v>
      </c>
    </row>
    <row r="370" spans="1:6" x14ac:dyDescent="0.3">
      <c r="A370" s="215"/>
      <c r="B370" s="216"/>
    </row>
    <row r="371" spans="1:6" x14ac:dyDescent="0.3">
      <c r="A371" s="217"/>
      <c r="B371" s="218">
        <f>B$366/E$369</f>
        <v>5.9088668002726725E-7</v>
      </c>
    </row>
    <row r="372" spans="1:6" x14ac:dyDescent="0.3">
      <c r="A372" s="217"/>
      <c r="B372" s="219"/>
    </row>
    <row r="373" spans="1:6" x14ac:dyDescent="0.3">
      <c r="A373" s="217"/>
      <c r="B373" s="219"/>
    </row>
    <row r="374" spans="1:6" x14ac:dyDescent="0.3">
      <c r="A374" s="217"/>
      <c r="B374" s="219"/>
    </row>
    <row r="375" spans="1:6" x14ac:dyDescent="0.3">
      <c r="A375" s="217"/>
      <c r="B375" s="219"/>
    </row>
    <row r="376" spans="1:6" x14ac:dyDescent="0.3">
      <c r="A376" s="217"/>
      <c r="B376" s="219">
        <f>(B367/F369)- 3</f>
        <v>-2.9999980882194466</v>
      </c>
    </row>
    <row r="377" spans="1:6" x14ac:dyDescent="0.3">
      <c r="A377" s="217"/>
      <c r="B377" s="219"/>
    </row>
    <row r="378" spans="1:6" x14ac:dyDescent="0.3">
      <c r="A378" s="217"/>
      <c r="B378" s="219"/>
    </row>
    <row r="379" spans="1:6" ht="15" thickBot="1" x14ac:dyDescent="0.35">
      <c r="A379" s="220"/>
      <c r="B379" s="221"/>
    </row>
    <row r="384" spans="1:6" ht="18" x14ac:dyDescent="0.35">
      <c r="A384" s="7" t="s">
        <v>53</v>
      </c>
    </row>
    <row r="391" spans="1:2" x14ac:dyDescent="0.3">
      <c r="B391" t="s">
        <v>54</v>
      </c>
    </row>
    <row r="393" spans="1:2" x14ac:dyDescent="0.3">
      <c r="B393" t="s">
        <v>99</v>
      </c>
    </row>
    <row r="395" spans="1:2" x14ac:dyDescent="0.3">
      <c r="A395" t="s">
        <v>55</v>
      </c>
      <c r="B395" s="22">
        <f>(456+426)/2</f>
        <v>441</v>
      </c>
    </row>
    <row r="396" spans="1:2" x14ac:dyDescent="0.3">
      <c r="A396" t="s">
        <v>56</v>
      </c>
      <c r="B396" s="22">
        <f>(456-B395)/0.25</f>
        <v>60</v>
      </c>
    </row>
    <row r="401" spans="1:15" ht="18" x14ac:dyDescent="0.35">
      <c r="A401" s="7" t="s">
        <v>57</v>
      </c>
    </row>
    <row r="402" spans="1:15" ht="15" thickBot="1" x14ac:dyDescent="0.35"/>
    <row r="403" spans="1:15" ht="15" thickBot="1" x14ac:dyDescent="0.35">
      <c r="D403" s="161"/>
      <c r="E403" s="17" t="s">
        <v>58</v>
      </c>
      <c r="F403" s="90" t="s">
        <v>59</v>
      </c>
    </row>
    <row r="404" spans="1:15" ht="15" thickBot="1" x14ac:dyDescent="0.35">
      <c r="A404" s="162">
        <v>1</v>
      </c>
      <c r="B404" s="165">
        <v>441</v>
      </c>
      <c r="D404" s="158">
        <v>1</v>
      </c>
      <c r="E404" s="159">
        <f t="shared" ref="E404:E423" si="34">B404</f>
        <v>441</v>
      </c>
      <c r="F404" s="160">
        <f t="shared" ref="F404:F423" si="35">E404^2</f>
        <v>194481</v>
      </c>
      <c r="G404" s="21"/>
    </row>
    <row r="405" spans="1:15" ht="15" thickBot="1" x14ac:dyDescent="0.35">
      <c r="A405" s="163">
        <v>2</v>
      </c>
      <c r="B405" s="166">
        <v>423</v>
      </c>
      <c r="D405" s="155">
        <v>2</v>
      </c>
      <c r="E405" s="156">
        <f t="shared" si="34"/>
        <v>423</v>
      </c>
      <c r="F405" s="157">
        <f t="shared" si="35"/>
        <v>178929</v>
      </c>
      <c r="G405" s="21"/>
    </row>
    <row r="406" spans="1:15" ht="15" thickBot="1" x14ac:dyDescent="0.35">
      <c r="A406" s="163">
        <v>3</v>
      </c>
      <c r="B406" s="166">
        <v>456</v>
      </c>
      <c r="D406" s="155">
        <v>3</v>
      </c>
      <c r="E406" s="156">
        <f t="shared" si="34"/>
        <v>456</v>
      </c>
      <c r="F406" s="157">
        <f t="shared" si="35"/>
        <v>207936</v>
      </c>
      <c r="G406" s="21"/>
    </row>
    <row r="407" spans="1:15" ht="15" thickBot="1" x14ac:dyDescent="0.35">
      <c r="A407" s="163">
        <v>4</v>
      </c>
      <c r="B407" s="166">
        <v>421</v>
      </c>
      <c r="D407" s="155">
        <v>4</v>
      </c>
      <c r="E407" s="156">
        <f t="shared" si="34"/>
        <v>421</v>
      </c>
      <c r="F407" s="157">
        <f t="shared" si="35"/>
        <v>177241</v>
      </c>
      <c r="G407" s="21"/>
    </row>
    <row r="408" spans="1:15" ht="15" thickBot="1" x14ac:dyDescent="0.35">
      <c r="A408" s="163">
        <v>5</v>
      </c>
      <c r="B408" s="166">
        <v>451</v>
      </c>
      <c r="D408" s="155">
        <v>5</v>
      </c>
      <c r="E408" s="156">
        <f t="shared" si="34"/>
        <v>451</v>
      </c>
      <c r="F408" s="157">
        <f t="shared" si="35"/>
        <v>203401</v>
      </c>
      <c r="G408" s="21"/>
    </row>
    <row r="409" spans="1:15" ht="15" thickBot="1" x14ac:dyDescent="0.35">
      <c r="A409" s="163">
        <v>6</v>
      </c>
      <c r="B409" s="166">
        <v>435</v>
      </c>
      <c r="D409" s="155">
        <v>6</v>
      </c>
      <c r="E409" s="156">
        <f t="shared" si="34"/>
        <v>435</v>
      </c>
      <c r="F409" s="157">
        <f t="shared" si="35"/>
        <v>189225</v>
      </c>
      <c r="G409" s="21"/>
    </row>
    <row r="410" spans="1:15" ht="15" thickBot="1" x14ac:dyDescent="0.35">
      <c r="A410" s="163">
        <v>7</v>
      </c>
      <c r="B410" s="166">
        <v>453</v>
      </c>
      <c r="D410" s="155">
        <v>7</v>
      </c>
      <c r="E410" s="156">
        <f t="shared" si="34"/>
        <v>453</v>
      </c>
      <c r="F410" s="157">
        <f t="shared" si="35"/>
        <v>205209</v>
      </c>
      <c r="G410" s="21"/>
    </row>
    <row r="411" spans="1:15" ht="15" thickBot="1" x14ac:dyDescent="0.35">
      <c r="A411" s="163">
        <v>8</v>
      </c>
      <c r="B411" s="166">
        <v>438</v>
      </c>
      <c r="D411" s="155">
        <v>8</v>
      </c>
      <c r="E411" s="156">
        <f t="shared" si="34"/>
        <v>438</v>
      </c>
      <c r="F411" s="157">
        <f t="shared" si="35"/>
        <v>191844</v>
      </c>
      <c r="G411" s="21"/>
      <c r="M411" s="205"/>
    </row>
    <row r="412" spans="1:15" ht="16.2" thickBot="1" x14ac:dyDescent="0.35">
      <c r="A412" s="163">
        <v>9</v>
      </c>
      <c r="B412" s="166">
        <v>428</v>
      </c>
      <c r="D412" s="155">
        <v>9</v>
      </c>
      <c r="E412" s="156">
        <f t="shared" si="34"/>
        <v>428</v>
      </c>
      <c r="F412" s="157">
        <f t="shared" si="35"/>
        <v>183184</v>
      </c>
      <c r="G412" s="21"/>
      <c r="I412" s="206"/>
      <c r="J412" s="209"/>
      <c r="K412" s="210"/>
      <c r="L412" s="211"/>
      <c r="M412" s="212"/>
      <c r="N412" s="213"/>
      <c r="O412" s="54"/>
    </row>
    <row r="413" spans="1:15" ht="15" thickBot="1" x14ac:dyDescent="0.35">
      <c r="A413" s="163">
        <v>10</v>
      </c>
      <c r="B413" s="166">
        <v>422</v>
      </c>
      <c r="D413" s="155">
        <v>10</v>
      </c>
      <c r="E413" s="156">
        <f t="shared" si="34"/>
        <v>422</v>
      </c>
      <c r="F413" s="157">
        <f t="shared" si="35"/>
        <v>178084</v>
      </c>
      <c r="G413" s="21"/>
      <c r="J413" s="207"/>
      <c r="K413" s="208"/>
      <c r="L413" s="205"/>
      <c r="M413" s="205"/>
      <c r="N413" s="214"/>
    </row>
    <row r="414" spans="1:15" ht="15" thickBot="1" x14ac:dyDescent="0.35">
      <c r="A414" s="163">
        <v>11</v>
      </c>
      <c r="B414" s="166">
        <v>445</v>
      </c>
      <c r="D414" s="155">
        <v>11</v>
      </c>
      <c r="E414" s="156">
        <f t="shared" si="34"/>
        <v>445</v>
      </c>
      <c r="F414" s="157">
        <f t="shared" si="35"/>
        <v>198025</v>
      </c>
      <c r="G414" s="21"/>
    </row>
    <row r="415" spans="1:15" ht="15" thickBot="1" x14ac:dyDescent="0.35">
      <c r="A415" s="163">
        <v>12</v>
      </c>
      <c r="B415" s="166">
        <v>426</v>
      </c>
      <c r="D415" s="155">
        <v>12</v>
      </c>
      <c r="E415" s="156">
        <f t="shared" si="34"/>
        <v>426</v>
      </c>
      <c r="F415" s="157">
        <f t="shared" si="35"/>
        <v>181476</v>
      </c>
      <c r="G415" s="21"/>
    </row>
    <row r="416" spans="1:15" ht="15" thickBot="1" x14ac:dyDescent="0.35">
      <c r="A416" s="163">
        <v>13</v>
      </c>
      <c r="B416" s="166">
        <v>457</v>
      </c>
      <c r="D416" s="155">
        <v>13</v>
      </c>
      <c r="E416" s="156">
        <f t="shared" si="34"/>
        <v>457</v>
      </c>
      <c r="F416" s="157">
        <f t="shared" si="35"/>
        <v>208849</v>
      </c>
      <c r="G416" s="21"/>
    </row>
    <row r="417" spans="1:7" ht="15" thickBot="1" x14ac:dyDescent="0.35">
      <c r="A417" s="163">
        <v>14</v>
      </c>
      <c r="B417" s="166">
        <v>426</v>
      </c>
      <c r="D417" s="155">
        <v>14</v>
      </c>
      <c r="E417" s="156">
        <f t="shared" si="34"/>
        <v>426</v>
      </c>
      <c r="F417" s="157">
        <f t="shared" si="35"/>
        <v>181476</v>
      </c>
      <c r="G417" s="21"/>
    </row>
    <row r="418" spans="1:7" ht="15" thickBot="1" x14ac:dyDescent="0.35">
      <c r="A418" s="163">
        <v>15</v>
      </c>
      <c r="B418" s="166">
        <v>433</v>
      </c>
      <c r="D418" s="155">
        <v>15</v>
      </c>
      <c r="E418" s="156">
        <f t="shared" si="34"/>
        <v>433</v>
      </c>
      <c r="F418" s="157">
        <f t="shared" si="35"/>
        <v>187489</v>
      </c>
      <c r="G418" s="21"/>
    </row>
    <row r="419" spans="1:7" ht="15" thickBot="1" x14ac:dyDescent="0.35">
      <c r="A419" s="163">
        <v>16</v>
      </c>
      <c r="B419" s="166">
        <v>440</v>
      </c>
      <c r="D419" s="155">
        <v>16</v>
      </c>
      <c r="E419" s="156">
        <f t="shared" si="34"/>
        <v>440</v>
      </c>
      <c r="F419" s="157">
        <f t="shared" si="35"/>
        <v>193600</v>
      </c>
      <c r="G419" s="21"/>
    </row>
    <row r="420" spans="1:7" ht="15" thickBot="1" x14ac:dyDescent="0.35">
      <c r="A420" s="163">
        <v>17</v>
      </c>
      <c r="B420" s="166">
        <v>436</v>
      </c>
      <c r="D420" s="155">
        <v>17</v>
      </c>
      <c r="E420" s="156">
        <f t="shared" si="34"/>
        <v>436</v>
      </c>
      <c r="F420" s="157">
        <f t="shared" si="35"/>
        <v>190096</v>
      </c>
      <c r="G420" s="21"/>
    </row>
    <row r="421" spans="1:7" ht="15" thickBot="1" x14ac:dyDescent="0.35">
      <c r="A421" s="163">
        <v>18</v>
      </c>
      <c r="B421" s="166">
        <v>431</v>
      </c>
      <c r="D421" s="155">
        <v>18</v>
      </c>
      <c r="E421" s="156">
        <f t="shared" si="34"/>
        <v>431</v>
      </c>
      <c r="F421" s="157">
        <f t="shared" si="35"/>
        <v>185761</v>
      </c>
      <c r="G421" s="21"/>
    </row>
    <row r="422" spans="1:7" ht="15" thickBot="1" x14ac:dyDescent="0.35">
      <c r="A422" s="163">
        <v>19</v>
      </c>
      <c r="B422" s="166">
        <v>443</v>
      </c>
      <c r="D422" s="155">
        <v>19</v>
      </c>
      <c r="E422" s="156">
        <f t="shared" si="34"/>
        <v>443</v>
      </c>
      <c r="F422" s="157">
        <f t="shared" si="35"/>
        <v>196249</v>
      </c>
      <c r="G422" s="21"/>
    </row>
    <row r="423" spans="1:7" ht="15" thickBot="1" x14ac:dyDescent="0.35">
      <c r="A423" s="163">
        <v>20</v>
      </c>
      <c r="B423" s="166">
        <v>414</v>
      </c>
      <c r="D423" s="202">
        <v>20</v>
      </c>
      <c r="E423" s="203">
        <f t="shared" si="34"/>
        <v>414</v>
      </c>
      <c r="F423" s="204">
        <f t="shared" si="35"/>
        <v>171396</v>
      </c>
      <c r="G423" s="21"/>
    </row>
    <row r="424" spans="1:7" ht="15" thickBot="1" x14ac:dyDescent="0.35">
      <c r="D424" s="11" t="s">
        <v>0</v>
      </c>
      <c r="E424" s="103">
        <f>SUM(E404:E423)</f>
        <v>8719</v>
      </c>
      <c r="F424" s="105">
        <f>SUM(F404:F423)</f>
        <v>3803951</v>
      </c>
    </row>
    <row r="428" spans="1:7" ht="15" thickBot="1" x14ac:dyDescent="0.35"/>
    <row r="429" spans="1:7" x14ac:dyDescent="0.3">
      <c r="D429" s="177" t="s">
        <v>100</v>
      </c>
      <c r="E429" s="196">
        <f>(1/D423)*E424</f>
        <v>435.95000000000005</v>
      </c>
      <c r="F429" s="197" t="s">
        <v>101</v>
      </c>
      <c r="G429" s="198">
        <f>(1/D422)*E424</f>
        <v>458.89473684210526</v>
      </c>
    </row>
    <row r="430" spans="1:7" x14ac:dyDescent="0.3">
      <c r="D430" s="180" t="s">
        <v>60</v>
      </c>
      <c r="E430" s="169">
        <f>(1/D423)*F424</f>
        <v>190197.55000000002</v>
      </c>
      <c r="F430" s="14" t="s">
        <v>62</v>
      </c>
      <c r="G430" s="181">
        <f>(1/D422)*F424</f>
        <v>200207.94736842104</v>
      </c>
    </row>
    <row r="431" spans="1:7" x14ac:dyDescent="0.3">
      <c r="D431" s="180" t="s">
        <v>61</v>
      </c>
      <c r="E431" s="169">
        <f>E430-(E429^2)</f>
        <v>145.14749999999185</v>
      </c>
      <c r="F431" s="14"/>
      <c r="G431" s="181">
        <f>-(G430-(G429^2))</f>
        <v>10376.432132963993</v>
      </c>
    </row>
    <row r="432" spans="1:7" ht="15" thickBot="1" x14ac:dyDescent="0.35">
      <c r="D432" s="183" t="s">
        <v>1</v>
      </c>
      <c r="E432" s="199">
        <f>SQRT(E431)</f>
        <v>12.047717626172679</v>
      </c>
      <c r="F432" s="200"/>
      <c r="G432" s="201">
        <f>SQRT(G431)</f>
        <v>101.86477375895944</v>
      </c>
    </row>
    <row r="436" spans="4:6" ht="15" thickBot="1" x14ac:dyDescent="0.35"/>
    <row r="437" spans="4:6" x14ac:dyDescent="0.3">
      <c r="D437" s="188">
        <v>0.05</v>
      </c>
      <c r="E437" s="189"/>
      <c r="F437" s="190"/>
    </row>
    <row r="438" spans="4:6" ht="15" thickBot="1" x14ac:dyDescent="0.35">
      <c r="D438" s="193">
        <f>E429-(2.093*(E432/SQRT(D423-1)))</f>
        <v>430.16508199244998</v>
      </c>
      <c r="E438" s="194"/>
      <c r="F438" s="195">
        <f>E429+(2.093*(E432/SQRT(D423-1)))</f>
        <v>441.73491800755011</v>
      </c>
    </row>
    <row r="445" spans="4:6" ht="15" thickBot="1" x14ac:dyDescent="0.35"/>
    <row r="446" spans="4:6" x14ac:dyDescent="0.3">
      <c r="D446" s="188">
        <v>0.01</v>
      </c>
      <c r="E446" s="189"/>
      <c r="F446" s="190"/>
    </row>
    <row r="447" spans="4:6" ht="15" thickBot="1" x14ac:dyDescent="0.35">
      <c r="D447" s="193">
        <f>E429-(2.8615*(E432/SQRT(D423-1)))</f>
        <v>428.04099719130221</v>
      </c>
      <c r="E447" s="194"/>
      <c r="F447" s="195">
        <f>E429+(2.8615*(E432/SQRT(D423-1)))</f>
        <v>443.85900280869788</v>
      </c>
    </row>
    <row r="449" spans="1:6" ht="15" thickBot="1" x14ac:dyDescent="0.35"/>
    <row r="450" spans="1:6" x14ac:dyDescent="0.3">
      <c r="D450" s="188">
        <v>0.1</v>
      </c>
      <c r="E450" s="189"/>
      <c r="F450" s="190"/>
    </row>
    <row r="451" spans="1:6" x14ac:dyDescent="0.3">
      <c r="D451" s="191"/>
      <c r="F451" s="192"/>
    </row>
    <row r="452" spans="1:6" ht="15" thickBot="1" x14ac:dyDescent="0.35">
      <c r="D452" s="193">
        <f>E429-(1.7295*(E432/SQRT(D423-1)))</f>
        <v>431.16977272142486</v>
      </c>
      <c r="E452" s="194"/>
      <c r="F452" s="195">
        <f>E429+(1.7295*(E432/SQRT(D423-1)))</f>
        <v>440.73022727857523</v>
      </c>
    </row>
    <row r="453" spans="1:6" ht="15" thickBot="1" x14ac:dyDescent="0.35"/>
    <row r="454" spans="1:6" x14ac:dyDescent="0.3">
      <c r="A454" s="177" t="s">
        <v>63</v>
      </c>
      <c r="B454" s="178">
        <v>5</v>
      </c>
      <c r="C454" s="178">
        <v>1</v>
      </c>
      <c r="D454" s="179">
        <v>10</v>
      </c>
    </row>
    <row r="455" spans="1:6" x14ac:dyDescent="0.3">
      <c r="A455" s="180" t="s">
        <v>64</v>
      </c>
      <c r="B455" s="14">
        <f>1-(0.5*(B454/100))</f>
        <v>0.97499999999999998</v>
      </c>
      <c r="C455" s="14">
        <f>1-(0.5*(C454/100))</f>
        <v>0.995</v>
      </c>
      <c r="D455" s="181">
        <f t="shared" ref="D455" si="36">1-(0.5*(D454/100))</f>
        <v>0.95</v>
      </c>
    </row>
    <row r="456" spans="1:6" x14ac:dyDescent="0.3">
      <c r="A456" s="180" t="s">
        <v>65</v>
      </c>
      <c r="B456" s="14">
        <f>0.5*(B454/100)</f>
        <v>2.5000000000000001E-2</v>
      </c>
      <c r="C456" s="14">
        <f>0.5*(C454/100)</f>
        <v>5.0000000000000001E-3</v>
      </c>
      <c r="D456" s="181">
        <f t="shared" ref="D456" si="37">0.5*(D454/100)</f>
        <v>0.05</v>
      </c>
    </row>
    <row r="457" spans="1:6" x14ac:dyDescent="0.3">
      <c r="A457" s="180" t="s">
        <v>66</v>
      </c>
      <c r="B457" s="171">
        <f t="shared" ref="B457:D458" si="38">CHIINV(B455,20)</f>
        <v>9.5907773922648669</v>
      </c>
      <c r="C457" s="171">
        <f t="shared" si="38"/>
        <v>7.4338442629342358</v>
      </c>
      <c r="D457" s="182">
        <f t="shared" si="38"/>
        <v>10.850811394182585</v>
      </c>
    </row>
    <row r="458" spans="1:6" ht="15" thickBot="1" x14ac:dyDescent="0.35">
      <c r="A458" s="183" t="s">
        <v>67</v>
      </c>
      <c r="B458" s="184">
        <f t="shared" si="38"/>
        <v>34.169606902838339</v>
      </c>
      <c r="C458" s="184">
        <f t="shared" si="38"/>
        <v>39.996846312938644</v>
      </c>
      <c r="D458" s="185">
        <f t="shared" si="38"/>
        <v>31.410432844230925</v>
      </c>
    </row>
    <row r="461" spans="1:6" ht="22.2" thickBot="1" x14ac:dyDescent="0.45">
      <c r="A461" s="29" t="s">
        <v>68</v>
      </c>
    </row>
    <row r="462" spans="1:6" x14ac:dyDescent="0.3">
      <c r="A462" s="177" t="s">
        <v>69</v>
      </c>
      <c r="B462" s="186">
        <f>(20*$E$431)/B458</f>
        <v>84.957079203586034</v>
      </c>
      <c r="C462" s="186">
        <f>(20*$E$431)/C458</f>
        <v>72.579472323565597</v>
      </c>
      <c r="D462" s="187">
        <f>(20*$E$431)/D458</f>
        <v>92.419929849295741</v>
      </c>
    </row>
    <row r="463" spans="1:6" ht="15" thickBot="1" x14ac:dyDescent="0.35">
      <c r="A463" s="183" t="s">
        <v>70</v>
      </c>
      <c r="B463" s="184">
        <f>(20*$E$431)/B457</f>
        <v>302.68140748852306</v>
      </c>
      <c r="C463" s="184">
        <f>(20*$E$431)/C457</f>
        <v>390.50454883406513</v>
      </c>
      <c r="D463" s="185">
        <f>(20*$E$431)/D457</f>
        <v>267.53298850592751</v>
      </c>
    </row>
    <row r="464" spans="1:6" x14ac:dyDescent="0.3">
      <c r="D464" s="21"/>
    </row>
    <row r="465" spans="1:4" ht="20.399999999999999" thickBot="1" x14ac:dyDescent="0.45">
      <c r="A465" s="29" t="s">
        <v>71</v>
      </c>
      <c r="D465" s="21"/>
    </row>
    <row r="466" spans="1:4" x14ac:dyDescent="0.3">
      <c r="A466" s="177" t="s">
        <v>69</v>
      </c>
      <c r="B466" s="186">
        <f>SQRT(20)*$E$432/SQRT(B458)</f>
        <v>9.2172164563704406</v>
      </c>
      <c r="C466" s="186">
        <f>SQRT(20)*$E$432/SQRT(C458)</f>
        <v>8.5193586802978079</v>
      </c>
      <c r="D466" s="187">
        <f>SQRT(20)*$E$432/SQRT(D458)</f>
        <v>9.6135284807034171</v>
      </c>
    </row>
    <row r="467" spans="1:4" ht="15" thickBot="1" x14ac:dyDescent="0.35">
      <c r="A467" s="183" t="s">
        <v>70</v>
      </c>
      <c r="B467" s="184">
        <f>SQRT(20)*$E$432/SQRT(B457)</f>
        <v>17.397741447915678</v>
      </c>
      <c r="C467" s="184">
        <f>SQRT(20)*$E$432/SQRT(C457)</f>
        <v>19.761187940861884</v>
      </c>
      <c r="D467" s="185">
        <f>SQRT(20)*$E$432/SQRT(D457)</f>
        <v>16.356435690758776</v>
      </c>
    </row>
    <row r="478" spans="1:4" x14ac:dyDescent="0.3">
      <c r="A478" t="s">
        <v>73</v>
      </c>
      <c r="B478">
        <f>SQRT((6*(200-2))/((200+1)*(200+3)))</f>
        <v>0.1706326645539431</v>
      </c>
    </row>
    <row r="479" spans="1:4" x14ac:dyDescent="0.3">
      <c r="A479" t="s">
        <v>72</v>
      </c>
      <c r="B479">
        <f>SQRT((24*200*(200-2)*(200-3))/((200+1)^2*(200+3)*(200+5)))</f>
        <v>0.33370700251432167</v>
      </c>
    </row>
    <row r="480" spans="1:4" x14ac:dyDescent="0.3">
      <c r="D480" s="8">
        <f>AVERAGE(B2:B201)</f>
        <v>437.49</v>
      </c>
    </row>
    <row r="481" spans="1:12" x14ac:dyDescent="0.3">
      <c r="D481">
        <f>_xlfn.STDEV.S(B2:B201)</f>
        <v>12.034702752945705</v>
      </c>
    </row>
    <row r="482" spans="1:12" ht="29.25" customHeight="1" x14ac:dyDescent="0.3">
      <c r="A482" s="30" t="s">
        <v>74</v>
      </c>
    </row>
    <row r="483" spans="1:12" ht="15" thickBot="1" x14ac:dyDescent="0.35">
      <c r="E483">
        <v>-3.1899999999999998E-2</v>
      </c>
    </row>
    <row r="484" spans="1:12" ht="27" thickBot="1" x14ac:dyDescent="0.35">
      <c r="A484" s="167" t="s">
        <v>75</v>
      </c>
      <c r="B484" s="11" t="s">
        <v>76</v>
      </c>
      <c r="C484" s="176"/>
      <c r="D484" s="9">
        <f>(B485-$B$363)/$C$369</f>
        <v>-7.5187542264289559E-2</v>
      </c>
      <c r="E484" s="155" t="s">
        <v>77</v>
      </c>
      <c r="F484" s="155" t="s">
        <v>78</v>
      </c>
      <c r="G484" s="155" t="s">
        <v>79</v>
      </c>
      <c r="H484" s="14"/>
      <c r="I484" s="155" t="s">
        <v>25</v>
      </c>
      <c r="J484" s="14"/>
      <c r="K484" s="155" t="s">
        <v>80</v>
      </c>
      <c r="L484" s="168" t="s">
        <v>81</v>
      </c>
    </row>
    <row r="485" spans="1:12" ht="16.2" thickBot="1" x14ac:dyDescent="0.35">
      <c r="A485" s="175">
        <v>1</v>
      </c>
      <c r="B485" s="173">
        <v>405</v>
      </c>
      <c r="C485" s="164">
        <v>411</v>
      </c>
      <c r="D485" s="9">
        <f>(C485-$B$363)/$C$369</f>
        <v>-6.1067816017474616E-2</v>
      </c>
      <c r="E485" s="14">
        <v>-2.3900000000000001E-2</v>
      </c>
      <c r="F485" s="5">
        <f>_xlfn.NORM.DIST(C485,$D$480,$D$481,1)-_xlfn.NORM.DIST(B485,$D$480,$D$481,1)</f>
        <v>1.0393073329338517E-2</v>
      </c>
      <c r="G485" s="14">
        <f>F485*200</f>
        <v>2.0786146658677036</v>
      </c>
      <c r="H485" s="242">
        <f>G485+G486</f>
        <v>8.1707029989611879</v>
      </c>
      <c r="I485" s="170">
        <v>5</v>
      </c>
      <c r="J485" s="242">
        <f>SUM(I485:I486)</f>
        <v>8</v>
      </c>
      <c r="K485" s="242">
        <f>J485-H485</f>
        <v>-0.1707029989611879</v>
      </c>
      <c r="L485" s="312">
        <f>K485^2/H485</f>
        <v>3.5663410918311527E-3</v>
      </c>
    </row>
    <row r="486" spans="1:12" ht="16.2" thickBot="1" x14ac:dyDescent="0.35">
      <c r="A486" s="175">
        <v>2</v>
      </c>
      <c r="B486" s="174">
        <v>411</v>
      </c>
      <c r="C486" s="28">
        <v>417</v>
      </c>
      <c r="D486" s="9">
        <f>(C486-$B$363)/$C$369</f>
        <v>-4.6948089770659673E-2</v>
      </c>
      <c r="E486" s="14">
        <v>-1.9900000000000001E-2</v>
      </c>
      <c r="F486" s="5">
        <f t="shared" ref="F486:F495" si="39">_xlfn.NORM.DIST(C486,$D$480,$D$481,1)-_xlfn.NORM.DIST(B486,$D$480,$D$481,1)</f>
        <v>3.0460441665467422E-2</v>
      </c>
      <c r="G486" s="14">
        <f>F486*200</f>
        <v>6.0920883330934847</v>
      </c>
      <c r="H486" s="242"/>
      <c r="I486" s="170">
        <v>3</v>
      </c>
      <c r="J486" s="242"/>
      <c r="K486" s="242"/>
      <c r="L486" s="312"/>
    </row>
    <row r="487" spans="1:12" ht="16.2" thickBot="1" x14ac:dyDescent="0.35">
      <c r="A487" s="175">
        <v>3</v>
      </c>
      <c r="B487" s="174">
        <v>417</v>
      </c>
      <c r="C487" s="28">
        <v>423</v>
      </c>
      <c r="D487" s="9">
        <f t="shared" ref="D487:D494" si="40">(C487-$B$363)/$C$369</f>
        <v>-3.2828363523844724E-2</v>
      </c>
      <c r="E487" s="14">
        <v>-1.2E-2</v>
      </c>
      <c r="F487" s="5">
        <f t="shared" si="39"/>
        <v>6.9967598721361268E-2</v>
      </c>
      <c r="G487" s="14">
        <f>F487*200</f>
        <v>13.993519744272254</v>
      </c>
      <c r="H487" s="14"/>
      <c r="I487" s="170">
        <v>16</v>
      </c>
      <c r="J487" s="14"/>
      <c r="K487" s="14">
        <f>I487-G487</f>
        <v>2.0064802557277464</v>
      </c>
      <c r="L487" s="171">
        <f>(K487^2)/G487</f>
        <v>0.28770195706288737</v>
      </c>
    </row>
    <row r="488" spans="1:12" ht="16.2" thickBot="1" x14ac:dyDescent="0.35">
      <c r="A488" s="175">
        <v>4</v>
      </c>
      <c r="B488" s="174">
        <v>423</v>
      </c>
      <c r="C488" s="28">
        <v>429</v>
      </c>
      <c r="D488" s="9">
        <f t="shared" si="40"/>
        <v>-1.8708637277029778E-2</v>
      </c>
      <c r="E488" s="14">
        <v>-8.0000000000000002E-3</v>
      </c>
      <c r="F488" s="5">
        <f t="shared" si="39"/>
        <v>0.12597075393335752</v>
      </c>
      <c r="G488" s="14">
        <f t="shared" ref="G488:G494" si="41">F488*200</f>
        <v>25.194150786671504</v>
      </c>
      <c r="H488" s="14"/>
      <c r="I488" s="170">
        <v>28</v>
      </c>
      <c r="J488" s="14"/>
      <c r="K488" s="14">
        <f>I488-G488</f>
        <v>2.8058492133284965</v>
      </c>
      <c r="L488" s="171">
        <f t="shared" ref="L488:L492" si="42">(K488^2)/G488</f>
        <v>0.3124848253310088</v>
      </c>
    </row>
    <row r="489" spans="1:12" ht="16.2" thickBot="1" x14ac:dyDescent="0.35">
      <c r="A489" s="175">
        <v>5</v>
      </c>
      <c r="B489" s="173">
        <v>429</v>
      </c>
      <c r="C489" s="164">
        <v>435</v>
      </c>
      <c r="D489" s="9">
        <f t="shared" si="40"/>
        <v>-4.5889110302148308E-3</v>
      </c>
      <c r="E489" s="14">
        <v>0</v>
      </c>
      <c r="F489" s="5">
        <f t="shared" si="39"/>
        <v>0.17778128488393602</v>
      </c>
      <c r="G489" s="14">
        <f t="shared" si="41"/>
        <v>35.556256976787203</v>
      </c>
      <c r="H489" s="14"/>
      <c r="I489" s="170">
        <v>37</v>
      </c>
      <c r="J489" s="14"/>
      <c r="K489" s="14">
        <f>I489-G489</f>
        <v>1.4437430232127966</v>
      </c>
      <c r="L489" s="171">
        <f t="shared" si="42"/>
        <v>5.8622422445546392E-2</v>
      </c>
    </row>
    <row r="490" spans="1:12" ht="16.2" thickBot="1" x14ac:dyDescent="0.35">
      <c r="A490" s="175">
        <v>6</v>
      </c>
      <c r="B490" s="174">
        <v>435</v>
      </c>
      <c r="C490" s="28">
        <v>441</v>
      </c>
      <c r="D490" s="9">
        <f t="shared" si="40"/>
        <v>9.5308152166001161E-3</v>
      </c>
      <c r="E490" s="14">
        <v>4.0000000000000001E-3</v>
      </c>
      <c r="F490" s="5">
        <f t="shared" si="39"/>
        <v>0.19668205759075313</v>
      </c>
      <c r="G490" s="14">
        <f>F490*200</f>
        <v>39.336411518150626</v>
      </c>
      <c r="H490" s="14"/>
      <c r="I490" s="170">
        <v>36</v>
      </c>
      <c r="J490" s="14"/>
      <c r="K490" s="14">
        <f t="shared" ref="K490:K492" si="43">I490-G490</f>
        <v>-3.3364115181506264</v>
      </c>
      <c r="L490" s="171">
        <f t="shared" si="42"/>
        <v>0.28298569668236767</v>
      </c>
    </row>
    <row r="491" spans="1:12" ht="16.2" thickBot="1" x14ac:dyDescent="0.35">
      <c r="A491" s="175">
        <v>7</v>
      </c>
      <c r="B491" s="174">
        <v>441</v>
      </c>
      <c r="C491" s="28">
        <v>447</v>
      </c>
      <c r="D491" s="9">
        <f t="shared" si="40"/>
        <v>2.365054146341506E-2</v>
      </c>
      <c r="E491" s="14">
        <v>8.0000000000000002E-3</v>
      </c>
      <c r="F491" s="5">
        <f t="shared" si="39"/>
        <v>0.17057344048239653</v>
      </c>
      <c r="G491" s="14">
        <f t="shared" si="41"/>
        <v>34.114688096479306</v>
      </c>
      <c r="H491" s="14"/>
      <c r="I491" s="170">
        <v>35</v>
      </c>
      <c r="J491" s="14"/>
      <c r="K491" s="14">
        <f>I491-G491</f>
        <v>0.88531190352069444</v>
      </c>
      <c r="L491" s="171">
        <f t="shared" si="42"/>
        <v>2.2974771579292924E-2</v>
      </c>
    </row>
    <row r="492" spans="1:12" ht="16.2" thickBot="1" x14ac:dyDescent="0.35">
      <c r="A492" s="175">
        <v>8</v>
      </c>
      <c r="B492" s="174">
        <v>447</v>
      </c>
      <c r="C492" s="28">
        <v>453</v>
      </c>
      <c r="D492" s="9">
        <f t="shared" si="40"/>
        <v>3.777026771023001E-2</v>
      </c>
      <c r="E492" s="14">
        <v>1.6E-2</v>
      </c>
      <c r="F492" s="5">
        <f t="shared" si="39"/>
        <v>0.11596266542568723</v>
      </c>
      <c r="G492" s="14">
        <f t="shared" si="41"/>
        <v>23.192533085137445</v>
      </c>
      <c r="H492" s="14"/>
      <c r="I492" s="170">
        <v>21</v>
      </c>
      <c r="J492" s="14"/>
      <c r="K492" s="14">
        <f t="shared" si="43"/>
        <v>-2.1925330851374447</v>
      </c>
      <c r="L492" s="171">
        <f t="shared" si="42"/>
        <v>0.20727366483753937</v>
      </c>
    </row>
    <row r="493" spans="1:12" ht="16.2" thickBot="1" x14ac:dyDescent="0.35">
      <c r="A493" s="175">
        <v>9</v>
      </c>
      <c r="B493" s="173">
        <v>453</v>
      </c>
      <c r="C493" s="164">
        <v>459</v>
      </c>
      <c r="D493" s="9">
        <f t="shared" si="40"/>
        <v>5.1889993957044953E-2</v>
      </c>
      <c r="E493" s="14">
        <v>1.9900000000000001E-2</v>
      </c>
      <c r="F493" s="5">
        <f t="shared" si="39"/>
        <v>6.1796522039818447E-2</v>
      </c>
      <c r="G493" s="14">
        <f t="shared" si="41"/>
        <v>12.359304407963689</v>
      </c>
      <c r="H493" s="239">
        <f>G494+G495+G493</f>
        <v>19.211511710778041</v>
      </c>
      <c r="I493" s="170">
        <v>13</v>
      </c>
      <c r="J493" s="239">
        <f>SUM(I493:I495)</f>
        <v>19</v>
      </c>
      <c r="K493" s="239">
        <f>J493-H493</f>
        <v>-0.21151171077804065</v>
      </c>
      <c r="L493" s="313">
        <f>K493^2/H493</f>
        <v>2.3286665031755443E-3</v>
      </c>
    </row>
    <row r="494" spans="1:12" ht="16.2" thickBot="1" x14ac:dyDescent="0.35">
      <c r="A494" s="175">
        <v>10</v>
      </c>
      <c r="B494" s="174">
        <v>459</v>
      </c>
      <c r="C494" s="28">
        <v>465</v>
      </c>
      <c r="D494" s="9">
        <f t="shared" si="40"/>
        <v>6.6009720203859895E-2</v>
      </c>
      <c r="E494" s="14">
        <v>2.7900000000000001E-2</v>
      </c>
      <c r="F494" s="5">
        <f t="shared" si="39"/>
        <v>2.5811621622488623E-2</v>
      </c>
      <c r="G494" s="14">
        <f t="shared" si="41"/>
        <v>5.1623243244977246</v>
      </c>
      <c r="H494" s="240"/>
      <c r="I494" s="170">
        <v>3</v>
      </c>
      <c r="J494" s="240"/>
      <c r="K494" s="240"/>
      <c r="L494" s="314"/>
    </row>
    <row r="495" spans="1:12" ht="16.2" thickBot="1" x14ac:dyDescent="0.35">
      <c r="A495" s="175">
        <v>11</v>
      </c>
      <c r="B495" s="174">
        <v>465</v>
      </c>
      <c r="C495" s="28">
        <v>471</v>
      </c>
      <c r="D495" s="9">
        <f>(C495-$B$363)/$C$369</f>
        <v>8.0129446450674852E-2</v>
      </c>
      <c r="E495" s="14">
        <v>3.1899999999999998E-2</v>
      </c>
      <c r="F495" s="5">
        <f t="shared" si="39"/>
        <v>8.4494148915831291E-3</v>
      </c>
      <c r="G495" s="14">
        <f>F495*200</f>
        <v>1.6898829783166258</v>
      </c>
      <c r="H495" s="241"/>
      <c r="I495" s="170">
        <v>3</v>
      </c>
      <c r="J495" s="241"/>
      <c r="K495" s="241"/>
      <c r="L495" s="315"/>
    </row>
    <row r="496" spans="1:12" ht="15.6" x14ac:dyDescent="0.3">
      <c r="A496" s="31"/>
      <c r="B496" s="172"/>
      <c r="C496" s="172"/>
      <c r="D496" s="9"/>
      <c r="E496" s="238"/>
      <c r="I496" s="32"/>
      <c r="L496" s="9"/>
    </row>
    <row r="497" spans="4:15" x14ac:dyDescent="0.3">
      <c r="D497" s="9"/>
      <c r="F497" s="5">
        <f>SUM(F485:F496)</f>
        <v>0.99384887458618787</v>
      </c>
      <c r="G497">
        <f>SUM(G485:G495)</f>
        <v>198.76977491723758</v>
      </c>
      <c r="I497">
        <f>SUM(I485:I495)</f>
        <v>200</v>
      </c>
      <c r="L497" s="9">
        <f>SUM(L485:L496)</f>
        <v>1.1779383455336492</v>
      </c>
    </row>
    <row r="499" spans="4:15" x14ac:dyDescent="0.3">
      <c r="F499" s="5"/>
    </row>
    <row r="500" spans="4:15" x14ac:dyDescent="0.3">
      <c r="G500">
        <f>1-F497</f>
        <v>6.1511254138121307E-3</v>
      </c>
    </row>
    <row r="503" spans="4:15" x14ac:dyDescent="0.3">
      <c r="E503" t="s">
        <v>63</v>
      </c>
      <c r="F503">
        <v>1</v>
      </c>
      <c r="G503">
        <v>5</v>
      </c>
      <c r="H503">
        <v>10</v>
      </c>
    </row>
    <row r="504" spans="4:15" x14ac:dyDescent="0.3">
      <c r="E504" t="s">
        <v>82</v>
      </c>
      <c r="F504">
        <f>CHIINV(0.01,8)</f>
        <v>20.090235029663233</v>
      </c>
      <c r="G504">
        <f>CHIINV(0.05,8)</f>
        <v>15.507313055865453</v>
      </c>
      <c r="H504">
        <f>CHIINV(0.1,8)</f>
        <v>13.361566136511726</v>
      </c>
    </row>
    <row r="507" spans="4:15" ht="21" x14ac:dyDescent="0.4">
      <c r="E507" s="6" t="s">
        <v>83</v>
      </c>
    </row>
    <row r="509" spans="4:15" ht="15" thickBot="1" x14ac:dyDescent="0.35"/>
    <row r="510" spans="4:15" ht="29.4" thickBot="1" x14ac:dyDescent="0.35">
      <c r="E510" s="1" t="s">
        <v>84</v>
      </c>
      <c r="F510" s="2" t="s">
        <v>85</v>
      </c>
      <c r="G510" s="2" t="s">
        <v>86</v>
      </c>
      <c r="L510" s="222" t="s">
        <v>7</v>
      </c>
      <c r="M510" s="223" t="s">
        <v>102</v>
      </c>
      <c r="N510" s="224" t="s">
        <v>103</v>
      </c>
      <c r="O510" s="225" t="s">
        <v>104</v>
      </c>
    </row>
    <row r="511" spans="4:15" ht="15" thickBot="1" x14ac:dyDescent="0.35">
      <c r="E511" s="165">
        <v>441</v>
      </c>
      <c r="F511" s="165">
        <v>444</v>
      </c>
      <c r="G511" s="3">
        <f t="shared" ref="G511:G530" si="44">E511-F511</f>
        <v>-3</v>
      </c>
      <c r="L511" s="226">
        <v>1</v>
      </c>
      <c r="M511" s="232">
        <v>405</v>
      </c>
      <c r="N511" s="228" t="s">
        <v>106</v>
      </c>
      <c r="O511" s="229"/>
    </row>
    <row r="512" spans="4:15" ht="15" thickBot="1" x14ac:dyDescent="0.35">
      <c r="E512" s="166">
        <v>423</v>
      </c>
      <c r="F512" s="166">
        <v>449</v>
      </c>
      <c r="G512" s="3">
        <f t="shared" si="44"/>
        <v>-26</v>
      </c>
      <c r="L512" s="226">
        <v>2</v>
      </c>
      <c r="M512" s="232">
        <v>414</v>
      </c>
      <c r="N512" s="227" t="s">
        <v>105</v>
      </c>
      <c r="O512" s="229">
        <v>1</v>
      </c>
    </row>
    <row r="513" spans="5:15" ht="15" thickBot="1" x14ac:dyDescent="0.35">
      <c r="E513" s="166">
        <v>456</v>
      </c>
      <c r="F513" s="166">
        <v>427</v>
      </c>
      <c r="G513" s="3">
        <f t="shared" si="44"/>
        <v>29</v>
      </c>
      <c r="L513" s="226">
        <v>3</v>
      </c>
      <c r="M513" s="232">
        <v>418</v>
      </c>
      <c r="N513" s="228" t="s">
        <v>106</v>
      </c>
      <c r="O513" s="229"/>
    </row>
    <row r="514" spans="5:15" ht="15" thickBot="1" x14ac:dyDescent="0.35">
      <c r="E514" s="166">
        <v>421</v>
      </c>
      <c r="F514" s="166">
        <v>422</v>
      </c>
      <c r="G514" s="3">
        <f t="shared" si="44"/>
        <v>-1</v>
      </c>
      <c r="L514" s="226">
        <v>4</v>
      </c>
      <c r="M514" s="232">
        <v>420</v>
      </c>
      <c r="N514" s="228" t="s">
        <v>106</v>
      </c>
      <c r="O514" s="229"/>
    </row>
    <row r="515" spans="5:15" ht="15" thickBot="1" x14ac:dyDescent="0.35">
      <c r="E515" s="166">
        <v>451</v>
      </c>
      <c r="F515" s="166">
        <v>420</v>
      </c>
      <c r="G515" s="3">
        <f t="shared" si="44"/>
        <v>31</v>
      </c>
      <c r="L515" s="226">
        <v>5</v>
      </c>
      <c r="M515" s="232">
        <v>421</v>
      </c>
      <c r="N515" s="227" t="s">
        <v>105</v>
      </c>
      <c r="O515" s="229">
        <v>3</v>
      </c>
    </row>
    <row r="516" spans="5:15" ht="15" thickBot="1" x14ac:dyDescent="0.35">
      <c r="E516" s="166">
        <v>435</v>
      </c>
      <c r="F516" s="166">
        <v>432</v>
      </c>
      <c r="G516" s="3">
        <f t="shared" si="44"/>
        <v>3</v>
      </c>
      <c r="L516" s="226">
        <v>6</v>
      </c>
      <c r="M516" s="232">
        <v>422</v>
      </c>
      <c r="N516" s="227" t="s">
        <v>105</v>
      </c>
      <c r="O516" s="229">
        <v>3</v>
      </c>
    </row>
    <row r="517" spans="5:15" ht="15" thickBot="1" x14ac:dyDescent="0.35">
      <c r="E517" s="166">
        <v>453</v>
      </c>
      <c r="F517" s="166">
        <v>425</v>
      </c>
      <c r="G517" s="3">
        <f t="shared" si="44"/>
        <v>28</v>
      </c>
      <c r="L517" s="226">
        <v>7</v>
      </c>
      <c r="M517" s="232">
        <v>422</v>
      </c>
      <c r="N517" s="228" t="s">
        <v>106</v>
      </c>
      <c r="O517" s="229"/>
    </row>
    <row r="518" spans="5:15" ht="15" thickBot="1" x14ac:dyDescent="0.35">
      <c r="E518" s="166">
        <v>438</v>
      </c>
      <c r="F518" s="166">
        <v>426</v>
      </c>
      <c r="G518" s="3">
        <f t="shared" si="44"/>
        <v>12</v>
      </c>
      <c r="L518" s="226">
        <v>8</v>
      </c>
      <c r="M518" s="232">
        <v>423</v>
      </c>
      <c r="N518" s="227" t="s">
        <v>105</v>
      </c>
      <c r="O518" s="229">
        <v>4</v>
      </c>
    </row>
    <row r="519" spans="5:15" ht="15" thickBot="1" x14ac:dyDescent="0.35">
      <c r="E519" s="166">
        <v>428</v>
      </c>
      <c r="F519" s="166">
        <v>428</v>
      </c>
      <c r="G519" s="3">
        <f t="shared" si="44"/>
        <v>0</v>
      </c>
      <c r="L519" s="226">
        <v>9</v>
      </c>
      <c r="M519" s="232">
        <v>425</v>
      </c>
      <c r="N519" s="228" t="s">
        <v>106</v>
      </c>
      <c r="O519" s="229"/>
    </row>
    <row r="520" spans="5:15" ht="15" thickBot="1" x14ac:dyDescent="0.35">
      <c r="E520" s="166">
        <v>422</v>
      </c>
      <c r="F520" s="166">
        <v>441</v>
      </c>
      <c r="G520" s="3">
        <f t="shared" si="44"/>
        <v>-19</v>
      </c>
      <c r="L520" s="226">
        <v>10</v>
      </c>
      <c r="M520" s="232">
        <v>426</v>
      </c>
      <c r="N520" s="227" t="s">
        <v>105</v>
      </c>
      <c r="O520" s="229">
        <v>5</v>
      </c>
    </row>
    <row r="521" spans="5:15" ht="15" thickBot="1" x14ac:dyDescent="0.35">
      <c r="E521" s="166">
        <v>445</v>
      </c>
      <c r="F521" s="166">
        <v>440</v>
      </c>
      <c r="G521" s="3">
        <f t="shared" si="44"/>
        <v>5</v>
      </c>
      <c r="L521" s="226">
        <v>11</v>
      </c>
      <c r="M521" s="232">
        <v>426</v>
      </c>
      <c r="N521" s="227" t="s">
        <v>105</v>
      </c>
      <c r="O521" s="229">
        <v>5</v>
      </c>
    </row>
    <row r="522" spans="5:15" ht="15" thickBot="1" x14ac:dyDescent="0.35">
      <c r="E522" s="166">
        <v>426</v>
      </c>
      <c r="F522" s="166">
        <v>405</v>
      </c>
      <c r="G522" s="3">
        <f t="shared" si="44"/>
        <v>21</v>
      </c>
      <c r="L522" s="226">
        <v>12</v>
      </c>
      <c r="M522" s="232">
        <v>426</v>
      </c>
      <c r="N522" s="228" t="s">
        <v>106</v>
      </c>
      <c r="O522" s="229"/>
    </row>
    <row r="523" spans="5:15" ht="15" thickBot="1" x14ac:dyDescent="0.35">
      <c r="E523" s="166">
        <v>457</v>
      </c>
      <c r="F523" s="166">
        <v>434</v>
      </c>
      <c r="G523" s="3">
        <f t="shared" si="44"/>
        <v>23</v>
      </c>
      <c r="L523" s="226">
        <v>13</v>
      </c>
      <c r="M523" s="232">
        <v>427</v>
      </c>
      <c r="N523" s="228" t="s">
        <v>106</v>
      </c>
      <c r="O523" s="229"/>
    </row>
    <row r="524" spans="5:15" ht="15" thickBot="1" x14ac:dyDescent="0.35">
      <c r="E524" s="166">
        <v>426</v>
      </c>
      <c r="F524" s="166">
        <v>444</v>
      </c>
      <c r="G524" s="3">
        <f t="shared" si="44"/>
        <v>-18</v>
      </c>
      <c r="L524" s="226">
        <v>14</v>
      </c>
      <c r="M524" s="232">
        <v>428</v>
      </c>
      <c r="N524" s="227" t="s">
        <v>105</v>
      </c>
      <c r="O524" s="229">
        <v>7</v>
      </c>
    </row>
    <row r="525" spans="5:15" ht="15" thickBot="1" x14ac:dyDescent="0.35">
      <c r="E525" s="166">
        <v>433</v>
      </c>
      <c r="F525" s="166">
        <v>431</v>
      </c>
      <c r="G525" s="3">
        <f t="shared" si="44"/>
        <v>2</v>
      </c>
      <c r="L525" s="226">
        <v>15</v>
      </c>
      <c r="M525" s="232">
        <v>428</v>
      </c>
      <c r="N525" s="228" t="s">
        <v>106</v>
      </c>
      <c r="O525" s="229"/>
    </row>
    <row r="526" spans="5:15" ht="15" thickBot="1" x14ac:dyDescent="0.35">
      <c r="E526" s="166">
        <v>440</v>
      </c>
      <c r="F526" s="166">
        <v>435</v>
      </c>
      <c r="G526" s="3">
        <f t="shared" si="44"/>
        <v>5</v>
      </c>
      <c r="L526" s="226">
        <v>16</v>
      </c>
      <c r="M526" s="232">
        <v>431</v>
      </c>
      <c r="N526" s="227" t="s">
        <v>105</v>
      </c>
      <c r="O526" s="229">
        <v>8</v>
      </c>
    </row>
    <row r="527" spans="5:15" ht="15" thickBot="1" x14ac:dyDescent="0.35">
      <c r="E527" s="166">
        <v>436</v>
      </c>
      <c r="F527" s="166">
        <v>431</v>
      </c>
      <c r="G527" s="3">
        <f t="shared" si="44"/>
        <v>5</v>
      </c>
      <c r="L527" s="226">
        <v>17</v>
      </c>
      <c r="M527" s="232">
        <v>431</v>
      </c>
      <c r="N527" s="228" t="s">
        <v>106</v>
      </c>
      <c r="O527" s="229"/>
    </row>
    <row r="528" spans="5:15" ht="15" thickBot="1" x14ac:dyDescent="0.35">
      <c r="E528" s="166">
        <v>431</v>
      </c>
      <c r="F528" s="166">
        <v>433</v>
      </c>
      <c r="G528" s="3">
        <f t="shared" si="44"/>
        <v>-2</v>
      </c>
      <c r="L528" s="226">
        <v>18</v>
      </c>
      <c r="M528" s="232">
        <v>431</v>
      </c>
      <c r="N528" s="228" t="s">
        <v>106</v>
      </c>
      <c r="O528" s="229"/>
    </row>
    <row r="529" spans="5:15" ht="15" thickBot="1" x14ac:dyDescent="0.35">
      <c r="E529" s="166">
        <v>443</v>
      </c>
      <c r="F529" s="166">
        <v>418</v>
      </c>
      <c r="G529" s="3">
        <f t="shared" si="44"/>
        <v>25</v>
      </c>
      <c r="L529" s="226">
        <v>19</v>
      </c>
      <c r="M529" s="232">
        <v>432</v>
      </c>
      <c r="N529" s="228" t="s">
        <v>106</v>
      </c>
      <c r="O529" s="229"/>
    </row>
    <row r="530" spans="5:15" ht="15" thickBot="1" x14ac:dyDescent="0.35">
      <c r="E530" s="166">
        <v>414</v>
      </c>
      <c r="F530" s="166">
        <v>439</v>
      </c>
      <c r="G530" s="3">
        <f t="shared" si="44"/>
        <v>-25</v>
      </c>
      <c r="L530" s="226">
        <v>20</v>
      </c>
      <c r="M530" s="231">
        <v>433</v>
      </c>
      <c r="N530" s="227" t="s">
        <v>105</v>
      </c>
      <c r="O530" s="229">
        <v>11</v>
      </c>
    </row>
    <row r="531" spans="5:15" ht="15" thickBot="1" x14ac:dyDescent="0.35">
      <c r="L531" s="226">
        <v>21</v>
      </c>
      <c r="M531" s="232">
        <v>433</v>
      </c>
      <c r="N531" s="228" t="s">
        <v>106</v>
      </c>
      <c r="O531" s="229"/>
    </row>
    <row r="532" spans="5:15" ht="15" thickBot="1" x14ac:dyDescent="0.35">
      <c r="L532" s="226">
        <v>22</v>
      </c>
      <c r="M532" s="232">
        <v>434</v>
      </c>
      <c r="N532" s="228" t="s">
        <v>106</v>
      </c>
      <c r="O532" s="229"/>
    </row>
    <row r="533" spans="5:15" ht="15" thickBot="1" x14ac:dyDescent="0.35">
      <c r="L533" s="226">
        <v>23</v>
      </c>
      <c r="M533" s="232">
        <v>435</v>
      </c>
      <c r="N533" s="227" t="s">
        <v>105</v>
      </c>
      <c r="O533" s="229">
        <v>13</v>
      </c>
    </row>
    <row r="534" spans="5:15" ht="15" thickBot="1" x14ac:dyDescent="0.35">
      <c r="L534" s="226">
        <v>24</v>
      </c>
      <c r="M534" s="232">
        <v>435</v>
      </c>
      <c r="N534" s="228" t="s">
        <v>106</v>
      </c>
      <c r="O534" s="229"/>
    </row>
    <row r="535" spans="5:15" ht="15" thickBot="1" x14ac:dyDescent="0.35">
      <c r="L535" s="226">
        <v>25</v>
      </c>
      <c r="M535" s="232">
        <v>436</v>
      </c>
      <c r="N535" s="227" t="s">
        <v>105</v>
      </c>
      <c r="O535" s="229">
        <v>14</v>
      </c>
    </row>
    <row r="536" spans="5:15" ht="15" thickBot="1" x14ac:dyDescent="0.35">
      <c r="L536" s="226">
        <v>26</v>
      </c>
      <c r="M536" s="232">
        <v>438</v>
      </c>
      <c r="N536" s="227" t="s">
        <v>105</v>
      </c>
      <c r="O536" s="229">
        <v>14</v>
      </c>
    </row>
    <row r="537" spans="5:15" ht="15" thickBot="1" x14ac:dyDescent="0.35">
      <c r="L537" s="226">
        <v>27</v>
      </c>
      <c r="M537" s="232">
        <v>439</v>
      </c>
      <c r="N537" s="228" t="s">
        <v>106</v>
      </c>
      <c r="O537" s="229"/>
    </row>
    <row r="538" spans="5:15" ht="15" thickBot="1" x14ac:dyDescent="0.35">
      <c r="L538" s="226">
        <v>28</v>
      </c>
      <c r="M538" s="232">
        <v>440</v>
      </c>
      <c r="N538" s="227" t="s">
        <v>105</v>
      </c>
      <c r="O538" s="229">
        <v>15</v>
      </c>
    </row>
    <row r="539" spans="5:15" ht="15" thickBot="1" x14ac:dyDescent="0.35">
      <c r="L539" s="226">
        <v>29</v>
      </c>
      <c r="M539" s="232">
        <v>440</v>
      </c>
      <c r="N539" s="228" t="s">
        <v>106</v>
      </c>
      <c r="O539" s="229"/>
    </row>
    <row r="540" spans="5:15" ht="15" thickBot="1" x14ac:dyDescent="0.35">
      <c r="L540" s="226">
        <v>30</v>
      </c>
      <c r="M540" s="231">
        <v>441</v>
      </c>
      <c r="N540" s="227" t="s">
        <v>105</v>
      </c>
      <c r="O540" s="229">
        <v>16</v>
      </c>
    </row>
    <row r="541" spans="5:15" ht="15" thickBot="1" x14ac:dyDescent="0.35">
      <c r="L541" s="226">
        <v>31</v>
      </c>
      <c r="M541" s="232">
        <v>441</v>
      </c>
      <c r="N541" s="228" t="s">
        <v>106</v>
      </c>
      <c r="O541" s="229"/>
    </row>
    <row r="542" spans="5:15" ht="15" thickBot="1" x14ac:dyDescent="0.35">
      <c r="L542" s="226">
        <v>32</v>
      </c>
      <c r="M542" s="232">
        <v>443</v>
      </c>
      <c r="N542" s="227" t="s">
        <v>105</v>
      </c>
      <c r="O542" s="229">
        <v>17</v>
      </c>
    </row>
    <row r="543" spans="5:15" ht="15" thickBot="1" x14ac:dyDescent="0.35">
      <c r="L543" s="226">
        <v>33</v>
      </c>
      <c r="M543" s="232">
        <v>444</v>
      </c>
      <c r="N543" s="228" t="s">
        <v>106</v>
      </c>
      <c r="O543" s="229"/>
    </row>
    <row r="544" spans="5:15" ht="15" thickBot="1" x14ac:dyDescent="0.35">
      <c r="L544" s="226">
        <v>34</v>
      </c>
      <c r="M544" s="232">
        <v>444</v>
      </c>
      <c r="N544" s="228" t="s">
        <v>106</v>
      </c>
      <c r="O544" s="229"/>
    </row>
    <row r="545" spans="10:15" ht="15" thickBot="1" x14ac:dyDescent="0.35">
      <c r="L545" s="226">
        <v>35</v>
      </c>
      <c r="M545" s="232">
        <v>445</v>
      </c>
      <c r="N545" s="227" t="s">
        <v>105</v>
      </c>
      <c r="O545" s="229">
        <v>19</v>
      </c>
    </row>
    <row r="546" spans="10:15" ht="15" thickBot="1" x14ac:dyDescent="0.35">
      <c r="L546" s="226">
        <v>36</v>
      </c>
      <c r="M546" s="232">
        <v>449</v>
      </c>
      <c r="N546" s="228" t="s">
        <v>106</v>
      </c>
      <c r="O546" s="229"/>
    </row>
    <row r="547" spans="10:15" ht="15" thickBot="1" x14ac:dyDescent="0.35">
      <c r="L547" s="226">
        <v>37</v>
      </c>
      <c r="M547" s="232">
        <v>451</v>
      </c>
      <c r="N547" s="227" t="s">
        <v>105</v>
      </c>
      <c r="O547" s="229">
        <v>20</v>
      </c>
    </row>
    <row r="548" spans="10:15" ht="15" thickBot="1" x14ac:dyDescent="0.35">
      <c r="L548" s="226">
        <v>38</v>
      </c>
      <c r="M548" s="232">
        <v>453</v>
      </c>
      <c r="N548" s="227" t="s">
        <v>105</v>
      </c>
      <c r="O548" s="229">
        <v>20</v>
      </c>
    </row>
    <row r="549" spans="10:15" ht="15" thickBot="1" x14ac:dyDescent="0.35">
      <c r="L549" s="226">
        <v>39</v>
      </c>
      <c r="M549" s="232">
        <v>456</v>
      </c>
      <c r="N549" s="227" t="s">
        <v>105</v>
      </c>
      <c r="O549" s="229">
        <v>20</v>
      </c>
    </row>
    <row r="550" spans="10:15" ht="15" thickBot="1" x14ac:dyDescent="0.35">
      <c r="L550" s="233">
        <v>40</v>
      </c>
      <c r="M550" s="232">
        <v>457</v>
      </c>
      <c r="N550" s="234" t="s">
        <v>105</v>
      </c>
      <c r="O550" s="229">
        <v>20</v>
      </c>
    </row>
    <row r="551" spans="10:15" ht="18.600000000000001" customHeight="1" thickBot="1" x14ac:dyDescent="0.35">
      <c r="J551" s="235" t="s">
        <v>107</v>
      </c>
      <c r="K551" s="236"/>
      <c r="L551" s="236"/>
      <c r="M551" s="236"/>
      <c r="N551" s="237"/>
      <c r="O551" s="230">
        <f>SUM(O511:O550)</f>
        <v>235</v>
      </c>
    </row>
  </sheetData>
  <sortState xmlns:xlrd2="http://schemas.microsoft.com/office/spreadsheetml/2017/richdata2" ref="M511:N550">
    <sortCondition ref="M511:M550"/>
  </sortState>
  <mergeCells count="80">
    <mergeCell ref="B342:B343"/>
    <mergeCell ref="A342:A343"/>
    <mergeCell ref="H363:H364"/>
    <mergeCell ref="G363:G364"/>
    <mergeCell ref="F363:F364"/>
    <mergeCell ref="E363:E364"/>
    <mergeCell ref="D362:D364"/>
    <mergeCell ref="D223:D224"/>
    <mergeCell ref="A302:B307"/>
    <mergeCell ref="C294:D294"/>
    <mergeCell ref="E320:E322"/>
    <mergeCell ref="D320:D322"/>
    <mergeCell ref="A320:A322"/>
    <mergeCell ref="A238:A239"/>
    <mergeCell ref="A236:A237"/>
    <mergeCell ref="A234:A235"/>
    <mergeCell ref="A232:A233"/>
    <mergeCell ref="A230:A231"/>
    <mergeCell ref="A248:A249"/>
    <mergeCell ref="A246:A247"/>
    <mergeCell ref="A244:A245"/>
    <mergeCell ref="A242:A243"/>
    <mergeCell ref="A240:A241"/>
    <mergeCell ref="B207:B208"/>
    <mergeCell ref="C207:C208"/>
    <mergeCell ref="A207:A208"/>
    <mergeCell ref="A210:A214"/>
    <mergeCell ref="B211:B212"/>
    <mergeCell ref="C211:C212"/>
    <mergeCell ref="B213:B214"/>
    <mergeCell ref="C213:C214"/>
    <mergeCell ref="C216:C217"/>
    <mergeCell ref="B216:B217"/>
    <mergeCell ref="A216:A217"/>
    <mergeCell ref="A222:A224"/>
    <mergeCell ref="B223:B224"/>
    <mergeCell ref="C223:C224"/>
    <mergeCell ref="E238:E239"/>
    <mergeCell ref="E236:E237"/>
    <mergeCell ref="E248:E249"/>
    <mergeCell ref="E246:E247"/>
    <mergeCell ref="E244:E245"/>
    <mergeCell ref="E242:E243"/>
    <mergeCell ref="E240:E241"/>
    <mergeCell ref="D236:D237"/>
    <mergeCell ref="C236:C237"/>
    <mergeCell ref="C234:C235"/>
    <mergeCell ref="D234:D235"/>
    <mergeCell ref="D232:D233"/>
    <mergeCell ref="C232:C233"/>
    <mergeCell ref="C242:C243"/>
    <mergeCell ref="D242:D243"/>
    <mergeCell ref="D240:D241"/>
    <mergeCell ref="C240:C241"/>
    <mergeCell ref="C238:C239"/>
    <mergeCell ref="D238:D239"/>
    <mergeCell ref="D248:D249"/>
    <mergeCell ref="C248:C249"/>
    <mergeCell ref="C246:C247"/>
    <mergeCell ref="D246:D247"/>
    <mergeCell ref="D244:D245"/>
    <mergeCell ref="C244:C245"/>
    <mergeCell ref="A226:H226"/>
    <mergeCell ref="E228:E229"/>
    <mergeCell ref="E230:E231"/>
    <mergeCell ref="E232:E233"/>
    <mergeCell ref="E234:E235"/>
    <mergeCell ref="C230:C231"/>
    <mergeCell ref="D230:D231"/>
    <mergeCell ref="C228:C229"/>
    <mergeCell ref="D228:D229"/>
    <mergeCell ref="A228:A229"/>
    <mergeCell ref="H493:H495"/>
    <mergeCell ref="J493:J495"/>
    <mergeCell ref="K493:K495"/>
    <mergeCell ref="L493:L495"/>
    <mergeCell ref="H485:H486"/>
    <mergeCell ref="K485:K486"/>
    <mergeCell ref="L485:L486"/>
    <mergeCell ref="J485:J48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>
              <from>
                <xdr:col>3</xdr:col>
                <xdr:colOff>259080</xdr:colOff>
                <xdr:row>0</xdr:row>
                <xdr:rowOff>0</xdr:rowOff>
              </from>
              <to>
                <xdr:col>3</xdr:col>
                <xdr:colOff>883920</xdr:colOff>
                <xdr:row>0</xdr:row>
                <xdr:rowOff>388620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 sizeWithCells="1">
              <from>
                <xdr:col>1</xdr:col>
                <xdr:colOff>304800</xdr:colOff>
                <xdr:row>210</xdr:row>
                <xdr:rowOff>0</xdr:rowOff>
              </from>
              <to>
                <xdr:col>1</xdr:col>
                <xdr:colOff>1036320</xdr:colOff>
                <xdr:row>211</xdr:row>
                <xdr:rowOff>266700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autoPict="0" r:id="rId9">
            <anchor moveWithCells="1" sizeWithCells="1">
              <from>
                <xdr:col>1</xdr:col>
                <xdr:colOff>152400</xdr:colOff>
                <xdr:row>214</xdr:row>
                <xdr:rowOff>152400</xdr:rowOff>
              </from>
              <to>
                <xdr:col>1</xdr:col>
                <xdr:colOff>1112520</xdr:colOff>
                <xdr:row>216</xdr:row>
                <xdr:rowOff>144780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autoPict="0" r:id="rId11">
            <anchor moveWithCells="1" sizeWithCells="1">
              <from>
                <xdr:col>1</xdr:col>
                <xdr:colOff>0</xdr:colOff>
                <xdr:row>218</xdr:row>
                <xdr:rowOff>0</xdr:rowOff>
              </from>
              <to>
                <xdr:col>1</xdr:col>
                <xdr:colOff>1074420</xdr:colOff>
                <xdr:row>218</xdr:row>
                <xdr:rowOff>228600</xdr:rowOff>
              </to>
            </anchor>
          </objectPr>
        </oleObject>
      </mc:Choice>
      <mc:Fallback>
        <oleObject progId="Equation.3" shapeId="1032" r:id="rId10"/>
      </mc:Fallback>
    </mc:AlternateContent>
    <mc:AlternateContent xmlns:mc="http://schemas.openxmlformats.org/markup-compatibility/2006">
      <mc:Choice Requires="x14">
        <oleObject progId="Equation.3" shapeId="1033" r:id="rId12">
          <objectPr defaultSize="0" autoPict="0" r:id="rId13">
            <anchor moveWithCells="1" sizeWithCells="1">
              <from>
                <xdr:col>1</xdr:col>
                <xdr:colOff>114300</xdr:colOff>
                <xdr:row>221</xdr:row>
                <xdr:rowOff>152400</xdr:rowOff>
              </from>
              <to>
                <xdr:col>1</xdr:col>
                <xdr:colOff>822960</xdr:colOff>
                <xdr:row>223</xdr:row>
                <xdr:rowOff>160020</xdr:rowOff>
              </to>
            </anchor>
          </objectPr>
        </oleObject>
      </mc:Choice>
      <mc:Fallback>
        <oleObject progId="Equation.3" shapeId="1033" r:id="rId12"/>
      </mc:Fallback>
    </mc:AlternateContent>
    <mc:AlternateContent xmlns:mc="http://schemas.openxmlformats.org/markup-compatibility/2006">
      <mc:Choice Requires="x14">
        <oleObject progId="Equation.3" shapeId="1035" r:id="rId14">
          <objectPr defaultSize="0" autoPict="0" r:id="rId15">
            <anchor moveWithCells="1">
              <from>
                <xdr:col>3</xdr:col>
                <xdr:colOff>220980</xdr:colOff>
                <xdr:row>290</xdr:row>
                <xdr:rowOff>30480</xdr:rowOff>
              </from>
              <to>
                <xdr:col>3</xdr:col>
                <xdr:colOff>335280</xdr:colOff>
                <xdr:row>290</xdr:row>
                <xdr:rowOff>205740</xdr:rowOff>
              </to>
            </anchor>
          </objectPr>
        </oleObject>
      </mc:Choice>
      <mc:Fallback>
        <oleObject progId="Equation.3" shapeId="1035" r:id="rId14"/>
      </mc:Fallback>
    </mc:AlternateContent>
    <mc:AlternateContent xmlns:mc="http://schemas.openxmlformats.org/markup-compatibility/2006">
      <mc:Choice Requires="x14">
        <oleObject progId="Equation.3" shapeId="1036" r:id="rId16">
          <objectPr defaultSize="0" autoPict="0" r:id="rId17">
            <anchor moveWithCells="1" sizeWithCells="1">
              <from>
                <xdr:col>0</xdr:col>
                <xdr:colOff>708660</xdr:colOff>
                <xdr:row>295</xdr:row>
                <xdr:rowOff>30480</xdr:rowOff>
              </from>
              <to>
                <xdr:col>0</xdr:col>
                <xdr:colOff>1089660</xdr:colOff>
                <xdr:row>295</xdr:row>
                <xdr:rowOff>236220</xdr:rowOff>
              </to>
            </anchor>
          </objectPr>
        </oleObject>
      </mc:Choice>
      <mc:Fallback>
        <oleObject progId="Equation.3" shapeId="1036" r:id="rId16"/>
      </mc:Fallback>
    </mc:AlternateContent>
    <mc:AlternateContent xmlns:mc="http://schemas.openxmlformats.org/markup-compatibility/2006">
      <mc:Choice Requires="x14">
        <oleObject progId="Equation.3" shapeId="1037" r:id="rId18">
          <objectPr defaultSize="0" autoPict="0" r:id="rId19">
            <anchor moveWithCells="1" sizeWithCells="1">
              <from>
                <xdr:col>0</xdr:col>
                <xdr:colOff>701040</xdr:colOff>
                <xdr:row>301</xdr:row>
                <xdr:rowOff>114300</xdr:rowOff>
              </from>
              <to>
                <xdr:col>1</xdr:col>
                <xdr:colOff>1158240</xdr:colOff>
                <xdr:row>306</xdr:row>
                <xdr:rowOff>83820</xdr:rowOff>
              </to>
            </anchor>
          </objectPr>
        </oleObject>
      </mc:Choice>
      <mc:Fallback>
        <oleObject progId="Equation.3" shapeId="1037" r:id="rId18"/>
      </mc:Fallback>
    </mc:AlternateContent>
    <mc:AlternateContent xmlns:mc="http://schemas.openxmlformats.org/markup-compatibility/2006">
      <mc:Choice Requires="x14">
        <oleObject progId="Equation.3" shapeId="1038" r:id="rId20">
          <objectPr defaultSize="0" autoPict="0" r:id="rId21">
            <anchor moveWithCells="1" sizeWithCells="1">
              <from>
                <xdr:col>2</xdr:col>
                <xdr:colOff>266700</xdr:colOff>
                <xdr:row>313</xdr:row>
                <xdr:rowOff>68580</xdr:rowOff>
              </from>
              <to>
                <xdr:col>2</xdr:col>
                <xdr:colOff>647700</xdr:colOff>
                <xdr:row>315</xdr:row>
                <xdr:rowOff>60960</xdr:rowOff>
              </to>
            </anchor>
          </objectPr>
        </oleObject>
      </mc:Choice>
      <mc:Fallback>
        <oleObject progId="Equation.3" shapeId="1038" r:id="rId20"/>
      </mc:Fallback>
    </mc:AlternateContent>
    <mc:AlternateContent xmlns:mc="http://schemas.openxmlformats.org/markup-compatibility/2006">
      <mc:Choice Requires="x14">
        <oleObject progId="Equation.3" shapeId="1040" r:id="rId22">
          <objectPr defaultSize="0" autoPict="0" r:id="rId23">
            <anchor moveWithCells="1" sizeWithCells="1">
              <from>
                <xdr:col>0</xdr:col>
                <xdr:colOff>83820</xdr:colOff>
                <xdr:row>344</xdr:row>
                <xdr:rowOff>60960</xdr:rowOff>
              </from>
              <to>
                <xdr:col>0</xdr:col>
                <xdr:colOff>800100</xdr:colOff>
                <xdr:row>346</xdr:row>
                <xdr:rowOff>83820</xdr:rowOff>
              </to>
            </anchor>
          </objectPr>
        </oleObject>
      </mc:Choice>
      <mc:Fallback>
        <oleObject progId="Equation.3" shapeId="1040" r:id="rId22"/>
      </mc:Fallback>
    </mc:AlternateContent>
    <mc:AlternateContent xmlns:mc="http://schemas.openxmlformats.org/markup-compatibility/2006">
      <mc:Choice Requires="x14">
        <oleObject progId="Equation.3" shapeId="1041" r:id="rId24">
          <objectPr defaultSize="0" autoPict="0" r:id="rId25">
            <anchor moveWithCells="1" sizeWithCells="1">
              <from>
                <xdr:col>0</xdr:col>
                <xdr:colOff>0</xdr:colOff>
                <xdr:row>347</xdr:row>
                <xdr:rowOff>38100</xdr:rowOff>
              </from>
              <to>
                <xdr:col>0</xdr:col>
                <xdr:colOff>1295400</xdr:colOff>
                <xdr:row>350</xdr:row>
                <xdr:rowOff>68580</xdr:rowOff>
              </to>
            </anchor>
          </objectPr>
        </oleObject>
      </mc:Choice>
      <mc:Fallback>
        <oleObject progId="Equation.3" shapeId="1041" r:id="rId24"/>
      </mc:Fallback>
    </mc:AlternateContent>
    <mc:AlternateContent xmlns:mc="http://schemas.openxmlformats.org/markup-compatibility/2006">
      <mc:Choice Requires="x14">
        <oleObject progId="Equation.3" shapeId="1042" r:id="rId26">
          <objectPr defaultSize="0" autoPict="0" r:id="rId27">
            <anchor moveWithCells="1" sizeWithCells="1">
              <from>
                <xdr:col>0</xdr:col>
                <xdr:colOff>0</xdr:colOff>
                <xdr:row>352</xdr:row>
                <xdr:rowOff>0</xdr:rowOff>
              </from>
              <to>
                <xdr:col>3</xdr:col>
                <xdr:colOff>22860</xdr:colOff>
                <xdr:row>360</xdr:row>
                <xdr:rowOff>38100</xdr:rowOff>
              </to>
            </anchor>
          </objectPr>
        </oleObject>
      </mc:Choice>
      <mc:Fallback>
        <oleObject progId="Equation.3" shapeId="1042" r:id="rId26"/>
      </mc:Fallback>
    </mc:AlternateContent>
    <mc:AlternateContent xmlns:mc="http://schemas.openxmlformats.org/markup-compatibility/2006">
      <mc:Choice Requires="x14">
        <oleObject progId="Equation.3" shapeId="1043" r:id="rId28">
          <objectPr defaultSize="0" autoPict="0" r:id="rId15">
            <anchor moveWithCells="1">
              <from>
                <xdr:col>0</xdr:col>
                <xdr:colOff>220980</xdr:colOff>
                <xdr:row>362</xdr:row>
                <xdr:rowOff>0</xdr:rowOff>
              </from>
              <to>
                <xdr:col>0</xdr:col>
                <xdr:colOff>335280</xdr:colOff>
                <xdr:row>362</xdr:row>
                <xdr:rowOff>182880</xdr:rowOff>
              </to>
            </anchor>
          </objectPr>
        </oleObject>
      </mc:Choice>
      <mc:Fallback>
        <oleObject progId="Equation.3" shapeId="1043" r:id="rId28"/>
      </mc:Fallback>
    </mc:AlternateContent>
    <mc:AlternateContent xmlns:mc="http://schemas.openxmlformats.org/markup-compatibility/2006">
      <mc:Choice Requires="x14">
        <oleObject progId="Equation.3" shapeId="1044" r:id="rId29">
          <objectPr defaultSize="0" autoPict="0" r:id="rId13">
            <anchor moveWithCells="1" sizeWithCells="1">
              <from>
                <xdr:col>3</xdr:col>
                <xdr:colOff>83820</xdr:colOff>
                <xdr:row>360</xdr:row>
                <xdr:rowOff>99060</xdr:rowOff>
              </from>
              <to>
                <xdr:col>3</xdr:col>
                <xdr:colOff>784860</xdr:colOff>
                <xdr:row>363</xdr:row>
                <xdr:rowOff>160020</xdr:rowOff>
              </to>
            </anchor>
          </objectPr>
        </oleObject>
      </mc:Choice>
      <mc:Fallback>
        <oleObject progId="Equation.3" shapeId="1044" r:id="rId29"/>
      </mc:Fallback>
    </mc:AlternateContent>
    <mc:AlternateContent xmlns:mc="http://schemas.openxmlformats.org/markup-compatibility/2006">
      <mc:Choice Requires="x14">
        <oleObject progId="Equation.3" shapeId="1045" r:id="rId30">
          <objectPr defaultSize="0" autoPict="0" r:id="rId31">
            <anchor moveWithCells="1" sizeWithCells="1">
              <from>
                <xdr:col>0</xdr:col>
                <xdr:colOff>30480</xdr:colOff>
                <xdr:row>369</xdr:row>
                <xdr:rowOff>30480</xdr:rowOff>
              </from>
              <to>
                <xdr:col>1</xdr:col>
                <xdr:colOff>91440</xdr:colOff>
                <xdr:row>372</xdr:row>
                <xdr:rowOff>175260</xdr:rowOff>
              </to>
            </anchor>
          </objectPr>
        </oleObject>
      </mc:Choice>
      <mc:Fallback>
        <oleObject progId="Equation.3" shapeId="1045" r:id="rId30"/>
      </mc:Fallback>
    </mc:AlternateContent>
    <mc:AlternateContent xmlns:mc="http://schemas.openxmlformats.org/markup-compatibility/2006">
      <mc:Choice Requires="x14">
        <oleObject progId="Equation.3" shapeId="1046" r:id="rId32">
          <objectPr defaultSize="0" autoPict="0" r:id="rId33">
            <anchor moveWithCells="1" sizeWithCells="1">
              <from>
                <xdr:col>0</xdr:col>
                <xdr:colOff>0</xdr:colOff>
                <xdr:row>374</xdr:row>
                <xdr:rowOff>38100</xdr:rowOff>
              </from>
              <to>
                <xdr:col>0</xdr:col>
                <xdr:colOff>1257300</xdr:colOff>
                <xdr:row>377</xdr:row>
                <xdr:rowOff>30480</xdr:rowOff>
              </to>
            </anchor>
          </objectPr>
        </oleObject>
      </mc:Choice>
      <mc:Fallback>
        <oleObject progId="Equation.3" shapeId="1046" r:id="rId32"/>
      </mc:Fallback>
    </mc:AlternateContent>
    <mc:AlternateContent xmlns:mc="http://schemas.openxmlformats.org/markup-compatibility/2006">
      <mc:Choice Requires="x14">
        <oleObject progId="Equation.3" shapeId="1026" r:id="rId34">
          <objectPr defaultSize="0" autoPict="0" r:id="rId35">
            <anchor moveWithCells="1" sizeWithCells="1">
              <from>
                <xdr:col>1</xdr:col>
                <xdr:colOff>266700</xdr:colOff>
                <xdr:row>204</xdr:row>
                <xdr:rowOff>160020</xdr:rowOff>
              </from>
              <to>
                <xdr:col>1</xdr:col>
                <xdr:colOff>1234440</xdr:colOff>
                <xdr:row>207</xdr:row>
                <xdr:rowOff>243840</xdr:rowOff>
              </to>
            </anchor>
          </objectPr>
        </oleObject>
      </mc:Choice>
      <mc:Fallback>
        <oleObject progId="Equation.3" shapeId="1026" r:id="rId34"/>
      </mc:Fallback>
    </mc:AlternateContent>
    <mc:AlternateContent xmlns:mc="http://schemas.openxmlformats.org/markup-compatibility/2006">
      <mc:Choice Requires="x14">
        <oleObject progId="Equation.3" shapeId="1034" r:id="rId36">
          <objectPr defaultSize="0" autoPict="0" r:id="rId37">
            <anchor moveWithCells="1" sizeWithCells="1">
              <from>
                <xdr:col>0</xdr:col>
                <xdr:colOff>198120</xdr:colOff>
                <xdr:row>278</xdr:row>
                <xdr:rowOff>45720</xdr:rowOff>
              </from>
              <to>
                <xdr:col>0</xdr:col>
                <xdr:colOff>1325880</xdr:colOff>
                <xdr:row>283</xdr:row>
                <xdr:rowOff>0</xdr:rowOff>
              </to>
            </anchor>
          </objectPr>
        </oleObject>
      </mc:Choice>
      <mc:Fallback>
        <oleObject progId="Equation.3" shapeId="1034" r:id="rId36"/>
      </mc:Fallback>
    </mc:AlternateContent>
    <mc:AlternateContent xmlns:mc="http://schemas.openxmlformats.org/markup-compatibility/2006">
      <mc:Choice Requires="x14">
        <oleObject progId="Equation.3" shapeId="1048" r:id="rId38">
          <objectPr defaultSize="0" autoPict="0" r:id="rId39">
            <anchor moveWithCells="1" sizeWithCells="1">
              <from>
                <xdr:col>0</xdr:col>
                <xdr:colOff>0</xdr:colOff>
                <xdr:row>385</xdr:row>
                <xdr:rowOff>0</xdr:rowOff>
              </from>
              <to>
                <xdr:col>1</xdr:col>
                <xdr:colOff>807720</xdr:colOff>
                <xdr:row>389</xdr:row>
                <xdr:rowOff>22860</xdr:rowOff>
              </to>
            </anchor>
          </objectPr>
        </oleObject>
      </mc:Choice>
      <mc:Fallback>
        <oleObject progId="Equation.3" shapeId="1048" r:id="rId38"/>
      </mc:Fallback>
    </mc:AlternateContent>
    <mc:AlternateContent xmlns:mc="http://schemas.openxmlformats.org/markup-compatibility/2006">
      <mc:Choice Requires="x14">
        <oleObject progId="Equation.3" shapeId="1049" r:id="rId40">
          <objectPr defaultSize="0" autoPict="0" r:id="rId41">
            <anchor moveWithCells="1" sizeWithCells="1">
              <from>
                <xdr:col>0</xdr:col>
                <xdr:colOff>68580</xdr:colOff>
                <xdr:row>426</xdr:row>
                <xdr:rowOff>152400</xdr:rowOff>
              </from>
              <to>
                <xdr:col>1</xdr:col>
                <xdr:colOff>1242060</xdr:colOff>
                <xdr:row>436</xdr:row>
                <xdr:rowOff>144780</xdr:rowOff>
              </to>
            </anchor>
          </objectPr>
        </oleObject>
      </mc:Choice>
      <mc:Fallback>
        <oleObject progId="Equation.3" shapeId="1049" r:id="rId40"/>
      </mc:Fallback>
    </mc:AlternateContent>
    <mc:AlternateContent xmlns:mc="http://schemas.openxmlformats.org/markup-compatibility/2006">
      <mc:Choice Requires="x14">
        <oleObject progId="Equation.3" shapeId="1050" r:id="rId42">
          <objectPr defaultSize="0" autoPict="0" r:id="rId43">
            <anchor moveWithCells="1" sizeWithCells="1">
              <from>
                <xdr:col>0</xdr:col>
                <xdr:colOff>68580</xdr:colOff>
                <xdr:row>438</xdr:row>
                <xdr:rowOff>121920</xdr:rowOff>
              </from>
              <to>
                <xdr:col>3</xdr:col>
                <xdr:colOff>53340</xdr:colOff>
                <xdr:row>441</xdr:row>
                <xdr:rowOff>175260</xdr:rowOff>
              </to>
            </anchor>
          </objectPr>
        </oleObject>
      </mc:Choice>
      <mc:Fallback>
        <oleObject progId="Equation.3" shapeId="1050" r:id="rId42"/>
      </mc:Fallback>
    </mc:AlternateContent>
    <mc:AlternateContent xmlns:mc="http://schemas.openxmlformats.org/markup-compatibility/2006">
      <mc:Choice Requires="x14">
        <oleObject progId="Equation.3" shapeId="1051" r:id="rId44">
          <objectPr defaultSize="0" autoPict="0" r:id="rId45">
            <anchor moveWithCells="1" sizeWithCells="1">
              <from>
                <xdr:col>0</xdr:col>
                <xdr:colOff>182880</xdr:colOff>
                <xdr:row>444</xdr:row>
                <xdr:rowOff>7620</xdr:rowOff>
              </from>
              <to>
                <xdr:col>1</xdr:col>
                <xdr:colOff>99060</xdr:colOff>
                <xdr:row>451</xdr:row>
                <xdr:rowOff>76200</xdr:rowOff>
              </to>
            </anchor>
          </objectPr>
        </oleObject>
      </mc:Choice>
      <mc:Fallback>
        <oleObject progId="Equation.3" shapeId="1051" r:id="rId44"/>
      </mc:Fallback>
    </mc:AlternateContent>
    <mc:AlternateContent xmlns:mc="http://schemas.openxmlformats.org/markup-compatibility/2006">
      <mc:Choice Requires="x14">
        <oleObject progId="Equation.3" shapeId="1052" r:id="rId46">
          <objectPr defaultSize="0" autoPict="0" r:id="rId47">
            <anchor moveWithCells="1" sizeWithCells="1">
              <from>
                <xdr:col>0</xdr:col>
                <xdr:colOff>0</xdr:colOff>
                <xdr:row>467</xdr:row>
                <xdr:rowOff>190500</xdr:rowOff>
              </from>
              <to>
                <xdr:col>2</xdr:col>
                <xdr:colOff>45720</xdr:colOff>
                <xdr:row>475</xdr:row>
                <xdr:rowOff>144780</xdr:rowOff>
              </to>
            </anchor>
          </objectPr>
        </oleObject>
      </mc:Choice>
      <mc:Fallback>
        <oleObject progId="Equation.3" shapeId="1052" r:id="rId4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Елена Козлова</cp:lastModifiedBy>
  <dcterms:created xsi:type="dcterms:W3CDTF">2019-12-02T11:07:52Z</dcterms:created>
  <dcterms:modified xsi:type="dcterms:W3CDTF">2023-02-27T15:36:02Z</dcterms:modified>
</cp:coreProperties>
</file>