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mcquillan/Desktop/MSU/Challenge1/"/>
    </mc:Choice>
  </mc:AlternateContent>
  <xr:revisionPtr revIDLastSave="0" documentId="13_ncr:1_{9C52DA41-F9EB-994F-B680-6F92E54998F2}" xr6:coauthVersionLast="47" xr6:coauthVersionMax="47" xr10:uidLastSave="{00000000-0000-0000-0000-000000000000}"/>
  <bookViews>
    <workbookView xWindow="0" yWindow="500" windowWidth="28800" windowHeight="15800" activeTab="3" xr2:uid="{00000000-000D-0000-FFFF-FFFF00000000}"/>
  </bookViews>
  <sheets>
    <sheet name="Category Statistics" sheetId="2" r:id="rId1"/>
    <sheet name="GB Musical - Box&amp;Wisker" sheetId="7" r:id="rId2"/>
    <sheet name="Theater Outcomes by Launch Date" sheetId="8" r:id="rId3"/>
    <sheet name="Outcomes Based on Goals" sheetId="9" r:id="rId4"/>
    <sheet name="Kickstarter" sheetId="1" r:id="rId5"/>
    <sheet name="Descriptive Statistics" sheetId="6" r:id="rId6"/>
    <sheet name="Failed US Kickstarters" sheetId="5" r:id="rId7"/>
    <sheet name="Successful US Kickstarters" sheetId="4" r:id="rId8"/>
    <sheet name="Edinburgh Research" sheetId="3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9" l="1"/>
  <c r="E12" i="9"/>
  <c r="E11" i="9"/>
  <c r="E10" i="9"/>
  <c r="E9" i="9"/>
  <c r="E8" i="9"/>
  <c r="E7" i="9"/>
  <c r="E6" i="9"/>
  <c r="E5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C13" i="6"/>
  <c r="B13" i="6"/>
  <c r="C12" i="6"/>
  <c r="B12" i="6"/>
  <c r="C11" i="6"/>
  <c r="B11" i="6"/>
  <c r="C14" i="6"/>
  <c r="B14" i="6"/>
  <c r="C7" i="6"/>
  <c r="B7" i="6"/>
  <c r="C6" i="6"/>
  <c r="C5" i="6"/>
  <c r="B6" i="6"/>
  <c r="B5" i="6"/>
  <c r="C4" i="6"/>
  <c r="B4" i="6"/>
  <c r="C10" i="6"/>
  <c r="B10" i="6"/>
  <c r="C9" i="6"/>
  <c r="B9" i="6"/>
  <c r="C3" i="6"/>
  <c r="B3" i="6"/>
  <c r="C2" i="6"/>
  <c r="B2" i="6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4" i="9" l="1"/>
  <c r="C14" i="9"/>
  <c r="D14" i="9"/>
  <c r="F2" i="9"/>
  <c r="F10" i="9"/>
  <c r="H10" i="9" s="1"/>
  <c r="F6" i="9"/>
  <c r="I6" i="9" s="1"/>
  <c r="F13" i="9"/>
  <c r="G13" i="9" s="1"/>
  <c r="F9" i="9"/>
  <c r="I9" i="9" s="1"/>
  <c r="F5" i="9"/>
  <c r="G5" i="9" s="1"/>
  <c r="F12" i="9"/>
  <c r="G12" i="9" s="1"/>
  <c r="F8" i="9"/>
  <c r="H8" i="9" s="1"/>
  <c r="F4" i="9"/>
  <c r="G4" i="9" s="1"/>
  <c r="F11" i="9"/>
  <c r="G11" i="9" s="1"/>
  <c r="F7" i="9"/>
  <c r="H7" i="9" s="1"/>
  <c r="F3" i="9"/>
  <c r="G3" i="9" s="1"/>
  <c r="G2" i="9" l="1"/>
  <c r="F14" i="9"/>
  <c r="H12" i="9"/>
  <c r="G8" i="9"/>
  <c r="H3" i="9"/>
  <c r="G6" i="9"/>
  <c r="H5" i="9"/>
  <c r="H13" i="9"/>
  <c r="G9" i="9"/>
  <c r="H4" i="9"/>
  <c r="H11" i="9"/>
  <c r="G7" i="9"/>
  <c r="H2" i="9"/>
  <c r="H9" i="9"/>
  <c r="G10" i="9"/>
  <c r="H6" i="9"/>
  <c r="I12" i="9"/>
  <c r="I5" i="9"/>
  <c r="I4" i="9"/>
  <c r="I2" i="9"/>
  <c r="I11" i="9"/>
  <c r="I13" i="9"/>
  <c r="I7" i="9"/>
  <c r="I8" i="9"/>
  <c r="I10" i="9"/>
  <c r="I3" i="9"/>
</calcChain>
</file>

<file path=xl/sharedStrings.xml><?xml version="1.0" encoding="utf-8"?>
<sst xmlns="http://schemas.openxmlformats.org/spreadsheetml/2006/main" count="38384" uniqueCount="8419">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</sst>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14" fontId="3" fillId="0" borderId="0" xfId="0" applyNumberFormat="1" applyFon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Statistics'!$B$29:$B$30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Statistics'!$B$31:$B$32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F-374B-95A1-03D3E85869B0}"/>
            </c:ext>
          </c:extLst>
        </c:ser>
        <c:ser>
          <c:idx val="1"/>
          <c:order val="1"/>
          <c:tx>
            <c:strRef>
              <c:f>'Category Statistics'!$C$29:$C$30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Statistics'!$C$31:$C$32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6F-374B-95A1-03D3E85869B0}"/>
            </c:ext>
          </c:extLst>
        </c:ser>
        <c:ser>
          <c:idx val="2"/>
          <c:order val="2"/>
          <c:tx>
            <c:strRef>
              <c:f>'Category Statistics'!$D$29:$D$30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Statistics'!$D$31:$D$32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6F-374B-95A1-03D3E85869B0}"/>
            </c:ext>
          </c:extLst>
        </c:ser>
        <c:ser>
          <c:idx val="3"/>
          <c:order val="3"/>
          <c:tx>
            <c:strRef>
              <c:f>'Category Statistics'!$E$29:$E$30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Statistics'!$E$31:$E$32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6F-374B-95A1-03D3E858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134976"/>
        <c:axId val="2087028240"/>
      </c:barChart>
      <c:catAx>
        <c:axId val="208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8240"/>
        <c:crosses val="autoZero"/>
        <c:auto val="1"/>
        <c:lblAlgn val="ctr"/>
        <c:lblOffset val="100"/>
        <c:noMultiLvlLbl val="0"/>
      </c:catAx>
      <c:valAx>
        <c:axId val="20870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Statistics'!$L$28:$L$29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Statistics'!$L$30:$L$31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147-9471-DBCD090EDD9C}"/>
            </c:ext>
          </c:extLst>
        </c:ser>
        <c:ser>
          <c:idx val="1"/>
          <c:order val="1"/>
          <c:tx>
            <c:strRef>
              <c:f>'Category Statistics'!$M$28:$M$29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Statistics'!$M$30:$M$31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C9-4147-9471-DBCD090EDD9C}"/>
            </c:ext>
          </c:extLst>
        </c:ser>
        <c:ser>
          <c:idx val="2"/>
          <c:order val="2"/>
          <c:tx>
            <c:strRef>
              <c:f>'Category Statistics'!$N$28:$N$29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Statistics'!$N$30:$N$31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C9-4147-9471-DBCD090E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908432"/>
        <c:axId val="2139865552"/>
      </c:barChart>
      <c:catAx>
        <c:axId val="2139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65552"/>
        <c:crosses val="autoZero"/>
        <c:auto val="1"/>
        <c:lblAlgn val="ctr"/>
        <c:lblOffset val="100"/>
        <c:noMultiLvlLbl val="0"/>
      </c:catAx>
      <c:valAx>
        <c:axId val="21398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Statistics'!$U$28:$U$29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Statistics'!$U$30:$U$42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EF47-97AE-C67AC4F7AF7B}"/>
            </c:ext>
          </c:extLst>
        </c:ser>
        <c:ser>
          <c:idx val="1"/>
          <c:order val="1"/>
          <c:tx>
            <c:strRef>
              <c:f>'Category Statistics'!$V$28:$V$29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Statistics'!$V$30:$V$42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6E-EF47-97AE-C67AC4F7AF7B}"/>
            </c:ext>
          </c:extLst>
        </c:ser>
        <c:ser>
          <c:idx val="2"/>
          <c:order val="2"/>
          <c:tx>
            <c:strRef>
              <c:f>'Category Statistics'!$W$28:$W$29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Statistics'!$W$30:$W$42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6E-EF47-97AE-C67AC4F7AF7B}"/>
            </c:ext>
          </c:extLst>
        </c:ser>
        <c:ser>
          <c:idx val="3"/>
          <c:order val="3"/>
          <c:tx>
            <c:strRef>
              <c:f>'Category Statistics'!$X$28:$X$29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Statistics'!$X$30:$X$42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6E-EF47-97AE-C67AC4F7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2111"/>
        <c:axId val="2092813232"/>
      </c:lineChart>
      <c:catAx>
        <c:axId val="639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813232"/>
        <c:crosses val="autoZero"/>
        <c:auto val="1"/>
        <c:lblAlgn val="ctr"/>
        <c:lblOffset val="100"/>
        <c:noMultiLvlLbl val="0"/>
      </c:catAx>
      <c:valAx>
        <c:axId val="20928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E24A-BDCF-9E26D60F7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E24A-BDCF-9E26D60F7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5-E24A-BDCF-9E26D60F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961008"/>
        <c:axId val="1784336608"/>
      </c:lineChart>
      <c:catAx>
        <c:axId val="18119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36608"/>
        <c:crosses val="autoZero"/>
        <c:auto val="1"/>
        <c:lblAlgn val="ctr"/>
        <c:lblOffset val="100"/>
        <c:noMultiLvlLbl val="0"/>
      </c:catAx>
      <c:valAx>
        <c:axId val="17843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9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C84D-AAAC-4C841DD50242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9-C84D-AAAC-4C841DD50242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9-C84D-AAAC-4C841DD5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90112"/>
        <c:axId val="1847895296"/>
      </c:lineChart>
      <c:catAx>
        <c:axId val="18358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95296"/>
        <c:crosses val="autoZero"/>
        <c:auto val="1"/>
        <c:lblAlgn val="ctr"/>
        <c:lblOffset val="100"/>
        <c:noMultiLvlLbl val="0"/>
      </c:catAx>
      <c:valAx>
        <c:axId val="18478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9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CCBEDFA-C929-6E41-B715-676F48712CA2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52932C1-CB5D-EF43-9FFE-187E1924FB20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6D1559-E66B-7944-A4AC-8AB03053615B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12700</xdr:rowOff>
    </xdr:from>
    <xdr:to>
      <xdr:col>9</xdr:col>
      <xdr:colOff>12700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4BED4-87C1-6F4B-BCBB-93E023C8C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</xdr:row>
      <xdr:rowOff>0</xdr:rowOff>
    </xdr:from>
    <xdr:to>
      <xdr:col>18</xdr:col>
      <xdr:colOff>152400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63104-B260-0C41-B03A-B710E08F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</xdr:row>
      <xdr:rowOff>0</xdr:rowOff>
    </xdr:from>
    <xdr:to>
      <xdr:col>25</xdr:col>
      <xdr:colOff>1016000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EBAABC-8B55-694E-94DF-126A82C8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5B20F4-D2BB-F548-98E0-6E5B9EA660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D0FE22-BEFF-154A-92CF-42048578C52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11</xdr:col>
      <xdr:colOff>457200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4C01D-C769-4D42-A46C-6001571E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945444</xdr:colOff>
      <xdr:row>21</xdr:row>
      <xdr:rowOff>119944</xdr:rowOff>
    </xdr:from>
    <xdr:to>
      <xdr:col>9</xdr:col>
      <xdr:colOff>733778</xdr:colOff>
      <xdr:row>41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43F19-C0C6-3A4C-A684-A297D53D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65003124998" createdVersion="7" refreshedVersion="7" minRefreshableVersion="3" recordCount="4114" xr:uid="{CAC18D37-336C-D744-9E23-7F50DB221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85432754627" createdVersion="7" refreshedVersion="7" minRefreshableVersion="3" recordCount="4114" xr:uid="{9311A5D2-176C-874F-BD5C-B8DBF33CC7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673961458335" createdVersion="7" refreshedVersion="7" minRefreshableVersion="3" recordCount="4114" xr:uid="{50389FA1-E093-5345-9098-3AE2755C79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D2D5-C4E5-9B41-AD7C-1B9C9BD608B4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T28:Y4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0B896-167E-9A47-B57A-7333F63F7703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28:O3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2CFEE-A763-EC45-B221-E065FA56167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9:F3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DDBD-8BF4-7748-B9D0-90E4BB35B3BE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49AB-9D5D-C64F-B1D3-64AAB8253C59}">
  <dimension ref="A25:Y42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3" max="13" width="15.6640625" bestFit="1" customWidth="1"/>
    <col min="14" max="14" width="14.83203125" bestFit="1" customWidth="1"/>
    <col min="15" max="15" width="4" bestFit="1" customWidth="1"/>
    <col min="16" max="16" width="8.83203125" bestFit="1" customWidth="1"/>
    <col min="17" max="17" width="10" bestFit="1" customWidth="1"/>
    <col min="18" max="18" width="4" bestFit="1" customWidth="1"/>
    <col min="19" max="19" width="15.6640625" bestFit="1" customWidth="1"/>
    <col min="20" max="21" width="14.83203125" bestFit="1" customWidth="1"/>
    <col min="22" max="22" width="8.83203125" bestFit="1" customWidth="1"/>
    <col min="23" max="23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25" spans="1:25" x14ac:dyDescent="0.2">
      <c r="K25" s="9" t="s">
        <v>8222</v>
      </c>
      <c r="L25" t="s">
        <v>8363</v>
      </c>
      <c r="T25" s="9" t="s">
        <v>8358</v>
      </c>
      <c r="U25" t="s">
        <v>8315</v>
      </c>
    </row>
    <row r="26" spans="1:25" x14ac:dyDescent="0.2">
      <c r="K26" s="9" t="s">
        <v>8358</v>
      </c>
      <c r="L26" t="s">
        <v>8363</v>
      </c>
      <c r="T26" s="9" t="s">
        <v>8379</v>
      </c>
      <c r="U26" t="s">
        <v>8363</v>
      </c>
    </row>
    <row r="27" spans="1:25" x14ac:dyDescent="0.2">
      <c r="A27" s="9" t="s">
        <v>8222</v>
      </c>
      <c r="B27" t="s">
        <v>8363</v>
      </c>
    </row>
    <row r="28" spans="1:25" x14ac:dyDescent="0.2">
      <c r="K28" s="9" t="s">
        <v>8364</v>
      </c>
      <c r="L28" s="9" t="s">
        <v>8360</v>
      </c>
      <c r="T28" s="9" t="s">
        <v>8364</v>
      </c>
      <c r="U28" s="9" t="s">
        <v>8360</v>
      </c>
    </row>
    <row r="29" spans="1:25" x14ac:dyDescent="0.2">
      <c r="A29" s="9" t="s">
        <v>8364</v>
      </c>
      <c r="B29" s="9" t="s">
        <v>8360</v>
      </c>
      <c r="K29" s="9" t="s">
        <v>8362</v>
      </c>
      <c r="L29" t="s">
        <v>8220</v>
      </c>
      <c r="M29" t="s">
        <v>8221</v>
      </c>
      <c r="N29" t="s">
        <v>8218</v>
      </c>
      <c r="O29" t="s">
        <v>8361</v>
      </c>
      <c r="T29" s="9" t="s">
        <v>8362</v>
      </c>
      <c r="U29" t="s">
        <v>8219</v>
      </c>
      <c r="V29" t="s">
        <v>8220</v>
      </c>
      <c r="W29" t="s">
        <v>8221</v>
      </c>
      <c r="X29" t="s">
        <v>8218</v>
      </c>
      <c r="Y29" t="s">
        <v>8361</v>
      </c>
    </row>
    <row r="30" spans="1:25" x14ac:dyDescent="0.2">
      <c r="A30" s="9" t="s">
        <v>8362</v>
      </c>
      <c r="B30" t="s">
        <v>8219</v>
      </c>
      <c r="C30" t="s">
        <v>8220</v>
      </c>
      <c r="D30" t="s">
        <v>8221</v>
      </c>
      <c r="E30" t="s">
        <v>8218</v>
      </c>
      <c r="F30" t="s">
        <v>8361</v>
      </c>
      <c r="K30" s="10" t="s">
        <v>8316</v>
      </c>
      <c r="L30" s="11">
        <v>353</v>
      </c>
      <c r="M30" s="11">
        <v>19</v>
      </c>
      <c r="N30" s="11">
        <v>694</v>
      </c>
      <c r="O30" s="11">
        <v>1066</v>
      </c>
      <c r="T30" s="13" t="s">
        <v>8373</v>
      </c>
      <c r="U30" s="11">
        <v>7</v>
      </c>
      <c r="V30" s="11">
        <v>33</v>
      </c>
      <c r="W30" s="11">
        <v>2</v>
      </c>
      <c r="X30" s="11">
        <v>56</v>
      </c>
      <c r="Y30" s="11">
        <v>98</v>
      </c>
    </row>
    <row r="31" spans="1:25" x14ac:dyDescent="0.2">
      <c r="A31" s="10" t="s">
        <v>8315</v>
      </c>
      <c r="B31" s="11">
        <v>37</v>
      </c>
      <c r="C31" s="11">
        <v>493</v>
      </c>
      <c r="D31" s="11">
        <v>24</v>
      </c>
      <c r="E31" s="11">
        <v>839</v>
      </c>
      <c r="F31" s="11">
        <v>1393</v>
      </c>
      <c r="K31" s="10" t="s">
        <v>8361</v>
      </c>
      <c r="L31" s="11">
        <v>353</v>
      </c>
      <c r="M31" s="11">
        <v>19</v>
      </c>
      <c r="N31" s="11">
        <v>694</v>
      </c>
      <c r="O31" s="11">
        <v>1066</v>
      </c>
      <c r="T31" s="13" t="s">
        <v>8374</v>
      </c>
      <c r="U31" s="11">
        <v>3</v>
      </c>
      <c r="V31" s="11">
        <v>39</v>
      </c>
      <c r="W31" s="11">
        <v>8</v>
      </c>
      <c r="X31" s="11">
        <v>71</v>
      </c>
      <c r="Y31" s="11">
        <v>121</v>
      </c>
    </row>
    <row r="32" spans="1:25" x14ac:dyDescent="0.2">
      <c r="A32" s="10" t="s">
        <v>8361</v>
      </c>
      <c r="B32" s="11">
        <v>37</v>
      </c>
      <c r="C32" s="11">
        <v>493</v>
      </c>
      <c r="D32" s="11">
        <v>24</v>
      </c>
      <c r="E32" s="11">
        <v>839</v>
      </c>
      <c r="F32" s="11">
        <v>1393</v>
      </c>
      <c r="T32" s="13" t="s">
        <v>8375</v>
      </c>
      <c r="U32" s="11">
        <v>3</v>
      </c>
      <c r="V32" s="11">
        <v>33</v>
      </c>
      <c r="W32" s="11">
        <v>14</v>
      </c>
      <c r="X32" s="11">
        <v>56</v>
      </c>
      <c r="Y32" s="11">
        <v>106</v>
      </c>
    </row>
    <row r="33" spans="20:25" x14ac:dyDescent="0.2">
      <c r="T33" s="13" t="s">
        <v>8376</v>
      </c>
      <c r="U33" s="11">
        <v>2</v>
      </c>
      <c r="V33" s="11">
        <v>40</v>
      </c>
      <c r="W33" s="11"/>
      <c r="X33" s="11">
        <v>71</v>
      </c>
      <c r="Y33" s="11">
        <v>113</v>
      </c>
    </row>
    <row r="34" spans="20:25" x14ac:dyDescent="0.2">
      <c r="T34" s="13" t="s">
        <v>8367</v>
      </c>
      <c r="U34" s="11">
        <v>3</v>
      </c>
      <c r="V34" s="11">
        <v>52</v>
      </c>
      <c r="W34" s="11"/>
      <c r="X34" s="11">
        <v>111</v>
      </c>
      <c r="Y34" s="11">
        <v>166</v>
      </c>
    </row>
    <row r="35" spans="20:25" x14ac:dyDescent="0.2">
      <c r="T35" s="13" t="s">
        <v>8377</v>
      </c>
      <c r="U35" s="11">
        <v>4</v>
      </c>
      <c r="V35" s="11">
        <v>49</v>
      </c>
      <c r="W35" s="11"/>
      <c r="X35" s="11">
        <v>100</v>
      </c>
      <c r="Y35" s="11">
        <v>153</v>
      </c>
    </row>
    <row r="36" spans="20:25" x14ac:dyDescent="0.2">
      <c r="T36" s="13" t="s">
        <v>8368</v>
      </c>
      <c r="U36" s="11">
        <v>1</v>
      </c>
      <c r="V36" s="11">
        <v>50</v>
      </c>
      <c r="W36" s="11"/>
      <c r="X36" s="11">
        <v>87</v>
      </c>
      <c r="Y36" s="11">
        <v>138</v>
      </c>
    </row>
    <row r="37" spans="20:25" x14ac:dyDescent="0.2">
      <c r="T37" s="13" t="s">
        <v>8369</v>
      </c>
      <c r="U37" s="11">
        <v>4</v>
      </c>
      <c r="V37" s="11">
        <v>47</v>
      </c>
      <c r="W37" s="11"/>
      <c r="X37" s="11">
        <v>72</v>
      </c>
      <c r="Y37" s="11">
        <v>123</v>
      </c>
    </row>
    <row r="38" spans="20:25" x14ac:dyDescent="0.2">
      <c r="T38" s="13" t="s">
        <v>8370</v>
      </c>
      <c r="U38" s="11">
        <v>4</v>
      </c>
      <c r="V38" s="11">
        <v>34</v>
      </c>
      <c r="W38" s="11"/>
      <c r="X38" s="11">
        <v>59</v>
      </c>
      <c r="Y38" s="11">
        <v>97</v>
      </c>
    </row>
    <row r="39" spans="20:25" x14ac:dyDescent="0.2">
      <c r="T39" s="13" t="s">
        <v>8371</v>
      </c>
      <c r="U39" s="11"/>
      <c r="V39" s="11">
        <v>50</v>
      </c>
      <c r="W39" s="11"/>
      <c r="X39" s="11">
        <v>65</v>
      </c>
      <c r="Y39" s="11">
        <v>115</v>
      </c>
    </row>
    <row r="40" spans="20:25" x14ac:dyDescent="0.2">
      <c r="T40" s="13" t="s">
        <v>8372</v>
      </c>
      <c r="U40" s="11">
        <v>3</v>
      </c>
      <c r="V40" s="11">
        <v>31</v>
      </c>
      <c r="W40" s="11"/>
      <c r="X40" s="11">
        <v>54</v>
      </c>
      <c r="Y40" s="11">
        <v>88</v>
      </c>
    </row>
    <row r="41" spans="20:25" x14ac:dyDescent="0.2">
      <c r="T41" s="13" t="s">
        <v>8378</v>
      </c>
      <c r="U41" s="11">
        <v>3</v>
      </c>
      <c r="V41" s="11">
        <v>35</v>
      </c>
      <c r="W41" s="11"/>
      <c r="X41" s="11">
        <v>37</v>
      </c>
      <c r="Y41" s="11">
        <v>75</v>
      </c>
    </row>
    <row r="42" spans="20:25" x14ac:dyDescent="0.2">
      <c r="T42" s="13" t="s">
        <v>8361</v>
      </c>
      <c r="U42" s="11">
        <v>37</v>
      </c>
      <c r="V42" s="11">
        <v>493</v>
      </c>
      <c r="W42" s="11">
        <v>24</v>
      </c>
      <c r="X42" s="11">
        <v>839</v>
      </c>
      <c r="Y42" s="11">
        <v>1393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755C-53FB-B144-AA1A-600D13B9F8FB}">
  <dimension ref="A1:E18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EC20-E084-E249-8E99-FE9134720EEA}">
  <dimension ref="B1:I15"/>
  <sheetViews>
    <sheetView tabSelected="1" topLeftCell="A20" zoomScale="180" zoomScaleNormal="180" workbookViewId="0">
      <selection activeCell="G21" sqref="G21"/>
    </sheetView>
  </sheetViews>
  <sheetFormatPr baseColWidth="10" defaultRowHeight="15" x14ac:dyDescent="0.2"/>
  <cols>
    <col min="2" max="2" width="16.1640625" bestFit="1" customWidth="1"/>
    <col min="3" max="3" width="17.33203125" bestFit="1" customWidth="1"/>
    <col min="4" max="4" width="14" bestFit="1" customWidth="1"/>
    <col min="5" max="5" width="17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2:9" x14ac:dyDescent="0.2">
      <c r="B1" t="s">
        <v>8382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8406</v>
      </c>
    </row>
    <row r="2" spans="2:9" x14ac:dyDescent="0.2">
      <c r="B2" t="s">
        <v>8407</v>
      </c>
      <c r="C2">
        <f>COUNTIFS(Kickstarter!$F:$F,"successful",Kickstarter!$D:$D,"&lt;1000",Kickstarter!$R:$R,"plays")</f>
        <v>141</v>
      </c>
      <c r="D2">
        <f>COUNTIFS(Kickstarter!$F:$F,"failed",Kickstarter!$D:$D,"&lt;1000",Kickstarter!$R:$R,"plays")</f>
        <v>45</v>
      </c>
      <c r="E2">
        <f>COUNTIFS(Kickstarter!$F:$F,"canceled",Kickstarter!$D:$D,"&lt;1000",Kickstarter!$R:$R,"plays")</f>
        <v>0</v>
      </c>
      <c r="F2">
        <f>SUM(C2:E2)</f>
        <v>186</v>
      </c>
      <c r="G2" s="26">
        <f>IFERROR(C2/F2,0)</f>
        <v>0.75806451612903225</v>
      </c>
      <c r="H2" s="26">
        <f>IFERROR(D2/F2,0)</f>
        <v>0.24193548387096775</v>
      </c>
      <c r="I2">
        <f>IFERROR(E2/F2*100,0)</f>
        <v>0</v>
      </c>
    </row>
    <row r="3" spans="2:9" x14ac:dyDescent="0.2">
      <c r="B3" t="s">
        <v>8408</v>
      </c>
      <c r="C3">
        <f>COUNTIFS(Kickstarter!$F:$F,"successful",Kickstarter!$D:$D,"&gt;=1000",Kickstarter!$D:$D,"&lt;=4999",Kickstarter!$R:$R,"plays")</f>
        <v>388</v>
      </c>
      <c r="D3">
        <f>COUNTIFS(Kickstarter!$F:$F,"failed",Kickstarter!$D:$D,"&gt;=1000",Kickstarter!$D:$D,"&lt;=4999",Kickstarter!$R:$R,"plays")</f>
        <v>146</v>
      </c>
      <c r="E3">
        <f>COUNTIFS(Kickstarter!$F:$F,"canceled",Kickstarter!$D:$D,"&gt;=1000",Kickstarter!$D:$D,"&lt;=4999",Kickstarter!$R:$R,"plays")</f>
        <v>0</v>
      </c>
      <c r="F3">
        <f t="shared" ref="F3:F13" si="0">SUM(C3:E3)</f>
        <v>534</v>
      </c>
      <c r="G3" s="26">
        <f t="shared" ref="G3:G13" si="1">IFERROR(C3/F3,0)</f>
        <v>0.72659176029962547</v>
      </c>
      <c r="H3" s="26">
        <f t="shared" ref="H3:H13" si="2">IFERROR(D3/F3,0)</f>
        <v>0.27340823970037453</v>
      </c>
      <c r="I3">
        <f t="shared" ref="I3:I13" si="3">IFERROR(E3/F3*100,0)</f>
        <v>0</v>
      </c>
    </row>
    <row r="4" spans="2:9" x14ac:dyDescent="0.2">
      <c r="B4" t="s">
        <v>8409</v>
      </c>
      <c r="C4">
        <f>COUNTIFS(Kickstarter!$F:$F,"successful",Kickstarter!$D:$D,"&gt;=5000",Kickstarter!$D:$D,"&lt;=9999",Kickstarter!$R:$R,"plays")</f>
        <v>93</v>
      </c>
      <c r="D4">
        <f>COUNTIFS(Kickstarter!$F:$F,"failed",Kickstarter!$D:$D,"&gt;=5000",Kickstarter!$D:$D,"&lt;=9999",Kickstarter!$R:$R,"plays")</f>
        <v>76</v>
      </c>
      <c r="E4">
        <f>COUNTIFS(Kickstarter!$F:$F,"canceled",Kickstarter!$D:$D,"&gt;=5000",Kickstarter!$D:$D,"&lt;=9999",Kickstarter!$R:$R,"plays")</f>
        <v>0</v>
      </c>
      <c r="F4">
        <f t="shared" si="0"/>
        <v>169</v>
      </c>
      <c r="G4" s="26">
        <f t="shared" si="1"/>
        <v>0.55029585798816572</v>
      </c>
      <c r="H4" s="26">
        <f t="shared" si="2"/>
        <v>0.44970414201183434</v>
      </c>
      <c r="I4">
        <f t="shared" si="3"/>
        <v>0</v>
      </c>
    </row>
    <row r="5" spans="2:9" x14ac:dyDescent="0.2">
      <c r="B5" t="s">
        <v>8410</v>
      </c>
      <c r="C5">
        <f>COUNTIFS(Kickstarter!$F:$F,"successful",Kickstarter!$D:$D,"&gt;=10000",Kickstarter!$D:$D,"&lt;=14999",Kickstarter!$R:$R,"plays")</f>
        <v>39</v>
      </c>
      <c r="D5">
        <f>COUNTIFS(Kickstarter!$F:$F,"failed",Kickstarter!$D:$D,"&gt;=10000",Kickstarter!$D:$D,"&lt;=14999",Kickstarter!$R:$R,"plays")</f>
        <v>33</v>
      </c>
      <c r="E5">
        <f>COUNTIFS(Kickstarter!$F:$F,"canceled",Kickstarter!$D:$D,"&gt;=10000",Kickstarter!$D:$D,"&lt;=14999",Kickstarter!$R:$R,"plays")</f>
        <v>0</v>
      </c>
      <c r="F5">
        <f t="shared" si="0"/>
        <v>72</v>
      </c>
      <c r="G5" s="26">
        <f t="shared" si="1"/>
        <v>0.54166666666666663</v>
      </c>
      <c r="H5" s="26">
        <f t="shared" si="2"/>
        <v>0.45833333333333331</v>
      </c>
      <c r="I5">
        <f t="shared" si="3"/>
        <v>0</v>
      </c>
    </row>
    <row r="6" spans="2:9" x14ac:dyDescent="0.2">
      <c r="B6" t="s">
        <v>8411</v>
      </c>
      <c r="C6">
        <f>COUNTIFS(Kickstarter!$F:$F,"successful",Kickstarter!$D:$D,"&gt;=15000",Kickstarter!$D:$D,"&lt;=19999",Kickstarter!$R:$R,"plays")</f>
        <v>12</v>
      </c>
      <c r="D6">
        <f>COUNTIFS(Kickstarter!$F:$F,"failed",Kickstarter!$D:$D,"&gt;=15000",Kickstarter!$D:$D,"&lt;=19999",Kickstarter!$R:$R,"plays")</f>
        <v>12</v>
      </c>
      <c r="E6">
        <f>COUNTIFS(Kickstarter!$F:$F,"canceled",Kickstarter!$D:$D,"&gt;=15000",Kickstarter!$D:$D,"&lt;=19999",Kickstarter!$R:$R,"plays")</f>
        <v>0</v>
      </c>
      <c r="F6">
        <f t="shared" si="0"/>
        <v>24</v>
      </c>
      <c r="G6" s="26">
        <f t="shared" si="1"/>
        <v>0.5</v>
      </c>
      <c r="H6" s="26">
        <f t="shared" si="2"/>
        <v>0.5</v>
      </c>
      <c r="I6">
        <f t="shared" si="3"/>
        <v>0</v>
      </c>
    </row>
    <row r="7" spans="2:9" x14ac:dyDescent="0.2">
      <c r="B7" t="s">
        <v>8412</v>
      </c>
      <c r="C7">
        <f>COUNTIFS(Kickstarter!$F:$F,"successful",Kickstarter!$D:$D,"&gt;=20000",Kickstarter!$D:$D,"&lt;=24999",Kickstarter!$R:$R,"plays")</f>
        <v>9</v>
      </c>
      <c r="D7">
        <f>COUNTIFS(Kickstarter!$F:$F,"failed",Kickstarter!$D:$D,"&gt;=20000",Kickstarter!$D:$D,"&lt;=24999",Kickstarter!$R:$R,"plays")</f>
        <v>11</v>
      </c>
      <c r="E7">
        <f>COUNTIFS(Kickstarter!$F:$F,"canceled",Kickstarter!$D:$D,"&gt;=20000",Kickstarter!$D:$D,"&lt;=24999",Kickstarter!$R:$R,"plays")</f>
        <v>0</v>
      </c>
      <c r="F7">
        <f t="shared" si="0"/>
        <v>20</v>
      </c>
      <c r="G7" s="26">
        <f t="shared" si="1"/>
        <v>0.45</v>
      </c>
      <c r="H7" s="26">
        <f t="shared" si="2"/>
        <v>0.55000000000000004</v>
      </c>
      <c r="I7">
        <f t="shared" si="3"/>
        <v>0</v>
      </c>
    </row>
    <row r="8" spans="2:9" x14ac:dyDescent="0.2">
      <c r="B8" t="s">
        <v>8413</v>
      </c>
      <c r="C8">
        <f>COUNTIFS(Kickstarter!$F:$F,"successful",Kickstarter!$D:$D,"&gt;=25000",Kickstarter!$D:$D,"&lt;=29999",Kickstarter!$R:$R,"plays")</f>
        <v>1</v>
      </c>
      <c r="D8">
        <f>COUNTIFS(Kickstarter!$F:$F,"failed",Kickstarter!$D:$D,"&gt;=25000",Kickstarter!$D:$D,"&lt;=29999",Kickstarter!$R:$R,"plays")</f>
        <v>4</v>
      </c>
      <c r="E8">
        <f>COUNTIFS(Kickstarter!$F:$F,"canceled",Kickstarter!$D:$D,"&gt;=25000",Kickstarter!$D:$D,"&lt;=29999",Kickstarter!$R:$R,"plays")</f>
        <v>0</v>
      </c>
      <c r="F8">
        <f t="shared" si="0"/>
        <v>5</v>
      </c>
      <c r="G8" s="26">
        <f t="shared" si="1"/>
        <v>0.2</v>
      </c>
      <c r="H8" s="26">
        <f t="shared" si="2"/>
        <v>0.8</v>
      </c>
      <c r="I8">
        <f t="shared" si="3"/>
        <v>0</v>
      </c>
    </row>
    <row r="9" spans="2:9" x14ac:dyDescent="0.2">
      <c r="B9" t="s">
        <v>8414</v>
      </c>
      <c r="C9">
        <f>COUNTIFS(Kickstarter!$F:$F,"successful",Kickstarter!$D:$D,"&gt;=30000",Kickstarter!$D:$D,"&lt;=34999",Kickstarter!$R:$R,"plays")</f>
        <v>3</v>
      </c>
      <c r="D9">
        <f>COUNTIFS(Kickstarter!$F:$F,"failed",Kickstarter!$D:$D,"&gt;=30000",Kickstarter!$D:$D,"&lt;=34999",Kickstarter!$R:$R,"plays")</f>
        <v>8</v>
      </c>
      <c r="E9">
        <f>COUNTIFS(Kickstarter!$F:$F,"canceled",Kickstarter!$D:$D,"&gt;=30000",Kickstarter!$D:$D,"&lt;=34999",Kickstarter!$R:$R,"plays")</f>
        <v>0</v>
      </c>
      <c r="F9">
        <f t="shared" si="0"/>
        <v>11</v>
      </c>
      <c r="G9" s="26">
        <f t="shared" si="1"/>
        <v>0.27272727272727271</v>
      </c>
      <c r="H9" s="26">
        <f t="shared" si="2"/>
        <v>0.72727272727272729</v>
      </c>
      <c r="I9">
        <f t="shared" si="3"/>
        <v>0</v>
      </c>
    </row>
    <row r="10" spans="2:9" x14ac:dyDescent="0.2">
      <c r="B10" t="s">
        <v>8415</v>
      </c>
      <c r="C10">
        <f>COUNTIFS(Kickstarter!$F:$F,"successful",Kickstarter!$D:$D,"&gt;=35000",Kickstarter!$D:$D,"&lt;=39999",Kickstarter!$R:$R,"plays")</f>
        <v>4</v>
      </c>
      <c r="D10">
        <f>COUNTIFS(Kickstarter!$F:$F,"failed",Kickstarter!$D:$D,"&gt;=35000",Kickstarter!$D:$D,"&lt;=39999",Kickstarter!$R:$R,"plays")</f>
        <v>2</v>
      </c>
      <c r="E10">
        <f>COUNTIFS(Kickstarter!$F:$F,"canceled",Kickstarter!$D:$D,"&gt;=35000",Kickstarter!$D:$D,"&lt;=39999",Kickstarter!$R:$R,"plays")</f>
        <v>0</v>
      </c>
      <c r="F10">
        <f t="shared" si="0"/>
        <v>6</v>
      </c>
      <c r="G10" s="26">
        <f t="shared" si="1"/>
        <v>0.66666666666666663</v>
      </c>
      <c r="H10" s="26">
        <f t="shared" si="2"/>
        <v>0.33333333333333331</v>
      </c>
      <c r="I10">
        <f t="shared" si="3"/>
        <v>0</v>
      </c>
    </row>
    <row r="11" spans="2:9" x14ac:dyDescent="0.2">
      <c r="B11" t="s">
        <v>8416</v>
      </c>
      <c r="C11">
        <f>COUNTIFS(Kickstarter!$F:$F,"successful",Kickstarter!$D:$D,"&gt;=40000",Kickstarter!$D:$D,"&lt;=44999",Kickstarter!$R:$R,"plays")</f>
        <v>2</v>
      </c>
      <c r="D11">
        <f>COUNTIFS(Kickstarter!$F:$F,"failed",Kickstarter!$D:$D,"&gt;=40000",Kickstarter!$D:$D,"&lt;=44999",Kickstarter!$R:$R,"plays")</f>
        <v>1</v>
      </c>
      <c r="E11">
        <f>COUNTIFS(Kickstarter!$F:$F,"canceled",Kickstarter!$D:$D,"&gt;=40000",Kickstarter!$D:$D,"&lt;=44999",Kickstarter!$R:$R,"plays")</f>
        <v>0</v>
      </c>
      <c r="F11">
        <f t="shared" si="0"/>
        <v>3</v>
      </c>
      <c r="G11" s="26">
        <f t="shared" si="1"/>
        <v>0.66666666666666663</v>
      </c>
      <c r="H11" s="26">
        <f t="shared" si="2"/>
        <v>0.33333333333333331</v>
      </c>
      <c r="I11">
        <f t="shared" si="3"/>
        <v>0</v>
      </c>
    </row>
    <row r="12" spans="2:9" x14ac:dyDescent="0.2">
      <c r="B12" t="s">
        <v>8417</v>
      </c>
      <c r="C12">
        <f>COUNTIFS(Kickstarter!$F:$F,"successful",Kickstarter!$D:$D,"&gt;=45000",Kickstarter!$D:$D,"&lt;=49999",Kickstarter!$R:$R,"plays")</f>
        <v>0</v>
      </c>
      <c r="D12">
        <f>COUNTIFS(Kickstarter!$F:$F,"failed",Kickstarter!$D:$D,"&gt;=45000",Kickstarter!$D:$D,"&lt;=49999",Kickstarter!$R:$R,"plays")</f>
        <v>1</v>
      </c>
      <c r="E12">
        <f>COUNTIFS(Kickstarter!$F:$F,"canceled",Kickstarter!$D:$D,"&gt;=45000",Kickstarter!$D:$D,"&lt;=49999",Kickstarter!$R:$R,"plays")</f>
        <v>0</v>
      </c>
      <c r="F12">
        <f t="shared" si="0"/>
        <v>1</v>
      </c>
      <c r="G12" s="26">
        <f t="shared" si="1"/>
        <v>0</v>
      </c>
      <c r="H12" s="26">
        <f t="shared" si="2"/>
        <v>1</v>
      </c>
      <c r="I12">
        <f t="shared" si="3"/>
        <v>0</v>
      </c>
    </row>
    <row r="13" spans="2:9" x14ac:dyDescent="0.2">
      <c r="B13" t="s">
        <v>8418</v>
      </c>
      <c r="C13">
        <f>COUNTIFS(Kickstarter!$F:$F,"successful",Kickstarter!$D:$D,"&gt;=50000",Kickstarter!$R:$R,"plays")</f>
        <v>2</v>
      </c>
      <c r="D13">
        <f>COUNTIFS(Kickstarter!$F:$F,"failed",Kickstarter!$D:$D,"&gt;=50000",Kickstarter!$R:$R,"plays")</f>
        <v>14</v>
      </c>
      <c r="E13">
        <f>COUNTIFS(Kickstarter!$F:$F,"canceled",Kickstarter!$D:$D,"&gt;=50000",Kickstarter!$R:$R,"plays")</f>
        <v>0</v>
      </c>
      <c r="F13">
        <f t="shared" si="0"/>
        <v>16</v>
      </c>
      <c r="G13" s="26">
        <f t="shared" si="1"/>
        <v>0.125</v>
      </c>
      <c r="H13" s="26">
        <f t="shared" si="2"/>
        <v>0.875</v>
      </c>
      <c r="I13">
        <f t="shared" si="3"/>
        <v>0</v>
      </c>
    </row>
    <row r="14" spans="2:9" x14ac:dyDescent="0.2">
      <c r="C14">
        <f>SUM(C2:C13)</f>
        <v>694</v>
      </c>
      <c r="D14">
        <f>SUM(D2:D13)</f>
        <v>353</v>
      </c>
      <c r="E14">
        <f t="shared" ref="E14:F14" si="4">SUM(E2:E13)</f>
        <v>0</v>
      </c>
      <c r="F14">
        <f t="shared" si="4"/>
        <v>1047</v>
      </c>
    </row>
    <row r="15" spans="2:9" x14ac:dyDescent="0.2">
      <c r="C15">
        <v>694</v>
      </c>
      <c r="D15">
        <v>353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4099" zoomScale="120" zoomScaleNormal="120" workbookViewId="0">
      <selection activeCell="D2844" sqref="D2844:D4115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R4115" xr:uid="{00000000-0001-0000-0000-000000000000}">
    <filterColumn colId="3">
      <customFilters and="1">
        <customFilter operator="greaterThan" val="1000"/>
        <customFilter operator="lessThan" val="1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3306-FEFD-5D43-A387-28A8969E9BF4}">
  <dimension ref="A1:C14"/>
  <sheetViews>
    <sheetView zoomScale="150" zoomScaleNormal="150" workbookViewId="0">
      <selection activeCell="B11" sqref="B11:C14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t="s">
        <v>8387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t="s">
        <v>8392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t="s">
        <v>8393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t="s">
        <v>8394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t="s">
        <v>8395</v>
      </c>
      <c r="B7" s="25">
        <f>B5-B6</f>
        <v>3500</v>
      </c>
      <c r="C7" s="25">
        <f>C5-C6</f>
        <v>8000</v>
      </c>
    </row>
    <row r="8" spans="1:3" x14ac:dyDescent="0.2">
      <c r="B8" s="25"/>
      <c r="C8" s="25"/>
    </row>
    <row r="9" spans="1:3" x14ac:dyDescent="0.2">
      <c r="A9" t="s">
        <v>8388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t="s">
        <v>8396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t="s">
        <v>8397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t="s">
        <v>8398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t="s">
        <v>8399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B90A-A458-144C-9AD8-74DB3574B11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4" t="s">
        <v>0</v>
      </c>
      <c r="B1" s="15" t="s">
        <v>1</v>
      </c>
      <c r="C1" s="15" t="s">
        <v>4110</v>
      </c>
      <c r="D1" s="16" t="s">
        <v>8384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224" x14ac:dyDescent="0.2">
      <c r="A2" s="18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22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3">
        <v>0</v>
      </c>
      <c r="P2" s="18">
        <v>0</v>
      </c>
      <c r="Q2" s="18" t="s">
        <v>8315</v>
      </c>
      <c r="R2" s="18" t="s">
        <v>8316</v>
      </c>
      <c r="S2" s="24">
        <v>42492</v>
      </c>
      <c r="T2" s="24">
        <v>42534</v>
      </c>
    </row>
    <row r="3" spans="1:20" ht="192" x14ac:dyDescent="0.2">
      <c r="A3" s="18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22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3">
        <v>32</v>
      </c>
      <c r="P3" s="18">
        <v>60.67</v>
      </c>
      <c r="Q3" s="18" t="s">
        <v>8315</v>
      </c>
      <c r="R3" s="18" t="s">
        <v>8316</v>
      </c>
      <c r="S3" s="24">
        <v>42103</v>
      </c>
      <c r="T3" s="24">
        <v>42163</v>
      </c>
    </row>
    <row r="4" spans="1:20" ht="224" x14ac:dyDescent="0.2">
      <c r="A4" s="18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22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3">
        <v>0</v>
      </c>
      <c r="P4" s="18">
        <v>0</v>
      </c>
      <c r="Q4" s="18" t="s">
        <v>8315</v>
      </c>
      <c r="R4" s="18" t="s">
        <v>8316</v>
      </c>
      <c r="S4" s="24">
        <v>42108</v>
      </c>
      <c r="T4" s="24">
        <v>42153</v>
      </c>
    </row>
    <row r="5" spans="1:20" ht="192" x14ac:dyDescent="0.2">
      <c r="A5" s="18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22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3">
        <v>0</v>
      </c>
      <c r="P5" s="18">
        <v>0</v>
      </c>
      <c r="Q5" s="18" t="s">
        <v>8315</v>
      </c>
      <c r="R5" s="18" t="s">
        <v>8316</v>
      </c>
      <c r="S5" s="24">
        <v>42453</v>
      </c>
      <c r="T5" s="24">
        <v>42513</v>
      </c>
    </row>
    <row r="6" spans="1:20" ht="224" x14ac:dyDescent="0.2">
      <c r="A6" s="18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22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3">
        <v>0</v>
      </c>
      <c r="P6" s="18">
        <v>23.33</v>
      </c>
      <c r="Q6" s="18" t="s">
        <v>8315</v>
      </c>
      <c r="R6" s="18" t="s">
        <v>8316</v>
      </c>
      <c r="S6" s="24">
        <v>42123</v>
      </c>
      <c r="T6" s="24">
        <v>42153</v>
      </c>
    </row>
    <row r="7" spans="1:20" ht="192" x14ac:dyDescent="0.2">
      <c r="A7" s="18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22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3">
        <v>4</v>
      </c>
      <c r="P7" s="18">
        <v>23.92</v>
      </c>
      <c r="Q7" s="18" t="s">
        <v>8315</v>
      </c>
      <c r="R7" s="18" t="s">
        <v>8316</v>
      </c>
      <c r="S7" s="24">
        <v>41858</v>
      </c>
      <c r="T7" s="24">
        <v>41888</v>
      </c>
    </row>
    <row r="8" spans="1:20" ht="176" x14ac:dyDescent="0.2">
      <c r="A8" s="18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22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3">
        <v>2</v>
      </c>
      <c r="P8" s="18">
        <v>15.83</v>
      </c>
      <c r="Q8" s="18" t="s">
        <v>8315</v>
      </c>
      <c r="R8" s="18" t="s">
        <v>8316</v>
      </c>
      <c r="S8" s="24">
        <v>41781</v>
      </c>
      <c r="T8" s="24">
        <v>41811</v>
      </c>
    </row>
    <row r="9" spans="1:20" ht="256" x14ac:dyDescent="0.2">
      <c r="A9" s="18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22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3">
        <v>50</v>
      </c>
      <c r="P9" s="18">
        <v>60</v>
      </c>
      <c r="Q9" s="18" t="s">
        <v>8315</v>
      </c>
      <c r="R9" s="18" t="s">
        <v>8316</v>
      </c>
      <c r="S9" s="24">
        <v>42370</v>
      </c>
      <c r="T9" s="24">
        <v>42398</v>
      </c>
    </row>
    <row r="10" spans="1:20" ht="208" x14ac:dyDescent="0.2">
      <c r="A10" s="18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22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3">
        <v>5</v>
      </c>
      <c r="P10" s="18">
        <v>24.33</v>
      </c>
      <c r="Q10" s="18" t="s">
        <v>8315</v>
      </c>
      <c r="R10" s="18" t="s">
        <v>8316</v>
      </c>
      <c r="S10" s="24">
        <v>42165</v>
      </c>
      <c r="T10" s="24">
        <v>42224</v>
      </c>
    </row>
    <row r="11" spans="1:20" ht="208" x14ac:dyDescent="0.2">
      <c r="A11" s="18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22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3">
        <v>7</v>
      </c>
      <c r="P11" s="18">
        <v>29.56</v>
      </c>
      <c r="Q11" s="18" t="s">
        <v>8315</v>
      </c>
      <c r="R11" s="18" t="s">
        <v>8316</v>
      </c>
      <c r="S11" s="24">
        <v>42480</v>
      </c>
      <c r="T11" s="24">
        <v>42540</v>
      </c>
    </row>
    <row r="12" spans="1:20" ht="176" x14ac:dyDescent="0.2">
      <c r="A12" s="18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22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3">
        <v>0</v>
      </c>
      <c r="P12" s="18">
        <v>18.329999999999998</v>
      </c>
      <c r="Q12" s="18" t="s">
        <v>8315</v>
      </c>
      <c r="R12" s="18" t="s">
        <v>8316</v>
      </c>
      <c r="S12" s="24">
        <v>41784</v>
      </c>
      <c r="T12" s="24">
        <v>41814</v>
      </c>
    </row>
    <row r="13" spans="1:20" ht="208" x14ac:dyDescent="0.2">
      <c r="A13" s="18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22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3">
        <v>0</v>
      </c>
      <c r="P13" s="18">
        <v>20</v>
      </c>
      <c r="Q13" s="18" t="s">
        <v>8315</v>
      </c>
      <c r="R13" s="18" t="s">
        <v>8316</v>
      </c>
      <c r="S13" s="24">
        <v>41831</v>
      </c>
      <c r="T13" s="24">
        <v>41891</v>
      </c>
    </row>
    <row r="14" spans="1:20" ht="176" x14ac:dyDescent="0.2">
      <c r="A14" s="18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22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3">
        <v>0</v>
      </c>
      <c r="P14" s="18">
        <v>0</v>
      </c>
      <c r="Q14" s="18" t="s">
        <v>8315</v>
      </c>
      <c r="R14" s="18" t="s">
        <v>8316</v>
      </c>
      <c r="S14" s="24">
        <v>41950</v>
      </c>
      <c r="T14" s="24">
        <v>42010</v>
      </c>
    </row>
    <row r="15" spans="1:20" ht="192" x14ac:dyDescent="0.2">
      <c r="A15" s="18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22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3">
        <v>1</v>
      </c>
      <c r="P15" s="18">
        <v>22.5</v>
      </c>
      <c r="Q15" s="18" t="s">
        <v>8315</v>
      </c>
      <c r="R15" s="18" t="s">
        <v>8316</v>
      </c>
      <c r="S15" s="24">
        <v>42627</v>
      </c>
      <c r="T15" s="24">
        <v>42657</v>
      </c>
    </row>
    <row r="16" spans="1:20" ht="224" x14ac:dyDescent="0.2">
      <c r="A16" s="18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22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3">
        <v>20</v>
      </c>
      <c r="P16" s="18">
        <v>50.4</v>
      </c>
      <c r="Q16" s="18" t="s">
        <v>8315</v>
      </c>
      <c r="R16" s="18" t="s">
        <v>8316</v>
      </c>
      <c r="S16" s="24">
        <v>42531</v>
      </c>
      <c r="T16" s="24">
        <v>42555</v>
      </c>
    </row>
    <row r="17" spans="1:20" ht="224" x14ac:dyDescent="0.2">
      <c r="A17" s="18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22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3">
        <v>42</v>
      </c>
      <c r="P17" s="18">
        <v>105.03</v>
      </c>
      <c r="Q17" s="18" t="s">
        <v>8315</v>
      </c>
      <c r="R17" s="18" t="s">
        <v>8316</v>
      </c>
      <c r="S17" s="24">
        <v>42618</v>
      </c>
      <c r="T17" s="24">
        <v>42648</v>
      </c>
    </row>
    <row r="18" spans="1:20" ht="224" x14ac:dyDescent="0.2">
      <c r="A18" s="18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22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3">
        <v>1</v>
      </c>
      <c r="P18" s="18">
        <v>35.4</v>
      </c>
      <c r="Q18" s="18" t="s">
        <v>8315</v>
      </c>
      <c r="R18" s="18" t="s">
        <v>8316</v>
      </c>
      <c r="S18" s="24">
        <v>42540</v>
      </c>
      <c r="T18" s="24">
        <v>42570</v>
      </c>
    </row>
    <row r="19" spans="1:20" ht="192" x14ac:dyDescent="0.2">
      <c r="A19" s="18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22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3">
        <v>15</v>
      </c>
      <c r="P19" s="18">
        <v>83.33</v>
      </c>
      <c r="Q19" s="18" t="s">
        <v>8315</v>
      </c>
      <c r="R19" s="18" t="s">
        <v>8316</v>
      </c>
      <c r="S19" s="24">
        <v>41746</v>
      </c>
      <c r="T19" s="24">
        <v>41776</v>
      </c>
    </row>
    <row r="20" spans="1:20" ht="160" x14ac:dyDescent="0.2">
      <c r="A20" s="18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22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3">
        <v>5</v>
      </c>
      <c r="P20" s="18">
        <v>35.92</v>
      </c>
      <c r="Q20" s="18" t="s">
        <v>8315</v>
      </c>
      <c r="R20" s="18" t="s">
        <v>8316</v>
      </c>
      <c r="S20" s="24">
        <v>41974</v>
      </c>
      <c r="T20" s="24">
        <v>41994</v>
      </c>
    </row>
    <row r="21" spans="1:20" ht="176" x14ac:dyDescent="0.2">
      <c r="A21" s="18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22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3">
        <v>0</v>
      </c>
      <c r="P21" s="18">
        <v>0</v>
      </c>
      <c r="Q21" s="18" t="s">
        <v>8315</v>
      </c>
      <c r="R21" s="18" t="s">
        <v>8316</v>
      </c>
      <c r="S21" s="24">
        <v>42115</v>
      </c>
      <c r="T21" s="24">
        <v>42175</v>
      </c>
    </row>
    <row r="22" spans="1:20" ht="224" x14ac:dyDescent="0.2">
      <c r="A22" s="18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22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3">
        <v>38</v>
      </c>
      <c r="P22" s="18">
        <v>119.13</v>
      </c>
      <c r="Q22" s="18" t="s">
        <v>8315</v>
      </c>
      <c r="R22" s="18" t="s">
        <v>8316</v>
      </c>
      <c r="S22" s="24">
        <v>42002</v>
      </c>
      <c r="T22" s="24">
        <v>42032</v>
      </c>
    </row>
    <row r="23" spans="1:20" ht="192" x14ac:dyDescent="0.2">
      <c r="A23" s="18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22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3">
        <v>5</v>
      </c>
      <c r="P23" s="18">
        <v>90.33</v>
      </c>
      <c r="Q23" s="18" t="s">
        <v>8315</v>
      </c>
      <c r="R23" s="18" t="s">
        <v>8316</v>
      </c>
      <c r="S23" s="24">
        <v>42722</v>
      </c>
      <c r="T23" s="24">
        <v>42752</v>
      </c>
    </row>
    <row r="24" spans="1:20" ht="192" x14ac:dyDescent="0.2">
      <c r="A24" s="18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22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3">
        <v>0</v>
      </c>
      <c r="P24" s="18">
        <v>2.33</v>
      </c>
      <c r="Q24" s="18" t="s">
        <v>8315</v>
      </c>
      <c r="R24" s="18" t="s">
        <v>8316</v>
      </c>
      <c r="S24" s="24">
        <v>42465</v>
      </c>
      <c r="T24" s="24">
        <v>42495</v>
      </c>
    </row>
    <row r="25" spans="1:20" ht="176" x14ac:dyDescent="0.2">
      <c r="A25" s="18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22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3">
        <v>0</v>
      </c>
      <c r="P25" s="18">
        <v>0</v>
      </c>
      <c r="Q25" s="18" t="s">
        <v>8315</v>
      </c>
      <c r="R25" s="18" t="s">
        <v>8316</v>
      </c>
      <c r="S25" s="24">
        <v>42171</v>
      </c>
      <c r="T25" s="24">
        <v>42201</v>
      </c>
    </row>
    <row r="26" spans="1:20" ht="192" x14ac:dyDescent="0.2">
      <c r="A26" s="18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22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3">
        <v>11</v>
      </c>
      <c r="P26" s="18">
        <v>108.33</v>
      </c>
      <c r="Q26" s="18" t="s">
        <v>8315</v>
      </c>
      <c r="R26" s="18" t="s">
        <v>8316</v>
      </c>
      <c r="S26" s="24">
        <v>42672</v>
      </c>
      <c r="T26" s="24">
        <v>42704</v>
      </c>
    </row>
    <row r="27" spans="1:20" ht="176" x14ac:dyDescent="0.2">
      <c r="A27" s="18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22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3">
        <v>0</v>
      </c>
      <c r="P27" s="18">
        <v>29</v>
      </c>
      <c r="Q27" s="18" t="s">
        <v>8315</v>
      </c>
      <c r="R27" s="18" t="s">
        <v>8316</v>
      </c>
      <c r="S27" s="24">
        <v>42359</v>
      </c>
      <c r="T27" s="24">
        <v>42389</v>
      </c>
    </row>
    <row r="28" spans="1:20" ht="208" x14ac:dyDescent="0.2">
      <c r="A28" s="18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22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3">
        <v>23</v>
      </c>
      <c r="P28" s="18">
        <v>96.55</v>
      </c>
      <c r="Q28" s="18" t="s">
        <v>8315</v>
      </c>
      <c r="R28" s="18" t="s">
        <v>8316</v>
      </c>
      <c r="S28" s="24">
        <v>42192</v>
      </c>
      <c r="T28" s="24">
        <v>42236</v>
      </c>
    </row>
    <row r="29" spans="1:20" ht="192" x14ac:dyDescent="0.2">
      <c r="A29" s="18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22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3">
        <v>0</v>
      </c>
      <c r="P29" s="18">
        <v>0</v>
      </c>
      <c r="Q29" s="18" t="s">
        <v>8315</v>
      </c>
      <c r="R29" s="18" t="s">
        <v>8316</v>
      </c>
      <c r="S29" s="24">
        <v>41916</v>
      </c>
      <c r="T29" s="24">
        <v>41976</v>
      </c>
    </row>
    <row r="30" spans="1:20" ht="208" x14ac:dyDescent="0.2">
      <c r="A30" s="18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22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3">
        <v>34</v>
      </c>
      <c r="P30" s="18">
        <v>63</v>
      </c>
      <c r="Q30" s="18" t="s">
        <v>8315</v>
      </c>
      <c r="R30" s="18" t="s">
        <v>8316</v>
      </c>
      <c r="S30" s="24">
        <v>42461</v>
      </c>
      <c r="T30" s="24">
        <v>42491</v>
      </c>
    </row>
    <row r="31" spans="1:20" ht="224" x14ac:dyDescent="0.2">
      <c r="A31" s="18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22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3">
        <v>19</v>
      </c>
      <c r="P31" s="18">
        <v>381.6</v>
      </c>
      <c r="Q31" s="18" t="s">
        <v>8315</v>
      </c>
      <c r="R31" s="18" t="s">
        <v>8316</v>
      </c>
      <c r="S31" s="24">
        <v>42370</v>
      </c>
      <c r="T31" s="24">
        <v>42406</v>
      </c>
    </row>
    <row r="32" spans="1:20" ht="144" x14ac:dyDescent="0.2">
      <c r="A32" s="18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22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3">
        <v>0</v>
      </c>
      <c r="P32" s="18">
        <v>46.25</v>
      </c>
      <c r="Q32" s="18" t="s">
        <v>8315</v>
      </c>
      <c r="R32" s="18" t="s">
        <v>8316</v>
      </c>
      <c r="S32" s="24">
        <v>41948</v>
      </c>
      <c r="T32" s="24">
        <v>41978</v>
      </c>
    </row>
    <row r="33" spans="1:20" ht="128" x14ac:dyDescent="0.2">
      <c r="A33" s="18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22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3">
        <v>33</v>
      </c>
      <c r="P33" s="18">
        <v>26</v>
      </c>
      <c r="Q33" s="18" t="s">
        <v>8315</v>
      </c>
      <c r="R33" s="18" t="s">
        <v>8316</v>
      </c>
      <c r="S33" s="24">
        <v>42047</v>
      </c>
      <c r="T33" s="24">
        <v>42077</v>
      </c>
    </row>
    <row r="34" spans="1:20" ht="192" x14ac:dyDescent="0.2">
      <c r="A34" s="18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22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3">
        <v>5</v>
      </c>
      <c r="P34" s="18">
        <v>10</v>
      </c>
      <c r="Q34" s="18" t="s">
        <v>8315</v>
      </c>
      <c r="R34" s="18" t="s">
        <v>8316</v>
      </c>
      <c r="S34" s="24">
        <v>42261</v>
      </c>
      <c r="T34" s="24">
        <v>42266</v>
      </c>
    </row>
    <row r="35" spans="1:20" ht="224" x14ac:dyDescent="0.2">
      <c r="A35" s="18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22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3">
        <v>0</v>
      </c>
      <c r="P35" s="18">
        <v>5</v>
      </c>
      <c r="Q35" s="18" t="s">
        <v>8315</v>
      </c>
      <c r="R35" s="18" t="s">
        <v>8316</v>
      </c>
      <c r="S35" s="24">
        <v>41985</v>
      </c>
      <c r="T35" s="24">
        <v>42015</v>
      </c>
    </row>
    <row r="36" spans="1:20" ht="208" x14ac:dyDescent="0.2">
      <c r="A36" s="18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22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3">
        <v>0</v>
      </c>
      <c r="P36" s="18">
        <v>0</v>
      </c>
      <c r="Q36" s="18" t="s">
        <v>8315</v>
      </c>
      <c r="R36" s="18" t="s">
        <v>8316</v>
      </c>
      <c r="S36" s="24">
        <v>41922</v>
      </c>
      <c r="T36" s="24">
        <v>41930</v>
      </c>
    </row>
    <row r="37" spans="1:20" ht="208" x14ac:dyDescent="0.2">
      <c r="A37" s="18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22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3">
        <v>38</v>
      </c>
      <c r="P37" s="18">
        <v>81.569999999999993</v>
      </c>
      <c r="Q37" s="18" t="s">
        <v>8315</v>
      </c>
      <c r="R37" s="18" t="s">
        <v>8316</v>
      </c>
      <c r="S37" s="24">
        <v>41850</v>
      </c>
      <c r="T37" s="24">
        <v>41880</v>
      </c>
    </row>
    <row r="38" spans="1:20" ht="224" x14ac:dyDescent="0.2">
      <c r="A38" s="18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22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3">
        <v>1</v>
      </c>
      <c r="P38" s="18">
        <v>7</v>
      </c>
      <c r="Q38" s="18" t="s">
        <v>8315</v>
      </c>
      <c r="R38" s="18" t="s">
        <v>8316</v>
      </c>
      <c r="S38" s="24">
        <v>41831</v>
      </c>
      <c r="T38" s="24">
        <v>41860</v>
      </c>
    </row>
    <row r="39" spans="1:20" ht="192" x14ac:dyDescent="0.2">
      <c r="A39" s="18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22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3">
        <v>3</v>
      </c>
      <c r="P39" s="18">
        <v>27.3</v>
      </c>
      <c r="Q39" s="18" t="s">
        <v>8315</v>
      </c>
      <c r="R39" s="18" t="s">
        <v>8316</v>
      </c>
      <c r="S39" s="24">
        <v>42415</v>
      </c>
      <c r="T39" s="24">
        <v>42475</v>
      </c>
    </row>
    <row r="40" spans="1:20" ht="192" x14ac:dyDescent="0.2">
      <c r="A40" s="18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22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3">
        <v>9</v>
      </c>
      <c r="P40" s="18">
        <v>29.41</v>
      </c>
      <c r="Q40" s="18" t="s">
        <v>8315</v>
      </c>
      <c r="R40" s="18" t="s">
        <v>8316</v>
      </c>
      <c r="S40" s="24">
        <v>41869</v>
      </c>
      <c r="T40" s="24">
        <v>41876</v>
      </c>
    </row>
    <row r="41" spans="1:20" ht="80" x14ac:dyDescent="0.2">
      <c r="A41" s="18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22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3">
        <v>1</v>
      </c>
      <c r="P41" s="18">
        <v>12.5</v>
      </c>
      <c r="Q41" s="18" t="s">
        <v>8315</v>
      </c>
      <c r="R41" s="18" t="s">
        <v>8316</v>
      </c>
      <c r="S41" s="24">
        <v>41953</v>
      </c>
      <c r="T41" s="24">
        <v>42013</v>
      </c>
    </row>
    <row r="42" spans="1:20" ht="80" x14ac:dyDescent="0.2">
      <c r="A42" s="18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22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3">
        <v>0</v>
      </c>
      <c r="P42" s="18">
        <v>0</v>
      </c>
      <c r="Q42" s="18" t="s">
        <v>8315</v>
      </c>
      <c r="R42" s="18" t="s">
        <v>8316</v>
      </c>
      <c r="S42" s="24">
        <v>42037</v>
      </c>
      <c r="T42" s="24">
        <v>42097</v>
      </c>
    </row>
    <row r="43" spans="1:20" ht="208" x14ac:dyDescent="0.2">
      <c r="A43" s="18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22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3">
        <v>5</v>
      </c>
      <c r="P43" s="18">
        <v>5.75</v>
      </c>
      <c r="Q43" s="18" t="s">
        <v>8315</v>
      </c>
      <c r="R43" s="18" t="s">
        <v>8316</v>
      </c>
      <c r="S43" s="24">
        <v>41811</v>
      </c>
      <c r="T43" s="24">
        <v>41812</v>
      </c>
    </row>
    <row r="44" spans="1:20" ht="128" x14ac:dyDescent="0.2">
      <c r="A44" s="18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22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3">
        <v>21</v>
      </c>
      <c r="P44" s="18">
        <v>52.08</v>
      </c>
      <c r="Q44" s="18" t="s">
        <v>8315</v>
      </c>
      <c r="R44" s="18" t="s">
        <v>8316</v>
      </c>
      <c r="S44" s="24">
        <v>42701</v>
      </c>
      <c r="T44" s="24">
        <v>42716</v>
      </c>
    </row>
    <row r="45" spans="1:20" ht="192" x14ac:dyDescent="0.2">
      <c r="A45" s="18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22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3">
        <v>5</v>
      </c>
      <c r="P45" s="18">
        <v>183.33</v>
      </c>
      <c r="Q45" s="18" t="s">
        <v>8315</v>
      </c>
      <c r="R45" s="18" t="s">
        <v>8316</v>
      </c>
      <c r="S45" s="24">
        <v>42258</v>
      </c>
      <c r="T45" s="24">
        <v>42288</v>
      </c>
    </row>
    <row r="46" spans="1:20" ht="224" x14ac:dyDescent="0.2">
      <c r="A46" s="18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22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3">
        <v>4</v>
      </c>
      <c r="P46" s="18">
        <v>26.33</v>
      </c>
      <c r="Q46" s="18" t="s">
        <v>8315</v>
      </c>
      <c r="R46" s="18" t="s">
        <v>8316</v>
      </c>
      <c r="S46" s="24">
        <v>42278</v>
      </c>
      <c r="T46" s="24">
        <v>42308</v>
      </c>
    </row>
    <row r="47" spans="1:20" ht="224" x14ac:dyDescent="0.2">
      <c r="A47" s="18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22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3">
        <v>0</v>
      </c>
      <c r="P47" s="18">
        <v>0</v>
      </c>
      <c r="Q47" s="18" t="s">
        <v>8315</v>
      </c>
      <c r="R47" s="18" t="s">
        <v>8316</v>
      </c>
      <c r="S47" s="24">
        <v>42515</v>
      </c>
      <c r="T47" s="24">
        <v>42575</v>
      </c>
    </row>
    <row r="48" spans="1:20" ht="224" x14ac:dyDescent="0.2">
      <c r="A48" s="18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22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3">
        <v>62</v>
      </c>
      <c r="P48" s="18">
        <v>486.43</v>
      </c>
      <c r="Q48" s="18" t="s">
        <v>8315</v>
      </c>
      <c r="R48" s="18" t="s">
        <v>8316</v>
      </c>
      <c r="S48" s="24">
        <v>41830</v>
      </c>
      <c r="T48" s="24">
        <v>41860</v>
      </c>
    </row>
    <row r="49" spans="1:20" ht="176" x14ac:dyDescent="0.2">
      <c r="A49" s="18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22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3">
        <v>1</v>
      </c>
      <c r="P49" s="18">
        <v>3</v>
      </c>
      <c r="Q49" s="18" t="s">
        <v>8315</v>
      </c>
      <c r="R49" s="18" t="s">
        <v>8316</v>
      </c>
      <c r="S49" s="24">
        <v>41982</v>
      </c>
      <c r="T49" s="24">
        <v>42042</v>
      </c>
    </row>
    <row r="50" spans="1:20" ht="160" x14ac:dyDescent="0.2">
      <c r="A50" s="18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22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3">
        <v>0</v>
      </c>
      <c r="P50" s="18">
        <v>25</v>
      </c>
      <c r="Q50" s="18" t="s">
        <v>8315</v>
      </c>
      <c r="R50" s="18" t="s">
        <v>8316</v>
      </c>
      <c r="S50" s="24">
        <v>42210</v>
      </c>
      <c r="T50" s="24">
        <v>42240</v>
      </c>
    </row>
    <row r="51" spans="1:20" ht="208" x14ac:dyDescent="0.2">
      <c r="A51" s="18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22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3">
        <v>1</v>
      </c>
      <c r="P51" s="18">
        <v>9.75</v>
      </c>
      <c r="Q51" s="18" t="s">
        <v>8315</v>
      </c>
      <c r="R51" s="18" t="s">
        <v>8316</v>
      </c>
      <c r="S51" s="24">
        <v>42196</v>
      </c>
      <c r="T51" s="24">
        <v>42256</v>
      </c>
    </row>
    <row r="52" spans="1:20" ht="192" x14ac:dyDescent="0.2">
      <c r="A52" s="18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22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3">
        <v>18</v>
      </c>
      <c r="P52" s="18">
        <v>36.590000000000003</v>
      </c>
      <c r="Q52" s="18" t="s">
        <v>8315</v>
      </c>
      <c r="R52" s="18" t="s">
        <v>8316</v>
      </c>
      <c r="S52" s="24">
        <v>42606</v>
      </c>
      <c r="T52" s="24">
        <v>42620</v>
      </c>
    </row>
    <row r="53" spans="1:20" ht="240" x14ac:dyDescent="0.2">
      <c r="A53" s="18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22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3">
        <v>9</v>
      </c>
      <c r="P53" s="18">
        <v>80.709999999999994</v>
      </c>
      <c r="Q53" s="18" t="s">
        <v>8315</v>
      </c>
      <c r="R53" s="18" t="s">
        <v>8316</v>
      </c>
      <c r="S53" s="24">
        <v>42199</v>
      </c>
      <c r="T53" s="24">
        <v>42217</v>
      </c>
    </row>
    <row r="54" spans="1:20" ht="192" x14ac:dyDescent="0.2">
      <c r="A54" s="18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22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3">
        <v>0</v>
      </c>
      <c r="P54" s="18">
        <v>1</v>
      </c>
      <c r="Q54" s="18" t="s">
        <v>8315</v>
      </c>
      <c r="R54" s="18" t="s">
        <v>8316</v>
      </c>
      <c r="S54" s="24">
        <v>42444</v>
      </c>
      <c r="T54" s="24">
        <v>42504</v>
      </c>
    </row>
    <row r="55" spans="1:20" ht="224" x14ac:dyDescent="0.2">
      <c r="A55" s="18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22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3">
        <v>3</v>
      </c>
      <c r="P55" s="18">
        <v>52.8</v>
      </c>
      <c r="Q55" s="18" t="s">
        <v>8315</v>
      </c>
      <c r="R55" s="18" t="s">
        <v>8316</v>
      </c>
      <c r="S55" s="24">
        <v>42499</v>
      </c>
      <c r="T55" s="24">
        <v>42529</v>
      </c>
    </row>
    <row r="56" spans="1:20" ht="208" x14ac:dyDescent="0.2">
      <c r="A56" s="18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22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3">
        <v>0</v>
      </c>
      <c r="P56" s="18">
        <v>20</v>
      </c>
      <c r="Q56" s="18" t="s">
        <v>8315</v>
      </c>
      <c r="R56" s="18" t="s">
        <v>8316</v>
      </c>
      <c r="S56" s="24">
        <v>41929</v>
      </c>
      <c r="T56" s="24">
        <v>41968</v>
      </c>
    </row>
    <row r="57" spans="1:20" ht="208" x14ac:dyDescent="0.2">
      <c r="A57" s="18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22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3">
        <v>37</v>
      </c>
      <c r="P57" s="18">
        <v>46.93</v>
      </c>
      <c r="Q57" s="18" t="s">
        <v>8315</v>
      </c>
      <c r="R57" s="18" t="s">
        <v>8316</v>
      </c>
      <c r="S57" s="24">
        <v>42142</v>
      </c>
      <c r="T57" s="24">
        <v>42182</v>
      </c>
    </row>
    <row r="58" spans="1:20" ht="192" x14ac:dyDescent="0.2">
      <c r="A58" s="18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22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3">
        <v>14</v>
      </c>
      <c r="P58" s="18">
        <v>78.08</v>
      </c>
      <c r="Q58" s="18" t="s">
        <v>8315</v>
      </c>
      <c r="R58" s="18" t="s">
        <v>8316</v>
      </c>
      <c r="S58" s="24">
        <v>42354</v>
      </c>
      <c r="T58" s="24">
        <v>42384</v>
      </c>
    </row>
    <row r="59" spans="1:20" ht="208" x14ac:dyDescent="0.2">
      <c r="A59" s="18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22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3">
        <v>0</v>
      </c>
      <c r="P59" s="18">
        <v>1</v>
      </c>
      <c r="Q59" s="18" t="s">
        <v>8315</v>
      </c>
      <c r="R59" s="18" t="s">
        <v>8316</v>
      </c>
      <c r="S59" s="24">
        <v>41828</v>
      </c>
      <c r="T59" s="24">
        <v>41888</v>
      </c>
    </row>
    <row r="60" spans="1:20" ht="240" x14ac:dyDescent="0.2">
      <c r="A60" s="18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22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3">
        <v>22</v>
      </c>
      <c r="P60" s="18">
        <v>48.56</v>
      </c>
      <c r="Q60" s="18" t="s">
        <v>8315</v>
      </c>
      <c r="R60" s="18" t="s">
        <v>8316</v>
      </c>
      <c r="S60" s="24">
        <v>42245</v>
      </c>
      <c r="T60" s="24">
        <v>42263</v>
      </c>
    </row>
    <row r="61" spans="1:20" ht="208" x14ac:dyDescent="0.2">
      <c r="A61" s="18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22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3">
        <v>27</v>
      </c>
      <c r="P61" s="18">
        <v>68.099999999999994</v>
      </c>
      <c r="Q61" s="18" t="s">
        <v>8315</v>
      </c>
      <c r="R61" s="18" t="s">
        <v>8316</v>
      </c>
      <c r="S61" s="24">
        <v>42278</v>
      </c>
      <c r="T61" s="24">
        <v>42306</v>
      </c>
    </row>
    <row r="62" spans="1:20" ht="160" x14ac:dyDescent="0.2">
      <c r="A62" s="18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22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3">
        <v>9</v>
      </c>
      <c r="P62" s="18">
        <v>8.5</v>
      </c>
      <c r="Q62" s="18" t="s">
        <v>8315</v>
      </c>
      <c r="R62" s="18" t="s">
        <v>8316</v>
      </c>
      <c r="S62" s="24">
        <v>41826</v>
      </c>
      <c r="T62" s="24">
        <v>41856</v>
      </c>
    </row>
    <row r="63" spans="1:20" ht="160" x14ac:dyDescent="0.2">
      <c r="A63" s="18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22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3">
        <v>9</v>
      </c>
      <c r="P63" s="18">
        <v>60.06</v>
      </c>
      <c r="Q63" s="18" t="s">
        <v>8315</v>
      </c>
      <c r="R63" s="18" t="s">
        <v>8316</v>
      </c>
      <c r="S63" s="24">
        <v>42205</v>
      </c>
      <c r="T63" s="24">
        <v>42235</v>
      </c>
    </row>
    <row r="64" spans="1:20" ht="208" x14ac:dyDescent="0.2">
      <c r="A64" s="18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22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3">
        <v>7</v>
      </c>
      <c r="P64" s="18">
        <v>72.400000000000006</v>
      </c>
      <c r="Q64" s="18" t="s">
        <v>8315</v>
      </c>
      <c r="R64" s="18" t="s">
        <v>8316</v>
      </c>
      <c r="S64" s="24">
        <v>42041</v>
      </c>
      <c r="T64" s="24">
        <v>42086</v>
      </c>
    </row>
    <row r="65" spans="1:20" ht="208" x14ac:dyDescent="0.2">
      <c r="A65" s="18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22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3">
        <v>10</v>
      </c>
      <c r="P65" s="18">
        <v>100</v>
      </c>
      <c r="Q65" s="18" t="s">
        <v>8315</v>
      </c>
      <c r="R65" s="18" t="s">
        <v>8316</v>
      </c>
      <c r="S65" s="24">
        <v>42203</v>
      </c>
      <c r="T65" s="24">
        <v>42233</v>
      </c>
    </row>
    <row r="66" spans="1:20" ht="224" x14ac:dyDescent="0.2">
      <c r="A66" s="18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22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3">
        <v>11</v>
      </c>
      <c r="P66" s="18">
        <v>51.67</v>
      </c>
      <c r="Q66" s="18" t="s">
        <v>8315</v>
      </c>
      <c r="R66" s="18" t="s">
        <v>8316</v>
      </c>
      <c r="S66" s="24">
        <v>41983</v>
      </c>
      <c r="T66" s="24">
        <v>42014</v>
      </c>
    </row>
    <row r="67" spans="1:20" ht="176" x14ac:dyDescent="0.2">
      <c r="A67" s="18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22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3">
        <v>0</v>
      </c>
      <c r="P67" s="18">
        <v>0</v>
      </c>
      <c r="Q67" s="18" t="s">
        <v>8315</v>
      </c>
      <c r="R67" s="18" t="s">
        <v>8316</v>
      </c>
      <c r="S67" s="24">
        <v>42103</v>
      </c>
      <c r="T67" s="24">
        <v>42112</v>
      </c>
    </row>
    <row r="68" spans="1:20" ht="224" x14ac:dyDescent="0.2">
      <c r="A68" s="18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22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3">
        <v>28</v>
      </c>
      <c r="P68" s="18">
        <v>61</v>
      </c>
      <c r="Q68" s="18" t="s">
        <v>8315</v>
      </c>
      <c r="R68" s="18" t="s">
        <v>8316</v>
      </c>
      <c r="S68" s="24">
        <v>42089</v>
      </c>
      <c r="T68" s="24">
        <v>42149</v>
      </c>
    </row>
    <row r="69" spans="1:20" ht="160" x14ac:dyDescent="0.2">
      <c r="A69" s="18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22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3">
        <v>21</v>
      </c>
      <c r="P69" s="18">
        <v>37.5</v>
      </c>
      <c r="Q69" s="18" t="s">
        <v>8315</v>
      </c>
      <c r="R69" s="18" t="s">
        <v>8316</v>
      </c>
      <c r="S69" s="24">
        <v>42297</v>
      </c>
      <c r="T69" s="24">
        <v>42320</v>
      </c>
    </row>
    <row r="70" spans="1:20" ht="224" x14ac:dyDescent="0.2">
      <c r="A70" s="18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22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3">
        <v>18</v>
      </c>
      <c r="P70" s="18">
        <v>25.57</v>
      </c>
      <c r="Q70" s="18" t="s">
        <v>8315</v>
      </c>
      <c r="R70" s="18" t="s">
        <v>8316</v>
      </c>
      <c r="S70" s="24">
        <v>41833</v>
      </c>
      <c r="T70" s="24">
        <v>41863</v>
      </c>
    </row>
    <row r="71" spans="1:20" ht="176" x14ac:dyDescent="0.2">
      <c r="A71" s="18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22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3">
        <v>0</v>
      </c>
      <c r="P71" s="18">
        <v>0</v>
      </c>
      <c r="Q71" s="18" t="s">
        <v>8315</v>
      </c>
      <c r="R71" s="18" t="s">
        <v>8316</v>
      </c>
      <c r="S71" s="24">
        <v>42325</v>
      </c>
      <c r="T71" s="24">
        <v>42355</v>
      </c>
    </row>
    <row r="72" spans="1:20" ht="192" x14ac:dyDescent="0.2">
      <c r="A72" s="18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22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3">
        <v>2</v>
      </c>
      <c r="P72" s="18">
        <v>25</v>
      </c>
      <c r="Q72" s="18" t="s">
        <v>8315</v>
      </c>
      <c r="R72" s="18" t="s">
        <v>8316</v>
      </c>
      <c r="S72" s="24">
        <v>41858</v>
      </c>
      <c r="T72" s="24">
        <v>41888</v>
      </c>
    </row>
    <row r="73" spans="1:20" ht="160" x14ac:dyDescent="0.2">
      <c r="A73" s="18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22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3">
        <v>0</v>
      </c>
      <c r="P73" s="18">
        <v>0</v>
      </c>
      <c r="Q73" s="18" t="s">
        <v>8315</v>
      </c>
      <c r="R73" s="18" t="s">
        <v>8316</v>
      </c>
      <c r="S73" s="24">
        <v>41793</v>
      </c>
      <c r="T73" s="24">
        <v>41823</v>
      </c>
    </row>
    <row r="74" spans="1:20" ht="192" x14ac:dyDescent="0.2">
      <c r="A74" s="18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22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3">
        <v>0</v>
      </c>
      <c r="P74" s="18">
        <v>0</v>
      </c>
      <c r="Q74" s="18" t="s">
        <v>8315</v>
      </c>
      <c r="R74" s="18" t="s">
        <v>8316</v>
      </c>
      <c r="S74" s="24">
        <v>41793</v>
      </c>
      <c r="T74" s="24">
        <v>41825</v>
      </c>
    </row>
    <row r="75" spans="1:20" ht="160" x14ac:dyDescent="0.2">
      <c r="A75" s="18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22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3">
        <v>10</v>
      </c>
      <c r="P75" s="18">
        <v>10</v>
      </c>
      <c r="Q75" s="18" t="s">
        <v>8315</v>
      </c>
      <c r="R75" s="18" t="s">
        <v>8316</v>
      </c>
      <c r="S75" s="24">
        <v>41831</v>
      </c>
      <c r="T75" s="24">
        <v>41861</v>
      </c>
    </row>
    <row r="76" spans="1:20" ht="80" x14ac:dyDescent="0.2">
      <c r="A76" s="18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22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3">
        <v>2</v>
      </c>
      <c r="P76" s="18">
        <v>202</v>
      </c>
      <c r="Q76" s="18" t="s">
        <v>8315</v>
      </c>
      <c r="R76" s="18" t="s">
        <v>8316</v>
      </c>
      <c r="S76" s="24">
        <v>42621</v>
      </c>
      <c r="T76" s="24">
        <v>42651</v>
      </c>
    </row>
    <row r="77" spans="1:20" ht="208" x14ac:dyDescent="0.2">
      <c r="A77" s="18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22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3">
        <v>9</v>
      </c>
      <c r="P77" s="18">
        <v>25.65</v>
      </c>
      <c r="Q77" s="18" t="s">
        <v>8315</v>
      </c>
      <c r="R77" s="18" t="s">
        <v>8316</v>
      </c>
      <c r="S77" s="24">
        <v>41780</v>
      </c>
      <c r="T77" s="24">
        <v>41840</v>
      </c>
    </row>
    <row r="78" spans="1:20" ht="192" x14ac:dyDescent="0.2">
      <c r="A78" s="18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22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3">
        <v>21</v>
      </c>
      <c r="P78" s="18">
        <v>56.05</v>
      </c>
      <c r="Q78" s="18" t="s">
        <v>8315</v>
      </c>
      <c r="R78" s="18" t="s">
        <v>8316</v>
      </c>
      <c r="S78" s="24">
        <v>41766</v>
      </c>
      <c r="T78" s="24">
        <v>41791</v>
      </c>
    </row>
    <row r="79" spans="1:20" ht="224" x14ac:dyDescent="0.2">
      <c r="A79" s="18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22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3">
        <v>41</v>
      </c>
      <c r="P79" s="18">
        <v>81.319999999999993</v>
      </c>
      <c r="Q79" s="18" t="s">
        <v>8315</v>
      </c>
      <c r="R79" s="18" t="s">
        <v>8316</v>
      </c>
      <c r="S79" s="24">
        <v>41766</v>
      </c>
      <c r="T79" s="24">
        <v>41793</v>
      </c>
    </row>
    <row r="80" spans="1:20" ht="192" x14ac:dyDescent="0.2">
      <c r="A80" s="18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22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3">
        <v>2</v>
      </c>
      <c r="P80" s="18">
        <v>70.17</v>
      </c>
      <c r="Q80" s="18" t="s">
        <v>8315</v>
      </c>
      <c r="R80" s="18" t="s">
        <v>8316</v>
      </c>
      <c r="S80" s="24">
        <v>42248</v>
      </c>
      <c r="T80" s="24">
        <v>42278</v>
      </c>
    </row>
    <row r="81" spans="1:20" ht="192" x14ac:dyDescent="0.2">
      <c r="A81" s="18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22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3">
        <v>3</v>
      </c>
      <c r="P81" s="18">
        <v>23.63</v>
      </c>
      <c r="Q81" s="18" t="s">
        <v>8315</v>
      </c>
      <c r="R81" s="18" t="s">
        <v>8316</v>
      </c>
      <c r="S81" s="24">
        <v>41885</v>
      </c>
      <c r="T81" s="24">
        <v>41916</v>
      </c>
    </row>
    <row r="82" spans="1:20" ht="192" x14ac:dyDescent="0.2">
      <c r="A82" s="18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22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3">
        <v>16</v>
      </c>
      <c r="P82" s="18">
        <v>188.56</v>
      </c>
      <c r="Q82" s="18" t="s">
        <v>8315</v>
      </c>
      <c r="R82" s="18" t="s">
        <v>8316</v>
      </c>
      <c r="S82" s="24">
        <v>42159</v>
      </c>
      <c r="T82" s="24">
        <v>42204</v>
      </c>
    </row>
    <row r="83" spans="1:20" ht="208" x14ac:dyDescent="0.2">
      <c r="A83" s="18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22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3">
        <v>16</v>
      </c>
      <c r="P83" s="18">
        <v>49.51</v>
      </c>
      <c r="Q83" s="18" t="s">
        <v>8315</v>
      </c>
      <c r="R83" s="18" t="s">
        <v>8316</v>
      </c>
      <c r="S83" s="24">
        <v>42265</v>
      </c>
      <c r="T83" s="24">
        <v>42295</v>
      </c>
    </row>
    <row r="84" spans="1:20" ht="144" x14ac:dyDescent="0.2">
      <c r="A84" s="18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22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3">
        <v>4</v>
      </c>
      <c r="P84" s="18">
        <v>9.5</v>
      </c>
      <c r="Q84" s="18" t="s">
        <v>8315</v>
      </c>
      <c r="R84" s="18" t="s">
        <v>8316</v>
      </c>
      <c r="S84" s="24">
        <v>41975</v>
      </c>
      <c r="T84" s="24">
        <v>42005</v>
      </c>
    </row>
    <row r="85" spans="1:20" ht="176" x14ac:dyDescent="0.2">
      <c r="A85" s="18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22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3">
        <v>0</v>
      </c>
      <c r="P85" s="18">
        <v>10</v>
      </c>
      <c r="Q85" s="18" t="s">
        <v>8315</v>
      </c>
      <c r="R85" s="18" t="s">
        <v>8316</v>
      </c>
      <c r="S85" s="24">
        <v>42065</v>
      </c>
      <c r="T85" s="24">
        <v>42090</v>
      </c>
    </row>
    <row r="86" spans="1:20" ht="144" x14ac:dyDescent="0.2">
      <c r="A86" s="18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22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3">
        <v>0</v>
      </c>
      <c r="P86" s="18">
        <v>13</v>
      </c>
      <c r="Q86" s="18" t="s">
        <v>8315</v>
      </c>
      <c r="R86" s="18" t="s">
        <v>8316</v>
      </c>
      <c r="S86" s="24">
        <v>41848</v>
      </c>
      <c r="T86" s="24">
        <v>41883</v>
      </c>
    </row>
    <row r="87" spans="1:20" ht="112" x14ac:dyDescent="0.2">
      <c r="A87" s="18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22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3">
        <v>16</v>
      </c>
      <c r="P87" s="18">
        <v>89.4</v>
      </c>
      <c r="Q87" s="18" t="s">
        <v>8315</v>
      </c>
      <c r="R87" s="18" t="s">
        <v>8316</v>
      </c>
      <c r="S87" s="24">
        <v>42103</v>
      </c>
      <c r="T87" s="24">
        <v>42133</v>
      </c>
    </row>
    <row r="88" spans="1:20" ht="224" x14ac:dyDescent="0.2">
      <c r="A88" s="18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22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3">
        <v>3</v>
      </c>
      <c r="P88" s="18">
        <v>25</v>
      </c>
      <c r="Q88" s="18" t="s">
        <v>8315</v>
      </c>
      <c r="R88" s="18" t="s">
        <v>8316</v>
      </c>
      <c r="S88" s="24">
        <v>42059</v>
      </c>
      <c r="T88" s="24">
        <v>42089</v>
      </c>
    </row>
    <row r="89" spans="1:20" ht="224" x14ac:dyDescent="0.2">
      <c r="A89" s="18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22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3">
        <v>0</v>
      </c>
      <c r="P89" s="18">
        <v>1</v>
      </c>
      <c r="Q89" s="18" t="s">
        <v>8315</v>
      </c>
      <c r="R89" s="18" t="s">
        <v>8316</v>
      </c>
      <c r="S89" s="24">
        <v>42041</v>
      </c>
      <c r="T89" s="24">
        <v>42071</v>
      </c>
    </row>
    <row r="90" spans="1:20" ht="208" x14ac:dyDescent="0.2">
      <c r="A90" s="18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22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3">
        <v>5</v>
      </c>
      <c r="P90" s="18">
        <v>65</v>
      </c>
      <c r="Q90" s="18" t="s">
        <v>8315</v>
      </c>
      <c r="R90" s="18" t="s">
        <v>8316</v>
      </c>
      <c r="S90" s="24">
        <v>41829</v>
      </c>
      <c r="T90" s="24">
        <v>41852</v>
      </c>
    </row>
    <row r="91" spans="1:20" ht="192" x14ac:dyDescent="0.2">
      <c r="A91" s="18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22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3">
        <v>0</v>
      </c>
      <c r="P91" s="18">
        <v>1</v>
      </c>
      <c r="Q91" s="18" t="s">
        <v>8315</v>
      </c>
      <c r="R91" s="18" t="s">
        <v>8316</v>
      </c>
      <c r="S91" s="24">
        <v>41789</v>
      </c>
      <c r="T91" s="24">
        <v>41815</v>
      </c>
    </row>
    <row r="92" spans="1:20" ht="192" x14ac:dyDescent="0.2">
      <c r="A92" s="18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22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3">
        <v>18</v>
      </c>
      <c r="P92" s="18">
        <v>81.540000000000006</v>
      </c>
      <c r="Q92" s="18" t="s">
        <v>8315</v>
      </c>
      <c r="R92" s="18" t="s">
        <v>8316</v>
      </c>
      <c r="S92" s="24">
        <v>41833</v>
      </c>
      <c r="T92" s="24">
        <v>41863</v>
      </c>
    </row>
    <row r="93" spans="1:20" ht="48" x14ac:dyDescent="0.2">
      <c r="A93" s="18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22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3">
        <v>5</v>
      </c>
      <c r="P93" s="18">
        <v>100</v>
      </c>
      <c r="Q93" s="18" t="s">
        <v>8315</v>
      </c>
      <c r="R93" s="18" t="s">
        <v>8316</v>
      </c>
      <c r="S93" s="24">
        <v>41914</v>
      </c>
      <c r="T93" s="24">
        <v>41955</v>
      </c>
    </row>
    <row r="94" spans="1:20" ht="128" x14ac:dyDescent="0.2">
      <c r="A94" s="18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22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3">
        <v>0</v>
      </c>
      <c r="P94" s="18">
        <v>1</v>
      </c>
      <c r="Q94" s="18" t="s">
        <v>8315</v>
      </c>
      <c r="R94" s="18" t="s">
        <v>8316</v>
      </c>
      <c r="S94" s="24">
        <v>42611</v>
      </c>
      <c r="T94" s="24">
        <v>42625</v>
      </c>
    </row>
    <row r="95" spans="1:20" ht="208" x14ac:dyDescent="0.2">
      <c r="A95" s="18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22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3">
        <v>0</v>
      </c>
      <c r="P95" s="18">
        <v>0</v>
      </c>
      <c r="Q95" s="18" t="s">
        <v>8315</v>
      </c>
      <c r="R95" s="18" t="s">
        <v>8316</v>
      </c>
      <c r="S95" s="24">
        <v>42253</v>
      </c>
      <c r="T95" s="24">
        <v>42313</v>
      </c>
    </row>
    <row r="96" spans="1:20" ht="208" x14ac:dyDescent="0.2">
      <c r="A96" s="18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22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3">
        <v>1</v>
      </c>
      <c r="P96" s="18">
        <v>20</v>
      </c>
      <c r="Q96" s="18" t="s">
        <v>8315</v>
      </c>
      <c r="R96" s="18" t="s">
        <v>8316</v>
      </c>
      <c r="S96" s="24">
        <v>42295</v>
      </c>
      <c r="T96" s="24">
        <v>42325</v>
      </c>
    </row>
    <row r="97" spans="1:20" ht="112" x14ac:dyDescent="0.2">
      <c r="A97" s="18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22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3">
        <v>1</v>
      </c>
      <c r="P97" s="18">
        <v>5.5</v>
      </c>
      <c r="Q97" s="18" t="s">
        <v>8315</v>
      </c>
      <c r="R97" s="18" t="s">
        <v>8316</v>
      </c>
      <c r="S97" s="24">
        <v>42402</v>
      </c>
      <c r="T97" s="24">
        <v>42452</v>
      </c>
    </row>
    <row r="98" spans="1:20" ht="192" x14ac:dyDescent="0.2">
      <c r="A98" s="18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22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3">
        <v>13</v>
      </c>
      <c r="P98" s="18">
        <v>50.2</v>
      </c>
      <c r="Q98" s="18" t="s">
        <v>8315</v>
      </c>
      <c r="R98" s="18" t="s">
        <v>8316</v>
      </c>
      <c r="S98" s="24">
        <v>42509</v>
      </c>
      <c r="T98" s="24">
        <v>42539</v>
      </c>
    </row>
    <row r="99" spans="1:20" ht="160" x14ac:dyDescent="0.2">
      <c r="A99" s="18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22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3">
        <v>1</v>
      </c>
      <c r="P99" s="18">
        <v>13.11</v>
      </c>
      <c r="Q99" s="18" t="s">
        <v>8315</v>
      </c>
      <c r="R99" s="18" t="s">
        <v>8316</v>
      </c>
      <c r="S99" s="24">
        <v>41977</v>
      </c>
      <c r="T99" s="24">
        <v>42008</v>
      </c>
    </row>
    <row r="100" spans="1:20" ht="208" x14ac:dyDescent="0.2">
      <c r="A100" s="18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22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3">
        <v>17</v>
      </c>
      <c r="P100" s="18">
        <v>315.5</v>
      </c>
      <c r="Q100" s="18" t="s">
        <v>8315</v>
      </c>
      <c r="R100" s="18" t="s">
        <v>8316</v>
      </c>
      <c r="S100" s="24">
        <v>42171</v>
      </c>
      <c r="T100" s="24">
        <v>42231</v>
      </c>
    </row>
    <row r="101" spans="1:20" ht="112" x14ac:dyDescent="0.2">
      <c r="A101" s="18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22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3">
        <v>33</v>
      </c>
      <c r="P101" s="18">
        <v>37.14</v>
      </c>
      <c r="Q101" s="18" t="s">
        <v>8315</v>
      </c>
      <c r="R101" s="18" t="s">
        <v>8316</v>
      </c>
      <c r="S101" s="24">
        <v>42056</v>
      </c>
      <c r="T101" s="24">
        <v>42086</v>
      </c>
    </row>
    <row r="102" spans="1:20" ht="224" x14ac:dyDescent="0.2">
      <c r="A102" s="18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22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3">
        <v>0</v>
      </c>
      <c r="P102" s="18">
        <v>0</v>
      </c>
      <c r="Q102" s="18" t="s">
        <v>8315</v>
      </c>
      <c r="R102" s="18" t="s">
        <v>8316</v>
      </c>
      <c r="S102" s="24">
        <v>41867</v>
      </c>
      <c r="T102" s="24">
        <v>41875</v>
      </c>
    </row>
    <row r="103" spans="1:20" ht="224" x14ac:dyDescent="0.2">
      <c r="A103" s="18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22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3">
        <v>22</v>
      </c>
      <c r="P103" s="18">
        <v>128.27000000000001</v>
      </c>
      <c r="Q103" s="18" t="s">
        <v>8315</v>
      </c>
      <c r="R103" s="18" t="s">
        <v>8316</v>
      </c>
      <c r="S103" s="24">
        <v>41779</v>
      </c>
      <c r="T103" s="24">
        <v>41821</v>
      </c>
    </row>
    <row r="104" spans="1:20" ht="208" x14ac:dyDescent="0.2">
      <c r="A104" s="18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22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3">
        <v>3</v>
      </c>
      <c r="P104" s="18">
        <v>47.27</v>
      </c>
      <c r="Q104" s="18" t="s">
        <v>8315</v>
      </c>
      <c r="R104" s="18" t="s">
        <v>8316</v>
      </c>
      <c r="S104" s="24">
        <v>42679</v>
      </c>
      <c r="T104" s="24">
        <v>42710</v>
      </c>
    </row>
    <row r="105" spans="1:20" ht="224" x14ac:dyDescent="0.2">
      <c r="A105" s="18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22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3">
        <v>5</v>
      </c>
      <c r="P105" s="18">
        <v>50</v>
      </c>
      <c r="Q105" s="18" t="s">
        <v>8315</v>
      </c>
      <c r="R105" s="18" t="s">
        <v>8316</v>
      </c>
      <c r="S105" s="24">
        <v>42032</v>
      </c>
      <c r="T105" s="24">
        <v>42063</v>
      </c>
    </row>
    <row r="106" spans="1:20" ht="208" x14ac:dyDescent="0.2">
      <c r="A106" s="18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22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3">
        <v>11</v>
      </c>
      <c r="P106" s="18">
        <v>42.5</v>
      </c>
      <c r="Q106" s="18" t="s">
        <v>8315</v>
      </c>
      <c r="R106" s="18" t="s">
        <v>8316</v>
      </c>
      <c r="S106" s="24">
        <v>41793</v>
      </c>
      <c r="T106" s="24">
        <v>41807</v>
      </c>
    </row>
    <row r="107" spans="1:20" ht="160" x14ac:dyDescent="0.2">
      <c r="A107" s="18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22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3">
        <v>1</v>
      </c>
      <c r="P107" s="18">
        <v>62.5</v>
      </c>
      <c r="Q107" s="18" t="s">
        <v>8315</v>
      </c>
      <c r="R107" s="18" t="s">
        <v>8316</v>
      </c>
      <c r="S107" s="24">
        <v>41843</v>
      </c>
      <c r="T107" s="24">
        <v>41863</v>
      </c>
    </row>
    <row r="108" spans="1:20" ht="144" x14ac:dyDescent="0.2">
      <c r="A108" s="18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22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3">
        <v>5</v>
      </c>
      <c r="P108" s="18">
        <v>27</v>
      </c>
      <c r="Q108" s="18" t="s">
        <v>8315</v>
      </c>
      <c r="R108" s="18" t="s">
        <v>8316</v>
      </c>
      <c r="S108" s="24">
        <v>42136</v>
      </c>
      <c r="T108" s="24">
        <v>42166</v>
      </c>
    </row>
    <row r="109" spans="1:20" ht="208" x14ac:dyDescent="0.2">
      <c r="A109" s="18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22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3">
        <v>1</v>
      </c>
      <c r="P109" s="18">
        <v>25</v>
      </c>
      <c r="Q109" s="18" t="s">
        <v>8315</v>
      </c>
      <c r="R109" s="18" t="s">
        <v>8316</v>
      </c>
      <c r="S109" s="24">
        <v>42317</v>
      </c>
      <c r="T109" s="24">
        <v>42357</v>
      </c>
    </row>
    <row r="110" spans="1:20" ht="240" x14ac:dyDescent="0.2">
      <c r="A110" s="18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22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3">
        <v>0</v>
      </c>
      <c r="P110" s="18">
        <v>0</v>
      </c>
      <c r="Q110" s="18" t="s">
        <v>8315</v>
      </c>
      <c r="R110" s="18" t="s">
        <v>8316</v>
      </c>
      <c r="S110" s="24">
        <v>42186</v>
      </c>
      <c r="T110" s="24">
        <v>42230</v>
      </c>
    </row>
    <row r="111" spans="1:20" ht="80" x14ac:dyDescent="0.2">
      <c r="A111" s="18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22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3">
        <v>0</v>
      </c>
      <c r="P111" s="18">
        <v>1.5</v>
      </c>
      <c r="Q111" s="18" t="s">
        <v>8315</v>
      </c>
      <c r="R111" s="18" t="s">
        <v>8316</v>
      </c>
      <c r="S111" s="24">
        <v>42095</v>
      </c>
      <c r="T111" s="24">
        <v>42109</v>
      </c>
    </row>
    <row r="112" spans="1:20" ht="160" x14ac:dyDescent="0.2">
      <c r="A112" s="18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22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3">
        <v>15</v>
      </c>
      <c r="P112" s="18">
        <v>38.25</v>
      </c>
      <c r="Q112" s="18" t="s">
        <v>8315</v>
      </c>
      <c r="R112" s="18" t="s">
        <v>8316</v>
      </c>
      <c r="S112" s="24">
        <v>41906</v>
      </c>
      <c r="T112" s="24">
        <v>41938</v>
      </c>
    </row>
    <row r="113" spans="1:20" ht="192" x14ac:dyDescent="0.2">
      <c r="A113" s="18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22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3">
        <v>9</v>
      </c>
      <c r="P113" s="18">
        <v>16.25</v>
      </c>
      <c r="Q113" s="18" t="s">
        <v>8315</v>
      </c>
      <c r="R113" s="18" t="s">
        <v>8316</v>
      </c>
      <c r="S113" s="24">
        <v>41834</v>
      </c>
      <c r="T113" s="24">
        <v>41849</v>
      </c>
    </row>
    <row r="114" spans="1:20" ht="192" x14ac:dyDescent="0.2">
      <c r="A114" s="18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22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3">
        <v>0</v>
      </c>
      <c r="P114" s="18">
        <v>33.75</v>
      </c>
      <c r="Q114" s="18" t="s">
        <v>8315</v>
      </c>
      <c r="R114" s="18" t="s">
        <v>8316</v>
      </c>
      <c r="S114" s="24">
        <v>41863</v>
      </c>
      <c r="T114" s="24">
        <v>41893</v>
      </c>
    </row>
    <row r="115" spans="1:20" ht="192" x14ac:dyDescent="0.2">
      <c r="A115" s="18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22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3">
        <v>3</v>
      </c>
      <c r="P115" s="18">
        <v>61.67</v>
      </c>
      <c r="Q115" s="18" t="s">
        <v>8315</v>
      </c>
      <c r="R115" s="18" t="s">
        <v>8316</v>
      </c>
      <c r="S115" s="24">
        <v>42224</v>
      </c>
      <c r="T115" s="24">
        <v>42254</v>
      </c>
    </row>
    <row r="116" spans="1:20" ht="176" x14ac:dyDescent="0.2">
      <c r="A116" s="18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22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3">
        <v>37</v>
      </c>
      <c r="P116" s="18">
        <v>83.14</v>
      </c>
      <c r="Q116" s="18" t="s">
        <v>8315</v>
      </c>
      <c r="R116" s="18" t="s">
        <v>8316</v>
      </c>
      <c r="S116" s="24">
        <v>41939</v>
      </c>
      <c r="T116" s="24">
        <v>41969</v>
      </c>
    </row>
    <row r="117" spans="1:20" ht="192" x14ac:dyDescent="0.2">
      <c r="A117" s="18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22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3">
        <v>0</v>
      </c>
      <c r="P117" s="18">
        <v>1</v>
      </c>
      <c r="Q117" s="18" t="s">
        <v>8315</v>
      </c>
      <c r="R117" s="18" t="s">
        <v>8316</v>
      </c>
      <c r="S117" s="24">
        <v>42059</v>
      </c>
      <c r="T117" s="24">
        <v>42119</v>
      </c>
    </row>
    <row r="118" spans="1:20" ht="208" x14ac:dyDescent="0.2">
      <c r="A118" s="18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22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3">
        <v>10</v>
      </c>
      <c r="P118" s="18">
        <v>142.86000000000001</v>
      </c>
      <c r="Q118" s="18" t="s">
        <v>8315</v>
      </c>
      <c r="R118" s="18" t="s">
        <v>8316</v>
      </c>
      <c r="S118" s="24">
        <v>42308</v>
      </c>
      <c r="T118" s="24">
        <v>42338</v>
      </c>
    </row>
    <row r="119" spans="1:20" ht="208" x14ac:dyDescent="0.2">
      <c r="A119" s="18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22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3">
        <v>8</v>
      </c>
      <c r="P119" s="18">
        <v>10.17</v>
      </c>
      <c r="Q119" s="18" t="s">
        <v>8315</v>
      </c>
      <c r="R119" s="18" t="s">
        <v>8316</v>
      </c>
      <c r="S119" s="24">
        <v>42020</v>
      </c>
      <c r="T119" s="24">
        <v>42065</v>
      </c>
    </row>
    <row r="120" spans="1:20" ht="224" x14ac:dyDescent="0.2">
      <c r="A120" s="18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22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3">
        <v>15</v>
      </c>
      <c r="P120" s="18">
        <v>57.25</v>
      </c>
      <c r="Q120" s="18" t="s">
        <v>8315</v>
      </c>
      <c r="R120" s="18" t="s">
        <v>8316</v>
      </c>
      <c r="S120" s="24">
        <v>41786</v>
      </c>
      <c r="T120" s="24">
        <v>41816</v>
      </c>
    </row>
    <row r="121" spans="1:20" ht="176" x14ac:dyDescent="0.2">
      <c r="A121" s="18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22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3">
        <v>10</v>
      </c>
      <c r="P121" s="18">
        <v>5</v>
      </c>
      <c r="Q121" s="18" t="s">
        <v>8315</v>
      </c>
      <c r="R121" s="18" t="s">
        <v>8316</v>
      </c>
      <c r="S121" s="24">
        <v>41820</v>
      </c>
      <c r="T121" s="24">
        <v>41850</v>
      </c>
    </row>
    <row r="122" spans="1:20" ht="224" x14ac:dyDescent="0.2">
      <c r="A122" s="18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22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3">
        <v>13</v>
      </c>
      <c r="P122" s="18">
        <v>93</v>
      </c>
      <c r="Q122" s="18" t="s">
        <v>8315</v>
      </c>
      <c r="R122" s="18" t="s">
        <v>8316</v>
      </c>
      <c r="S122" s="24">
        <v>42265</v>
      </c>
      <c r="T122" s="24">
        <v>42293</v>
      </c>
    </row>
    <row r="123" spans="1:20" ht="192" x14ac:dyDescent="0.2">
      <c r="A123" s="18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22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3">
        <v>2</v>
      </c>
      <c r="P123" s="18">
        <v>32.36</v>
      </c>
      <c r="Q123" s="18" t="s">
        <v>8315</v>
      </c>
      <c r="R123" s="18" t="s">
        <v>8316</v>
      </c>
      <c r="S123" s="24">
        <v>42601</v>
      </c>
      <c r="T123" s="24">
        <v>42631</v>
      </c>
    </row>
    <row r="124" spans="1:20" ht="208" x14ac:dyDescent="0.2">
      <c r="A124" s="18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22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3">
        <v>0</v>
      </c>
      <c r="P124" s="18">
        <v>0</v>
      </c>
      <c r="Q124" s="18" t="s">
        <v>8315</v>
      </c>
      <c r="R124" s="18" t="s">
        <v>8316</v>
      </c>
      <c r="S124" s="24">
        <v>42228</v>
      </c>
      <c r="T124" s="24">
        <v>42253</v>
      </c>
    </row>
    <row r="125" spans="1:20" ht="192" x14ac:dyDescent="0.2">
      <c r="A125" s="18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22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3">
        <v>0</v>
      </c>
      <c r="P125" s="18">
        <v>1</v>
      </c>
      <c r="Q125" s="18" t="s">
        <v>8315</v>
      </c>
      <c r="R125" s="18" t="s">
        <v>8316</v>
      </c>
      <c r="S125" s="24">
        <v>42415</v>
      </c>
      <c r="T125" s="24">
        <v>42445</v>
      </c>
    </row>
    <row r="126" spans="1:20" ht="192" x14ac:dyDescent="0.2">
      <c r="A126" s="18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22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3">
        <v>16</v>
      </c>
      <c r="P126" s="18">
        <v>91.83</v>
      </c>
      <c r="Q126" s="18" t="s">
        <v>8315</v>
      </c>
      <c r="R126" s="18" t="s">
        <v>8316</v>
      </c>
      <c r="S126" s="24">
        <v>42538</v>
      </c>
      <c r="T126" s="24">
        <v>42568</v>
      </c>
    </row>
    <row r="127" spans="1:20" ht="208" x14ac:dyDescent="0.2">
      <c r="A127" s="18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22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3">
        <v>11</v>
      </c>
      <c r="P127" s="18">
        <v>45.83</v>
      </c>
      <c r="Q127" s="18" t="s">
        <v>8315</v>
      </c>
      <c r="R127" s="18" t="s">
        <v>8316</v>
      </c>
      <c r="S127" s="24">
        <v>42233</v>
      </c>
      <c r="T127" s="24">
        <v>42278</v>
      </c>
    </row>
    <row r="128" spans="1:20" ht="208" x14ac:dyDescent="0.2">
      <c r="A128" s="18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22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3">
        <v>0</v>
      </c>
      <c r="P128" s="18">
        <v>0</v>
      </c>
      <c r="Q128" s="18" t="s">
        <v>8315</v>
      </c>
      <c r="R128" s="18" t="s">
        <v>8316</v>
      </c>
      <c r="S128" s="24">
        <v>42675</v>
      </c>
      <c r="T128" s="24">
        <v>42705</v>
      </c>
    </row>
    <row r="129" spans="1:20" ht="176" x14ac:dyDescent="0.2">
      <c r="A129" s="18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22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3">
        <v>86</v>
      </c>
      <c r="P129" s="18">
        <v>248.5</v>
      </c>
      <c r="Q129" s="18" t="s">
        <v>8315</v>
      </c>
      <c r="R129" s="18" t="s">
        <v>8316</v>
      </c>
      <c r="S129" s="24">
        <v>42534</v>
      </c>
      <c r="T129" s="24">
        <v>42562</v>
      </c>
    </row>
    <row r="130" spans="1:20" ht="192" x14ac:dyDescent="0.2">
      <c r="A130" s="18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22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3">
        <v>12</v>
      </c>
      <c r="P130" s="18">
        <v>79.400000000000006</v>
      </c>
      <c r="Q130" s="18" t="s">
        <v>8315</v>
      </c>
      <c r="R130" s="18" t="s">
        <v>8316</v>
      </c>
      <c r="S130" s="24">
        <v>42151</v>
      </c>
      <c r="T130" s="24">
        <v>42182</v>
      </c>
    </row>
    <row r="131" spans="1:20" ht="208" x14ac:dyDescent="0.2">
      <c r="A131" s="18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22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3">
        <v>0</v>
      </c>
      <c r="P131" s="18">
        <v>5.5</v>
      </c>
      <c r="Q131" s="18" t="s">
        <v>8315</v>
      </c>
      <c r="R131" s="18" t="s">
        <v>8316</v>
      </c>
      <c r="S131" s="24">
        <v>41961</v>
      </c>
      <c r="T131" s="24">
        <v>42006</v>
      </c>
    </row>
    <row r="132" spans="1:20" ht="224" x14ac:dyDescent="0.2">
      <c r="A132" s="18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22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3">
        <v>1</v>
      </c>
      <c r="P132" s="18">
        <v>25</v>
      </c>
      <c r="Q132" s="18" t="s">
        <v>8315</v>
      </c>
      <c r="R132" s="18" t="s">
        <v>8316</v>
      </c>
      <c r="S132" s="24">
        <v>41940</v>
      </c>
      <c r="T132" s="24">
        <v>41968</v>
      </c>
    </row>
    <row r="133" spans="1:20" ht="208" x14ac:dyDescent="0.2">
      <c r="A133" s="18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22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3">
        <v>0</v>
      </c>
      <c r="P133" s="18">
        <v>0</v>
      </c>
      <c r="Q133" s="18" t="s">
        <v>8315</v>
      </c>
      <c r="R133" s="18" t="s">
        <v>8316</v>
      </c>
      <c r="S133" s="24">
        <v>42111</v>
      </c>
      <c r="T133" s="24">
        <v>42171</v>
      </c>
    </row>
    <row r="134" spans="1:20" ht="176" x14ac:dyDescent="0.2">
      <c r="A134" s="18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22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3">
        <v>36</v>
      </c>
      <c r="P134" s="18">
        <v>137.08000000000001</v>
      </c>
      <c r="Q134" s="18" t="s">
        <v>8315</v>
      </c>
      <c r="R134" s="18" t="s">
        <v>8316</v>
      </c>
      <c r="S134" s="24">
        <v>42279</v>
      </c>
      <c r="T134" s="24">
        <v>42310</v>
      </c>
    </row>
    <row r="135" spans="1:20" ht="224" x14ac:dyDescent="0.2">
      <c r="A135" s="18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22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3">
        <v>0</v>
      </c>
      <c r="P135" s="18">
        <v>0</v>
      </c>
      <c r="Q135" s="18" t="s">
        <v>8315</v>
      </c>
      <c r="R135" s="18" t="s">
        <v>8316</v>
      </c>
      <c r="S135" s="24">
        <v>42213</v>
      </c>
      <c r="T135" s="24">
        <v>42243</v>
      </c>
    </row>
    <row r="136" spans="1:20" ht="224" x14ac:dyDescent="0.2">
      <c r="A136" s="18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22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3">
        <v>0</v>
      </c>
      <c r="P136" s="18">
        <v>5</v>
      </c>
      <c r="Q136" s="18" t="s">
        <v>8315</v>
      </c>
      <c r="R136" s="18" t="s">
        <v>8316</v>
      </c>
      <c r="S136" s="24">
        <v>42109</v>
      </c>
      <c r="T136" s="24">
        <v>42139</v>
      </c>
    </row>
    <row r="137" spans="1:20" ht="128" x14ac:dyDescent="0.2">
      <c r="A137" s="18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22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3">
        <v>3</v>
      </c>
      <c r="P137" s="18">
        <v>39</v>
      </c>
      <c r="Q137" s="18" t="s">
        <v>8315</v>
      </c>
      <c r="R137" s="18" t="s">
        <v>8316</v>
      </c>
      <c r="S137" s="24">
        <v>42031</v>
      </c>
      <c r="T137" s="24">
        <v>42063</v>
      </c>
    </row>
    <row r="138" spans="1:20" ht="192" x14ac:dyDescent="0.2">
      <c r="A138" s="18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22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3">
        <v>3</v>
      </c>
      <c r="P138" s="18">
        <v>50.5</v>
      </c>
      <c r="Q138" s="18" t="s">
        <v>8315</v>
      </c>
      <c r="R138" s="18" t="s">
        <v>8316</v>
      </c>
      <c r="S138" s="24">
        <v>42615</v>
      </c>
      <c r="T138" s="24">
        <v>42645</v>
      </c>
    </row>
    <row r="139" spans="1:20" ht="240" x14ac:dyDescent="0.2">
      <c r="A139" s="18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22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3">
        <v>1</v>
      </c>
      <c r="P139" s="18">
        <v>25</v>
      </c>
      <c r="Q139" s="18" t="s">
        <v>8315</v>
      </c>
      <c r="R139" s="18" t="s">
        <v>8316</v>
      </c>
      <c r="S139" s="24">
        <v>42439</v>
      </c>
      <c r="T139" s="24">
        <v>42468</v>
      </c>
    </row>
    <row r="140" spans="1:20" ht="208" x14ac:dyDescent="0.2">
      <c r="A140" s="18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22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3">
        <v>0</v>
      </c>
      <c r="P140" s="18">
        <v>25</v>
      </c>
      <c r="Q140" s="18" t="s">
        <v>8315</v>
      </c>
      <c r="R140" s="18" t="s">
        <v>8316</v>
      </c>
      <c r="S140" s="24">
        <v>42243</v>
      </c>
      <c r="T140" s="24">
        <v>42303</v>
      </c>
    </row>
    <row r="141" spans="1:20" ht="192" x14ac:dyDescent="0.2">
      <c r="A141" s="18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22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3">
        <v>0</v>
      </c>
      <c r="P141" s="18">
        <v>0</v>
      </c>
      <c r="Q141" s="18" t="s">
        <v>8315</v>
      </c>
      <c r="R141" s="18" t="s">
        <v>8316</v>
      </c>
      <c r="S141" s="24">
        <v>42550</v>
      </c>
      <c r="T141" s="24">
        <v>42580</v>
      </c>
    </row>
    <row r="142" spans="1:20" ht="208" x14ac:dyDescent="0.2">
      <c r="A142" s="18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22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3">
        <v>24</v>
      </c>
      <c r="P142" s="18">
        <v>53.13</v>
      </c>
      <c r="Q142" s="18" t="s">
        <v>8315</v>
      </c>
      <c r="R142" s="18" t="s">
        <v>8316</v>
      </c>
      <c r="S142" s="24">
        <v>42306</v>
      </c>
      <c r="T142" s="24">
        <v>42336</v>
      </c>
    </row>
    <row r="143" spans="1:20" ht="192" x14ac:dyDescent="0.2">
      <c r="A143" s="18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22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3">
        <v>0</v>
      </c>
      <c r="P143" s="18">
        <v>0</v>
      </c>
      <c r="Q143" s="18" t="s">
        <v>8315</v>
      </c>
      <c r="R143" s="18" t="s">
        <v>8316</v>
      </c>
      <c r="S143" s="24">
        <v>42457</v>
      </c>
      <c r="T143" s="24">
        <v>42485</v>
      </c>
    </row>
    <row r="144" spans="1:20" ht="144" x14ac:dyDescent="0.2">
      <c r="A144" s="18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22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3">
        <v>0</v>
      </c>
      <c r="P144" s="18">
        <v>7</v>
      </c>
      <c r="Q144" s="18" t="s">
        <v>8315</v>
      </c>
      <c r="R144" s="18" t="s">
        <v>8316</v>
      </c>
      <c r="S144" s="24">
        <v>42513</v>
      </c>
      <c r="T144" s="24">
        <v>42559</v>
      </c>
    </row>
    <row r="145" spans="1:20" ht="208" x14ac:dyDescent="0.2">
      <c r="A145" s="18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22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3">
        <v>32</v>
      </c>
      <c r="P145" s="18">
        <v>40.06</v>
      </c>
      <c r="Q145" s="18" t="s">
        <v>8315</v>
      </c>
      <c r="R145" s="18" t="s">
        <v>8316</v>
      </c>
      <c r="S145" s="24">
        <v>41816</v>
      </c>
      <c r="T145" s="24">
        <v>41853</v>
      </c>
    </row>
    <row r="146" spans="1:20" ht="192" x14ac:dyDescent="0.2">
      <c r="A146" s="18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22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3">
        <v>24</v>
      </c>
      <c r="P146" s="18">
        <v>24.33</v>
      </c>
      <c r="Q146" s="18" t="s">
        <v>8315</v>
      </c>
      <c r="R146" s="18" t="s">
        <v>8316</v>
      </c>
      <c r="S146" s="24">
        <v>41880</v>
      </c>
      <c r="T146" s="24">
        <v>41910</v>
      </c>
    </row>
    <row r="147" spans="1:20" ht="208" x14ac:dyDescent="0.2">
      <c r="A147" s="18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22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3">
        <v>2</v>
      </c>
      <c r="P147" s="18">
        <v>11.25</v>
      </c>
      <c r="Q147" s="18" t="s">
        <v>8315</v>
      </c>
      <c r="R147" s="18" t="s">
        <v>8316</v>
      </c>
      <c r="S147" s="24">
        <v>42342</v>
      </c>
      <c r="T147" s="24">
        <v>42372</v>
      </c>
    </row>
    <row r="148" spans="1:20" ht="176" x14ac:dyDescent="0.2">
      <c r="A148" s="18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22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3">
        <v>6</v>
      </c>
      <c r="P148" s="18">
        <v>42</v>
      </c>
      <c r="Q148" s="18" t="s">
        <v>8315</v>
      </c>
      <c r="R148" s="18" t="s">
        <v>8316</v>
      </c>
      <c r="S148" s="24">
        <v>42053</v>
      </c>
      <c r="T148" s="24">
        <v>42113</v>
      </c>
    </row>
    <row r="149" spans="1:20" ht="224" x14ac:dyDescent="0.2">
      <c r="A149" s="18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22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3">
        <v>14</v>
      </c>
      <c r="P149" s="18">
        <v>71.25</v>
      </c>
      <c r="Q149" s="18" t="s">
        <v>8315</v>
      </c>
      <c r="R149" s="18" t="s">
        <v>8316</v>
      </c>
      <c r="S149" s="24">
        <v>42414</v>
      </c>
      <c r="T149" s="24">
        <v>42474</v>
      </c>
    </row>
    <row r="150" spans="1:20" ht="208" x14ac:dyDescent="0.2">
      <c r="A150" s="18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22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3">
        <v>1</v>
      </c>
      <c r="P150" s="18">
        <v>22.5</v>
      </c>
      <c r="Q150" s="18" t="s">
        <v>8315</v>
      </c>
      <c r="R150" s="18" t="s">
        <v>8316</v>
      </c>
      <c r="S150" s="24">
        <v>41801</v>
      </c>
      <c r="T150" s="24">
        <v>41844</v>
      </c>
    </row>
    <row r="151" spans="1:20" ht="224" x14ac:dyDescent="0.2">
      <c r="A151" s="18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22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3">
        <v>24</v>
      </c>
      <c r="P151" s="18">
        <v>41</v>
      </c>
      <c r="Q151" s="18" t="s">
        <v>8315</v>
      </c>
      <c r="R151" s="18" t="s">
        <v>8316</v>
      </c>
      <c r="S151" s="24">
        <v>42770</v>
      </c>
      <c r="T151" s="24">
        <v>42800</v>
      </c>
    </row>
    <row r="152" spans="1:20" ht="160" x14ac:dyDescent="0.2">
      <c r="A152" s="18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22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3">
        <v>11</v>
      </c>
      <c r="P152" s="18">
        <v>47.91</v>
      </c>
      <c r="Q152" s="18" t="s">
        <v>8315</v>
      </c>
      <c r="R152" s="18" t="s">
        <v>8316</v>
      </c>
      <c r="S152" s="24">
        <v>42452</v>
      </c>
      <c r="T152" s="24">
        <v>42512</v>
      </c>
    </row>
    <row r="153" spans="1:20" ht="208" x14ac:dyDescent="0.2">
      <c r="A153" s="18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22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3">
        <v>7</v>
      </c>
      <c r="P153" s="18">
        <v>35.17</v>
      </c>
      <c r="Q153" s="18" t="s">
        <v>8315</v>
      </c>
      <c r="R153" s="18" t="s">
        <v>8316</v>
      </c>
      <c r="S153" s="24">
        <v>42601</v>
      </c>
      <c r="T153" s="24">
        <v>42611</v>
      </c>
    </row>
    <row r="154" spans="1:20" ht="224" x14ac:dyDescent="0.2">
      <c r="A154" s="18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22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3">
        <v>0</v>
      </c>
      <c r="P154" s="18">
        <v>5.5</v>
      </c>
      <c r="Q154" s="18" t="s">
        <v>8315</v>
      </c>
      <c r="R154" s="18" t="s">
        <v>8316</v>
      </c>
      <c r="S154" s="24">
        <v>42447</v>
      </c>
      <c r="T154" s="24">
        <v>42477</v>
      </c>
    </row>
    <row r="155" spans="1:20" ht="192" x14ac:dyDescent="0.2">
      <c r="A155" s="18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22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3">
        <v>1</v>
      </c>
      <c r="P155" s="18">
        <v>22.67</v>
      </c>
      <c r="Q155" s="18" t="s">
        <v>8315</v>
      </c>
      <c r="R155" s="18" t="s">
        <v>8316</v>
      </c>
      <c r="S155" s="24">
        <v>41811</v>
      </c>
      <c r="T155" s="24">
        <v>41841</v>
      </c>
    </row>
    <row r="156" spans="1:20" ht="160" x14ac:dyDescent="0.2">
      <c r="A156" s="18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22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3">
        <v>21</v>
      </c>
      <c r="P156" s="18">
        <v>26.38</v>
      </c>
      <c r="Q156" s="18" t="s">
        <v>8315</v>
      </c>
      <c r="R156" s="18" t="s">
        <v>8316</v>
      </c>
      <c r="S156" s="24">
        <v>41981</v>
      </c>
      <c r="T156" s="24">
        <v>42041</v>
      </c>
    </row>
    <row r="157" spans="1:20" ht="208" x14ac:dyDescent="0.2">
      <c r="A157" s="18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22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3">
        <v>78</v>
      </c>
      <c r="P157" s="18">
        <v>105.54</v>
      </c>
      <c r="Q157" s="18" t="s">
        <v>8315</v>
      </c>
      <c r="R157" s="18" t="s">
        <v>8316</v>
      </c>
      <c r="S157" s="24">
        <v>42469</v>
      </c>
      <c r="T157" s="24">
        <v>42499</v>
      </c>
    </row>
    <row r="158" spans="1:20" ht="224" x14ac:dyDescent="0.2">
      <c r="A158" s="18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22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3">
        <v>0</v>
      </c>
      <c r="P158" s="18">
        <v>0</v>
      </c>
      <c r="Q158" s="18" t="s">
        <v>8315</v>
      </c>
      <c r="R158" s="18" t="s">
        <v>8316</v>
      </c>
      <c r="S158" s="24">
        <v>42534</v>
      </c>
      <c r="T158" s="24">
        <v>42564</v>
      </c>
    </row>
    <row r="159" spans="1:20" ht="224" x14ac:dyDescent="0.2">
      <c r="A159" s="18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22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3">
        <v>48</v>
      </c>
      <c r="P159" s="18">
        <v>62</v>
      </c>
      <c r="Q159" s="18" t="s">
        <v>8315</v>
      </c>
      <c r="R159" s="18" t="s">
        <v>8316</v>
      </c>
      <c r="S159" s="24">
        <v>41830</v>
      </c>
      <c r="T159" s="24">
        <v>41852</v>
      </c>
    </row>
    <row r="160" spans="1:20" ht="192" x14ac:dyDescent="0.2">
      <c r="A160" s="18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22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3">
        <v>1</v>
      </c>
      <c r="P160" s="18">
        <v>217.5</v>
      </c>
      <c r="Q160" s="18" t="s">
        <v>8315</v>
      </c>
      <c r="R160" s="18" t="s">
        <v>8316</v>
      </c>
      <c r="S160" s="24">
        <v>42543</v>
      </c>
      <c r="T160" s="24">
        <v>42573</v>
      </c>
    </row>
    <row r="161" spans="1:20" ht="208" x14ac:dyDescent="0.2">
      <c r="A161" s="18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22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3">
        <v>11</v>
      </c>
      <c r="P161" s="18">
        <v>26.75</v>
      </c>
      <c r="Q161" s="18" t="s">
        <v>8315</v>
      </c>
      <c r="R161" s="18" t="s">
        <v>8316</v>
      </c>
      <c r="S161" s="24">
        <v>41975</v>
      </c>
      <c r="T161" s="24">
        <v>42035</v>
      </c>
    </row>
    <row r="162" spans="1:20" ht="224" x14ac:dyDescent="0.2">
      <c r="A162" s="18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22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3">
        <v>18</v>
      </c>
      <c r="P162" s="18">
        <v>64.290000000000006</v>
      </c>
      <c r="Q162" s="18" t="s">
        <v>8315</v>
      </c>
      <c r="R162" s="18" t="s">
        <v>8316</v>
      </c>
      <c r="S162" s="24">
        <v>41795</v>
      </c>
      <c r="T162" s="24">
        <v>41825</v>
      </c>
    </row>
    <row r="163" spans="1:20" ht="128" x14ac:dyDescent="0.2">
      <c r="A163" s="18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22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3">
        <v>4</v>
      </c>
      <c r="P163" s="18">
        <v>175</v>
      </c>
      <c r="Q163" s="18" t="s">
        <v>8315</v>
      </c>
      <c r="R163" s="18" t="s">
        <v>8316</v>
      </c>
      <c r="S163" s="24">
        <v>42508</v>
      </c>
      <c r="T163" s="24">
        <v>42568</v>
      </c>
    </row>
    <row r="164" spans="1:20" ht="192" x14ac:dyDescent="0.2">
      <c r="A164" s="18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22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3">
        <v>35</v>
      </c>
      <c r="P164" s="18">
        <v>84.28</v>
      </c>
      <c r="Q164" s="18" t="s">
        <v>8315</v>
      </c>
      <c r="R164" s="18" t="s">
        <v>8316</v>
      </c>
      <c r="S164" s="24">
        <v>41747</v>
      </c>
      <c r="T164" s="24">
        <v>41779</v>
      </c>
    </row>
    <row r="165" spans="1:20" ht="224" x14ac:dyDescent="0.2">
      <c r="A165" s="18">
        <v>3985</v>
      </c>
      <c r="B165" s="19" t="s">
        <v>3981</v>
      </c>
      <c r="C165" s="19" t="s">
        <v>8385</v>
      </c>
      <c r="D165" s="20">
        <v>2000</v>
      </c>
      <c r="E165" s="21">
        <v>641</v>
      </c>
      <c r="F165" s="22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3">
        <v>32</v>
      </c>
      <c r="P165" s="18">
        <v>33.74</v>
      </c>
      <c r="Q165" s="18" t="s">
        <v>8315</v>
      </c>
      <c r="R165" s="18" t="s">
        <v>8316</v>
      </c>
      <c r="S165" s="24">
        <v>42399</v>
      </c>
      <c r="T165" s="24">
        <v>42420</v>
      </c>
    </row>
    <row r="166" spans="1:20" ht="80" x14ac:dyDescent="0.2">
      <c r="A166" s="18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22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3">
        <v>2</v>
      </c>
      <c r="P166" s="18">
        <v>8</v>
      </c>
      <c r="Q166" s="18" t="s">
        <v>8315</v>
      </c>
      <c r="R166" s="18" t="s">
        <v>8316</v>
      </c>
      <c r="S166" s="24">
        <v>42230</v>
      </c>
      <c r="T166" s="24">
        <v>42245</v>
      </c>
    </row>
    <row r="167" spans="1:20" ht="192" x14ac:dyDescent="0.2">
      <c r="A167" s="18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22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3">
        <v>0</v>
      </c>
      <c r="P167" s="18">
        <v>0</v>
      </c>
      <c r="Q167" s="18" t="s">
        <v>8315</v>
      </c>
      <c r="R167" s="18" t="s">
        <v>8316</v>
      </c>
      <c r="S167" s="24">
        <v>42286</v>
      </c>
      <c r="T167" s="24">
        <v>42316</v>
      </c>
    </row>
    <row r="168" spans="1:20" ht="112" x14ac:dyDescent="0.2">
      <c r="A168" s="18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22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3">
        <v>20</v>
      </c>
      <c r="P168" s="18">
        <v>100</v>
      </c>
      <c r="Q168" s="18" t="s">
        <v>8315</v>
      </c>
      <c r="R168" s="18" t="s">
        <v>8316</v>
      </c>
      <c r="S168" s="24">
        <v>42125</v>
      </c>
      <c r="T168" s="24">
        <v>42155</v>
      </c>
    </row>
    <row r="169" spans="1:20" ht="176" x14ac:dyDescent="0.2">
      <c r="A169" s="18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22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3">
        <v>5</v>
      </c>
      <c r="P169" s="18">
        <v>60.11</v>
      </c>
      <c r="Q169" s="18" t="s">
        <v>8315</v>
      </c>
      <c r="R169" s="18" t="s">
        <v>8316</v>
      </c>
      <c r="S169" s="24">
        <v>42289</v>
      </c>
      <c r="T169" s="24">
        <v>42349</v>
      </c>
    </row>
    <row r="170" spans="1:20" ht="160" x14ac:dyDescent="0.2">
      <c r="A170" s="18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22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3">
        <v>0</v>
      </c>
      <c r="P170" s="18">
        <v>3</v>
      </c>
      <c r="Q170" s="18" t="s">
        <v>8315</v>
      </c>
      <c r="R170" s="18" t="s">
        <v>8316</v>
      </c>
      <c r="S170" s="24">
        <v>42107</v>
      </c>
      <c r="T170" s="24">
        <v>42137</v>
      </c>
    </row>
    <row r="171" spans="1:20" ht="144" x14ac:dyDescent="0.2">
      <c r="A171" s="18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22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3">
        <v>0</v>
      </c>
      <c r="P171" s="18">
        <v>5</v>
      </c>
      <c r="Q171" s="18" t="s">
        <v>8315</v>
      </c>
      <c r="R171" s="18" t="s">
        <v>8316</v>
      </c>
      <c r="S171" s="24">
        <v>41809</v>
      </c>
      <c r="T171" s="24">
        <v>41839</v>
      </c>
    </row>
    <row r="172" spans="1:20" ht="224" x14ac:dyDescent="0.2">
      <c r="A172" s="18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22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3">
        <v>17</v>
      </c>
      <c r="P172" s="18">
        <v>29.24</v>
      </c>
      <c r="Q172" s="18" t="s">
        <v>8315</v>
      </c>
      <c r="R172" s="18" t="s">
        <v>8316</v>
      </c>
      <c r="S172" s="24">
        <v>41950</v>
      </c>
      <c r="T172" s="24">
        <v>41963</v>
      </c>
    </row>
    <row r="173" spans="1:20" ht="176" x14ac:dyDescent="0.2">
      <c r="A173" s="18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22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3">
        <v>57</v>
      </c>
      <c r="P173" s="18">
        <v>59.58</v>
      </c>
      <c r="Q173" s="18" t="s">
        <v>8315</v>
      </c>
      <c r="R173" s="18" t="s">
        <v>8316</v>
      </c>
      <c r="S173" s="24">
        <v>42061</v>
      </c>
      <c r="T173" s="24">
        <v>42091</v>
      </c>
    </row>
    <row r="174" spans="1:20" ht="176" x14ac:dyDescent="0.2">
      <c r="A174" s="18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22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3">
        <v>17</v>
      </c>
      <c r="P174" s="18">
        <v>82.57</v>
      </c>
      <c r="Q174" s="18" t="s">
        <v>8315</v>
      </c>
      <c r="R174" s="18" t="s">
        <v>8316</v>
      </c>
      <c r="S174" s="24">
        <v>41842</v>
      </c>
      <c r="T174" s="24">
        <v>41882</v>
      </c>
    </row>
    <row r="175" spans="1:20" ht="80" x14ac:dyDescent="0.2">
      <c r="A175" s="18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22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3">
        <v>0</v>
      </c>
      <c r="P175" s="18">
        <v>10</v>
      </c>
      <c r="Q175" s="18" t="s">
        <v>8315</v>
      </c>
      <c r="R175" s="18" t="s">
        <v>8316</v>
      </c>
      <c r="S175" s="24">
        <v>42437</v>
      </c>
      <c r="T175" s="24">
        <v>42497</v>
      </c>
    </row>
    <row r="176" spans="1:20" ht="192" x14ac:dyDescent="0.2">
      <c r="A176" s="18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22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3">
        <v>2</v>
      </c>
      <c r="P176" s="18">
        <v>5.75</v>
      </c>
      <c r="Q176" s="18" t="s">
        <v>8315</v>
      </c>
      <c r="R176" s="18" t="s">
        <v>8316</v>
      </c>
      <c r="S176" s="24">
        <v>41879</v>
      </c>
      <c r="T176" s="24">
        <v>41909</v>
      </c>
    </row>
    <row r="177" spans="1:20" ht="176" x14ac:dyDescent="0.2">
      <c r="A177" s="18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22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3">
        <v>10</v>
      </c>
      <c r="P177" s="18">
        <v>100.5</v>
      </c>
      <c r="Q177" s="18" t="s">
        <v>8315</v>
      </c>
      <c r="R177" s="18" t="s">
        <v>8316</v>
      </c>
      <c r="S177" s="24">
        <v>42020</v>
      </c>
      <c r="T177" s="24">
        <v>42050</v>
      </c>
    </row>
    <row r="178" spans="1:20" ht="64" x14ac:dyDescent="0.2">
      <c r="A178" s="18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22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3">
        <v>0</v>
      </c>
      <c r="P178" s="18">
        <v>1</v>
      </c>
      <c r="Q178" s="18" t="s">
        <v>8315</v>
      </c>
      <c r="R178" s="18" t="s">
        <v>8316</v>
      </c>
      <c r="S178" s="24">
        <v>41890</v>
      </c>
      <c r="T178" s="24">
        <v>41920</v>
      </c>
    </row>
    <row r="179" spans="1:20" ht="192" x14ac:dyDescent="0.2">
      <c r="A179" s="18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22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3">
        <v>1</v>
      </c>
      <c r="P179" s="18">
        <v>20</v>
      </c>
      <c r="Q179" s="18" t="s">
        <v>8315</v>
      </c>
      <c r="R179" s="18" t="s">
        <v>8316</v>
      </c>
      <c r="S179" s="24">
        <v>41872</v>
      </c>
      <c r="T179" s="24">
        <v>41932</v>
      </c>
    </row>
    <row r="180" spans="1:20" ht="208" x14ac:dyDescent="0.2">
      <c r="A180" s="18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22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3">
        <v>0</v>
      </c>
      <c r="P180" s="18">
        <v>2</v>
      </c>
      <c r="Q180" s="18" t="s">
        <v>8315</v>
      </c>
      <c r="R180" s="18" t="s">
        <v>8316</v>
      </c>
      <c r="S180" s="24">
        <v>42391</v>
      </c>
      <c r="T180" s="24">
        <v>42416</v>
      </c>
    </row>
    <row r="181" spans="1:20" ht="176" x14ac:dyDescent="0.2">
      <c r="A181" s="18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22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3">
        <v>0</v>
      </c>
      <c r="P181" s="18">
        <v>5</v>
      </c>
      <c r="Q181" s="18" t="s">
        <v>8315</v>
      </c>
      <c r="R181" s="18" t="s">
        <v>8316</v>
      </c>
      <c r="S181" s="24">
        <v>41848</v>
      </c>
      <c r="T181" s="24">
        <v>41877</v>
      </c>
    </row>
    <row r="182" spans="1:20" ht="176" x14ac:dyDescent="0.2">
      <c r="A182" s="18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22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3">
        <v>24</v>
      </c>
      <c r="P182" s="18">
        <v>45.84</v>
      </c>
      <c r="Q182" s="18" t="s">
        <v>8315</v>
      </c>
      <c r="R182" s="18" t="s">
        <v>8316</v>
      </c>
      <c r="S182" s="24">
        <v>41921</v>
      </c>
      <c r="T182" s="24">
        <v>41938</v>
      </c>
    </row>
    <row r="183" spans="1:20" ht="208" x14ac:dyDescent="0.2">
      <c r="A183" s="18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22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3">
        <v>1</v>
      </c>
      <c r="P183" s="18">
        <v>13</v>
      </c>
      <c r="Q183" s="18" t="s">
        <v>8315</v>
      </c>
      <c r="R183" s="18" t="s">
        <v>8316</v>
      </c>
      <c r="S183" s="24">
        <v>42021</v>
      </c>
      <c r="T183" s="24">
        <v>42051</v>
      </c>
    </row>
    <row r="184" spans="1:20" ht="192" x14ac:dyDescent="0.2">
      <c r="A184" s="18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22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3">
        <v>0</v>
      </c>
      <c r="P184" s="18">
        <v>0</v>
      </c>
      <c r="Q184" s="18" t="s">
        <v>8315</v>
      </c>
      <c r="R184" s="18" t="s">
        <v>8316</v>
      </c>
      <c r="S184" s="24">
        <v>42419</v>
      </c>
      <c r="T184" s="24">
        <v>42434</v>
      </c>
    </row>
    <row r="185" spans="1:20" ht="224" x14ac:dyDescent="0.2">
      <c r="A185" s="18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22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3">
        <v>0</v>
      </c>
      <c r="P185" s="18">
        <v>1</v>
      </c>
      <c r="Q185" s="18" t="s">
        <v>8315</v>
      </c>
      <c r="R185" s="18" t="s">
        <v>8316</v>
      </c>
      <c r="S185" s="24">
        <v>42174</v>
      </c>
      <c r="T185" s="24">
        <v>42204</v>
      </c>
    </row>
    <row r="186" spans="1:20" ht="224" x14ac:dyDescent="0.2">
      <c r="A186" s="18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22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3">
        <v>1</v>
      </c>
      <c r="P186" s="18">
        <v>52.5</v>
      </c>
      <c r="Q186" s="18" t="s">
        <v>8315</v>
      </c>
      <c r="R186" s="18" t="s">
        <v>8316</v>
      </c>
      <c r="S186" s="24">
        <v>41856</v>
      </c>
      <c r="T186" s="24">
        <v>41886</v>
      </c>
    </row>
    <row r="187" spans="1:20" ht="208" x14ac:dyDescent="0.2">
      <c r="A187" s="18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22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3">
        <v>1</v>
      </c>
      <c r="P187" s="18">
        <v>7.25</v>
      </c>
      <c r="Q187" s="18" t="s">
        <v>8315</v>
      </c>
      <c r="R187" s="18" t="s">
        <v>8316</v>
      </c>
      <c r="S187" s="24">
        <v>42417</v>
      </c>
      <c r="T187" s="24">
        <v>42475</v>
      </c>
    </row>
    <row r="188" spans="1:20" ht="192" x14ac:dyDescent="0.2">
      <c r="A188" s="18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22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3">
        <v>17</v>
      </c>
      <c r="P188" s="18">
        <v>33.33</v>
      </c>
      <c r="Q188" s="18" t="s">
        <v>8315</v>
      </c>
      <c r="R188" s="18" t="s">
        <v>8316</v>
      </c>
      <c r="S188" s="24">
        <v>42057</v>
      </c>
      <c r="T188" s="24">
        <v>42087</v>
      </c>
    </row>
    <row r="189" spans="1:20" ht="160" x14ac:dyDescent="0.2">
      <c r="A189" s="18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22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3">
        <v>1</v>
      </c>
      <c r="P189" s="18">
        <v>62.5</v>
      </c>
      <c r="Q189" s="18" t="s">
        <v>8315</v>
      </c>
      <c r="R189" s="18" t="s">
        <v>8316</v>
      </c>
      <c r="S189" s="24">
        <v>41878</v>
      </c>
      <c r="T189" s="24">
        <v>41938</v>
      </c>
    </row>
    <row r="190" spans="1:20" ht="112" x14ac:dyDescent="0.2">
      <c r="A190" s="18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22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3">
        <v>70</v>
      </c>
      <c r="P190" s="18">
        <v>63.56</v>
      </c>
      <c r="Q190" s="18" t="s">
        <v>8315</v>
      </c>
      <c r="R190" s="18" t="s">
        <v>8316</v>
      </c>
      <c r="S190" s="24">
        <v>41990</v>
      </c>
      <c r="T190" s="24">
        <v>42036</v>
      </c>
    </row>
    <row r="191" spans="1:20" ht="160" x14ac:dyDescent="0.2">
      <c r="A191" s="18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22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3">
        <v>0</v>
      </c>
      <c r="P191" s="18">
        <v>0</v>
      </c>
      <c r="Q191" s="18" t="s">
        <v>8315</v>
      </c>
      <c r="R191" s="18" t="s">
        <v>8316</v>
      </c>
      <c r="S191" s="24">
        <v>42408</v>
      </c>
      <c r="T191" s="24">
        <v>42453</v>
      </c>
    </row>
    <row r="192" spans="1:20" ht="208" x14ac:dyDescent="0.2">
      <c r="A192" s="18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22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3">
        <v>1</v>
      </c>
      <c r="P192" s="18">
        <v>10</v>
      </c>
      <c r="Q192" s="18" t="s">
        <v>8315</v>
      </c>
      <c r="R192" s="18" t="s">
        <v>8316</v>
      </c>
      <c r="S192" s="24">
        <v>42217</v>
      </c>
      <c r="T192" s="24">
        <v>42247</v>
      </c>
    </row>
    <row r="193" spans="1:20" ht="144" x14ac:dyDescent="0.2">
      <c r="A193" s="18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22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3">
        <v>0</v>
      </c>
      <c r="P193" s="18">
        <v>0</v>
      </c>
      <c r="Q193" s="18" t="s">
        <v>8315</v>
      </c>
      <c r="R193" s="18" t="s">
        <v>8316</v>
      </c>
      <c r="S193" s="24">
        <v>42282</v>
      </c>
      <c r="T193" s="24">
        <v>42342</v>
      </c>
    </row>
    <row r="194" spans="1:20" ht="208" x14ac:dyDescent="0.2">
      <c r="A194" s="18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22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3">
        <v>7</v>
      </c>
      <c r="P194" s="18">
        <v>30.71</v>
      </c>
      <c r="Q194" s="18" t="s">
        <v>8315</v>
      </c>
      <c r="R194" s="18" t="s">
        <v>8316</v>
      </c>
      <c r="S194" s="24">
        <v>42768</v>
      </c>
      <c r="T194" s="24">
        <v>42789</v>
      </c>
    </row>
    <row r="195" spans="1:20" ht="176" x14ac:dyDescent="0.2">
      <c r="A195" s="18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22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3">
        <v>28</v>
      </c>
      <c r="P195" s="18">
        <v>51</v>
      </c>
      <c r="Q195" s="18" t="s">
        <v>8315</v>
      </c>
      <c r="R195" s="18" t="s">
        <v>8316</v>
      </c>
      <c r="S195" s="24">
        <v>41765</v>
      </c>
      <c r="T195" s="24">
        <v>41795</v>
      </c>
    </row>
    <row r="196" spans="1:20" ht="208" x14ac:dyDescent="0.2">
      <c r="A196" s="18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22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3">
        <v>0</v>
      </c>
      <c r="P196" s="18">
        <v>0</v>
      </c>
      <c r="Q196" s="18" t="s">
        <v>8315</v>
      </c>
      <c r="R196" s="18" t="s">
        <v>8316</v>
      </c>
      <c r="S196" s="24">
        <v>42322</v>
      </c>
      <c r="T196" s="24">
        <v>42352</v>
      </c>
    </row>
    <row r="197" spans="1:20" ht="192" x14ac:dyDescent="0.2">
      <c r="A197" s="18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22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3">
        <v>16</v>
      </c>
      <c r="P197" s="18">
        <v>66.67</v>
      </c>
      <c r="Q197" s="18" t="s">
        <v>8315</v>
      </c>
      <c r="R197" s="18" t="s">
        <v>8316</v>
      </c>
      <c r="S197" s="24">
        <v>42374</v>
      </c>
      <c r="T197" s="24">
        <v>42403</v>
      </c>
    </row>
    <row r="198" spans="1:20" ht="208" x14ac:dyDescent="0.2">
      <c r="A198" s="18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22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3">
        <v>0</v>
      </c>
      <c r="P198" s="18">
        <v>0</v>
      </c>
      <c r="Q198" s="18" t="s">
        <v>8315</v>
      </c>
      <c r="R198" s="18" t="s">
        <v>8316</v>
      </c>
      <c r="S198" s="24">
        <v>41941</v>
      </c>
      <c r="T198" s="24">
        <v>41991</v>
      </c>
    </row>
    <row r="199" spans="1:20" ht="208" x14ac:dyDescent="0.2">
      <c r="A199" s="18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22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3">
        <v>7</v>
      </c>
      <c r="P199" s="18">
        <v>59</v>
      </c>
      <c r="Q199" s="18" t="s">
        <v>8315</v>
      </c>
      <c r="R199" s="18" t="s">
        <v>8316</v>
      </c>
      <c r="S199" s="24">
        <v>42293</v>
      </c>
      <c r="T199" s="24">
        <v>42353</v>
      </c>
    </row>
    <row r="200" spans="1:20" ht="208" x14ac:dyDescent="0.2">
      <c r="A200" s="18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22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3">
        <v>1</v>
      </c>
      <c r="P200" s="18">
        <v>100</v>
      </c>
      <c r="Q200" s="18" t="s">
        <v>8315</v>
      </c>
      <c r="R200" s="18" t="s">
        <v>8316</v>
      </c>
      <c r="S200" s="24">
        <v>42067</v>
      </c>
      <c r="T200" s="24">
        <v>42097</v>
      </c>
    </row>
    <row r="201" spans="1:20" ht="112" x14ac:dyDescent="0.2">
      <c r="A201" s="18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22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3">
        <v>37</v>
      </c>
      <c r="P201" s="18">
        <v>147.4</v>
      </c>
      <c r="Q201" s="18" t="s">
        <v>8315</v>
      </c>
      <c r="R201" s="18" t="s">
        <v>8316</v>
      </c>
      <c r="S201" s="24">
        <v>41903</v>
      </c>
      <c r="T201" s="24">
        <v>41933</v>
      </c>
    </row>
    <row r="202" spans="1:20" ht="192" x14ac:dyDescent="0.2">
      <c r="A202" s="18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22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3">
        <v>47</v>
      </c>
      <c r="P202" s="18">
        <v>166.06</v>
      </c>
      <c r="Q202" s="18" t="s">
        <v>8315</v>
      </c>
      <c r="R202" s="18" t="s">
        <v>8316</v>
      </c>
      <c r="S202" s="24">
        <v>41804</v>
      </c>
      <c r="T202" s="24">
        <v>41821</v>
      </c>
    </row>
    <row r="203" spans="1:20" ht="224" x14ac:dyDescent="0.2">
      <c r="A203" s="18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22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3">
        <v>11</v>
      </c>
      <c r="P203" s="18">
        <v>40</v>
      </c>
      <c r="Q203" s="18" t="s">
        <v>8315</v>
      </c>
      <c r="R203" s="18" t="s">
        <v>8316</v>
      </c>
      <c r="S203" s="24">
        <v>42497</v>
      </c>
      <c r="T203" s="24">
        <v>42514</v>
      </c>
    </row>
    <row r="204" spans="1:20" ht="224" x14ac:dyDescent="0.2">
      <c r="A204" s="18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22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3">
        <v>12</v>
      </c>
      <c r="P204" s="18">
        <v>75.25</v>
      </c>
      <c r="Q204" s="18" t="s">
        <v>8315</v>
      </c>
      <c r="R204" s="18" t="s">
        <v>8316</v>
      </c>
      <c r="S204" s="24">
        <v>41869</v>
      </c>
      <c r="T204" s="24">
        <v>41929</v>
      </c>
    </row>
    <row r="205" spans="1:20" ht="144" x14ac:dyDescent="0.2">
      <c r="A205" s="18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22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3">
        <v>60</v>
      </c>
      <c r="P205" s="18">
        <v>60</v>
      </c>
      <c r="Q205" s="18" t="s">
        <v>8315</v>
      </c>
      <c r="R205" s="18" t="s">
        <v>8316</v>
      </c>
      <c r="S205" s="24">
        <v>42305</v>
      </c>
      <c r="T205" s="24">
        <v>42339</v>
      </c>
    </row>
    <row r="206" spans="1:20" ht="192" x14ac:dyDescent="0.2">
      <c r="A206" s="18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22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3">
        <v>31</v>
      </c>
      <c r="P206" s="18">
        <v>1250</v>
      </c>
      <c r="Q206" s="18" t="s">
        <v>8315</v>
      </c>
      <c r="R206" s="18" t="s">
        <v>8316</v>
      </c>
      <c r="S206" s="24">
        <v>42144</v>
      </c>
      <c r="T206" s="24">
        <v>42203</v>
      </c>
    </row>
    <row r="207" spans="1:20" ht="192" x14ac:dyDescent="0.2">
      <c r="A207" s="18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22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3">
        <v>0</v>
      </c>
      <c r="P207" s="18">
        <v>7</v>
      </c>
      <c r="Q207" s="18" t="s">
        <v>8315</v>
      </c>
      <c r="R207" s="18" t="s">
        <v>8316</v>
      </c>
      <c r="S207" s="24">
        <v>41995</v>
      </c>
      <c r="T207" s="24">
        <v>42024</v>
      </c>
    </row>
    <row r="208" spans="1:20" ht="208" x14ac:dyDescent="0.2">
      <c r="A208" s="18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22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3">
        <v>38</v>
      </c>
      <c r="P208" s="18">
        <v>56.25</v>
      </c>
      <c r="Q208" s="18" t="s">
        <v>8315</v>
      </c>
      <c r="R208" s="18" t="s">
        <v>8316</v>
      </c>
      <c r="S208" s="24">
        <v>42074</v>
      </c>
      <c r="T208" s="24">
        <v>42104</v>
      </c>
    </row>
    <row r="209" spans="1:20" ht="208" x14ac:dyDescent="0.2">
      <c r="A209" s="18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22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3">
        <v>8</v>
      </c>
      <c r="P209" s="18">
        <v>38.33</v>
      </c>
      <c r="Q209" s="18" t="s">
        <v>8315</v>
      </c>
      <c r="R209" s="18" t="s">
        <v>8316</v>
      </c>
      <c r="S209" s="24">
        <v>41904</v>
      </c>
      <c r="T209" s="24">
        <v>41934</v>
      </c>
    </row>
    <row r="210" spans="1:20" ht="192" x14ac:dyDescent="0.2">
      <c r="A210" s="18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22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3">
        <v>2</v>
      </c>
      <c r="P210" s="18">
        <v>27.5</v>
      </c>
      <c r="Q210" s="18" t="s">
        <v>8315</v>
      </c>
      <c r="R210" s="18" t="s">
        <v>8316</v>
      </c>
      <c r="S210" s="24">
        <v>41991</v>
      </c>
      <c r="T210" s="24">
        <v>42015</v>
      </c>
    </row>
    <row r="211" spans="1:20" ht="192" x14ac:dyDescent="0.2">
      <c r="A211" s="18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22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3">
        <v>0</v>
      </c>
      <c r="P211" s="18">
        <v>16</v>
      </c>
      <c r="Q211" s="18" t="s">
        <v>8315</v>
      </c>
      <c r="R211" s="18" t="s">
        <v>8316</v>
      </c>
      <c r="S211" s="24">
        <v>42169</v>
      </c>
      <c r="T211" s="24">
        <v>42199</v>
      </c>
    </row>
    <row r="212" spans="1:20" ht="208" x14ac:dyDescent="0.2">
      <c r="A212" s="18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22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3">
        <v>0</v>
      </c>
      <c r="P212" s="18">
        <v>1</v>
      </c>
      <c r="Q212" s="18" t="s">
        <v>8315</v>
      </c>
      <c r="R212" s="18" t="s">
        <v>8316</v>
      </c>
      <c r="S212" s="24">
        <v>41905</v>
      </c>
      <c r="T212" s="24">
        <v>41935</v>
      </c>
    </row>
    <row r="213" spans="1:20" ht="176" x14ac:dyDescent="0.2">
      <c r="A213" s="18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22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3">
        <v>0</v>
      </c>
      <c r="P213" s="18">
        <v>0</v>
      </c>
      <c r="Q213" s="18" t="s">
        <v>8315</v>
      </c>
      <c r="R213" s="18" t="s">
        <v>8316</v>
      </c>
      <c r="S213" s="24">
        <v>41761</v>
      </c>
      <c r="T213" s="24">
        <v>41768</v>
      </c>
    </row>
    <row r="214" spans="1:20" ht="224" x14ac:dyDescent="0.2">
      <c r="A214" s="18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22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3">
        <v>38</v>
      </c>
      <c r="P214" s="18">
        <v>86.62</v>
      </c>
      <c r="Q214" s="18" t="s">
        <v>8315</v>
      </c>
      <c r="R214" s="18" t="s">
        <v>8316</v>
      </c>
      <c r="S214" s="24">
        <v>41865</v>
      </c>
      <c r="T214" s="24">
        <v>41925</v>
      </c>
    </row>
    <row r="215" spans="1:20" ht="176" x14ac:dyDescent="0.2">
      <c r="A215" s="18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22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3">
        <v>0</v>
      </c>
      <c r="P215" s="18">
        <v>0</v>
      </c>
      <c r="Q215" s="18" t="s">
        <v>8315</v>
      </c>
      <c r="R215" s="18" t="s">
        <v>8316</v>
      </c>
      <c r="S215" s="24">
        <v>42613</v>
      </c>
      <c r="T215" s="24">
        <v>42644</v>
      </c>
    </row>
    <row r="216" spans="1:20" ht="192" x14ac:dyDescent="0.2">
      <c r="A216" s="18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22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3">
        <v>53</v>
      </c>
      <c r="P216" s="18">
        <v>88.33</v>
      </c>
      <c r="Q216" s="18" t="s">
        <v>8315</v>
      </c>
      <c r="R216" s="18" t="s">
        <v>8316</v>
      </c>
      <c r="S216" s="24">
        <v>42534</v>
      </c>
      <c r="T216" s="24">
        <v>42554</v>
      </c>
    </row>
    <row r="217" spans="1:20" ht="208" x14ac:dyDescent="0.2">
      <c r="A217" s="18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22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3">
        <v>3</v>
      </c>
      <c r="P217" s="18">
        <v>23.75</v>
      </c>
      <c r="Q217" s="18" t="s">
        <v>8315</v>
      </c>
      <c r="R217" s="18" t="s">
        <v>8316</v>
      </c>
      <c r="S217" s="24">
        <v>42446</v>
      </c>
      <c r="T217" s="24">
        <v>42461</v>
      </c>
    </row>
    <row r="218" spans="1:20" ht="144" x14ac:dyDescent="0.2">
      <c r="A218" s="18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22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3">
        <v>0</v>
      </c>
      <c r="P218" s="18">
        <v>0</v>
      </c>
      <c r="Q218" s="18" t="s">
        <v>8315</v>
      </c>
      <c r="R218" s="18" t="s">
        <v>8316</v>
      </c>
      <c r="S218" s="24">
        <v>42421</v>
      </c>
      <c r="T218" s="24">
        <v>42481</v>
      </c>
    </row>
    <row r="219" spans="1:20" ht="208" x14ac:dyDescent="0.2">
      <c r="A219" s="18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22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3">
        <v>2</v>
      </c>
      <c r="P219" s="18">
        <v>163.33000000000001</v>
      </c>
      <c r="Q219" s="18" t="s">
        <v>8315</v>
      </c>
      <c r="R219" s="18" t="s">
        <v>8316</v>
      </c>
      <c r="S219" s="24">
        <v>42523</v>
      </c>
      <c r="T219" s="24">
        <v>42553</v>
      </c>
    </row>
    <row r="220" spans="1:20" ht="144" x14ac:dyDescent="0.2">
      <c r="A220" s="18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22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3">
        <v>1</v>
      </c>
      <c r="P220" s="18">
        <v>6.75</v>
      </c>
      <c r="Q220" s="18" t="s">
        <v>8315</v>
      </c>
      <c r="R220" s="18" t="s">
        <v>8316</v>
      </c>
      <c r="S220" s="24">
        <v>41833</v>
      </c>
      <c r="T220" s="24">
        <v>41863</v>
      </c>
    </row>
    <row r="221" spans="1:20" ht="224" x14ac:dyDescent="0.2">
      <c r="A221" s="18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22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3">
        <v>0</v>
      </c>
      <c r="P221" s="18">
        <v>25</v>
      </c>
      <c r="Q221" s="18" t="s">
        <v>8315</v>
      </c>
      <c r="R221" s="18" t="s">
        <v>8316</v>
      </c>
      <c r="S221" s="24">
        <v>42479</v>
      </c>
      <c r="T221" s="24">
        <v>42509</v>
      </c>
    </row>
    <row r="222" spans="1:20" ht="208" x14ac:dyDescent="0.2">
      <c r="A222" s="18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22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3">
        <v>61</v>
      </c>
      <c r="P222" s="18">
        <v>179.12</v>
      </c>
      <c r="Q222" s="18" t="s">
        <v>8315</v>
      </c>
      <c r="R222" s="18" t="s">
        <v>8316</v>
      </c>
      <c r="S222" s="24">
        <v>42235</v>
      </c>
      <c r="T222" s="24">
        <v>42275</v>
      </c>
    </row>
    <row r="223" spans="1:20" ht="160" x14ac:dyDescent="0.2">
      <c r="A223" s="18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22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3">
        <v>1</v>
      </c>
      <c r="P223" s="18">
        <v>34.950000000000003</v>
      </c>
      <c r="Q223" s="18" t="s">
        <v>8315</v>
      </c>
      <c r="R223" s="18" t="s">
        <v>8316</v>
      </c>
      <c r="S223" s="24">
        <v>42718</v>
      </c>
      <c r="T223" s="24">
        <v>42748</v>
      </c>
    </row>
    <row r="224" spans="1:20" ht="176" x14ac:dyDescent="0.2">
      <c r="A224" s="18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22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3">
        <v>17</v>
      </c>
      <c r="P224" s="18">
        <v>27.5</v>
      </c>
      <c r="Q224" s="18" t="s">
        <v>8315</v>
      </c>
      <c r="R224" s="18" t="s">
        <v>8316</v>
      </c>
      <c r="S224" s="24">
        <v>42031</v>
      </c>
      <c r="T224" s="24">
        <v>42064</v>
      </c>
    </row>
    <row r="225" spans="1:20" ht="208" x14ac:dyDescent="0.2">
      <c r="A225" s="18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22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3">
        <v>1</v>
      </c>
      <c r="P225" s="18">
        <v>18.5</v>
      </c>
      <c r="Q225" s="18" t="s">
        <v>8315</v>
      </c>
      <c r="R225" s="18" t="s">
        <v>8316</v>
      </c>
      <c r="S225" s="24">
        <v>42078</v>
      </c>
      <c r="T225" s="24">
        <v>42133</v>
      </c>
    </row>
    <row r="226" spans="1:20" ht="176" x14ac:dyDescent="0.2">
      <c r="A226" s="18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22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3">
        <v>0</v>
      </c>
      <c r="P226" s="18">
        <v>0</v>
      </c>
      <c r="Q226" s="18" t="s">
        <v>8315</v>
      </c>
      <c r="R226" s="18" t="s">
        <v>8316</v>
      </c>
      <c r="S226" s="24">
        <v>41905</v>
      </c>
      <c r="T226" s="24">
        <v>41933</v>
      </c>
    </row>
    <row r="227" spans="1:20" ht="224" x14ac:dyDescent="0.2">
      <c r="A227" s="18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22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3">
        <v>9</v>
      </c>
      <c r="P227" s="18">
        <v>222.5</v>
      </c>
      <c r="Q227" s="18" t="s">
        <v>8315</v>
      </c>
      <c r="R227" s="18" t="s">
        <v>8316</v>
      </c>
      <c r="S227" s="24">
        <v>42695</v>
      </c>
      <c r="T227" s="24">
        <v>42725</v>
      </c>
    </row>
    <row r="228" spans="1:20" ht="192" x14ac:dyDescent="0.2">
      <c r="A228" s="18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22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3">
        <v>0</v>
      </c>
      <c r="P228" s="18">
        <v>5</v>
      </c>
      <c r="Q228" s="18" t="s">
        <v>8315</v>
      </c>
      <c r="R228" s="18" t="s">
        <v>8316</v>
      </c>
      <c r="S228" s="24">
        <v>42510</v>
      </c>
      <c r="T228" s="24">
        <v>42540</v>
      </c>
    </row>
    <row r="229" spans="1:20" ht="192" x14ac:dyDescent="0.2">
      <c r="A229" s="18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22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3">
        <v>0</v>
      </c>
      <c r="P229" s="18">
        <v>0</v>
      </c>
      <c r="Q229" s="18" t="s">
        <v>8315</v>
      </c>
      <c r="R229" s="18" t="s">
        <v>8316</v>
      </c>
      <c r="S229" s="24">
        <v>42511</v>
      </c>
      <c r="T229" s="24">
        <v>42535</v>
      </c>
    </row>
    <row r="230" spans="1:20" ht="176" x14ac:dyDescent="0.2">
      <c r="A230" s="18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22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3">
        <v>16</v>
      </c>
      <c r="P230" s="18">
        <v>29.17</v>
      </c>
      <c r="Q230" s="18" t="s">
        <v>8315</v>
      </c>
      <c r="R230" s="18" t="s">
        <v>8316</v>
      </c>
      <c r="S230" s="24">
        <v>42041</v>
      </c>
      <c r="T230" s="24">
        <v>42071</v>
      </c>
    </row>
    <row r="231" spans="1:20" ht="208" x14ac:dyDescent="0.2">
      <c r="A231" s="18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22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3">
        <v>2</v>
      </c>
      <c r="P231" s="18">
        <v>1.5</v>
      </c>
      <c r="Q231" s="18" t="s">
        <v>8315</v>
      </c>
      <c r="R231" s="18" t="s">
        <v>8316</v>
      </c>
      <c r="S231" s="24">
        <v>42307</v>
      </c>
      <c r="T231" s="24">
        <v>42322</v>
      </c>
    </row>
    <row r="232" spans="1:20" ht="208" x14ac:dyDescent="0.2">
      <c r="A232" s="18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22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3">
        <v>22</v>
      </c>
      <c r="P232" s="18">
        <v>126.5</v>
      </c>
      <c r="Q232" s="18" t="s">
        <v>8315</v>
      </c>
      <c r="R232" s="18" t="s">
        <v>8316</v>
      </c>
      <c r="S232" s="24">
        <v>42353</v>
      </c>
      <c r="T232" s="24">
        <v>42383</v>
      </c>
    </row>
    <row r="233" spans="1:20" ht="208" x14ac:dyDescent="0.2">
      <c r="A233" s="18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22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3">
        <v>0</v>
      </c>
      <c r="P233" s="18">
        <v>10</v>
      </c>
      <c r="Q233" s="18" t="s">
        <v>8315</v>
      </c>
      <c r="R233" s="18" t="s">
        <v>8316</v>
      </c>
      <c r="S233" s="24">
        <v>42058</v>
      </c>
      <c r="T233" s="24">
        <v>42087</v>
      </c>
    </row>
    <row r="234" spans="1:20" ht="192" x14ac:dyDescent="0.2">
      <c r="A234" s="18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22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3">
        <v>5</v>
      </c>
      <c r="P234" s="18">
        <v>9.4</v>
      </c>
      <c r="Q234" s="18" t="s">
        <v>8315</v>
      </c>
      <c r="R234" s="18" t="s">
        <v>8316</v>
      </c>
      <c r="S234" s="24">
        <v>42304</v>
      </c>
      <c r="T234" s="24">
        <v>42329</v>
      </c>
    </row>
    <row r="235" spans="1:20" ht="64" x14ac:dyDescent="0.2">
      <c r="A235" s="18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22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3">
        <v>0</v>
      </c>
      <c r="P235" s="18">
        <v>0</v>
      </c>
      <c r="Q235" s="18" t="s">
        <v>8315</v>
      </c>
      <c r="R235" s="18" t="s">
        <v>8316</v>
      </c>
      <c r="S235" s="24">
        <v>42538</v>
      </c>
      <c r="T235" s="24">
        <v>42568</v>
      </c>
    </row>
    <row r="236" spans="1:20" ht="208" x14ac:dyDescent="0.2">
      <c r="A236" s="18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22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3">
        <v>5</v>
      </c>
      <c r="P236" s="18">
        <v>30</v>
      </c>
      <c r="Q236" s="18" t="s">
        <v>8315</v>
      </c>
      <c r="R236" s="18" t="s">
        <v>8316</v>
      </c>
      <c r="S236" s="24">
        <v>42122</v>
      </c>
      <c r="T236" s="24">
        <v>42155</v>
      </c>
    </row>
    <row r="237" spans="1:20" ht="192" x14ac:dyDescent="0.2">
      <c r="A237" s="18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22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3">
        <v>3</v>
      </c>
      <c r="P237" s="18">
        <v>10.67</v>
      </c>
      <c r="Q237" s="18" t="s">
        <v>8315</v>
      </c>
      <c r="R237" s="18" t="s">
        <v>8316</v>
      </c>
      <c r="S237" s="24">
        <v>42209</v>
      </c>
      <c r="T237" s="24">
        <v>42223</v>
      </c>
    </row>
    <row r="238" spans="1:20" ht="224" x14ac:dyDescent="0.2">
      <c r="A238" s="18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22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3">
        <v>13</v>
      </c>
      <c r="P238" s="18">
        <v>25.5</v>
      </c>
      <c r="Q238" s="18" t="s">
        <v>8315</v>
      </c>
      <c r="R238" s="18" t="s">
        <v>8316</v>
      </c>
      <c r="S238" s="24">
        <v>41990</v>
      </c>
      <c r="T238" s="24">
        <v>42020</v>
      </c>
    </row>
    <row r="239" spans="1:20" ht="208" x14ac:dyDescent="0.2">
      <c r="A239" s="18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22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3">
        <v>0</v>
      </c>
      <c r="P239" s="18">
        <v>20</v>
      </c>
      <c r="Q239" s="18" t="s">
        <v>8315</v>
      </c>
      <c r="R239" s="18" t="s">
        <v>8316</v>
      </c>
      <c r="S239" s="24">
        <v>42039</v>
      </c>
      <c r="T239" s="24">
        <v>42099</v>
      </c>
    </row>
    <row r="240" spans="1:20" ht="192" x14ac:dyDescent="0.2">
      <c r="A240" s="18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22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3">
        <v>37</v>
      </c>
      <c r="P240" s="18">
        <v>91.25</v>
      </c>
      <c r="Q240" s="18" t="s">
        <v>8315</v>
      </c>
      <c r="R240" s="18" t="s">
        <v>8316</v>
      </c>
      <c r="S240" s="24">
        <v>41890</v>
      </c>
      <c r="T240" s="24">
        <v>41934</v>
      </c>
    </row>
    <row r="241" spans="1:20" ht="160" x14ac:dyDescent="0.2">
      <c r="A241" s="18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22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3">
        <v>0</v>
      </c>
      <c r="P241" s="18">
        <v>0</v>
      </c>
      <c r="Q241" s="18" t="s">
        <v>8315</v>
      </c>
      <c r="R241" s="18" t="s">
        <v>8316</v>
      </c>
      <c r="S241" s="24">
        <v>42495</v>
      </c>
      <c r="T241" s="24">
        <v>42525</v>
      </c>
    </row>
    <row r="242" spans="1:20" ht="224" x14ac:dyDescent="0.2">
      <c r="A242" s="18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22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3">
        <v>1</v>
      </c>
      <c r="P242" s="18">
        <v>50</v>
      </c>
      <c r="Q242" s="18" t="s">
        <v>8315</v>
      </c>
      <c r="R242" s="18" t="s">
        <v>8316</v>
      </c>
      <c r="S242" s="24">
        <v>42570</v>
      </c>
      <c r="T242" s="24">
        <v>42615</v>
      </c>
    </row>
    <row r="243" spans="1:20" ht="144" x14ac:dyDescent="0.2">
      <c r="A243" s="18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22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3">
        <v>0</v>
      </c>
      <c r="P243" s="18">
        <v>0</v>
      </c>
      <c r="Q243" s="18" t="s">
        <v>8315</v>
      </c>
      <c r="R243" s="18" t="s">
        <v>8316</v>
      </c>
      <c r="S243" s="24">
        <v>41927</v>
      </c>
      <c r="T243" s="24">
        <v>41937</v>
      </c>
    </row>
    <row r="244" spans="1:20" ht="208" x14ac:dyDescent="0.2">
      <c r="A244" s="18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22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3">
        <v>0</v>
      </c>
      <c r="P244" s="18">
        <v>0</v>
      </c>
      <c r="Q244" s="18" t="s">
        <v>8315</v>
      </c>
      <c r="R244" s="18" t="s">
        <v>8316</v>
      </c>
      <c r="S244" s="24">
        <v>42730</v>
      </c>
      <c r="T244" s="24">
        <v>42760</v>
      </c>
    </row>
    <row r="245" spans="1:20" ht="176" x14ac:dyDescent="0.2">
      <c r="A245" s="18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22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3">
        <v>27</v>
      </c>
      <c r="P245" s="18">
        <v>22.83</v>
      </c>
      <c r="Q245" s="18" t="s">
        <v>8315</v>
      </c>
      <c r="R245" s="18" t="s">
        <v>8316</v>
      </c>
      <c r="S245" s="24">
        <v>42475</v>
      </c>
      <c r="T245" s="24">
        <v>42505</v>
      </c>
    </row>
    <row r="246" spans="1:20" ht="192" x14ac:dyDescent="0.2">
      <c r="A246" s="18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22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3">
        <v>10</v>
      </c>
      <c r="P246" s="18">
        <v>16.670000000000002</v>
      </c>
      <c r="Q246" s="18" t="s">
        <v>8315</v>
      </c>
      <c r="R246" s="18" t="s">
        <v>8316</v>
      </c>
      <c r="S246" s="24">
        <v>42188</v>
      </c>
      <c r="T246" s="24">
        <v>42242</v>
      </c>
    </row>
    <row r="247" spans="1:20" ht="208" x14ac:dyDescent="0.2">
      <c r="A247" s="18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22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3">
        <v>71</v>
      </c>
      <c r="P247" s="18">
        <v>106.97</v>
      </c>
      <c r="Q247" s="18" t="s">
        <v>8315</v>
      </c>
      <c r="R247" s="18" t="s">
        <v>8316</v>
      </c>
      <c r="S247" s="24">
        <v>42053</v>
      </c>
      <c r="T247" s="24">
        <v>42096</v>
      </c>
    </row>
    <row r="248" spans="1:20" ht="208" x14ac:dyDescent="0.2">
      <c r="A248" s="18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22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3">
        <v>2</v>
      </c>
      <c r="P248" s="18">
        <v>10.25</v>
      </c>
      <c r="Q248" s="18" t="s">
        <v>8315</v>
      </c>
      <c r="R248" s="18" t="s">
        <v>8316</v>
      </c>
      <c r="S248" s="24">
        <v>41883</v>
      </c>
      <c r="T248" s="24">
        <v>41906</v>
      </c>
    </row>
    <row r="249" spans="1:20" ht="208" x14ac:dyDescent="0.2">
      <c r="A249" s="18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22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3">
        <v>2</v>
      </c>
      <c r="P249" s="18">
        <v>59</v>
      </c>
      <c r="Q249" s="18" t="s">
        <v>8315</v>
      </c>
      <c r="R249" s="18" t="s">
        <v>8316</v>
      </c>
      <c r="S249" s="24">
        <v>42767</v>
      </c>
      <c r="T249" s="24">
        <v>42797</v>
      </c>
    </row>
    <row r="250" spans="1:20" ht="192" x14ac:dyDescent="0.2">
      <c r="A250" s="18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22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3">
        <v>3</v>
      </c>
      <c r="P250" s="18">
        <v>15.67</v>
      </c>
      <c r="Q250" s="18" t="s">
        <v>8315</v>
      </c>
      <c r="R250" s="18" t="s">
        <v>8316</v>
      </c>
      <c r="S250" s="24">
        <v>42029</v>
      </c>
      <c r="T250" s="24">
        <v>42059</v>
      </c>
    </row>
    <row r="251" spans="1:20" ht="192" x14ac:dyDescent="0.2">
      <c r="A251" s="18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22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3">
        <v>0</v>
      </c>
      <c r="P251" s="18">
        <v>1</v>
      </c>
      <c r="Q251" s="18" t="s">
        <v>8315</v>
      </c>
      <c r="R251" s="18" t="s">
        <v>8316</v>
      </c>
      <c r="S251" s="24">
        <v>42358</v>
      </c>
      <c r="T251" s="24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5FC2-6676-E64D-8B39-AC5CD7CD5082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0965-E23D-FA4A-90BC-179DAB46C746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GB Musical - Box&amp;Wisker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McQuillan</cp:lastModifiedBy>
  <dcterms:created xsi:type="dcterms:W3CDTF">2017-04-20T15:17:24Z</dcterms:created>
  <dcterms:modified xsi:type="dcterms:W3CDTF">2021-12-24T04:19:47Z</dcterms:modified>
</cp:coreProperties>
</file>