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11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_CURSOS\_Carrera-Data-Analytics\4-Curso de BI-Utilidad y Areas de Oportunidad\"/>
    </mc:Choice>
  </mc:AlternateContent>
  <xr:revisionPtr revIDLastSave="0" documentId="13_ncr:1_{1BA4701E-F2D9-4492-BC9D-BF23DD6A0598}" xr6:coauthVersionLast="47" xr6:coauthVersionMax="47" xr10:uidLastSave="{00000000-0000-0000-0000-000000000000}"/>
  <bookViews>
    <workbookView xWindow="-120" yWindow="-120" windowWidth="20730" windowHeight="11160" firstSheet="9" activeTab="11" xr2:uid="{E7E535DA-8873-4876-B87F-41F201161035}"/>
  </bookViews>
  <sheets>
    <sheet name="Checklist" sheetId="6" r:id="rId1"/>
    <sheet name="Definición" sheetId="4" r:id="rId2"/>
    <sheet name="Stakeholders" sheetId="5" r:id="rId3"/>
    <sheet name="Estado de Resultados" sheetId="11" r:id="rId4"/>
    <sheet name="Income Statement" sheetId="1" r:id="rId5"/>
    <sheet name="Tipos de empresa" sheetId="2" r:id="rId6"/>
    <sheet name="Utilidad bruta y operativa" sheetId="3" r:id="rId7"/>
    <sheet name="Tipos de costos" sheetId="7" r:id="rId8"/>
    <sheet name="Margen de contribución" sheetId="9" r:id="rId9"/>
    <sheet name="Razones matemáticas" sheetId="10" r:id="rId10"/>
    <sheet name="Afluencias" sheetId="14" r:id="rId11"/>
    <sheet name="Dashboard afluencias" sheetId="16" r:id="rId12"/>
  </sheets>
  <definedNames>
    <definedName name="CafesVendidosA">#REF!</definedName>
    <definedName name="CafesVendidosB">#REF!</definedName>
    <definedName name="CostoGranoxVaso">#REF!</definedName>
    <definedName name="CostoPublicidadA">#REF!</definedName>
    <definedName name="CostoPublicidadB">#REF!</definedName>
    <definedName name="CostosOperativosA">#REF!</definedName>
    <definedName name="CostosOperativosB">#REF!</definedName>
    <definedName name="CostosProduccionA">#REF!</definedName>
    <definedName name="CostosProduccionB">#REF!</definedName>
    <definedName name="CostoVasoCarton">#REF!</definedName>
    <definedName name="MargenContribucion">#REF!</definedName>
    <definedName name="MargenContribucionPorc">#REF!</definedName>
    <definedName name="PrecioVenta">#REF!</definedName>
    <definedName name="SalarioEmpleado">#REF!</definedName>
    <definedName name="SegmentaciónDeDatos_Destino">#N/A</definedName>
    <definedName name="SegmentaciónDeDatos_Linea">#N/A</definedName>
    <definedName name="UtilidadBrutaA">#REF!</definedName>
    <definedName name="UtilidadBrutaB">#REF!</definedName>
    <definedName name="UtilidadOperativaA">#REF!</definedName>
    <definedName name="UtilidadOperativaB">#REF!</definedName>
    <definedName name="VentasA">#REF!</definedName>
    <definedName name="VentasB">#REF!</definedName>
  </definedNames>
  <calcPr calcId="191029"/>
  <pivotCaches>
    <pivotCache cacheId="7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6" l="1"/>
  <c r="B3" i="16"/>
  <c r="I19" i="9"/>
  <c r="G16" i="10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9"/>
  <c r="I18" i="9"/>
  <c r="C11" i="11"/>
  <c r="C11" i="1"/>
  <c r="C26" i="11"/>
  <c r="C22" i="11"/>
  <c r="C16" i="11"/>
  <c r="C10" i="11"/>
  <c r="H8" i="14"/>
  <c r="H7" i="14"/>
  <c r="H6" i="14"/>
  <c r="C18" i="11" l="1"/>
  <c r="C28" i="11" s="1"/>
  <c r="C30" i="11"/>
  <c r="C31" i="11" s="1"/>
  <c r="F17" i="6" l="1"/>
  <c r="F16" i="6"/>
  <c r="F15" i="6"/>
  <c r="F14" i="6"/>
  <c r="F13" i="6"/>
  <c r="F12" i="6"/>
  <c r="F11" i="6"/>
  <c r="I17" i="10"/>
  <c r="C17" i="10"/>
  <c r="C18" i="10" s="1"/>
  <c r="I33" i="10"/>
  <c r="C33" i="10"/>
  <c r="I29" i="10"/>
  <c r="C29" i="10"/>
  <c r="I23" i="10"/>
  <c r="C23" i="10"/>
  <c r="F16" i="10" s="1"/>
  <c r="Q12" i="9"/>
  <c r="S9" i="9" s="1"/>
  <c r="U9" i="9" s="1"/>
  <c r="E26" i="2"/>
  <c r="E22" i="2"/>
  <c r="E16" i="2"/>
  <c r="E11" i="2"/>
  <c r="C26" i="2"/>
  <c r="C22" i="2"/>
  <c r="C16" i="2"/>
  <c r="C11" i="2"/>
  <c r="C26" i="1"/>
  <c r="C22" i="1"/>
  <c r="C16" i="1"/>
  <c r="C10" i="1"/>
  <c r="F15" i="10" l="1"/>
  <c r="F18" i="10"/>
  <c r="F19" i="10" s="1"/>
  <c r="F18" i="6"/>
  <c r="G19" i="6" s="1"/>
  <c r="I18" i="10"/>
  <c r="G18" i="10" s="1"/>
  <c r="G19" i="10" s="1"/>
  <c r="C25" i="10"/>
  <c r="C35" i="10" s="1"/>
  <c r="C37" i="10" s="1"/>
  <c r="C38" i="10" s="1"/>
  <c r="F17" i="10" s="1"/>
  <c r="C18" i="2"/>
  <c r="C28" i="2" s="1"/>
  <c r="E18" i="2"/>
  <c r="E28" i="2" s="1"/>
  <c r="E30" i="2" s="1"/>
  <c r="E31" i="2" s="1"/>
  <c r="C18" i="1"/>
  <c r="C28" i="1" s="1"/>
  <c r="I25" i="10" l="1"/>
  <c r="I35" i="10" s="1"/>
  <c r="I37" i="10" s="1"/>
  <c r="I38" i="10" s="1"/>
  <c r="G17" i="10" s="1"/>
  <c r="G15" i="10"/>
  <c r="C30" i="2"/>
  <c r="C31" i="2" s="1"/>
  <c r="C30" i="1"/>
  <c r="C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</authors>
  <commentList>
    <comment ref="B12" authorId="0" shapeId="0" xr:uid="{BC4A51DB-8D73-494F-87AA-28A795EBBCAB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Partes interesadas: 
- Accionistas / Shareholders
- Clientes
- Proveedores
- Empleados
- Sociedad/Comunidad
- Gobierno (taxes y cumplimiento de normativas)</t>
        </r>
      </text>
    </comment>
    <comment ref="B13" authorId="0" shapeId="0" xr:uid="{FF030EE7-5D17-4707-86CD-27BBBE72ACE6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Services / Merchandising  / Manufacturing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</authors>
  <commentList>
    <comment ref="B11" authorId="0" shapeId="0" xr:uid="{1DA83470-4F56-469A-8585-39EAAEE312DF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Gross Profit Margin = (Product Sales - Cost of Goods sold) / Product Sales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</authors>
  <commentList>
    <comment ref="B11" authorId="0" shapeId="0" xr:uid="{9A19782D-7937-4336-8E33-74751648D4B7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El </t>
        </r>
        <r>
          <rPr>
            <b/>
            <sz val="9"/>
            <color indexed="81"/>
            <rFont val="Tahoma"/>
            <family val="2"/>
          </rPr>
          <t>margen de contribucion</t>
        </r>
        <r>
          <rPr>
            <sz val="9"/>
            <color indexed="81"/>
            <rFont val="Tahoma"/>
            <family val="2"/>
          </rPr>
          <t xml:space="preserve"> (o contribution margin) es la diferencia entre el volumen de ventas y los costos variables
</t>
        </r>
        <r>
          <rPr>
            <b/>
            <sz val="9"/>
            <color indexed="81"/>
            <rFont val="Tahoma"/>
            <family val="2"/>
          </rPr>
          <t>Margen de Contribucion = Ingresos Totales − Costos Variables Totales</t>
        </r>
        <r>
          <rPr>
            <sz val="9"/>
            <color indexed="81"/>
            <rFont val="Tahoma"/>
            <family val="2"/>
          </rPr>
          <t xml:space="preserve">
Otra forma de calcular el margen de contribución es como el precio de venta por unidad menos el costo variable por unidad:
</t>
        </r>
        <r>
          <rPr>
            <b/>
            <sz val="9"/>
            <color indexed="81"/>
            <rFont val="Tahoma"/>
            <family val="2"/>
          </rPr>
          <t>Margen de Contribucion = Precio de Venta por Unidad − Costo Variable por Unidad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<sst xmlns="http://schemas.openxmlformats.org/spreadsheetml/2006/main" count="496" uniqueCount="181">
  <si>
    <t>Ventas</t>
  </si>
  <si>
    <t>Utilidad Bruta</t>
  </si>
  <si>
    <t>Gastos de venta</t>
  </si>
  <si>
    <t>Total de gastos operativos</t>
  </si>
  <si>
    <t>Utilidad Operativa</t>
  </si>
  <si>
    <t>Intereses en inversión</t>
  </si>
  <si>
    <t>Demanda perdida</t>
  </si>
  <si>
    <t>Impuestos</t>
  </si>
  <si>
    <t>Utilidad Neta</t>
  </si>
  <si>
    <t>Gastos de administración</t>
  </si>
  <si>
    <t>Total de otros Ingresos</t>
  </si>
  <si>
    <t>Total de otros Egresos</t>
  </si>
  <si>
    <t>Gastos Operativos</t>
  </si>
  <si>
    <t>Utilidad antes de Impuestos</t>
  </si>
  <si>
    <t>Costo de bienes vendidos</t>
  </si>
  <si>
    <t>Ingresos</t>
  </si>
  <si>
    <t>Otros Ingresos</t>
  </si>
  <si>
    <t>Otros Egresos</t>
  </si>
  <si>
    <t>Empresa A</t>
  </si>
  <si>
    <t>Empresa B</t>
  </si>
  <si>
    <t>-</t>
  </si>
  <si>
    <t>Actividades</t>
  </si>
  <si>
    <t>Aumento en los sueldos de los empleados</t>
  </si>
  <si>
    <t>Aumento en la renta de las oficinas</t>
  </si>
  <si>
    <t>Disminución en el precio de la  madera con la que haces los muebles que vendes</t>
  </si>
  <si>
    <t>Aumento en el margen de contribución</t>
  </si>
  <si>
    <t>Disminución de ventas</t>
  </si>
  <si>
    <t>Contratación de nuevos operadores en la fábrica</t>
  </si>
  <si>
    <t>Aumento en el presupuesto de gasto de mercadotécnia</t>
  </si>
  <si>
    <t>Compra de papelería y elementos de oficina</t>
  </si>
  <si>
    <t>Aumento en el costo de bienes vendidos</t>
  </si>
  <si>
    <t>Disminución de los gastos administrativos</t>
  </si>
  <si>
    <t>Sin contestar</t>
  </si>
  <si>
    <t>Respuesta</t>
  </si>
  <si>
    <t>Servicios</t>
  </si>
  <si>
    <t>Productos</t>
  </si>
  <si>
    <t>Stakeholders</t>
  </si>
  <si>
    <t>Stakeholder 1</t>
  </si>
  <si>
    <t>Stakeholder 2</t>
  </si>
  <si>
    <t>Ejemplos</t>
  </si>
  <si>
    <t>Costo de la electricidad</t>
  </si>
  <si>
    <t>Costo de clavos utilizados en la creación de tus productos</t>
  </si>
  <si>
    <t>Renta de las oficinas generales</t>
  </si>
  <si>
    <t>Comisión pagada a cada vendedor por conseguir clientes</t>
  </si>
  <si>
    <t>Nómina</t>
  </si>
  <si>
    <t>Presupuesto de publicidad mensual</t>
  </si>
  <si>
    <t>Internet</t>
  </si>
  <si>
    <t>Comisión pagada al banco por compras con tarjeta de crédito</t>
  </si>
  <si>
    <t>Pago de seguros para empleados</t>
  </si>
  <si>
    <t>Licencia de software para administración</t>
  </si>
  <si>
    <t>Costo Fijo</t>
  </si>
  <si>
    <t>Costo Variable</t>
  </si>
  <si>
    <t>Costo Semifijo</t>
  </si>
  <si>
    <t>Costos variables</t>
  </si>
  <si>
    <t>Total Costos Variables</t>
  </si>
  <si>
    <t>Margen de contribución</t>
  </si>
  <si>
    <t>Precio de venta</t>
  </si>
  <si>
    <t>Pan</t>
  </si>
  <si>
    <t>Carne</t>
  </si>
  <si>
    <t>Queso</t>
  </si>
  <si>
    <t>Gastos Fijos</t>
  </si>
  <si>
    <t>Punto de equilibrio en unidades</t>
  </si>
  <si>
    <t>Definición</t>
  </si>
  <si>
    <t>Tipos de empresa</t>
  </si>
  <si>
    <t>Utilidad Bruta y operativa</t>
  </si>
  <si>
    <t>Tipos de costos</t>
  </si>
  <si>
    <t>Razones matemáticas</t>
  </si>
  <si>
    <t>Stakeholders 3</t>
  </si>
  <si>
    <t>Accionistas</t>
  </si>
  <si>
    <t>Clientes</t>
  </si>
  <si>
    <t>Proveedores</t>
  </si>
  <si>
    <t>Revenue</t>
  </si>
  <si>
    <t>Operating Expenses</t>
  </si>
  <si>
    <t>Selling Expenses</t>
  </si>
  <si>
    <t>Administrative Expenses</t>
  </si>
  <si>
    <t>Total Operating Expenses</t>
  </si>
  <si>
    <t>Other Incomes</t>
  </si>
  <si>
    <t>Interests of Investments</t>
  </si>
  <si>
    <t>Total of Other Incomes</t>
  </si>
  <si>
    <t>Other Expenses</t>
  </si>
  <si>
    <t>Lost Lawsuit (example)</t>
  </si>
  <si>
    <t>Total of other expenses</t>
  </si>
  <si>
    <t>Taxes</t>
  </si>
  <si>
    <t>Net Income</t>
  </si>
  <si>
    <t>Sales Revenue / Services Rendered</t>
  </si>
  <si>
    <t>Gross Profit Margin</t>
  </si>
  <si>
    <t>Margen de Utilidad Bruta</t>
  </si>
  <si>
    <t>Operating Income (EBIT)</t>
  </si>
  <si>
    <t>Costs of Good Sold or Services (COGS)</t>
  </si>
  <si>
    <t>Gross Profit (or Gross Earnings)</t>
  </si>
  <si>
    <t>Costos por hamburguesa de queso</t>
  </si>
  <si>
    <t>Rebanada de queso</t>
  </si>
  <si>
    <t>Precio de Venta</t>
  </si>
  <si>
    <t>Punto de equilibrio</t>
  </si>
  <si>
    <t>unidades</t>
  </si>
  <si>
    <t>Volumen</t>
  </si>
  <si>
    <t>Costos Variables</t>
  </si>
  <si>
    <t>Costos Fijos</t>
  </si>
  <si>
    <t>Costo Total</t>
  </si>
  <si>
    <t>Margen de contribucion</t>
  </si>
  <si>
    <t>Margen de Contribucion</t>
  </si>
  <si>
    <r>
      <rPr>
        <b/>
        <sz val="11"/>
        <color theme="1"/>
        <rFont val="Calibri"/>
        <family val="2"/>
        <scheme val="minor"/>
      </rPr>
      <t>Gross Profit Margin</t>
    </r>
    <r>
      <rPr>
        <sz val="11"/>
        <color theme="1"/>
        <rFont val="Calibri"/>
        <family val="2"/>
        <scheme val="minor"/>
      </rPr>
      <t xml:space="preserve"> = Utilidad Bruta/ Ventas</t>
    </r>
  </si>
  <si>
    <r>
      <rPr>
        <b/>
        <sz val="11"/>
        <color theme="1"/>
        <rFont val="Calibri"/>
        <family val="2"/>
        <scheme val="minor"/>
      </rPr>
      <t>Net Profit Margin</t>
    </r>
    <r>
      <rPr>
        <sz val="11"/>
        <color theme="1"/>
        <rFont val="Calibri"/>
        <family val="2"/>
        <scheme val="minor"/>
      </rPr>
      <t xml:space="preserve"> = Utilidad Neta / Ventas</t>
    </r>
  </si>
  <si>
    <r>
      <rPr>
        <b/>
        <sz val="11"/>
        <color theme="1"/>
        <rFont val="Calibri"/>
        <family val="2"/>
        <scheme val="minor"/>
      </rPr>
      <t>Operative Profit Margin</t>
    </r>
    <r>
      <rPr>
        <sz val="11"/>
        <color theme="1"/>
        <rFont val="Calibri"/>
        <family val="2"/>
        <scheme val="minor"/>
      </rPr>
      <t xml:space="preserve"> = G. Operativos / Ventas</t>
    </r>
  </si>
  <si>
    <r>
      <t xml:space="preserve">Punto de Equilibrio </t>
    </r>
    <r>
      <rPr>
        <sz val="11"/>
        <color theme="1"/>
        <rFont val="Calibri"/>
        <family val="2"/>
        <scheme val="minor"/>
      </rPr>
      <t>= C. Fijos / (P.Venta/ C.Variable Unit.) = G. Operat / M. Contrib</t>
    </r>
  </si>
  <si>
    <t>Pantitlán</t>
  </si>
  <si>
    <t>Cuatro Caminos</t>
  </si>
  <si>
    <t>Indios Verdes</t>
  </si>
  <si>
    <t>Zaragoza</t>
  </si>
  <si>
    <t>Panteones</t>
  </si>
  <si>
    <t>Deptvo. 18 de Marzo</t>
  </si>
  <si>
    <t>Gómez Farías</t>
  </si>
  <si>
    <t>Tacuba</t>
  </si>
  <si>
    <t>Potrero</t>
  </si>
  <si>
    <t>Blvd. Puerto Aéreo</t>
  </si>
  <si>
    <t>Cuitláhuac</t>
  </si>
  <si>
    <t>La Raza</t>
  </si>
  <si>
    <t>Balbuena</t>
  </si>
  <si>
    <t>Popotla</t>
  </si>
  <si>
    <t>Tlatelolco</t>
  </si>
  <si>
    <t>Moctezuma</t>
  </si>
  <si>
    <t>Colegio Militar</t>
  </si>
  <si>
    <t>Guerrero</t>
  </si>
  <si>
    <t>San Lázaro</t>
  </si>
  <si>
    <t>Normal</t>
  </si>
  <si>
    <t>Hidalgo</t>
  </si>
  <si>
    <t>Candelaria</t>
  </si>
  <si>
    <t>San Cosme</t>
  </si>
  <si>
    <t>Juárez</t>
  </si>
  <si>
    <t>Merced</t>
  </si>
  <si>
    <t>Revolución</t>
  </si>
  <si>
    <t>Balderas</t>
  </si>
  <si>
    <t>Pino Suárez</t>
  </si>
  <si>
    <t>Niños Héroes/PJCDMX</t>
  </si>
  <si>
    <t>Isabel la Católica</t>
  </si>
  <si>
    <t>Bellas Artes</t>
  </si>
  <si>
    <t>Hospital General</t>
  </si>
  <si>
    <t>Salto del Agua</t>
  </si>
  <si>
    <t>Allende</t>
  </si>
  <si>
    <t>Centro Médico</t>
  </si>
  <si>
    <t>Zócalo</t>
  </si>
  <si>
    <t>Etiopía/Plaza de la Trans.</t>
  </si>
  <si>
    <t>Cuauhtémoc</t>
  </si>
  <si>
    <t>Eugenia</t>
  </si>
  <si>
    <t>Insurgentes</t>
  </si>
  <si>
    <t>San Antonio Abad</t>
  </si>
  <si>
    <t>División del Norte</t>
  </si>
  <si>
    <t>Sevilla</t>
  </si>
  <si>
    <t>Chabacano</t>
  </si>
  <si>
    <t>Zapata</t>
  </si>
  <si>
    <t>Chapultepec</t>
  </si>
  <si>
    <t>Viaducto</t>
  </si>
  <si>
    <t>Coyoacán</t>
  </si>
  <si>
    <t>Juanacatlán</t>
  </si>
  <si>
    <t>Xola</t>
  </si>
  <si>
    <t>Viveros/Derechos Humanos</t>
  </si>
  <si>
    <t>Tacubaya</t>
  </si>
  <si>
    <t>Villa de Cortés</t>
  </si>
  <si>
    <t>Miguel A. de Quevedo</t>
  </si>
  <si>
    <t>Observatorio</t>
  </si>
  <si>
    <t>Nativitas</t>
  </si>
  <si>
    <t>Copilco</t>
  </si>
  <si>
    <t>Portales</t>
  </si>
  <si>
    <t>Universidad</t>
  </si>
  <si>
    <t>Ermita</t>
  </si>
  <si>
    <t>General Anaya</t>
  </si>
  <si>
    <t>Tasqueña</t>
  </si>
  <si>
    <t>Linea 3</t>
  </si>
  <si>
    <t>Linea</t>
  </si>
  <si>
    <t>Destino</t>
  </si>
  <si>
    <t>Afluencia</t>
  </si>
  <si>
    <t>Linea 2</t>
  </si>
  <si>
    <t>Linea 1</t>
  </si>
  <si>
    <t>Preguntas:</t>
  </si>
  <si>
    <t>Que linea lleva mayor afluencia? Y que % del total?</t>
  </si>
  <si>
    <t>Cual es el destino de mayor afluencia?</t>
  </si>
  <si>
    <t>Etiquetas de fila</t>
  </si>
  <si>
    <t>Total general</t>
  </si>
  <si>
    <t>Suma de Afluencia</t>
  </si>
  <si>
    <t>Cantidad de lineas</t>
  </si>
  <si>
    <t>Afluencia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</si>
</sst>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_-* #,##0_-;\-* #,##0_-;_-* &quot;-&quot;??_-;_-@_-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rgb="FF657B83"/>
      <name val="Consolas"/>
      <family val="3"/>
    </font>
    <font>
      <sz val="11"/>
      <color theme="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164" fontId="3" fillId="2" borderId="0" xfId="1" applyNumberFormat="1" applyFont="1" applyFill="1" applyBorder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164" fontId="3" fillId="3" borderId="0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164" fontId="3" fillId="3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3" fillId="5" borderId="0" xfId="0" applyFont="1" applyFill="1"/>
    <xf numFmtId="164" fontId="5" fillId="5" borderId="0" xfId="1" applyNumberFormat="1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164" fontId="4" fillId="5" borderId="0" xfId="1" applyNumberFormat="1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164" fontId="3" fillId="7" borderId="0" xfId="1" applyNumberFormat="1" applyFont="1" applyFill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164" fontId="4" fillId="5" borderId="1" xfId="1" applyNumberFormat="1" applyFont="1" applyFill="1" applyBorder="1" applyAlignment="1">
      <alignment horizontal="center" vertic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 vertical="center"/>
    </xf>
    <xf numFmtId="0" fontId="3" fillId="8" borderId="0" xfId="0" applyFont="1" applyFill="1"/>
    <xf numFmtId="164" fontId="4" fillId="8" borderId="1" xfId="1" applyNumberFormat="1" applyFont="1" applyFill="1" applyBorder="1" applyAlignment="1">
      <alignment horizontal="center" vertical="center"/>
    </xf>
    <xf numFmtId="0" fontId="8" fillId="7" borderId="0" xfId="0" applyFont="1" applyFill="1"/>
    <xf numFmtId="164" fontId="3" fillId="7" borderId="2" xfId="1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8" fillId="7" borderId="0" xfId="0" applyFont="1" applyFill="1" applyAlignment="1">
      <alignment horizontal="right"/>
    </xf>
    <xf numFmtId="0" fontId="6" fillId="2" borderId="0" xfId="0" applyFont="1" applyFill="1"/>
    <xf numFmtId="0" fontId="3" fillId="5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64" fontId="4" fillId="2" borderId="0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0" fillId="9" borderId="0" xfId="0" applyFill="1"/>
    <xf numFmtId="0" fontId="3" fillId="9" borderId="0" xfId="0" applyFont="1" applyFill="1"/>
    <xf numFmtId="164" fontId="3" fillId="9" borderId="0" xfId="1" applyNumberFormat="1" applyFont="1" applyFill="1" applyBorder="1" applyAlignment="1">
      <alignment horizontal="center" vertical="center"/>
    </xf>
    <xf numFmtId="164" fontId="4" fillId="9" borderId="0" xfId="1" applyNumberFormat="1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64" fontId="5" fillId="9" borderId="0" xfId="1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left" vertical="center"/>
    </xf>
    <xf numFmtId="0" fontId="2" fillId="2" borderId="0" xfId="0" applyFont="1" applyFill="1"/>
    <xf numFmtId="0" fontId="7" fillId="2" borderId="0" xfId="0" applyFont="1" applyFill="1" applyAlignment="1">
      <alignment horizontal="left" vertical="center"/>
    </xf>
    <xf numFmtId="0" fontId="9" fillId="1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/>
    </xf>
    <xf numFmtId="0" fontId="6" fillId="11" borderId="0" xfId="0" applyFont="1" applyFill="1"/>
    <xf numFmtId="0" fontId="6" fillId="2" borderId="0" xfId="0" applyFont="1" applyFill="1" applyAlignment="1">
      <alignment horizontal="center"/>
    </xf>
    <xf numFmtId="0" fontId="7" fillId="6" borderId="0" xfId="0" applyFont="1" applyFill="1" applyAlignment="1">
      <alignment horizontal="left" vertical="center"/>
    </xf>
    <xf numFmtId="0" fontId="0" fillId="6" borderId="0" xfId="0" applyFill="1"/>
    <xf numFmtId="0" fontId="3" fillId="6" borderId="0" xfId="0" applyFont="1" applyFill="1"/>
    <xf numFmtId="164" fontId="3" fillId="6" borderId="0" xfId="1" applyNumberFormat="1" applyFont="1" applyFill="1" applyBorder="1" applyAlignment="1">
      <alignment horizontal="center" vertical="center"/>
    </xf>
    <xf numFmtId="164" fontId="4" fillId="6" borderId="0" xfId="1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64" fontId="5" fillId="6" borderId="0" xfId="1" applyNumberFormat="1" applyFont="1" applyFill="1" applyBorder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0" fillId="4" borderId="0" xfId="0" applyFill="1"/>
    <xf numFmtId="0" fontId="3" fillId="4" borderId="0" xfId="0" applyFont="1" applyFill="1"/>
    <xf numFmtId="164" fontId="3" fillId="4" borderId="0" xfId="1" applyNumberFormat="1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0" applyNumberFormat="1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4" fontId="2" fillId="2" borderId="0" xfId="1" applyFont="1" applyFill="1" applyAlignment="1">
      <alignment horizontal="center" vertical="center"/>
    </xf>
    <xf numFmtId="0" fontId="2" fillId="2" borderId="0" xfId="1" applyNumberFormat="1" applyFont="1" applyFill="1" applyAlignment="1">
      <alignment horizontal="center" vertical="center"/>
    </xf>
    <xf numFmtId="44" fontId="2" fillId="2" borderId="0" xfId="1" applyFont="1" applyFill="1" applyBorder="1" applyAlignment="1">
      <alignment horizontal="center" vertical="center"/>
    </xf>
    <xf numFmtId="9" fontId="0" fillId="2" borderId="0" xfId="2" applyFont="1" applyFill="1"/>
    <xf numFmtId="9" fontId="0" fillId="2" borderId="0" xfId="0" applyNumberFormat="1" applyFill="1"/>
    <xf numFmtId="0" fontId="11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0" fontId="0" fillId="7" borderId="0" xfId="0" applyFill="1"/>
    <xf numFmtId="0" fontId="9" fillId="7" borderId="0" xfId="0" applyFont="1" applyFill="1"/>
    <xf numFmtId="0" fontId="9" fillId="9" borderId="0" xfId="0" applyFont="1" applyFill="1"/>
    <xf numFmtId="9" fontId="2" fillId="2" borderId="0" xfId="2" applyFont="1" applyFill="1"/>
    <xf numFmtId="0" fontId="3" fillId="7" borderId="0" xfId="0" applyFont="1" applyFill="1" applyAlignment="1">
      <alignment wrapText="1"/>
    </xf>
    <xf numFmtId="9" fontId="3" fillId="7" borderId="0" xfId="2" applyFont="1" applyFill="1" applyAlignment="1">
      <alignment horizontal="center" vertical="center"/>
    </xf>
    <xf numFmtId="0" fontId="14" fillId="2" borderId="0" xfId="0" applyFont="1" applyFill="1" applyAlignment="1">
      <alignment wrapText="1"/>
    </xf>
    <xf numFmtId="44" fontId="0" fillId="2" borderId="0" xfId="1" applyFont="1" applyFill="1" applyAlignment="1">
      <alignment horizontal="center" vertical="center"/>
    </xf>
    <xf numFmtId="0" fontId="14" fillId="2" borderId="0" xfId="0" applyFont="1" applyFill="1"/>
    <xf numFmtId="0" fontId="0" fillId="2" borderId="0" xfId="0" applyFill="1" applyAlignment="1">
      <alignment vertical="center"/>
    </xf>
    <xf numFmtId="44" fontId="0" fillId="2" borderId="0" xfId="1" applyFont="1" applyFill="1" applyAlignment="1">
      <alignment vertical="center"/>
    </xf>
    <xf numFmtId="0" fontId="14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65" fontId="0" fillId="2" borderId="0" xfId="3" applyNumberFormat="1" applyFont="1" applyFill="1" applyAlignment="1">
      <alignment vertical="center"/>
    </xf>
    <xf numFmtId="4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 wrapText="1"/>
    </xf>
    <xf numFmtId="0" fontId="16" fillId="2" borderId="0" xfId="0" applyFont="1" applyFill="1" applyAlignment="1">
      <alignment vertical="center"/>
    </xf>
    <xf numFmtId="44" fontId="1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6" fontId="0" fillId="2" borderId="0" xfId="2" applyNumberFormat="1" applyFont="1" applyFill="1" applyAlignment="1">
      <alignment horizontal="center" vertical="center"/>
    </xf>
    <xf numFmtId="166" fontId="17" fillId="2" borderId="0" xfId="2" applyNumberFormat="1" applyFon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9" fontId="0" fillId="2" borderId="0" xfId="2" applyFont="1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9" fontId="0" fillId="2" borderId="0" xfId="2" applyFont="1" applyFill="1" applyAlignment="1">
      <alignment vertical="center"/>
    </xf>
    <xf numFmtId="44" fontId="17" fillId="2" borderId="0" xfId="1" applyFont="1" applyFill="1" applyAlignment="1">
      <alignment horizontal="center" vertical="center"/>
    </xf>
    <xf numFmtId="9" fontId="17" fillId="2" borderId="0" xfId="2" applyFont="1" applyFill="1" applyAlignment="1">
      <alignment horizontal="center" vertical="center"/>
    </xf>
    <xf numFmtId="0" fontId="14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9" fillId="0" borderId="0" xfId="0" applyFont="1"/>
    <xf numFmtId="0" fontId="0" fillId="14" borderId="0" xfId="0" applyFill="1"/>
    <xf numFmtId="10" fontId="0" fillId="0" borderId="0" xfId="0" applyNumberFormat="1"/>
    <xf numFmtId="9" fontId="0" fillId="0" borderId="0" xfId="2" applyFont="1" applyAlignment="1">
      <alignment horizontal="left"/>
    </xf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Punto de Equilibrio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7834983166601304"/>
          <c:y val="0.11911403432244588"/>
          <c:w val="0.77971800159290872"/>
          <c:h val="0.65300343527906413"/>
        </c:manualLayout>
      </c:layout>
      <c:lineChart>
        <c:grouping val="standard"/>
        <c:varyColors val="0"/>
        <c:ser>
          <c:idx val="1"/>
          <c:order val="1"/>
          <c:tx>
            <c:strRef>
              <c:f>'Margen de contribución'!$M$8</c:f>
              <c:strCache>
                <c:ptCount val="1"/>
                <c:pt idx="0">
                  <c:v>Costos Fijos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'Margen de contribución'!$K$9:$K$29</c:f>
              <c:numCache>
                <c:formatCode>General</c:formatCode>
                <c:ptCount val="2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'Margen de contribución'!$M$9:$M$29</c:f>
              <c:numCache>
                <c:formatCode>_("$"* #,##0.00_);_("$"* \(#,##0.00\);_("$"* "-"??_);_(@_)</c:formatCode>
                <c:ptCount val="21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6-4EBF-B6D6-86AE5B13AF08}"/>
            </c:ext>
          </c:extLst>
        </c:ser>
        <c:ser>
          <c:idx val="2"/>
          <c:order val="2"/>
          <c:tx>
            <c:strRef>
              <c:f>'Margen de contribución'!$N$8</c:f>
              <c:strCache>
                <c:ptCount val="1"/>
                <c:pt idx="0">
                  <c:v>Ingresos</c:v>
                </c:pt>
              </c:strCache>
            </c:strRef>
          </c:tx>
          <c:spPr>
            <a:ln w="571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'Margen de contribución'!$K$9:$K$29</c:f>
              <c:numCache>
                <c:formatCode>General</c:formatCode>
                <c:ptCount val="2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'Margen de contribución'!$N$9:$N$29</c:f>
              <c:numCache>
                <c:formatCode>_("$"* #,##0.00_);_("$"* \(#,##0.00\);_("$"* "-"??_);_(@_)</c:formatCode>
                <c:ptCount val="21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6-4EBF-B6D6-86AE5B13AF08}"/>
            </c:ext>
          </c:extLst>
        </c:ser>
        <c:ser>
          <c:idx val="3"/>
          <c:order val="3"/>
          <c:tx>
            <c:strRef>
              <c:f>'Margen de contribución'!$O$8</c:f>
              <c:strCache>
                <c:ptCount val="1"/>
                <c:pt idx="0">
                  <c:v>Costo Total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89F6-4EBF-B6D6-86AE5B13AF08}"/>
              </c:ext>
            </c:extLst>
          </c:dPt>
          <c:cat>
            <c:numRef>
              <c:f>'Margen de contribución'!$K$9:$K$29</c:f>
              <c:numCache>
                <c:formatCode>General</c:formatCode>
                <c:ptCount val="21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  <c:pt idx="16">
                  <c:v>3200</c:v>
                </c:pt>
                <c:pt idx="17">
                  <c:v>3400</c:v>
                </c:pt>
                <c:pt idx="18">
                  <c:v>3600</c:v>
                </c:pt>
                <c:pt idx="19">
                  <c:v>3800</c:v>
                </c:pt>
                <c:pt idx="20">
                  <c:v>4000</c:v>
                </c:pt>
              </c:numCache>
            </c:numRef>
          </c:cat>
          <c:val>
            <c:numRef>
              <c:f>'Margen de contribución'!$O$9:$O$29</c:f>
              <c:numCache>
                <c:formatCode>_("$"* #,##0.00_);_("$"* \(#,##0.00\);_("$"* "-"??_);_(@_)</c:formatCode>
                <c:ptCount val="21"/>
                <c:pt idx="0">
                  <c:v>2000</c:v>
                </c:pt>
                <c:pt idx="1">
                  <c:v>2100</c:v>
                </c:pt>
                <c:pt idx="2">
                  <c:v>2200</c:v>
                </c:pt>
                <c:pt idx="3">
                  <c:v>2300</c:v>
                </c:pt>
                <c:pt idx="4">
                  <c:v>2400</c:v>
                </c:pt>
                <c:pt idx="5">
                  <c:v>2500</c:v>
                </c:pt>
                <c:pt idx="6">
                  <c:v>2600</c:v>
                </c:pt>
                <c:pt idx="7">
                  <c:v>2700</c:v>
                </c:pt>
                <c:pt idx="8">
                  <c:v>2800</c:v>
                </c:pt>
                <c:pt idx="9">
                  <c:v>2900</c:v>
                </c:pt>
                <c:pt idx="10">
                  <c:v>3000</c:v>
                </c:pt>
                <c:pt idx="11">
                  <c:v>3100</c:v>
                </c:pt>
                <c:pt idx="12">
                  <c:v>3200</c:v>
                </c:pt>
                <c:pt idx="13">
                  <c:v>3300</c:v>
                </c:pt>
                <c:pt idx="14">
                  <c:v>3400</c:v>
                </c:pt>
                <c:pt idx="15">
                  <c:v>3500</c:v>
                </c:pt>
                <c:pt idx="16">
                  <c:v>3600</c:v>
                </c:pt>
                <c:pt idx="17">
                  <c:v>3700</c:v>
                </c:pt>
                <c:pt idx="18">
                  <c:v>3800</c:v>
                </c:pt>
                <c:pt idx="19">
                  <c:v>3900</c:v>
                </c:pt>
                <c:pt idx="2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F6-4EBF-B6D6-86AE5B13A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878176"/>
        <c:axId val="1385782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'Margen de contribución'!$L$8</c15:sqref>
                        </c15:formulaRef>
                      </c:ext>
                    </c:extLst>
                    <c:strCache>
                      <c:ptCount val="1"/>
                      <c:pt idx="0">
                        <c:v>Costos Variables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'Margen de contribución'!$K$9:$K$29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600</c:v>
                      </c:pt>
                      <c:pt idx="4">
                        <c:v>800</c:v>
                      </c:pt>
                      <c:pt idx="5">
                        <c:v>1000</c:v>
                      </c:pt>
                      <c:pt idx="6">
                        <c:v>1200</c:v>
                      </c:pt>
                      <c:pt idx="7">
                        <c:v>1400</c:v>
                      </c:pt>
                      <c:pt idx="8">
                        <c:v>1600</c:v>
                      </c:pt>
                      <c:pt idx="9">
                        <c:v>1800</c:v>
                      </c:pt>
                      <c:pt idx="10">
                        <c:v>2000</c:v>
                      </c:pt>
                      <c:pt idx="11">
                        <c:v>2200</c:v>
                      </c:pt>
                      <c:pt idx="12">
                        <c:v>2400</c:v>
                      </c:pt>
                      <c:pt idx="13">
                        <c:v>2600</c:v>
                      </c:pt>
                      <c:pt idx="14">
                        <c:v>2800</c:v>
                      </c:pt>
                      <c:pt idx="15">
                        <c:v>3000</c:v>
                      </c:pt>
                      <c:pt idx="16">
                        <c:v>3200</c:v>
                      </c:pt>
                      <c:pt idx="17">
                        <c:v>3400</c:v>
                      </c:pt>
                      <c:pt idx="18">
                        <c:v>3600</c:v>
                      </c:pt>
                      <c:pt idx="19">
                        <c:v>3800</c:v>
                      </c:pt>
                      <c:pt idx="20">
                        <c:v>4000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'Margen de contribución'!$L$9:$L$29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1"/>
                      <c:pt idx="0">
                        <c:v>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400</c:v>
                      </c:pt>
                      <c:pt idx="5">
                        <c:v>500</c:v>
                      </c:pt>
                      <c:pt idx="6">
                        <c:v>600</c:v>
                      </c:pt>
                      <c:pt idx="7">
                        <c:v>700</c:v>
                      </c:pt>
                      <c:pt idx="8">
                        <c:v>800</c:v>
                      </c:pt>
                      <c:pt idx="9">
                        <c:v>900</c:v>
                      </c:pt>
                      <c:pt idx="10">
                        <c:v>1000</c:v>
                      </c:pt>
                      <c:pt idx="11">
                        <c:v>1100</c:v>
                      </c:pt>
                      <c:pt idx="12">
                        <c:v>1200</c:v>
                      </c:pt>
                      <c:pt idx="13">
                        <c:v>1300</c:v>
                      </c:pt>
                      <c:pt idx="14">
                        <c:v>1400</c:v>
                      </c:pt>
                      <c:pt idx="15">
                        <c:v>1500</c:v>
                      </c:pt>
                      <c:pt idx="16">
                        <c:v>1600</c:v>
                      </c:pt>
                      <c:pt idx="17">
                        <c:v>1700</c:v>
                      </c:pt>
                      <c:pt idx="18">
                        <c:v>1800</c:v>
                      </c:pt>
                      <c:pt idx="19">
                        <c:v>1900</c:v>
                      </c:pt>
                      <c:pt idx="20">
                        <c:v>2000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9F6-4EBF-B6D6-86AE5B13AF08}"/>
                  </c:ext>
                </c:extLst>
              </c15:ser>
            </c15:filteredLineSeries>
          </c:ext>
        </c:extLst>
      </c:lineChart>
      <c:catAx>
        <c:axId val="133987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Volumen de Actividad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5782656"/>
        <c:crosses val="autoZero"/>
        <c:auto val="1"/>
        <c:lblAlgn val="ctr"/>
        <c:lblOffset val="100"/>
        <c:noMultiLvlLbl val="0"/>
      </c:catAx>
      <c:valAx>
        <c:axId val="13857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Costo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39878176"/>
        <c:crosses val="autoZero"/>
        <c:crossBetween val="between"/>
      </c:valAx>
      <c:spPr>
        <a:noFill/>
        <a:ln>
          <a:solidFill>
            <a:srgbClr val="00B050"/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2124212763006951"/>
          <c:y val="0.13008821472959661"/>
          <c:w val="0.70147177136073369"/>
          <c:h val="7.3603983254753064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[4-Practicas.xlsx]Afluencias!TablaDinámica1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Afluencias!$F$5</c:f>
              <c:strCache>
                <c:ptCount val="1"/>
                <c:pt idx="0">
                  <c:v>Afluencia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BB-4361-8797-C4118FFEC9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BB-4361-8797-C4118FFEC9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0BB-4361-8797-C4118FFEC9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Afluencias!$E$6:$E$9</c:f>
              <c:strCache>
                <c:ptCount val="3"/>
                <c:pt idx="0">
                  <c:v>Linea 1</c:v>
                </c:pt>
                <c:pt idx="1">
                  <c:v>Linea 2</c:v>
                </c:pt>
                <c:pt idx="2">
                  <c:v>Linea 3</c:v>
                </c:pt>
              </c:strCache>
            </c:strRef>
          </c:cat>
          <c:val>
            <c:numRef>
              <c:f>Afluencias!$F$6:$F$9</c:f>
              <c:numCache>
                <c:formatCode>0.00%</c:formatCode>
                <c:ptCount val="3"/>
                <c:pt idx="0">
                  <c:v>0.41064882700458477</c:v>
                </c:pt>
                <c:pt idx="1">
                  <c:v>0.29757496089832597</c:v>
                </c:pt>
                <c:pt idx="2">
                  <c:v>0.29177621209708926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BB-4361-8797-C4118FFEC982}"/>
            </c:ext>
          </c:extLst>
        </c:ser>
        <c:ser>
          <c:idx val="1"/>
          <c:order val="1"/>
          <c:tx>
            <c:strRef>
              <c:f>Afluencias!$G$5</c:f>
              <c:strCache>
                <c:ptCount val="1"/>
                <c:pt idx="0">
                  <c:v>Suma de Afluencia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Afluencias!$E$6:$E$9</c:f>
              <c:strCache>
                <c:ptCount val="3"/>
                <c:pt idx="0">
                  <c:v>Linea 1</c:v>
                </c:pt>
                <c:pt idx="1">
                  <c:v>Linea 2</c:v>
                </c:pt>
                <c:pt idx="2">
                  <c:v>Linea 3</c:v>
                </c:pt>
              </c:strCache>
            </c:strRef>
          </c:cat>
          <c:val>
            <c:numRef>
              <c:f>Afluencias!$G$6:$G$9</c:f>
              <c:numCache>
                <c:formatCode>General</c:formatCode>
                <c:ptCount val="3"/>
                <c:pt idx="0">
                  <c:v>22478385</c:v>
                </c:pt>
                <c:pt idx="1">
                  <c:v>16288868</c:v>
                </c:pt>
                <c:pt idx="2">
                  <c:v>15971452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0BB-4361-8797-C4118FFEC9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68985126859139"/>
          <c:y val="0.32603018372703418"/>
          <c:w val="0.17364029164893968"/>
          <c:h val="0.37764677959921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[4-Practicas.xlsx]Afluencias!TablaDinámica3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Afluencias!$I$11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Afluencias!$H$12:$H$74</c:f>
              <c:strCache>
                <c:ptCount val="62"/>
                <c:pt idx="0">
                  <c:v>Popotla</c:v>
                </c:pt>
                <c:pt idx="1">
                  <c:v>Juanacatlán</c:v>
                </c:pt>
                <c:pt idx="2">
                  <c:v>Colegio Militar</c:v>
                </c:pt>
                <c:pt idx="3">
                  <c:v>Guerrero</c:v>
                </c:pt>
                <c:pt idx="4">
                  <c:v>Panteones</c:v>
                </c:pt>
                <c:pt idx="5">
                  <c:v>Ermita</c:v>
                </c:pt>
                <c:pt idx="6">
                  <c:v>Balbuena</c:v>
                </c:pt>
                <c:pt idx="7">
                  <c:v>General Anaya</c:v>
                </c:pt>
                <c:pt idx="8">
                  <c:v>Villa de Cortés</c:v>
                </c:pt>
                <c:pt idx="9">
                  <c:v>Xola</c:v>
                </c:pt>
                <c:pt idx="10">
                  <c:v>División del Norte</c:v>
                </c:pt>
                <c:pt idx="11">
                  <c:v>Viaducto</c:v>
                </c:pt>
                <c:pt idx="12">
                  <c:v>Tlatelolco</c:v>
                </c:pt>
                <c:pt idx="13">
                  <c:v>Cuitláhuac</c:v>
                </c:pt>
                <c:pt idx="14">
                  <c:v>Nativitas</c:v>
                </c:pt>
                <c:pt idx="15">
                  <c:v>Potrero</c:v>
                </c:pt>
                <c:pt idx="16">
                  <c:v>Eugenia</c:v>
                </c:pt>
                <c:pt idx="17">
                  <c:v>Allende</c:v>
                </c:pt>
                <c:pt idx="18">
                  <c:v>Juárez</c:v>
                </c:pt>
                <c:pt idx="19">
                  <c:v>San Cosme</c:v>
                </c:pt>
                <c:pt idx="20">
                  <c:v>Hospital General</c:v>
                </c:pt>
                <c:pt idx="21">
                  <c:v>Niños Héroes/PJCDMX</c:v>
                </c:pt>
                <c:pt idx="22">
                  <c:v>San Antonio Abad</c:v>
                </c:pt>
                <c:pt idx="23">
                  <c:v>Bellas Artes</c:v>
                </c:pt>
                <c:pt idx="24">
                  <c:v>Centro Médico</c:v>
                </c:pt>
                <c:pt idx="25">
                  <c:v>Portales</c:v>
                </c:pt>
                <c:pt idx="26">
                  <c:v>Coyoacán</c:v>
                </c:pt>
                <c:pt idx="27">
                  <c:v>Zapata</c:v>
                </c:pt>
                <c:pt idx="28">
                  <c:v>Viveros/Derechos Humanos</c:v>
                </c:pt>
                <c:pt idx="29">
                  <c:v>San Lázaro</c:v>
                </c:pt>
                <c:pt idx="30">
                  <c:v>Cuauhtémoc</c:v>
                </c:pt>
                <c:pt idx="31">
                  <c:v>Revolución</c:v>
                </c:pt>
                <c:pt idx="32">
                  <c:v>Isabel la Católica</c:v>
                </c:pt>
                <c:pt idx="33">
                  <c:v>Copilco</c:v>
                </c:pt>
                <c:pt idx="34">
                  <c:v>Normal</c:v>
                </c:pt>
                <c:pt idx="35">
                  <c:v>Salto del Agua</c:v>
                </c:pt>
                <c:pt idx="36">
                  <c:v>Moctezuma</c:v>
                </c:pt>
                <c:pt idx="37">
                  <c:v>Etiopía/Plaza de la Trans.</c:v>
                </c:pt>
                <c:pt idx="38">
                  <c:v>Balderas</c:v>
                </c:pt>
                <c:pt idx="39">
                  <c:v>Blvd. Puerto Aéreo</c:v>
                </c:pt>
                <c:pt idx="40">
                  <c:v>Sevilla</c:v>
                </c:pt>
                <c:pt idx="41">
                  <c:v>Chabacano</c:v>
                </c:pt>
                <c:pt idx="42">
                  <c:v>Deptvo. 18 de Marzo</c:v>
                </c:pt>
                <c:pt idx="43">
                  <c:v>Zócalo</c:v>
                </c:pt>
                <c:pt idx="44">
                  <c:v>La Raza</c:v>
                </c:pt>
                <c:pt idx="45">
                  <c:v>Miguel A. de Quevedo</c:v>
                </c:pt>
                <c:pt idx="46">
                  <c:v>Tacuba</c:v>
                </c:pt>
                <c:pt idx="47">
                  <c:v>Hidalgo</c:v>
                </c:pt>
                <c:pt idx="48">
                  <c:v>Candelaria</c:v>
                </c:pt>
                <c:pt idx="49">
                  <c:v>Gómez Farías</c:v>
                </c:pt>
                <c:pt idx="50">
                  <c:v>Tacubaya</c:v>
                </c:pt>
                <c:pt idx="51">
                  <c:v>Universidad</c:v>
                </c:pt>
                <c:pt idx="52">
                  <c:v>Chapultepec</c:v>
                </c:pt>
                <c:pt idx="53">
                  <c:v>Zaragoza</c:v>
                </c:pt>
                <c:pt idx="54">
                  <c:v>Insurgentes</c:v>
                </c:pt>
                <c:pt idx="55">
                  <c:v>Observatorio</c:v>
                </c:pt>
                <c:pt idx="56">
                  <c:v>Tasqueña</c:v>
                </c:pt>
                <c:pt idx="57">
                  <c:v>Merced</c:v>
                </c:pt>
                <c:pt idx="58">
                  <c:v>Pino Suárez</c:v>
                </c:pt>
                <c:pt idx="59">
                  <c:v>Pantitlán</c:v>
                </c:pt>
                <c:pt idx="60">
                  <c:v>Cuatro Caminos</c:v>
                </c:pt>
                <c:pt idx="61">
                  <c:v>Indios Verdes</c:v>
                </c:pt>
              </c:strCache>
            </c:strRef>
          </c:cat>
          <c:val>
            <c:numRef>
              <c:f>Afluencias!$I$12:$I$74</c:f>
              <c:numCache>
                <c:formatCode>General</c:formatCode>
                <c:ptCount val="62"/>
                <c:pt idx="0">
                  <c:v>214288</c:v>
                </c:pt>
                <c:pt idx="1">
                  <c:v>284008</c:v>
                </c:pt>
                <c:pt idx="2">
                  <c:v>305058</c:v>
                </c:pt>
                <c:pt idx="3">
                  <c:v>320559</c:v>
                </c:pt>
                <c:pt idx="4">
                  <c:v>332284</c:v>
                </c:pt>
                <c:pt idx="5">
                  <c:v>386483</c:v>
                </c:pt>
                <c:pt idx="6">
                  <c:v>398057</c:v>
                </c:pt>
                <c:pt idx="7">
                  <c:v>400631</c:v>
                </c:pt>
                <c:pt idx="8">
                  <c:v>435451</c:v>
                </c:pt>
                <c:pt idx="9">
                  <c:v>439939</c:v>
                </c:pt>
                <c:pt idx="10">
                  <c:v>441724</c:v>
                </c:pt>
                <c:pt idx="11">
                  <c:v>450071</c:v>
                </c:pt>
                <c:pt idx="12">
                  <c:v>455146</c:v>
                </c:pt>
                <c:pt idx="13">
                  <c:v>455420</c:v>
                </c:pt>
                <c:pt idx="14">
                  <c:v>457352</c:v>
                </c:pt>
                <c:pt idx="15">
                  <c:v>461215</c:v>
                </c:pt>
                <c:pt idx="16">
                  <c:v>466241</c:v>
                </c:pt>
                <c:pt idx="17">
                  <c:v>470901</c:v>
                </c:pt>
                <c:pt idx="18">
                  <c:v>478835</c:v>
                </c:pt>
                <c:pt idx="19">
                  <c:v>495449</c:v>
                </c:pt>
                <c:pt idx="20">
                  <c:v>506652</c:v>
                </c:pt>
                <c:pt idx="21">
                  <c:v>519639</c:v>
                </c:pt>
                <c:pt idx="22">
                  <c:v>524054</c:v>
                </c:pt>
                <c:pt idx="23">
                  <c:v>524534</c:v>
                </c:pt>
                <c:pt idx="24">
                  <c:v>532592</c:v>
                </c:pt>
                <c:pt idx="25">
                  <c:v>564006</c:v>
                </c:pt>
                <c:pt idx="26">
                  <c:v>596947</c:v>
                </c:pt>
                <c:pt idx="27">
                  <c:v>622317</c:v>
                </c:pt>
                <c:pt idx="28">
                  <c:v>640498</c:v>
                </c:pt>
                <c:pt idx="29">
                  <c:v>651993</c:v>
                </c:pt>
                <c:pt idx="30">
                  <c:v>661982</c:v>
                </c:pt>
                <c:pt idx="31">
                  <c:v>672370</c:v>
                </c:pt>
                <c:pt idx="32">
                  <c:v>698166</c:v>
                </c:pt>
                <c:pt idx="33">
                  <c:v>705157</c:v>
                </c:pt>
                <c:pt idx="34">
                  <c:v>706543</c:v>
                </c:pt>
                <c:pt idx="35">
                  <c:v>727402</c:v>
                </c:pt>
                <c:pt idx="36">
                  <c:v>747269</c:v>
                </c:pt>
                <c:pt idx="37">
                  <c:v>796891</c:v>
                </c:pt>
                <c:pt idx="38">
                  <c:v>853939</c:v>
                </c:pt>
                <c:pt idx="39">
                  <c:v>862002</c:v>
                </c:pt>
                <c:pt idx="40">
                  <c:v>871097</c:v>
                </c:pt>
                <c:pt idx="41">
                  <c:v>878753</c:v>
                </c:pt>
                <c:pt idx="42">
                  <c:v>901713</c:v>
                </c:pt>
                <c:pt idx="43">
                  <c:v>916913</c:v>
                </c:pt>
                <c:pt idx="44">
                  <c:v>946485</c:v>
                </c:pt>
                <c:pt idx="45">
                  <c:v>1004337</c:v>
                </c:pt>
                <c:pt idx="46">
                  <c:v>1009952</c:v>
                </c:pt>
                <c:pt idx="47">
                  <c:v>1149638</c:v>
                </c:pt>
                <c:pt idx="48">
                  <c:v>1171656</c:v>
                </c:pt>
                <c:pt idx="49">
                  <c:v>1203240</c:v>
                </c:pt>
                <c:pt idx="50">
                  <c:v>1315554</c:v>
                </c:pt>
                <c:pt idx="51">
                  <c:v>1410258</c:v>
                </c:pt>
                <c:pt idx="52">
                  <c:v>1417130</c:v>
                </c:pt>
                <c:pt idx="53">
                  <c:v>1549104</c:v>
                </c:pt>
                <c:pt idx="54">
                  <c:v>1701662</c:v>
                </c:pt>
                <c:pt idx="55">
                  <c:v>1750933</c:v>
                </c:pt>
                <c:pt idx="56">
                  <c:v>1765903</c:v>
                </c:pt>
                <c:pt idx="57">
                  <c:v>1921425</c:v>
                </c:pt>
                <c:pt idx="58">
                  <c:v>1925203</c:v>
                </c:pt>
                <c:pt idx="59">
                  <c:v>2400619</c:v>
                </c:pt>
                <c:pt idx="60">
                  <c:v>2722297</c:v>
                </c:pt>
                <c:pt idx="61">
                  <c:v>3540768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7A-41CA-8A24-80056FAC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235344"/>
        <c:axId val="215425632"/>
      </c:barChart>
      <c:catAx>
        <c:axId val="21223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5425632"/>
        <c:crosses val="autoZero"/>
        <c:auto val="1"/>
        <c:lblAlgn val="ctr"/>
        <c:lblOffset val="100"/>
        <c:noMultiLvlLbl val="0"/>
      </c:catAx>
      <c:valAx>
        <c:axId val="21542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23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[4-Practicas.xlsx]Afluencias!TablaDinámica2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Afluencias!$F$11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Afluencias!$E$12:$E$74</c:f>
              <c:strCache>
                <c:ptCount val="62"/>
                <c:pt idx="0">
                  <c:v>Allende</c:v>
                </c:pt>
                <c:pt idx="1">
                  <c:v>Balbuena</c:v>
                </c:pt>
                <c:pt idx="2">
                  <c:v>Balderas</c:v>
                </c:pt>
                <c:pt idx="3">
                  <c:v>Bellas Artes</c:v>
                </c:pt>
                <c:pt idx="4">
                  <c:v>Blvd. Puerto Aéreo</c:v>
                </c:pt>
                <c:pt idx="5">
                  <c:v>Candelaria</c:v>
                </c:pt>
                <c:pt idx="6">
                  <c:v>Centro Médico</c:v>
                </c:pt>
                <c:pt idx="7">
                  <c:v>Chabacano</c:v>
                </c:pt>
                <c:pt idx="8">
                  <c:v>Chapultepec</c:v>
                </c:pt>
                <c:pt idx="9">
                  <c:v>Colegio Militar</c:v>
                </c:pt>
                <c:pt idx="10">
                  <c:v>Copilco</c:v>
                </c:pt>
                <c:pt idx="11">
                  <c:v>Coyoacán</c:v>
                </c:pt>
                <c:pt idx="12">
                  <c:v>Cuatro Caminos</c:v>
                </c:pt>
                <c:pt idx="13">
                  <c:v>Cuauhtémoc</c:v>
                </c:pt>
                <c:pt idx="14">
                  <c:v>Cuitláhuac</c:v>
                </c:pt>
                <c:pt idx="15">
                  <c:v>Deptvo. 18 de Marzo</c:v>
                </c:pt>
                <c:pt idx="16">
                  <c:v>División del Norte</c:v>
                </c:pt>
                <c:pt idx="17">
                  <c:v>Ermita</c:v>
                </c:pt>
                <c:pt idx="18">
                  <c:v>Etiopía/Plaza de la Trans.</c:v>
                </c:pt>
                <c:pt idx="19">
                  <c:v>Eugenia</c:v>
                </c:pt>
                <c:pt idx="20">
                  <c:v>General Anaya</c:v>
                </c:pt>
                <c:pt idx="21">
                  <c:v>Gómez Farías</c:v>
                </c:pt>
                <c:pt idx="22">
                  <c:v>Guerrero</c:v>
                </c:pt>
                <c:pt idx="23">
                  <c:v>Hidalgo</c:v>
                </c:pt>
                <c:pt idx="24">
                  <c:v>Hospital General</c:v>
                </c:pt>
                <c:pt idx="25">
                  <c:v>Indios Verdes</c:v>
                </c:pt>
                <c:pt idx="26">
                  <c:v>Insurgentes</c:v>
                </c:pt>
                <c:pt idx="27">
                  <c:v>Isabel la Católica</c:v>
                </c:pt>
                <c:pt idx="28">
                  <c:v>Juanacatlán</c:v>
                </c:pt>
                <c:pt idx="29">
                  <c:v>Juárez</c:v>
                </c:pt>
                <c:pt idx="30">
                  <c:v>La Raza</c:v>
                </c:pt>
                <c:pt idx="31">
                  <c:v>Merced</c:v>
                </c:pt>
                <c:pt idx="32">
                  <c:v>Miguel A. de Quevedo</c:v>
                </c:pt>
                <c:pt idx="33">
                  <c:v>Moctezuma</c:v>
                </c:pt>
                <c:pt idx="34">
                  <c:v>Nativitas</c:v>
                </c:pt>
                <c:pt idx="35">
                  <c:v>Niños Héroes/PJCDMX</c:v>
                </c:pt>
                <c:pt idx="36">
                  <c:v>Normal</c:v>
                </c:pt>
                <c:pt idx="37">
                  <c:v>Observatorio</c:v>
                </c:pt>
                <c:pt idx="38">
                  <c:v>Panteones</c:v>
                </c:pt>
                <c:pt idx="39">
                  <c:v>Pantitlán</c:v>
                </c:pt>
                <c:pt idx="40">
                  <c:v>Pino Suárez</c:v>
                </c:pt>
                <c:pt idx="41">
                  <c:v>Popotla</c:v>
                </c:pt>
                <c:pt idx="42">
                  <c:v>Portales</c:v>
                </c:pt>
                <c:pt idx="43">
                  <c:v>Potrero</c:v>
                </c:pt>
                <c:pt idx="44">
                  <c:v>Revolución</c:v>
                </c:pt>
                <c:pt idx="45">
                  <c:v>Salto del Agua</c:v>
                </c:pt>
                <c:pt idx="46">
                  <c:v>San Antonio Abad</c:v>
                </c:pt>
                <c:pt idx="47">
                  <c:v>San Cosme</c:v>
                </c:pt>
                <c:pt idx="48">
                  <c:v>San Lázaro</c:v>
                </c:pt>
                <c:pt idx="49">
                  <c:v>Sevilla</c:v>
                </c:pt>
                <c:pt idx="50">
                  <c:v>Tacuba</c:v>
                </c:pt>
                <c:pt idx="51">
                  <c:v>Tacubaya</c:v>
                </c:pt>
                <c:pt idx="52">
                  <c:v>Tasqueña</c:v>
                </c:pt>
                <c:pt idx="53">
                  <c:v>Tlatelolco</c:v>
                </c:pt>
                <c:pt idx="54">
                  <c:v>Universidad</c:v>
                </c:pt>
                <c:pt idx="55">
                  <c:v>Viaducto</c:v>
                </c:pt>
                <c:pt idx="56">
                  <c:v>Villa de Cortés</c:v>
                </c:pt>
                <c:pt idx="57">
                  <c:v>Viveros/Derechos Humanos</c:v>
                </c:pt>
                <c:pt idx="58">
                  <c:v>Xola</c:v>
                </c:pt>
                <c:pt idx="59">
                  <c:v>Zapata</c:v>
                </c:pt>
                <c:pt idx="60">
                  <c:v>Zaragoza</c:v>
                </c:pt>
                <c:pt idx="61">
                  <c:v>Zócalo</c:v>
                </c:pt>
              </c:strCache>
            </c:strRef>
          </c:cat>
          <c:val>
            <c:numRef>
              <c:f>Afluencias!$F$12:$F$74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E-4BE9-A627-44B2D8012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73280"/>
        <c:axId val="382673760"/>
      </c:barChart>
      <c:catAx>
        <c:axId val="3826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2673760"/>
        <c:crosses val="autoZero"/>
        <c:auto val="1"/>
        <c:lblAlgn val="ctr"/>
        <c:lblOffset val="100"/>
        <c:noMultiLvlLbl val="0"/>
      </c:catAx>
      <c:valAx>
        <c:axId val="3826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26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E$11" lockText="1" noThreeD="1"/>
</file>

<file path=xl/ctrlProps/ctrlProp2.xml><?xml version="1.0" encoding="utf-8"?>
<formControlPr xmlns="http://schemas.microsoft.com/office/spreadsheetml/2009/9/main" objectType="CheckBox" checked="Checked" fmlaLink="$E$12" lockText="1" noThreeD="1"/>
</file>

<file path=xl/ctrlProps/ctrlProp3.xml><?xml version="1.0" encoding="utf-8"?>
<formControlPr xmlns="http://schemas.microsoft.com/office/spreadsheetml/2009/9/main" objectType="CheckBox" checked="Checked" fmlaLink="$E$13" lockText="1" noThreeD="1"/>
</file>

<file path=xl/ctrlProps/ctrlProp4.xml><?xml version="1.0" encoding="utf-8"?>
<formControlPr xmlns="http://schemas.microsoft.com/office/spreadsheetml/2009/9/main" objectType="CheckBox" checked="Checked" fmlaLink="$E$14" lockText="1" noThreeD="1"/>
</file>

<file path=xl/ctrlProps/ctrlProp5.xml><?xml version="1.0" encoding="utf-8"?>
<formControlPr xmlns="http://schemas.microsoft.com/office/spreadsheetml/2009/9/main" objectType="CheckBox" checked="Checked" fmlaLink="$E$15" lockText="1" noThreeD="1"/>
</file>

<file path=xl/ctrlProps/ctrlProp6.xml><?xml version="1.0" encoding="utf-8"?>
<formControlPr xmlns="http://schemas.microsoft.com/office/spreadsheetml/2009/9/main" objectType="CheckBox" checked="Checked" fmlaLink="$E$16" lockText="1" noThreeD="1"/>
</file>

<file path=xl/ctrlProps/ctrlProp7.xml><?xml version="1.0" encoding="utf-8"?>
<formControlPr xmlns="http://schemas.microsoft.com/office/spreadsheetml/2009/9/main" objectType="CheckBox" checked="Checked" fmlaLink="$E$17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sv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10</xdr:row>
          <xdr:rowOff>9525</xdr:rowOff>
        </xdr:from>
        <xdr:to>
          <xdr:col>3</xdr:col>
          <xdr:colOff>323850</xdr:colOff>
          <xdr:row>10</xdr:row>
          <xdr:rowOff>257175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11</xdr:row>
          <xdr:rowOff>38100</xdr:rowOff>
        </xdr:from>
        <xdr:to>
          <xdr:col>3</xdr:col>
          <xdr:colOff>314325</xdr:colOff>
          <xdr:row>11</xdr:row>
          <xdr:rowOff>285750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12</xdr:row>
          <xdr:rowOff>19050</xdr:rowOff>
        </xdr:from>
        <xdr:to>
          <xdr:col>3</xdr:col>
          <xdr:colOff>314325</xdr:colOff>
          <xdr:row>12</xdr:row>
          <xdr:rowOff>266700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723900</xdr:colOff>
          <xdr:row>13</xdr:row>
          <xdr:rowOff>19050</xdr:rowOff>
        </xdr:from>
        <xdr:to>
          <xdr:col>3</xdr:col>
          <xdr:colOff>323850</xdr:colOff>
          <xdr:row>13</xdr:row>
          <xdr:rowOff>266700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14</xdr:row>
          <xdr:rowOff>9525</xdr:rowOff>
        </xdr:from>
        <xdr:to>
          <xdr:col>3</xdr:col>
          <xdr:colOff>276225</xdr:colOff>
          <xdr:row>15</xdr:row>
          <xdr:rowOff>19050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15</xdr:row>
          <xdr:rowOff>38100</xdr:rowOff>
        </xdr:from>
        <xdr:to>
          <xdr:col>3</xdr:col>
          <xdr:colOff>314325</xdr:colOff>
          <xdr:row>15</xdr:row>
          <xdr:rowOff>285750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714375</xdr:colOff>
          <xdr:row>16</xdr:row>
          <xdr:rowOff>28575</xdr:rowOff>
        </xdr:from>
        <xdr:to>
          <xdr:col>3</xdr:col>
          <xdr:colOff>314325</xdr:colOff>
          <xdr:row>16</xdr:row>
          <xdr:rowOff>276225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0</xdr:rowOff>
    </xdr:from>
    <xdr:to>
      <xdr:col>8</xdr:col>
      <xdr:colOff>76200</xdr:colOff>
      <xdr:row>6</xdr:row>
      <xdr:rowOff>152400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9050" y="0"/>
          <a:ext cx="8696325" cy="12954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514350</xdr:colOff>
      <xdr:row>0</xdr:row>
      <xdr:rowOff>66676</xdr:rowOff>
    </xdr:from>
    <xdr:to>
      <xdr:col>7</xdr:col>
      <xdr:colOff>261066</xdr:colOff>
      <xdr:row>5</xdr:row>
      <xdr:rowOff>180975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14350" y="66676"/>
          <a:ext cx="7623891" cy="1066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Utiliza este apartado para llevar un seguimiento </a:t>
          </a:r>
          <a:endParaRPr lang="es-MX" sz="2400" b="1" baseline="0">
            <a:solidFill>
              <a:schemeClr val="bg1"/>
            </a:solidFill>
          </a:endParaRPr>
        </a:p>
        <a:p>
          <a:pPr algn="ctr"/>
          <a:r>
            <a:rPr lang="es-MX" sz="2400" b="1" baseline="0">
              <a:solidFill>
                <a:schemeClr val="bg1"/>
              </a:solidFill>
            </a:rPr>
            <a:t>de tu progreso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695324</xdr:colOff>
      <xdr:row>7</xdr:row>
      <xdr:rowOff>0</xdr:rowOff>
    </xdr:from>
    <xdr:to>
      <xdr:col>2</xdr:col>
      <xdr:colOff>95249</xdr:colOff>
      <xdr:row>9</xdr:row>
      <xdr:rowOff>114300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95324" y="1333500"/>
          <a:ext cx="277177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/>
            <a:t>Reto</a:t>
          </a:r>
        </a:p>
      </xdr:txBody>
    </xdr:sp>
    <xdr:clientData/>
  </xdr:twoCellAnchor>
  <xdr:twoCellAnchor>
    <xdr:from>
      <xdr:col>4</xdr:col>
      <xdr:colOff>1047750</xdr:colOff>
      <xdr:row>9</xdr:row>
      <xdr:rowOff>152400</xdr:rowOff>
    </xdr:from>
    <xdr:to>
      <xdr:col>8</xdr:col>
      <xdr:colOff>76200</xdr:colOff>
      <xdr:row>11</xdr:row>
      <xdr:rowOff>161925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943600" y="1866900"/>
          <a:ext cx="2771775" cy="49530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2400" b="1">
              <a:solidFill>
                <a:schemeClr val="bg1"/>
              </a:solidFill>
            </a:rPr>
            <a:t>Avance</a:t>
          </a:r>
        </a:p>
      </xdr:txBody>
    </xdr:sp>
    <xdr:clientData/>
  </xdr:twoCellAnchor>
  <xdr:twoCellAnchor>
    <xdr:from>
      <xdr:col>5</xdr:col>
      <xdr:colOff>0</xdr:colOff>
      <xdr:row>11</xdr:row>
      <xdr:rowOff>276225</xdr:rowOff>
    </xdr:from>
    <xdr:to>
      <xdr:col>7</xdr:col>
      <xdr:colOff>504825</xdr:colOff>
      <xdr:row>14</xdr:row>
      <xdr:rowOff>228600</xdr:rowOff>
    </xdr:to>
    <xdr:sp macro="" textlink="$G$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353175" y="2476500"/>
          <a:ext cx="2028825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50209F80-B750-4C73-BF12-7F8D1B8932A0}" type="TxLink">
            <a:rPr lang="en-US" sz="1100" b="0" i="0" u="none" strike="noStrike">
              <a:solidFill>
                <a:srgbClr val="FFFFFF"/>
              </a:solidFill>
              <a:latin typeface="Calibri"/>
              <a:cs typeface="Calibri"/>
            </a:rPr>
            <a:pPr algn="ctr"/>
            <a:t>100%</a:t>
          </a:fld>
          <a:endParaRPr lang="es-MX" sz="3600" b="1">
            <a:solidFill>
              <a:schemeClr val="accent6"/>
            </a:solidFill>
          </a:endParaRPr>
        </a:p>
      </xdr:txBody>
    </xdr:sp>
    <xdr:clientData/>
  </xdr:twoCellAnchor>
  <xdr:twoCellAnchor editAs="oneCell">
    <xdr:from>
      <xdr:col>5</xdr:col>
      <xdr:colOff>561975</xdr:colOff>
      <xdr:row>13</xdr:row>
      <xdr:rowOff>285750</xdr:rowOff>
    </xdr:from>
    <xdr:to>
      <xdr:col>6</xdr:col>
      <xdr:colOff>714375</xdr:colOff>
      <xdr:row>17</xdr:row>
      <xdr:rowOff>19050</xdr:rowOff>
    </xdr:to>
    <xdr:pic>
      <xdr:nvPicPr>
        <xdr:cNvPr id="5" name="Gráfico 4" descr="Inteligencia artificial con relleno sólid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915150" y="30765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590550</xdr:colOff>
      <xdr:row>7</xdr:row>
      <xdr:rowOff>9525</xdr:rowOff>
    </xdr:from>
    <xdr:to>
      <xdr:col>3</xdr:col>
      <xdr:colOff>314325</xdr:colOff>
      <xdr:row>9</xdr:row>
      <xdr:rowOff>114300</xdr:rowOff>
    </xdr:to>
    <xdr:pic>
      <xdr:nvPicPr>
        <xdr:cNvPr id="7" name="Gráfico 6" descr="Marca de insignia1 con relleno sólid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962400" y="1343025"/>
          <a:ext cx="485775" cy="4857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13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4800" y="1"/>
          <a:ext cx="1044892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11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504825" y="1"/>
          <a:ext cx="900112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Razones matemáticas</a:t>
          </a:r>
        </a:p>
      </xdr:txBody>
    </xdr:sp>
    <xdr:clientData/>
  </xdr:twoCellAnchor>
  <xdr:twoCellAnchor>
    <xdr:from>
      <xdr:col>0</xdr:col>
      <xdr:colOff>695325</xdr:colOff>
      <xdr:row>4</xdr:row>
      <xdr:rowOff>180975</xdr:rowOff>
    </xdr:from>
    <xdr:to>
      <xdr:col>2</xdr:col>
      <xdr:colOff>1152525</xdr:colOff>
      <xdr:row>11</xdr:row>
      <xdr:rowOff>133350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695325" y="942975"/>
          <a:ext cx="3457575" cy="1285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Calcula las siguientes razones para ambas empresas</a:t>
          </a:r>
        </a:p>
        <a:p>
          <a:r>
            <a:rPr lang="es-MX" sz="1100" baseline="0"/>
            <a:t>1. Utilidad Bruta a Ventas</a:t>
          </a:r>
        </a:p>
        <a:p>
          <a:r>
            <a:rPr lang="es-MX" sz="1100" baseline="0"/>
            <a:t>2. Gastos Operativos a Ventas</a:t>
          </a:r>
        </a:p>
        <a:p>
          <a:r>
            <a:rPr lang="es-MX" sz="1100" baseline="0"/>
            <a:t>3. Utilidad Neta a Ventas</a:t>
          </a:r>
        </a:p>
        <a:p>
          <a:r>
            <a:rPr lang="es-MX" sz="1100" baseline="0"/>
            <a:t>4. Calcula el Margen de contribución </a:t>
          </a:r>
          <a:r>
            <a:rPr lang="es-MX" sz="1100" b="1" baseline="0"/>
            <a:t>(Punto extra)</a:t>
          </a:r>
        </a:p>
        <a:p>
          <a:r>
            <a:rPr lang="es-MX" sz="1100" baseline="0"/>
            <a:t>5. Calcula el punto de equilibrio en VENTAS </a:t>
          </a:r>
          <a:r>
            <a:rPr lang="es-MX" sz="1100" b="1" baseline="0"/>
            <a:t>(Punto extra)</a:t>
          </a:r>
        </a:p>
        <a:p>
          <a:r>
            <a:rPr lang="es-MX" sz="1100" baseline="0"/>
            <a:t>6. ¿Qué empresa consideras mejor y por qué?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134471</xdr:colOff>
      <xdr:row>4</xdr:row>
      <xdr:rowOff>86006</xdr:rowOff>
    </xdr:from>
    <xdr:to>
      <xdr:col>8</xdr:col>
      <xdr:colOff>78162</xdr:colOff>
      <xdr:row>17</xdr:row>
      <xdr:rowOff>44824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8F4C06-3BE9-42D5-9353-D99BAA460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4</xdr:row>
      <xdr:rowOff>66670</xdr:rowOff>
    </xdr:from>
    <xdr:to>
      <xdr:col>15</xdr:col>
      <xdr:colOff>742950</xdr:colOff>
      <xdr:row>55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F6BDAB-CCE0-48E8-B966-8F3B0AAAD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1402</xdr:colOff>
      <xdr:row>20</xdr:row>
      <xdr:rowOff>32176</xdr:rowOff>
    </xdr:from>
    <xdr:to>
      <xdr:col>8</xdr:col>
      <xdr:colOff>34740</xdr:colOff>
      <xdr:row>34</xdr:row>
      <xdr:rowOff>108376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715C58-5212-4418-B3BE-EB7B6B1FE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623606</xdr:colOff>
      <xdr:row>0</xdr:row>
      <xdr:rowOff>156883</xdr:rowOff>
    </xdr:from>
    <xdr:to>
      <xdr:col>6</xdr:col>
      <xdr:colOff>571499</xdr:colOff>
      <xdr:row>4</xdr:row>
      <xdr:rowOff>44824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Linea">
              <a:extLst>
                <a:ext uri="{FF2B5EF4-FFF2-40B4-BE49-F238E27FC236}">
                  <a16:creationId xmlns:a16="http://schemas.microsoft.com/office/drawing/2014/main" id="{722B02CF-63A4-7F36-87F8-08238CB8FC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ne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8841" y="156883"/>
              <a:ext cx="2233893" cy="6499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752476</xdr:colOff>
      <xdr:row>10</xdr:row>
      <xdr:rowOff>169209</xdr:rowOff>
    </xdr:from>
    <xdr:to>
      <xdr:col>2</xdr:col>
      <xdr:colOff>642658</xdr:colOff>
      <xdr:row>18</xdr:row>
      <xdr:rowOff>22412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Destino">
              <a:extLst>
                <a:ext uri="{FF2B5EF4-FFF2-40B4-BE49-F238E27FC236}">
                  <a16:creationId xmlns:a16="http://schemas.microsoft.com/office/drawing/2014/main" id="{D7E6085F-D97E-CEC8-E4E2-349C91F0DA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ti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476" y="2074209"/>
              <a:ext cx="1828800" cy="13772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104775</xdr:rowOff>
    </xdr:from>
    <xdr:to>
      <xdr:col>19</xdr:col>
      <xdr:colOff>571500</xdr:colOff>
      <xdr:row>5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3825" y="104775"/>
          <a:ext cx="14925675" cy="857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323850</xdr:colOff>
      <xdr:row>0</xdr:row>
      <xdr:rowOff>104775</xdr:rowOff>
    </xdr:from>
    <xdr:to>
      <xdr:col>18</xdr:col>
      <xdr:colOff>85725</xdr:colOff>
      <xdr:row>3</xdr:row>
      <xdr:rowOff>66674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23850" y="1047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tu definición de Business Intelligence?</a:t>
          </a:r>
        </a:p>
      </xdr:txBody>
    </xdr:sp>
    <xdr:clientData/>
  </xdr:twoCellAnchor>
  <xdr:twoCellAnchor>
    <xdr:from>
      <xdr:col>0</xdr:col>
      <xdr:colOff>419100</xdr:colOff>
      <xdr:row>6</xdr:row>
      <xdr:rowOff>9525</xdr:rowOff>
    </xdr:from>
    <xdr:to>
      <xdr:col>13</xdr:col>
      <xdr:colOff>419100</xdr:colOff>
      <xdr:row>23</xdr:row>
      <xdr:rowOff>85725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19100" y="1152525"/>
          <a:ext cx="9906000" cy="33147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209550</xdr:colOff>
      <xdr:row>7</xdr:row>
      <xdr:rowOff>104775</xdr:rowOff>
    </xdr:from>
    <xdr:to>
      <xdr:col>12</xdr:col>
      <xdr:colOff>104775</xdr:colOff>
      <xdr:row>21</xdr:row>
      <xdr:rowOff>47625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71550" y="1438275"/>
          <a:ext cx="8277225" cy="2609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>
              <a:ln>
                <a:noFill/>
              </a:ln>
              <a:solidFill>
                <a:schemeClr val="bg1"/>
              </a:solidFill>
            </a:rPr>
            <a:t>Business</a:t>
          </a:r>
          <a:r>
            <a:rPr lang="es-MX" sz="2400" b="1" baseline="0">
              <a:ln>
                <a:noFill/>
              </a:ln>
              <a:solidFill>
                <a:schemeClr val="bg1"/>
              </a:solidFill>
            </a:rPr>
            <a:t> Intelligence es...</a:t>
          </a:r>
          <a:endParaRPr lang="es-MX" sz="2400" b="1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14</xdr:col>
      <xdr:colOff>361950</xdr:colOff>
      <xdr:row>8</xdr:row>
      <xdr:rowOff>19049</xdr:rowOff>
    </xdr:from>
    <xdr:to>
      <xdr:col>17</xdr:col>
      <xdr:colOff>523875</xdr:colOff>
      <xdr:row>20</xdr:row>
      <xdr:rowOff>180974</xdr:rowOff>
    </xdr:to>
    <xdr:pic>
      <xdr:nvPicPr>
        <xdr:cNvPr id="9" name="Gráfico 8" descr="Gráfico de barras con tendencia alcista con relleno sólido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029950" y="1543049"/>
          <a:ext cx="2447925" cy="2447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Escribe 3 ejemplos de stakeholders de The Coca Cola Company</a:t>
          </a:r>
        </a:p>
      </xdr:txBody>
    </xdr:sp>
    <xdr:clientData/>
  </xdr:twoCellAnchor>
  <xdr:twoCellAnchor editAs="oneCell">
    <xdr:from>
      <xdr:col>1</xdr:col>
      <xdr:colOff>4267200</xdr:colOff>
      <xdr:row>12</xdr:row>
      <xdr:rowOff>219075</xdr:rowOff>
    </xdr:from>
    <xdr:to>
      <xdr:col>1</xdr:col>
      <xdr:colOff>5905500</xdr:colOff>
      <xdr:row>19</xdr:row>
      <xdr:rowOff>190500</xdr:rowOff>
    </xdr:to>
    <xdr:pic>
      <xdr:nvPicPr>
        <xdr:cNvPr id="5" name="Gráfico 4" descr="Red social con relleno sóli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29200" y="3067050"/>
          <a:ext cx="1638300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0</xdr:rowOff>
    </xdr:from>
    <xdr:to>
      <xdr:col>9</xdr:col>
      <xdr:colOff>95250</xdr:colOff>
      <xdr:row>5</xdr:row>
      <xdr:rowOff>38100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04800" y="0"/>
          <a:ext cx="8277225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714375</xdr:colOff>
      <xdr:row>4</xdr:row>
      <xdr:rowOff>171451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504825" y="1"/>
          <a:ext cx="7934325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Estado</a:t>
          </a:r>
          <a:r>
            <a:rPr lang="es-MX" sz="2400" b="1" baseline="0">
              <a:solidFill>
                <a:schemeClr val="bg1"/>
              </a:solidFill>
            </a:rPr>
            <a:t> de resultados Simplificado</a:t>
          </a:r>
        </a:p>
        <a:p>
          <a:pPr algn="ctr"/>
          <a:r>
            <a:rPr lang="es-MX" sz="2400" b="1" baseline="0">
              <a:solidFill>
                <a:schemeClr val="bg1"/>
              </a:solidFill>
            </a:rPr>
            <a:t>(Simplified Income Statement)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152401</xdr:colOff>
      <xdr:row>9</xdr:row>
      <xdr:rowOff>104775</xdr:rowOff>
    </xdr:from>
    <xdr:to>
      <xdr:col>4</xdr:col>
      <xdr:colOff>561975</xdr:colOff>
      <xdr:row>9</xdr:row>
      <xdr:rowOff>104776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>
          <a:off x="4067176" y="1971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666750</xdr:colOff>
      <xdr:row>8</xdr:row>
      <xdr:rowOff>76200</xdr:rowOff>
    </xdr:from>
    <xdr:to>
      <xdr:col>8</xdr:col>
      <xdr:colOff>542925</xdr:colOff>
      <xdr:row>11</xdr:row>
      <xdr:rowOff>85725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43525" y="1695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Ventas</a:t>
          </a:r>
          <a:r>
            <a:rPr lang="es-MX" sz="1200" b="1" baseline="0"/>
            <a:t> totales - Costo de bienes vendidos</a:t>
          </a:r>
          <a:endParaRPr lang="es-MX" sz="1200" b="1"/>
        </a:p>
      </xdr:txBody>
    </xdr:sp>
    <xdr:clientData/>
  </xdr:twoCellAnchor>
  <xdr:twoCellAnchor>
    <xdr:from>
      <xdr:col>3</xdr:col>
      <xdr:colOff>247650</xdr:colOff>
      <xdr:row>15</xdr:row>
      <xdr:rowOff>152400</xdr:rowOff>
    </xdr:from>
    <xdr:to>
      <xdr:col>4</xdr:col>
      <xdr:colOff>657224</xdr:colOff>
      <xdr:row>15</xdr:row>
      <xdr:rowOff>152401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H="1">
          <a:off x="4162425" y="32289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761999</xdr:colOff>
      <xdr:row>14</xdr:row>
      <xdr:rowOff>123825</xdr:rowOff>
    </xdr:from>
    <xdr:to>
      <xdr:col>8</xdr:col>
      <xdr:colOff>638174</xdr:colOff>
      <xdr:row>16</xdr:row>
      <xdr:rowOff>133350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5438774" y="29527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tus gastos operativos</a:t>
          </a:r>
        </a:p>
      </xdr:txBody>
    </xdr:sp>
    <xdr:clientData/>
  </xdr:twoCellAnchor>
  <xdr:twoCellAnchor>
    <xdr:from>
      <xdr:col>3</xdr:col>
      <xdr:colOff>238125</xdr:colOff>
      <xdr:row>17</xdr:row>
      <xdr:rowOff>152400</xdr:rowOff>
    </xdr:from>
    <xdr:to>
      <xdr:col>4</xdr:col>
      <xdr:colOff>647699</xdr:colOff>
      <xdr:row>17</xdr:row>
      <xdr:rowOff>152401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4152900" y="37147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752474</xdr:colOff>
      <xdr:row>16</xdr:row>
      <xdr:rowOff>114300</xdr:rowOff>
    </xdr:from>
    <xdr:to>
      <xdr:col>8</xdr:col>
      <xdr:colOff>628649</xdr:colOff>
      <xdr:row>18</xdr:row>
      <xdr:rowOff>142875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29249" y="343852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Bruta - Total de</a:t>
          </a:r>
          <a:r>
            <a:rPr lang="es-MX" sz="1200" b="1" baseline="0"/>
            <a:t> Gastos operativos</a:t>
          </a:r>
          <a:endParaRPr lang="es-MX" sz="1200" b="1"/>
        </a:p>
      </xdr:txBody>
    </xdr:sp>
    <xdr:clientData/>
  </xdr:twoCellAnchor>
  <xdr:twoCellAnchor>
    <xdr:from>
      <xdr:col>3</xdr:col>
      <xdr:colOff>209550</xdr:colOff>
      <xdr:row>21</xdr:row>
      <xdr:rowOff>114300</xdr:rowOff>
    </xdr:from>
    <xdr:to>
      <xdr:col>4</xdr:col>
      <xdr:colOff>619124</xdr:colOff>
      <xdr:row>21</xdr:row>
      <xdr:rowOff>114301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H="1">
          <a:off x="4124325" y="4638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723899</xdr:colOff>
      <xdr:row>20</xdr:row>
      <xdr:rowOff>85725</xdr:rowOff>
    </xdr:from>
    <xdr:to>
      <xdr:col>8</xdr:col>
      <xdr:colOff>600074</xdr:colOff>
      <xdr:row>22</xdr:row>
      <xdr:rowOff>95250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5400674" y="4362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Ingresos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25</xdr:row>
      <xdr:rowOff>104775</xdr:rowOff>
    </xdr:from>
    <xdr:to>
      <xdr:col>4</xdr:col>
      <xdr:colOff>590549</xdr:colOff>
      <xdr:row>25</xdr:row>
      <xdr:rowOff>104776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4095750" y="560070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24</xdr:row>
      <xdr:rowOff>76200</xdr:rowOff>
    </xdr:from>
    <xdr:to>
      <xdr:col>8</xdr:col>
      <xdr:colOff>571499</xdr:colOff>
      <xdr:row>26</xdr:row>
      <xdr:rowOff>85725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5372099" y="532447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Egresos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27</xdr:row>
      <xdr:rowOff>104775</xdr:rowOff>
    </xdr:from>
    <xdr:to>
      <xdr:col>4</xdr:col>
      <xdr:colOff>590549</xdr:colOff>
      <xdr:row>27</xdr:row>
      <xdr:rowOff>104776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H="1">
          <a:off x="4095750" y="60864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26</xdr:row>
      <xdr:rowOff>66675</xdr:rowOff>
    </xdr:from>
    <xdr:to>
      <xdr:col>9</xdr:col>
      <xdr:colOff>609600</xdr:colOff>
      <xdr:row>28</xdr:row>
      <xdr:rowOff>95250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5372099" y="5810250"/>
          <a:ext cx="37242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operativa</a:t>
          </a:r>
          <a:r>
            <a:rPr lang="es-MX" sz="1200" b="1" baseline="0"/>
            <a:t> + Otros ingresos</a:t>
          </a:r>
          <a:r>
            <a:rPr lang="es-MX" sz="1200" b="1"/>
            <a:t> - Otros egresos</a:t>
          </a:r>
        </a:p>
      </xdr:txBody>
    </xdr:sp>
    <xdr:clientData/>
  </xdr:twoCellAnchor>
  <xdr:twoCellAnchor>
    <xdr:from>
      <xdr:col>3</xdr:col>
      <xdr:colOff>180975</xdr:colOff>
      <xdr:row>29</xdr:row>
      <xdr:rowOff>114300</xdr:rowOff>
    </xdr:from>
    <xdr:to>
      <xdr:col>4</xdr:col>
      <xdr:colOff>590549</xdr:colOff>
      <xdr:row>29</xdr:row>
      <xdr:rowOff>114301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4095750" y="65722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542924</xdr:colOff>
      <xdr:row>28</xdr:row>
      <xdr:rowOff>66675</xdr:rowOff>
    </xdr:from>
    <xdr:to>
      <xdr:col>13</xdr:col>
      <xdr:colOff>0</xdr:colOff>
      <xdr:row>30</xdr:row>
      <xdr:rowOff>85725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5219699" y="6286500"/>
          <a:ext cx="63150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Para este ejercicio</a:t>
          </a:r>
          <a:r>
            <a:rPr lang="es-MX" sz="1200" b="1" baseline="0"/>
            <a:t> usamos un impuesto del 30% sobre la Utilidad antes de impuestos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30</xdr:row>
      <xdr:rowOff>133350</xdr:rowOff>
    </xdr:from>
    <xdr:to>
      <xdr:col>4</xdr:col>
      <xdr:colOff>590549</xdr:colOff>
      <xdr:row>30</xdr:row>
      <xdr:rowOff>133351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4095750" y="68389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504824</xdr:colOff>
      <xdr:row>29</xdr:row>
      <xdr:rowOff>200025</xdr:rowOff>
    </xdr:from>
    <xdr:to>
      <xdr:col>9</xdr:col>
      <xdr:colOff>95250</xdr:colOff>
      <xdr:row>31</xdr:row>
      <xdr:rowOff>76200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5181599" y="6657975"/>
          <a:ext cx="340042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antes</a:t>
          </a:r>
          <a:r>
            <a:rPr lang="es-MX" sz="1200" b="1" baseline="0"/>
            <a:t> de impuestos - Impuestos</a:t>
          </a:r>
          <a:endParaRPr lang="es-MX" sz="12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0</xdr:rowOff>
    </xdr:from>
    <xdr:to>
      <xdr:col>9</xdr:col>
      <xdr:colOff>95250</xdr:colOff>
      <xdr:row>5</xdr:row>
      <xdr:rowOff>38100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4800" y="0"/>
          <a:ext cx="66484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8</xdr:col>
      <xdr:colOff>714375</xdr:colOff>
      <xdr:row>4</xdr:row>
      <xdr:rowOff>171451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504825" y="1"/>
          <a:ext cx="63055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solidFill>
                <a:schemeClr val="bg1"/>
              </a:solidFill>
            </a:rPr>
            <a:t>Estado</a:t>
          </a:r>
          <a:r>
            <a:rPr lang="es-MX" sz="2400" b="1" baseline="0">
              <a:solidFill>
                <a:schemeClr val="bg1"/>
              </a:solidFill>
            </a:rPr>
            <a:t> de resultados Simplificado</a:t>
          </a:r>
        </a:p>
        <a:p>
          <a:pPr algn="ctr"/>
          <a:r>
            <a:rPr lang="es-MX" sz="2400" b="1" baseline="0">
              <a:solidFill>
                <a:schemeClr val="bg1"/>
              </a:solidFill>
            </a:rPr>
            <a:t>(Simplified Income Statement)</a:t>
          </a:r>
          <a:endParaRPr lang="es-MX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152401</xdr:colOff>
      <xdr:row>9</xdr:row>
      <xdr:rowOff>104775</xdr:rowOff>
    </xdr:from>
    <xdr:to>
      <xdr:col>4</xdr:col>
      <xdr:colOff>561975</xdr:colOff>
      <xdr:row>9</xdr:row>
      <xdr:rowOff>104776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H="1">
          <a:off x="4067176" y="1971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676275</xdr:colOff>
      <xdr:row>7</xdr:row>
      <xdr:rowOff>219075</xdr:rowOff>
    </xdr:from>
    <xdr:to>
      <xdr:col>8</xdr:col>
      <xdr:colOff>552450</xdr:colOff>
      <xdr:row>10</xdr:row>
      <xdr:rowOff>228600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905500" y="1600200"/>
          <a:ext cx="2924175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Ventas</a:t>
          </a:r>
          <a:r>
            <a:rPr lang="es-MX" sz="1200" b="1" baseline="0"/>
            <a:t> totales - Costo de bienes vendidos</a:t>
          </a:r>
          <a:endParaRPr lang="es-MX" sz="1200" b="1"/>
        </a:p>
      </xdr:txBody>
    </xdr:sp>
    <xdr:clientData/>
  </xdr:twoCellAnchor>
  <xdr:twoCellAnchor>
    <xdr:from>
      <xdr:col>3</xdr:col>
      <xdr:colOff>247650</xdr:colOff>
      <xdr:row>15</xdr:row>
      <xdr:rowOff>152400</xdr:rowOff>
    </xdr:from>
    <xdr:to>
      <xdr:col>4</xdr:col>
      <xdr:colOff>657224</xdr:colOff>
      <xdr:row>15</xdr:row>
      <xdr:rowOff>152401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H="1">
          <a:off x="4162425" y="32289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761999</xdr:colOff>
      <xdr:row>14</xdr:row>
      <xdr:rowOff>123825</xdr:rowOff>
    </xdr:from>
    <xdr:to>
      <xdr:col>8</xdr:col>
      <xdr:colOff>638174</xdr:colOff>
      <xdr:row>16</xdr:row>
      <xdr:rowOff>133350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38774" y="29527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tus gastos operativos</a:t>
          </a:r>
        </a:p>
      </xdr:txBody>
    </xdr:sp>
    <xdr:clientData/>
  </xdr:twoCellAnchor>
  <xdr:twoCellAnchor>
    <xdr:from>
      <xdr:col>3</xdr:col>
      <xdr:colOff>238125</xdr:colOff>
      <xdr:row>17</xdr:row>
      <xdr:rowOff>152400</xdr:rowOff>
    </xdr:from>
    <xdr:to>
      <xdr:col>4</xdr:col>
      <xdr:colOff>647699</xdr:colOff>
      <xdr:row>17</xdr:row>
      <xdr:rowOff>152401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H="1">
          <a:off x="4152900" y="37147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752474</xdr:colOff>
      <xdr:row>16</xdr:row>
      <xdr:rowOff>114300</xdr:rowOff>
    </xdr:from>
    <xdr:to>
      <xdr:col>8</xdr:col>
      <xdr:colOff>628649</xdr:colOff>
      <xdr:row>18</xdr:row>
      <xdr:rowOff>142875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5429249" y="343852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Bruta - Total de</a:t>
          </a:r>
          <a:r>
            <a:rPr lang="es-MX" sz="1200" b="1" baseline="0"/>
            <a:t> Gastos operativos</a:t>
          </a:r>
          <a:endParaRPr lang="es-MX" sz="1200" b="1"/>
        </a:p>
      </xdr:txBody>
    </xdr:sp>
    <xdr:clientData/>
  </xdr:twoCellAnchor>
  <xdr:twoCellAnchor>
    <xdr:from>
      <xdr:col>3</xdr:col>
      <xdr:colOff>209550</xdr:colOff>
      <xdr:row>21</xdr:row>
      <xdr:rowOff>114300</xdr:rowOff>
    </xdr:from>
    <xdr:to>
      <xdr:col>4</xdr:col>
      <xdr:colOff>619124</xdr:colOff>
      <xdr:row>21</xdr:row>
      <xdr:rowOff>114301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 flipH="1">
          <a:off x="4124325" y="46386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723899</xdr:colOff>
      <xdr:row>20</xdr:row>
      <xdr:rowOff>85725</xdr:rowOff>
    </xdr:from>
    <xdr:to>
      <xdr:col>8</xdr:col>
      <xdr:colOff>600074</xdr:colOff>
      <xdr:row>22</xdr:row>
      <xdr:rowOff>95250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5400674" y="4362450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Ingresos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25</xdr:row>
      <xdr:rowOff>104775</xdr:rowOff>
    </xdr:from>
    <xdr:to>
      <xdr:col>4</xdr:col>
      <xdr:colOff>590549</xdr:colOff>
      <xdr:row>25</xdr:row>
      <xdr:rowOff>104776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H="1">
          <a:off x="4095750" y="560070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24</xdr:row>
      <xdr:rowOff>76200</xdr:rowOff>
    </xdr:from>
    <xdr:to>
      <xdr:col>8</xdr:col>
      <xdr:colOff>571499</xdr:colOff>
      <xdr:row>26</xdr:row>
      <xdr:rowOff>85725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5372099" y="5324475"/>
          <a:ext cx="2924175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La suma de Otros</a:t>
          </a:r>
          <a:r>
            <a:rPr lang="es-MX" sz="1200" b="1" baseline="0"/>
            <a:t> Egresos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27</xdr:row>
      <xdr:rowOff>104775</xdr:rowOff>
    </xdr:from>
    <xdr:to>
      <xdr:col>4</xdr:col>
      <xdr:colOff>590549</xdr:colOff>
      <xdr:row>27</xdr:row>
      <xdr:rowOff>104776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 flipH="1">
          <a:off x="4095750" y="6086475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695324</xdr:colOff>
      <xdr:row>26</xdr:row>
      <xdr:rowOff>66675</xdr:rowOff>
    </xdr:from>
    <xdr:to>
      <xdr:col>9</xdr:col>
      <xdr:colOff>609600</xdr:colOff>
      <xdr:row>28</xdr:row>
      <xdr:rowOff>95250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5372099" y="5810250"/>
          <a:ext cx="37242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operativa</a:t>
          </a:r>
          <a:r>
            <a:rPr lang="es-MX" sz="1200" b="1" baseline="0"/>
            <a:t> + Otros ingresos</a:t>
          </a:r>
          <a:r>
            <a:rPr lang="es-MX" sz="1200" b="1"/>
            <a:t> - Otros egresos</a:t>
          </a:r>
        </a:p>
      </xdr:txBody>
    </xdr:sp>
    <xdr:clientData/>
  </xdr:twoCellAnchor>
  <xdr:twoCellAnchor>
    <xdr:from>
      <xdr:col>3</xdr:col>
      <xdr:colOff>180975</xdr:colOff>
      <xdr:row>29</xdr:row>
      <xdr:rowOff>114300</xdr:rowOff>
    </xdr:from>
    <xdr:to>
      <xdr:col>4</xdr:col>
      <xdr:colOff>590549</xdr:colOff>
      <xdr:row>29</xdr:row>
      <xdr:rowOff>114301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/>
      </xdr:nvCxnSpPr>
      <xdr:spPr>
        <a:xfrm flipH="1">
          <a:off x="4095750" y="65722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542924</xdr:colOff>
      <xdr:row>28</xdr:row>
      <xdr:rowOff>66675</xdr:rowOff>
    </xdr:from>
    <xdr:to>
      <xdr:col>13</xdr:col>
      <xdr:colOff>0</xdr:colOff>
      <xdr:row>30</xdr:row>
      <xdr:rowOff>85725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5219699" y="6286500"/>
          <a:ext cx="6315076" cy="50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Para este ejercicio</a:t>
          </a:r>
          <a:r>
            <a:rPr lang="es-MX" sz="1200" b="1" baseline="0"/>
            <a:t> usamos un impuesto del 30% sobre la Utilidad antes de impuestos</a:t>
          </a:r>
          <a:endParaRPr lang="es-MX" sz="1200" b="1"/>
        </a:p>
      </xdr:txBody>
    </xdr:sp>
    <xdr:clientData/>
  </xdr:twoCellAnchor>
  <xdr:twoCellAnchor>
    <xdr:from>
      <xdr:col>3</xdr:col>
      <xdr:colOff>180975</xdr:colOff>
      <xdr:row>30</xdr:row>
      <xdr:rowOff>133350</xdr:rowOff>
    </xdr:from>
    <xdr:to>
      <xdr:col>4</xdr:col>
      <xdr:colOff>590549</xdr:colOff>
      <xdr:row>30</xdr:row>
      <xdr:rowOff>133351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/>
      </xdr:nvCxnSpPr>
      <xdr:spPr>
        <a:xfrm flipH="1">
          <a:off x="4095750" y="6838950"/>
          <a:ext cx="11715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504824</xdr:colOff>
      <xdr:row>29</xdr:row>
      <xdr:rowOff>200025</xdr:rowOff>
    </xdr:from>
    <xdr:to>
      <xdr:col>9</xdr:col>
      <xdr:colOff>95250</xdr:colOff>
      <xdr:row>31</xdr:row>
      <xdr:rowOff>76200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5181599" y="6657975"/>
          <a:ext cx="3400426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200" b="1"/>
            <a:t>Utilidad antes</a:t>
          </a:r>
          <a:r>
            <a:rPr lang="es-MX" sz="1200" b="1" baseline="0"/>
            <a:t> de impuestos - Impuestos</a:t>
          </a:r>
          <a:endParaRPr lang="es-MX" sz="12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04800" y="1"/>
          <a:ext cx="101250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¿Cuál es una empresa de productos y una de servicios?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04800" y="1"/>
          <a:ext cx="99345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504825" y="1"/>
          <a:ext cx="84867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¿Qué utilidad afecta cada actividad?</a:t>
          </a:r>
        </a:p>
      </xdr:txBody>
    </xdr:sp>
    <xdr:clientData/>
  </xdr:twoCellAnchor>
  <xdr:twoCellAnchor editAs="oneCell">
    <xdr:from>
      <xdr:col>1</xdr:col>
      <xdr:colOff>3848100</xdr:colOff>
      <xdr:row>18</xdr:row>
      <xdr:rowOff>133350</xdr:rowOff>
    </xdr:from>
    <xdr:to>
      <xdr:col>2</xdr:col>
      <xdr:colOff>104775</xdr:colOff>
      <xdr:row>24</xdr:row>
      <xdr:rowOff>114300</xdr:rowOff>
    </xdr:to>
    <xdr:pic>
      <xdr:nvPicPr>
        <xdr:cNvPr id="5" name="Gráfico 4" descr="Fábrica con relleno sólid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610100" y="4810125"/>
          <a:ext cx="1409700" cy="1409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</xdr:rowOff>
    </xdr:from>
    <xdr:to>
      <xdr:col>9</xdr:col>
      <xdr:colOff>95250</xdr:colOff>
      <xdr:row>4</xdr:row>
      <xdr:rowOff>95251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04800" y="1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504825</xdr:colOff>
      <xdr:row>0</xdr:row>
      <xdr:rowOff>1</xdr:rowOff>
    </xdr:from>
    <xdr:to>
      <xdr:col>7</xdr:col>
      <xdr:colOff>371475</xdr:colOff>
      <xdr:row>2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504825" y="1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Clasifica los tipos de costos</a:t>
          </a:r>
        </a:p>
      </xdr:txBody>
    </xdr:sp>
    <xdr:clientData/>
  </xdr:twoCellAnchor>
  <xdr:twoCellAnchor editAs="oneCell">
    <xdr:from>
      <xdr:col>1</xdr:col>
      <xdr:colOff>3981449</xdr:colOff>
      <xdr:row>18</xdr:row>
      <xdr:rowOff>190499</xdr:rowOff>
    </xdr:from>
    <xdr:to>
      <xdr:col>2</xdr:col>
      <xdr:colOff>476249</xdr:colOff>
      <xdr:row>24</xdr:row>
      <xdr:rowOff>9524</xdr:rowOff>
    </xdr:to>
    <xdr:pic>
      <xdr:nvPicPr>
        <xdr:cNvPr id="5" name="Gráfico 4" descr="Portapapeles parcialmente comprobado con relleno sólido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43449" y="4867274"/>
          <a:ext cx="1247775" cy="12477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19</xdr:col>
      <xdr:colOff>533400</xdr:colOff>
      <xdr:row>4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85725" y="66675"/>
          <a:ext cx="14925675" cy="857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285750</xdr:colOff>
      <xdr:row>0</xdr:row>
      <xdr:rowOff>66675</xdr:rowOff>
    </xdr:from>
    <xdr:to>
      <xdr:col>18</xdr:col>
      <xdr:colOff>47625</xdr:colOff>
      <xdr:row>3</xdr:row>
      <xdr:rowOff>28574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285750" y="66675"/>
          <a:ext cx="134778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 baseline="0">
              <a:solidFill>
                <a:schemeClr val="bg1"/>
              </a:solidFill>
            </a:rPr>
            <a:t>Ejercicio de Margen de contribución</a:t>
          </a:r>
        </a:p>
      </xdr:txBody>
    </xdr:sp>
    <xdr:clientData/>
  </xdr:twoCellAnchor>
  <xdr:twoCellAnchor>
    <xdr:from>
      <xdr:col>0</xdr:col>
      <xdr:colOff>466725</xdr:colOff>
      <xdr:row>6</xdr:row>
      <xdr:rowOff>95250</xdr:rowOff>
    </xdr:from>
    <xdr:to>
      <xdr:col>6</xdr:col>
      <xdr:colOff>649941</xdr:colOff>
      <xdr:row>22</xdr:row>
      <xdr:rowOff>11206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466725" y="1238250"/>
          <a:ext cx="5315510" cy="39164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/>
            <a:t>1. The</a:t>
          </a:r>
          <a:r>
            <a:rPr lang="es-MX" sz="1400" baseline="0"/>
            <a:t> Burguer Company te contrata para ser la persona encargada del departamento de Business Intelligence por lo que espera que puedas responder las siguientes preguntas:</a:t>
          </a:r>
        </a:p>
        <a:p>
          <a:endParaRPr lang="es-MX" sz="1400" b="1" baseline="0"/>
        </a:p>
        <a:p>
          <a:r>
            <a:rPr lang="es-MX" sz="1400" b="1" baseline="0"/>
            <a:t>	</a:t>
          </a:r>
          <a:r>
            <a:rPr lang="es-MX" sz="1400" b="0" baseline="0"/>
            <a:t>¿Cuál es el margen de contribución de la hamburguesa con queso?</a:t>
          </a:r>
        </a:p>
        <a:p>
          <a:r>
            <a:rPr lang="es-MX" sz="1400" b="0" baseline="0"/>
            <a:t>	¿Cuál sería el punto de equilibrio?</a:t>
          </a:r>
        </a:p>
        <a:p>
          <a:endParaRPr lang="es-MX" sz="1400" baseline="0"/>
        </a:p>
        <a:p>
          <a:r>
            <a:rPr lang="es-MX" sz="1400" b="1" baseline="0"/>
            <a:t>Cuentas con la siguiente información</a:t>
          </a:r>
          <a:r>
            <a:rPr lang="es-MX" sz="1400" baseline="0"/>
            <a:t>:</a:t>
          </a:r>
        </a:p>
        <a:p>
          <a:endParaRPr lang="es-MX" sz="1400" baseline="0"/>
        </a:p>
        <a:p>
          <a:r>
            <a:rPr lang="es-MX" sz="1400" baseline="0"/>
            <a:t>	Costos por hamburguesa de queso</a:t>
          </a:r>
        </a:p>
        <a:p>
          <a:r>
            <a:rPr lang="es-MX" sz="1400" baseline="0"/>
            <a:t>	</a:t>
          </a:r>
          <a:r>
            <a:rPr lang="es-MX" sz="1400" b="1" baseline="0"/>
            <a:t>Pan</a:t>
          </a:r>
          <a:r>
            <a:rPr lang="es-MX" sz="1400" baseline="0"/>
            <a:t>: $0.1 </a:t>
          </a:r>
        </a:p>
        <a:p>
          <a:r>
            <a:rPr lang="es-MX" sz="1400" baseline="0"/>
            <a:t>	</a:t>
          </a:r>
          <a:r>
            <a:rPr lang="es-MX" sz="1400" b="1" baseline="0"/>
            <a:t>Carne</a:t>
          </a:r>
          <a:r>
            <a:rPr lang="es-MX" sz="1400" baseline="0"/>
            <a:t>: $0.3</a:t>
          </a:r>
        </a:p>
        <a:p>
          <a:r>
            <a:rPr lang="es-MX" sz="1400" baseline="0"/>
            <a:t>	</a:t>
          </a:r>
          <a:r>
            <a:rPr lang="es-MX" sz="1400" b="1" baseline="0"/>
            <a:t>Rebanada</a:t>
          </a:r>
          <a:r>
            <a:rPr lang="es-MX" sz="1400" baseline="0"/>
            <a:t> </a:t>
          </a:r>
          <a:r>
            <a:rPr lang="es-MX" sz="1400" b="1" baseline="0"/>
            <a:t>de queso</a:t>
          </a:r>
          <a:r>
            <a:rPr lang="es-MX" sz="1400" baseline="0"/>
            <a:t>: $0.1</a:t>
          </a:r>
        </a:p>
        <a:p>
          <a:endParaRPr lang="es-MX" sz="1400" baseline="0"/>
        </a:p>
        <a:p>
          <a:r>
            <a:rPr lang="es-MX" sz="1400" baseline="0"/>
            <a:t>	</a:t>
          </a:r>
          <a:r>
            <a:rPr lang="es-MX" sz="1400" b="1" baseline="0"/>
            <a:t>Precio de venta</a:t>
          </a:r>
          <a:r>
            <a:rPr lang="es-MX" sz="1400" baseline="0"/>
            <a:t> de la hamburguesa de queso: $1.50</a:t>
          </a:r>
        </a:p>
        <a:p>
          <a:r>
            <a:rPr lang="es-MX" sz="1400" baseline="0"/>
            <a:t>	</a:t>
          </a:r>
          <a:r>
            <a:rPr lang="es-MX" sz="1400" b="1" baseline="0"/>
            <a:t>Gastos Operativos</a:t>
          </a:r>
          <a:r>
            <a:rPr lang="es-MX" sz="1400" baseline="0"/>
            <a:t>: $2,000.00</a:t>
          </a:r>
        </a:p>
        <a:p>
          <a:endParaRPr lang="es-MX" sz="1100" baseline="0"/>
        </a:p>
        <a:p>
          <a:r>
            <a:rPr lang="es-MX" sz="1100" baseline="0"/>
            <a:t>	</a:t>
          </a:r>
        </a:p>
      </xdr:txBody>
    </xdr:sp>
    <xdr:clientData/>
  </xdr:twoCellAnchor>
  <xdr:twoCellAnchor>
    <xdr:from>
      <xdr:col>16</xdr:col>
      <xdr:colOff>302557</xdr:colOff>
      <xdr:row>5</xdr:row>
      <xdr:rowOff>33617</xdr:rowOff>
    </xdr:from>
    <xdr:to>
      <xdr:col>23</xdr:col>
      <xdr:colOff>420219</xdr:colOff>
      <xdr:row>20</xdr:row>
      <xdr:rowOff>178172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665367</xdr:colOff>
      <xdr:row>11</xdr:row>
      <xdr:rowOff>365960</xdr:rowOff>
    </xdr:from>
    <xdr:to>
      <xdr:col>14</xdr:col>
      <xdr:colOff>21609</xdr:colOff>
      <xdr:row>11</xdr:row>
      <xdr:rowOff>451357</xdr:rowOff>
    </xdr:to>
    <xdr:sp macro="" textlink="">
      <xdr:nvSpPr>
        <xdr:cNvPr id="8" name="Diagrama de flujo: conector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1954999" y="3032960"/>
          <a:ext cx="118242" cy="85397"/>
        </a:xfrm>
        <a:prstGeom prst="flowChartConnector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" refreshedDate="45385.659664120372" createdVersion="8" refreshedVersion="8" minRefreshableVersion="3" recordCount="65" xr:uid="{0F6029F1-460E-455D-8465-8D0D827EE151}">
  <cacheSource type="worksheet">
    <worksheetSource name="Tabla1"/>
  </cacheSource>
  <cacheFields count="3">
    <cacheField name="Linea" numFmtId="0">
      <sharedItems count="3">
        <s v="Linea 3"/>
        <s v="Linea 2"/>
        <s v="Linea 1"/>
      </sharedItems>
    </cacheField>
    <cacheField name="Destino" numFmtId="0">
      <sharedItems count="62">
        <s v="Indios Verdes"/>
        <s v="Deptvo. 18 de Marzo"/>
        <s v="Potrero"/>
        <s v="La Raza"/>
        <s v="Tlatelolco"/>
        <s v="Guerrero"/>
        <s v="Hidalgo"/>
        <s v="Juárez"/>
        <s v="Balderas"/>
        <s v="Niños Héroes/PJCDMX"/>
        <s v="Hospital General"/>
        <s v="Centro Médico"/>
        <s v="Etiopía/Plaza de la Trans."/>
        <s v="Eugenia"/>
        <s v="División del Norte"/>
        <s v="Zapata"/>
        <s v="Coyoacán"/>
        <s v="Viveros/Derechos Humanos"/>
        <s v="Miguel A. de Quevedo"/>
        <s v="Copilco"/>
        <s v="Universidad"/>
        <s v="Cuatro Caminos"/>
        <s v="Panteones"/>
        <s v="Tacuba"/>
        <s v="Cuitláhuac"/>
        <s v="Popotla"/>
        <s v="Colegio Militar"/>
        <s v="Normal"/>
        <s v="San Cosme"/>
        <s v="Revolución"/>
        <s v="Bellas Artes"/>
        <s v="Allende"/>
        <s v="Zócalo"/>
        <s v="Pino Suárez"/>
        <s v="San Antonio Abad"/>
        <s v="Chabacano"/>
        <s v="Viaducto"/>
        <s v="Xola"/>
        <s v="Villa de Cortés"/>
        <s v="Nativitas"/>
        <s v="Portales"/>
        <s v="Ermita"/>
        <s v="General Anaya"/>
        <s v="Tasqueña"/>
        <s v="Pantitlán"/>
        <s v="Zaragoza"/>
        <s v="Gómez Farías"/>
        <s v="Blvd. Puerto Aéreo"/>
        <s v="Balbuena"/>
        <s v="Moctezuma"/>
        <s v="San Lázaro"/>
        <s v="Candelaria"/>
        <s v="Merced"/>
        <s v="Isabel la Católica"/>
        <s v="Salto del Agua"/>
        <s v="Cuauhtémoc"/>
        <s v="Insurgentes"/>
        <s v="Sevilla"/>
        <s v="Chapultepec"/>
        <s v="Juanacatlán"/>
        <s v="Tacubaya"/>
        <s v="Observatorio"/>
      </sharedItems>
    </cacheField>
    <cacheField name="Afluencia" numFmtId="0">
      <sharedItems containsSemiMixedTypes="0" containsString="0" containsNumber="1" containsInteger="1" minValue="185604" maxValue="3540768"/>
    </cacheField>
  </cacheFields>
  <extLst>
    <ext xmlns:x14="http://schemas.microsoft.com/office/spreadsheetml/2009/9/main" uri="{725AE2AE-9491-48be-B2B4-4EB974FC3084}">
      <x14:pivotCacheDefinition pivotCacheId="21160914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n v="3540768"/>
  </r>
  <r>
    <x v="0"/>
    <x v="1"/>
    <n v="901713"/>
  </r>
  <r>
    <x v="0"/>
    <x v="2"/>
    <n v="461215"/>
  </r>
  <r>
    <x v="0"/>
    <x v="3"/>
    <n v="946485"/>
  </r>
  <r>
    <x v="0"/>
    <x v="4"/>
    <n v="455146"/>
  </r>
  <r>
    <x v="0"/>
    <x v="5"/>
    <n v="320559"/>
  </r>
  <r>
    <x v="0"/>
    <x v="6"/>
    <n v="437874"/>
  </r>
  <r>
    <x v="0"/>
    <x v="7"/>
    <n v="478835"/>
  </r>
  <r>
    <x v="0"/>
    <x v="8"/>
    <n v="185604"/>
  </r>
  <r>
    <x v="0"/>
    <x v="9"/>
    <n v="519639"/>
  </r>
  <r>
    <x v="0"/>
    <x v="10"/>
    <n v="506652"/>
  </r>
  <r>
    <x v="0"/>
    <x v="11"/>
    <n v="532592"/>
  </r>
  <r>
    <x v="0"/>
    <x v="12"/>
    <n v="796891"/>
  </r>
  <r>
    <x v="0"/>
    <x v="13"/>
    <n v="466241"/>
  </r>
  <r>
    <x v="0"/>
    <x v="14"/>
    <n v="441724"/>
  </r>
  <r>
    <x v="0"/>
    <x v="15"/>
    <n v="622317"/>
  </r>
  <r>
    <x v="0"/>
    <x v="16"/>
    <n v="596947"/>
  </r>
  <r>
    <x v="0"/>
    <x v="17"/>
    <n v="640498"/>
  </r>
  <r>
    <x v="0"/>
    <x v="18"/>
    <n v="1004337"/>
  </r>
  <r>
    <x v="0"/>
    <x v="19"/>
    <n v="705157"/>
  </r>
  <r>
    <x v="0"/>
    <x v="20"/>
    <n v="1410258"/>
  </r>
  <r>
    <x v="1"/>
    <x v="21"/>
    <n v="2722297"/>
  </r>
  <r>
    <x v="1"/>
    <x v="22"/>
    <n v="332284"/>
  </r>
  <r>
    <x v="1"/>
    <x v="23"/>
    <n v="1009952"/>
  </r>
  <r>
    <x v="1"/>
    <x v="24"/>
    <n v="455420"/>
  </r>
  <r>
    <x v="1"/>
    <x v="25"/>
    <n v="214288"/>
  </r>
  <r>
    <x v="1"/>
    <x v="26"/>
    <n v="305058"/>
  </r>
  <r>
    <x v="1"/>
    <x v="27"/>
    <n v="706543"/>
  </r>
  <r>
    <x v="1"/>
    <x v="28"/>
    <n v="495449"/>
  </r>
  <r>
    <x v="1"/>
    <x v="29"/>
    <n v="672370"/>
  </r>
  <r>
    <x v="1"/>
    <x v="6"/>
    <n v="711764"/>
  </r>
  <r>
    <x v="1"/>
    <x v="30"/>
    <n v="524534"/>
  </r>
  <r>
    <x v="1"/>
    <x v="31"/>
    <n v="470901"/>
  </r>
  <r>
    <x v="1"/>
    <x v="32"/>
    <n v="916913"/>
  </r>
  <r>
    <x v="1"/>
    <x v="33"/>
    <n v="448452"/>
  </r>
  <r>
    <x v="1"/>
    <x v="34"/>
    <n v="524054"/>
  </r>
  <r>
    <x v="1"/>
    <x v="35"/>
    <n v="878753"/>
  </r>
  <r>
    <x v="1"/>
    <x v="36"/>
    <n v="450071"/>
  </r>
  <r>
    <x v="1"/>
    <x v="37"/>
    <n v="439939"/>
  </r>
  <r>
    <x v="1"/>
    <x v="38"/>
    <n v="435451"/>
  </r>
  <r>
    <x v="1"/>
    <x v="39"/>
    <n v="457352"/>
  </r>
  <r>
    <x v="1"/>
    <x v="40"/>
    <n v="564006"/>
  </r>
  <r>
    <x v="1"/>
    <x v="41"/>
    <n v="386483"/>
  </r>
  <r>
    <x v="1"/>
    <x v="42"/>
    <n v="400631"/>
  </r>
  <r>
    <x v="1"/>
    <x v="43"/>
    <n v="1765903"/>
  </r>
  <r>
    <x v="2"/>
    <x v="44"/>
    <n v="2400619"/>
  </r>
  <r>
    <x v="2"/>
    <x v="45"/>
    <n v="1549104"/>
  </r>
  <r>
    <x v="2"/>
    <x v="46"/>
    <n v="1203240"/>
  </r>
  <r>
    <x v="2"/>
    <x v="47"/>
    <n v="862002"/>
  </r>
  <r>
    <x v="2"/>
    <x v="48"/>
    <n v="398057"/>
  </r>
  <r>
    <x v="2"/>
    <x v="49"/>
    <n v="747269"/>
  </r>
  <r>
    <x v="2"/>
    <x v="50"/>
    <n v="651993"/>
  </r>
  <r>
    <x v="2"/>
    <x v="51"/>
    <n v="1171656"/>
  </r>
  <r>
    <x v="2"/>
    <x v="52"/>
    <n v="1921425"/>
  </r>
  <r>
    <x v="2"/>
    <x v="33"/>
    <n v="1476751"/>
  </r>
  <r>
    <x v="2"/>
    <x v="53"/>
    <n v="698166"/>
  </r>
  <r>
    <x v="2"/>
    <x v="54"/>
    <n v="727402"/>
  </r>
  <r>
    <x v="2"/>
    <x v="8"/>
    <n v="668335"/>
  </r>
  <r>
    <x v="2"/>
    <x v="55"/>
    <n v="661982"/>
  </r>
  <r>
    <x v="2"/>
    <x v="56"/>
    <n v="1701662"/>
  </r>
  <r>
    <x v="2"/>
    <x v="57"/>
    <n v="871097"/>
  </r>
  <r>
    <x v="2"/>
    <x v="58"/>
    <n v="1417130"/>
  </r>
  <r>
    <x v="2"/>
    <x v="59"/>
    <n v="284008"/>
  </r>
  <r>
    <x v="2"/>
    <x v="60"/>
    <n v="1315554"/>
  </r>
  <r>
    <x v="2"/>
    <x v="61"/>
    <n v="17509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CE55D-B2ED-4833-B388-9A03678E0283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H11:I74" firstHeaderRow="1" firstDataRow="1" firstDataCol="1"/>
  <pivotFields count="3">
    <pivotField showAll="0">
      <items count="4">
        <item x="2"/>
        <item x="1"/>
        <item x="0"/>
        <item t="default"/>
      </items>
    </pivotField>
    <pivotField axis="axisRow" showAll="0" sortType="ascending">
      <items count="63">
        <item x="31"/>
        <item x="48"/>
        <item x="8"/>
        <item x="30"/>
        <item x="47"/>
        <item x="51"/>
        <item x="11"/>
        <item x="35"/>
        <item x="58"/>
        <item x="26"/>
        <item x="19"/>
        <item x="16"/>
        <item x="21"/>
        <item x="55"/>
        <item x="24"/>
        <item x="1"/>
        <item x="14"/>
        <item x="41"/>
        <item x="12"/>
        <item x="13"/>
        <item x="42"/>
        <item x="46"/>
        <item x="5"/>
        <item x="6"/>
        <item x="10"/>
        <item x="0"/>
        <item x="56"/>
        <item x="53"/>
        <item x="59"/>
        <item x="7"/>
        <item x="3"/>
        <item x="52"/>
        <item x="18"/>
        <item x="49"/>
        <item x="39"/>
        <item x="9"/>
        <item x="27"/>
        <item x="61"/>
        <item x="22"/>
        <item x="44"/>
        <item x="33"/>
        <item x="25"/>
        <item x="40"/>
        <item x="2"/>
        <item x="29"/>
        <item x="54"/>
        <item x="34"/>
        <item x="28"/>
        <item x="50"/>
        <item x="57"/>
        <item x="23"/>
        <item x="60"/>
        <item x="43"/>
        <item x="4"/>
        <item x="20"/>
        <item x="36"/>
        <item x="38"/>
        <item x="17"/>
        <item x="37"/>
        <item x="15"/>
        <item x="45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3">
    <i>
      <x v="41"/>
    </i>
    <i>
      <x v="28"/>
    </i>
    <i>
      <x v="9"/>
    </i>
    <i>
      <x v="22"/>
    </i>
    <i>
      <x v="38"/>
    </i>
    <i>
      <x v="17"/>
    </i>
    <i>
      <x v="1"/>
    </i>
    <i>
      <x v="20"/>
    </i>
    <i>
      <x v="56"/>
    </i>
    <i>
      <x v="58"/>
    </i>
    <i>
      <x v="16"/>
    </i>
    <i>
      <x v="55"/>
    </i>
    <i>
      <x v="53"/>
    </i>
    <i>
      <x v="14"/>
    </i>
    <i>
      <x v="34"/>
    </i>
    <i>
      <x v="43"/>
    </i>
    <i>
      <x v="19"/>
    </i>
    <i>
      <x/>
    </i>
    <i>
      <x v="29"/>
    </i>
    <i>
      <x v="47"/>
    </i>
    <i>
      <x v="24"/>
    </i>
    <i>
      <x v="35"/>
    </i>
    <i>
      <x v="46"/>
    </i>
    <i>
      <x v="3"/>
    </i>
    <i>
      <x v="6"/>
    </i>
    <i>
      <x v="42"/>
    </i>
    <i>
      <x v="11"/>
    </i>
    <i>
      <x v="59"/>
    </i>
    <i>
      <x v="57"/>
    </i>
    <i>
      <x v="48"/>
    </i>
    <i>
      <x v="13"/>
    </i>
    <i>
      <x v="44"/>
    </i>
    <i>
      <x v="27"/>
    </i>
    <i>
      <x v="10"/>
    </i>
    <i>
      <x v="36"/>
    </i>
    <i>
      <x v="45"/>
    </i>
    <i>
      <x v="33"/>
    </i>
    <i>
      <x v="18"/>
    </i>
    <i>
      <x v="2"/>
    </i>
    <i>
      <x v="4"/>
    </i>
    <i>
      <x v="49"/>
    </i>
    <i>
      <x v="7"/>
    </i>
    <i>
      <x v="15"/>
    </i>
    <i>
      <x v="61"/>
    </i>
    <i>
      <x v="30"/>
    </i>
    <i>
      <x v="32"/>
    </i>
    <i>
      <x v="50"/>
    </i>
    <i>
      <x v="23"/>
    </i>
    <i>
      <x v="5"/>
    </i>
    <i>
      <x v="21"/>
    </i>
    <i>
      <x v="51"/>
    </i>
    <i>
      <x v="54"/>
    </i>
    <i>
      <x v="8"/>
    </i>
    <i>
      <x v="60"/>
    </i>
    <i>
      <x v="26"/>
    </i>
    <i>
      <x v="37"/>
    </i>
    <i>
      <x v="52"/>
    </i>
    <i>
      <x v="31"/>
    </i>
    <i>
      <x v="40"/>
    </i>
    <i>
      <x v="39"/>
    </i>
    <i>
      <x v="12"/>
    </i>
    <i>
      <x v="25"/>
    </i>
    <i t="grand">
      <x/>
    </i>
  </rowItems>
  <colItems count="1">
    <i/>
  </colItems>
  <dataFields count="1">
    <dataField name="Suma de Afluencia" fld="2" baseField="0" baseItem="0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92391C-E2F9-44AD-9CD9-928E2930B5C7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Destino">
  <location ref="E11:F74" firstHeaderRow="1" firstDataRow="1" firstDataCol="1"/>
  <pivotFields count="3">
    <pivotField showAll="0">
      <items count="4">
        <item x="2"/>
        <item x="1"/>
        <item x="0"/>
        <item t="default"/>
      </items>
    </pivotField>
    <pivotField axis="axisRow" dataField="1" showAll="0">
      <items count="63">
        <item x="31"/>
        <item x="48"/>
        <item x="8"/>
        <item x="30"/>
        <item x="47"/>
        <item x="51"/>
        <item x="11"/>
        <item x="35"/>
        <item x="58"/>
        <item x="26"/>
        <item x="19"/>
        <item x="16"/>
        <item x="21"/>
        <item x="55"/>
        <item x="24"/>
        <item x="1"/>
        <item x="14"/>
        <item x="41"/>
        <item x="12"/>
        <item x="13"/>
        <item x="42"/>
        <item x="46"/>
        <item x="5"/>
        <item x="6"/>
        <item x="10"/>
        <item x="0"/>
        <item x="56"/>
        <item x="53"/>
        <item x="59"/>
        <item x="7"/>
        <item x="3"/>
        <item x="52"/>
        <item x="18"/>
        <item x="49"/>
        <item x="39"/>
        <item x="9"/>
        <item x="27"/>
        <item x="61"/>
        <item x="22"/>
        <item x="44"/>
        <item x="33"/>
        <item x="25"/>
        <item x="40"/>
        <item x="2"/>
        <item x="29"/>
        <item x="54"/>
        <item x="34"/>
        <item x="28"/>
        <item x="50"/>
        <item x="57"/>
        <item x="23"/>
        <item x="60"/>
        <item x="43"/>
        <item x="4"/>
        <item x="20"/>
        <item x="36"/>
        <item x="38"/>
        <item x="17"/>
        <item x="37"/>
        <item x="15"/>
        <item x="45"/>
        <item x="32"/>
        <item t="default"/>
      </items>
    </pivotField>
    <pivotField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antidad de lineas" fld="1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B2C4B-CE24-4C46-A6C8-5334D0D9524B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5:G9" firstHeaderRow="0" firstDataRow="1" firstDataCol="1"/>
  <pivotFields count="3">
    <pivotField axis="axisRow" showAll="0">
      <items count="4">
        <item x="2"/>
        <item x="1"/>
        <item x="0"/>
        <item t="default"/>
      </items>
    </pivotField>
    <pivotField showAll="0">
      <items count="63">
        <item x="31"/>
        <item x="48"/>
        <item x="8"/>
        <item x="30"/>
        <item x="47"/>
        <item x="51"/>
        <item x="11"/>
        <item x="35"/>
        <item x="58"/>
        <item x="26"/>
        <item x="19"/>
        <item x="16"/>
        <item x="21"/>
        <item x="55"/>
        <item x="24"/>
        <item x="1"/>
        <item x="14"/>
        <item x="41"/>
        <item x="12"/>
        <item x="13"/>
        <item x="42"/>
        <item x="46"/>
        <item x="5"/>
        <item x="6"/>
        <item x="10"/>
        <item x="0"/>
        <item x="56"/>
        <item x="53"/>
        <item x="59"/>
        <item x="7"/>
        <item x="3"/>
        <item x="52"/>
        <item x="18"/>
        <item x="49"/>
        <item x="39"/>
        <item x="9"/>
        <item x="27"/>
        <item x="61"/>
        <item x="22"/>
        <item x="44"/>
        <item x="33"/>
        <item x="25"/>
        <item x="40"/>
        <item x="2"/>
        <item x="29"/>
        <item x="54"/>
        <item x="34"/>
        <item x="28"/>
        <item x="50"/>
        <item x="57"/>
        <item x="23"/>
        <item x="60"/>
        <item x="43"/>
        <item x="4"/>
        <item x="20"/>
        <item x="36"/>
        <item x="38"/>
        <item x="17"/>
        <item x="37"/>
        <item x="15"/>
        <item x="45"/>
        <item x="3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fluencia %" fld="2" showDataAs="percentOfCol" baseField="0" baseItem="0" numFmtId="10"/>
    <dataField name="Suma de Afluencia" fld="2" baseField="0" baseItem="0"/>
  </dataFields>
  <chartFormats count="5"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26658F-79B8-466E-A059-772880846711}" name="TablaDiná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C10" firstHeaderRow="1" firstDataRow="1" firstDataCol="1"/>
  <pivotFields count="3">
    <pivotField axis="axisRow" showAll="0">
      <items count="4">
        <item x="2"/>
        <item x="1"/>
        <item x="0"/>
        <item t="default"/>
      </items>
    </pivotField>
    <pivotField showAll="0">
      <items count="63">
        <item x="31"/>
        <item x="48"/>
        <item x="8"/>
        <item x="30"/>
        <item x="47"/>
        <item x="51"/>
        <item x="11"/>
        <item x="35"/>
        <item x="58"/>
        <item x="26"/>
        <item x="19"/>
        <item x="16"/>
        <item x="21"/>
        <item x="55"/>
        <item x="24"/>
        <item x="1"/>
        <item x="14"/>
        <item x="41"/>
        <item x="12"/>
        <item x="13"/>
        <item x="42"/>
        <item x="46"/>
        <item x="5"/>
        <item x="6"/>
        <item x="10"/>
        <item x="0"/>
        <item x="56"/>
        <item x="53"/>
        <item x="59"/>
        <item x="7"/>
        <item x="3"/>
        <item x="52"/>
        <item x="18"/>
        <item x="49"/>
        <item x="39"/>
        <item x="9"/>
        <item x="27"/>
        <item x="61"/>
        <item x="22"/>
        <item x="44"/>
        <item x="33"/>
        <item x="25"/>
        <item x="40"/>
        <item x="2"/>
        <item x="29"/>
        <item x="54"/>
        <item x="34"/>
        <item x="28"/>
        <item x="50"/>
        <item x="57"/>
        <item x="23"/>
        <item x="60"/>
        <item x="43"/>
        <item x="4"/>
        <item x="20"/>
        <item x="36"/>
        <item x="38"/>
        <item x="17"/>
        <item x="37"/>
        <item x="15"/>
        <item x="45"/>
        <item x="3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Afluencia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inea" xr10:uid="{D4AB98E5-9C9A-4E01-94DD-DE8E01641ACA}" sourceName="Linea">
  <pivotTables>
    <pivotTable tabId="16" name="TablaDinámica4"/>
    <pivotTable tabId="14" name="TablaDinámica1"/>
    <pivotTable tabId="14" name="TablaDinámica2"/>
    <pivotTable tabId="14" name="TablaDinámica3"/>
  </pivotTables>
  <data>
    <tabular pivotCacheId="2116091487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tino" xr10:uid="{9DD30F54-976F-45EF-8CB8-5F2430711466}" sourceName="Destino">
  <pivotTables>
    <pivotTable tabId="16" name="TablaDinámica4"/>
    <pivotTable tabId="14" name="TablaDinámica1"/>
    <pivotTable tabId="14" name="TablaDinámica2"/>
    <pivotTable tabId="14" name="TablaDinámica3"/>
  </pivotTables>
  <data>
    <tabular pivotCacheId="2116091487">
      <items count="62">
        <i x="31" s="1"/>
        <i x="48" s="1"/>
        <i x="8" s="1"/>
        <i x="30" s="1"/>
        <i x="47" s="1"/>
        <i x="51" s="1"/>
        <i x="11" s="1"/>
        <i x="35" s="1"/>
        <i x="58" s="1"/>
        <i x="26" s="1"/>
        <i x="19" s="1"/>
        <i x="16" s="1"/>
        <i x="21" s="1"/>
        <i x="55" s="1"/>
        <i x="24" s="1"/>
        <i x="1" s="1"/>
        <i x="14" s="1"/>
        <i x="41" s="1"/>
        <i x="12" s="1"/>
        <i x="13" s="1"/>
        <i x="42" s="1"/>
        <i x="46" s="1"/>
        <i x="5" s="1"/>
        <i x="6" s="1"/>
        <i x="10" s="1"/>
        <i x="0" s="1"/>
        <i x="56" s="1"/>
        <i x="53" s="1"/>
        <i x="59" s="1"/>
        <i x="7" s="1"/>
        <i x="3" s="1"/>
        <i x="52" s="1"/>
        <i x="18" s="1"/>
        <i x="49" s="1"/>
        <i x="39" s="1"/>
        <i x="9" s="1"/>
        <i x="27" s="1"/>
        <i x="61" s="1"/>
        <i x="22" s="1"/>
        <i x="44" s="1"/>
        <i x="33" s="1"/>
        <i x="25" s="1"/>
        <i x="40" s="1"/>
        <i x="2" s="1"/>
        <i x="29" s="1"/>
        <i x="54" s="1"/>
        <i x="34" s="1"/>
        <i x="28" s="1"/>
        <i x="50" s="1"/>
        <i x="57" s="1"/>
        <i x="23" s="1"/>
        <i x="60" s="1"/>
        <i x="43" s="1"/>
        <i x="4" s="1"/>
        <i x="20" s="1"/>
        <i x="36" s="1"/>
        <i x="38" s="1"/>
        <i x="17" s="1"/>
        <i x="37" s="1"/>
        <i x="15" s="1"/>
        <i x="45" s="1"/>
        <i x="3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inea" xr10:uid="{DBACD7D0-450B-4E74-87E1-86DF6C5B66F8}" cache="SegmentaciónDeDatos_Linea" caption="Linea" columnCount="3" rowHeight="241300"/>
  <slicer name="Destino" xr10:uid="{972D3E19-68D9-4BE9-8C19-B7DA6D684870}" cache="SegmentaciónDeDatos_Destino" caption="Destin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FA8FB3-8C8D-47C7-BBF5-A8F6CE0EF26F}" name="Tabla1" displayName="Tabla1" ref="A1:C66" totalsRowShown="0" headerRowDxfId="0">
  <autoFilter ref="A1:C66" xr:uid="{4FFA8FB3-8C8D-47C7-BBF5-A8F6CE0EF26F}"/>
  <tableColumns count="3">
    <tableColumn id="1" xr3:uid="{E2AC0259-8A30-4567-9F37-4358EBFA6F6B}" name="Linea"/>
    <tableColumn id="2" xr3:uid="{EEDFC97F-3609-4771-9F62-EB98BC53F180}" name="Destino"/>
    <tableColumn id="3" xr3:uid="{1A20397F-0B55-46C3-9193-96DA91F6E40E}" name="Aflu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B169-2417-42A3-8FEC-B8C74BE12AAB}">
  <sheetPr codeName="Hoja1"/>
  <dimension ref="B11:G21"/>
  <sheetViews>
    <sheetView topLeftCell="A13" workbookViewId="0">
      <selection activeCell="L17" sqref="L17"/>
    </sheetView>
  </sheetViews>
  <sheetFormatPr baseColWidth="10" defaultRowHeight="15" x14ac:dyDescent="0.25"/>
  <cols>
    <col min="1" max="1" width="11.42578125" style="1"/>
    <col min="2" max="2" width="39.140625" style="1" customWidth="1"/>
    <col min="3" max="4" width="11.42578125" style="1"/>
    <col min="5" max="5" width="21.85546875" style="1" customWidth="1"/>
    <col min="6" max="16384" width="11.42578125" style="1"/>
  </cols>
  <sheetData>
    <row r="11" spans="2:6" ht="23.25" x14ac:dyDescent="0.35">
      <c r="B11" s="84" t="s">
        <v>62</v>
      </c>
      <c r="C11" s="83"/>
      <c r="D11" s="83"/>
      <c r="E11" s="53" t="b">
        <v>1</v>
      </c>
      <c r="F11" s="81">
        <f t="shared" ref="F11:F17" si="0">IF(E11,1,0)</f>
        <v>1</v>
      </c>
    </row>
    <row r="12" spans="2:6" ht="23.25" x14ac:dyDescent="0.35">
      <c r="B12" s="85" t="s">
        <v>36</v>
      </c>
      <c r="C12" s="46"/>
      <c r="D12" s="46"/>
      <c r="E12" s="53" t="b">
        <v>1</v>
      </c>
      <c r="F12" s="81">
        <f t="shared" si="0"/>
        <v>1</v>
      </c>
    </row>
    <row r="13" spans="2:6" ht="23.25" x14ac:dyDescent="0.35">
      <c r="B13" s="84" t="s">
        <v>63</v>
      </c>
      <c r="C13" s="83"/>
      <c r="D13" s="83"/>
      <c r="E13" s="53" t="b">
        <v>1</v>
      </c>
      <c r="F13" s="81">
        <f t="shared" si="0"/>
        <v>1</v>
      </c>
    </row>
    <row r="14" spans="2:6" ht="23.25" x14ac:dyDescent="0.35">
      <c r="B14" s="85" t="s">
        <v>64</v>
      </c>
      <c r="C14" s="46"/>
      <c r="D14" s="46"/>
      <c r="E14" s="53" t="b">
        <v>1</v>
      </c>
      <c r="F14" s="81">
        <f t="shared" si="0"/>
        <v>1</v>
      </c>
    </row>
    <row r="15" spans="2:6" ht="23.25" x14ac:dyDescent="0.35">
      <c r="B15" s="84" t="s">
        <v>65</v>
      </c>
      <c r="C15" s="83"/>
      <c r="D15" s="83"/>
      <c r="E15" s="53" t="b">
        <v>1</v>
      </c>
      <c r="F15" s="81">
        <f t="shared" si="0"/>
        <v>1</v>
      </c>
    </row>
    <row r="16" spans="2:6" ht="23.25" x14ac:dyDescent="0.35">
      <c r="B16" s="85" t="s">
        <v>55</v>
      </c>
      <c r="C16" s="46"/>
      <c r="D16" s="46"/>
      <c r="E16" s="53" t="b">
        <v>1</v>
      </c>
      <c r="F16" s="81">
        <f t="shared" si="0"/>
        <v>1</v>
      </c>
    </row>
    <row r="17" spans="2:7" ht="23.25" x14ac:dyDescent="0.35">
      <c r="B17" s="84" t="s">
        <v>66</v>
      </c>
      <c r="C17" s="83"/>
      <c r="D17" s="83"/>
      <c r="E17" s="53" t="b">
        <v>1</v>
      </c>
      <c r="F17" s="81">
        <f t="shared" si="0"/>
        <v>1</v>
      </c>
    </row>
    <row r="18" spans="2:7" x14ac:dyDescent="0.25">
      <c r="E18" s="53"/>
      <c r="F18" s="81">
        <f>SUM(F11:F17)</f>
        <v>7</v>
      </c>
    </row>
    <row r="19" spans="2:7" x14ac:dyDescent="0.25">
      <c r="F19" s="82"/>
      <c r="G19" s="86">
        <f>F18/7</f>
        <v>1</v>
      </c>
    </row>
    <row r="20" spans="2:7" x14ac:dyDescent="0.25">
      <c r="F20" s="82"/>
    </row>
    <row r="21" spans="2:7" x14ac:dyDescent="0.25">
      <c r="F21" s="82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3" name="Check Box 2">
              <controlPr defaultSize="0" autoFill="0" autoLine="0" autoPict="0">
                <anchor moveWithCells="1">
                  <from>
                    <xdr:col>2</xdr:col>
                    <xdr:colOff>723900</xdr:colOff>
                    <xdr:row>10</xdr:row>
                    <xdr:rowOff>9525</xdr:rowOff>
                  </from>
                  <to>
                    <xdr:col>3</xdr:col>
                    <xdr:colOff>323850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4" name="Check Box 3">
              <controlPr defaultSize="0" autoFill="0" autoLine="0" autoPict="0">
                <anchor moveWithCells="1">
                  <from>
                    <xdr:col>2</xdr:col>
                    <xdr:colOff>714375</xdr:colOff>
                    <xdr:row>11</xdr:row>
                    <xdr:rowOff>38100</xdr:rowOff>
                  </from>
                  <to>
                    <xdr:col>3</xdr:col>
                    <xdr:colOff>314325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5" name="Check Box 4">
              <controlPr defaultSize="0" autoFill="0" autoLine="0" autoPict="0">
                <anchor moveWithCells="1">
                  <from>
                    <xdr:col>2</xdr:col>
                    <xdr:colOff>714375</xdr:colOff>
                    <xdr:row>12</xdr:row>
                    <xdr:rowOff>19050</xdr:rowOff>
                  </from>
                  <to>
                    <xdr:col>3</xdr:col>
                    <xdr:colOff>314325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6" name="Check Box 5">
              <controlPr defaultSize="0" autoFill="0" autoLine="0" autoPict="0">
                <anchor moveWithCells="1">
                  <from>
                    <xdr:col>2</xdr:col>
                    <xdr:colOff>723900</xdr:colOff>
                    <xdr:row>13</xdr:row>
                    <xdr:rowOff>19050</xdr:rowOff>
                  </from>
                  <to>
                    <xdr:col>3</xdr:col>
                    <xdr:colOff>323850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7" name="Check Box 6">
              <controlPr defaultSize="0" autoFill="0" autoLine="0" autoPict="0">
                <anchor moveWithCells="1">
                  <from>
                    <xdr:col>2</xdr:col>
                    <xdr:colOff>714375</xdr:colOff>
                    <xdr:row>14</xdr:row>
                    <xdr:rowOff>9525</xdr:rowOff>
                  </from>
                  <to>
                    <xdr:col>3</xdr:col>
                    <xdr:colOff>276225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8" name="Check Box 7">
              <controlPr defaultSize="0" autoFill="0" autoLine="0" autoPict="0">
                <anchor moveWithCells="1">
                  <from>
                    <xdr:col>2</xdr:col>
                    <xdr:colOff>714375</xdr:colOff>
                    <xdr:row>15</xdr:row>
                    <xdr:rowOff>38100</xdr:rowOff>
                  </from>
                  <to>
                    <xdr:col>3</xdr:col>
                    <xdr:colOff>314325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9" name="Check Box 8">
              <controlPr defaultSize="0" autoFill="0" autoLine="0" autoPict="0">
                <anchor moveWithCells="1">
                  <from>
                    <xdr:col>2</xdr:col>
                    <xdr:colOff>714375</xdr:colOff>
                    <xdr:row>16</xdr:row>
                    <xdr:rowOff>28575</xdr:rowOff>
                  </from>
                  <to>
                    <xdr:col>3</xdr:col>
                    <xdr:colOff>314325</xdr:colOff>
                    <xdr:row>16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DD9A-5F6A-4E91-B75D-EEF24378274D}">
  <sheetPr codeName="Hoja9"/>
  <dimension ref="B13:O39"/>
  <sheetViews>
    <sheetView topLeftCell="A28" zoomScale="85" zoomScaleNormal="85" workbookViewId="0">
      <selection activeCell="G27" sqref="G27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6" style="1" customWidth="1"/>
    <col min="5" max="5" width="45.7109375" style="1" bestFit="1" customWidth="1"/>
    <col min="6" max="6" width="11.5703125" style="92" bestFit="1" customWidth="1"/>
    <col min="7" max="7" width="12.5703125" style="72" bestFit="1" customWidth="1"/>
    <col min="8" max="8" width="5.7109375" style="1" customWidth="1"/>
    <col min="9" max="9" width="18.140625" style="1" customWidth="1"/>
    <col min="10" max="10" width="33.5703125" style="1" bestFit="1" customWidth="1"/>
    <col min="11" max="11" width="12.5703125" style="1" bestFit="1" customWidth="1"/>
    <col min="12" max="16384" width="11.42578125" style="1"/>
  </cols>
  <sheetData>
    <row r="13" spans="2:15" ht="21" x14ac:dyDescent="0.35">
      <c r="B13" s="36" t="s">
        <v>18</v>
      </c>
      <c r="C13" s="36"/>
      <c r="D13" s="36"/>
      <c r="E13" s="36"/>
      <c r="F13" s="103"/>
      <c r="G13" s="104"/>
      <c r="H13" s="36"/>
      <c r="I13" s="36"/>
      <c r="J13" s="56" t="s">
        <v>19</v>
      </c>
    </row>
    <row r="14" spans="2:15" x14ac:dyDescent="0.25">
      <c r="F14" s="105" t="s">
        <v>18</v>
      </c>
      <c r="G14" s="105" t="s">
        <v>19</v>
      </c>
    </row>
    <row r="15" spans="2:15" ht="18.75" x14ac:dyDescent="0.3">
      <c r="B15" s="12" t="s">
        <v>15</v>
      </c>
      <c r="C15" s="3"/>
      <c r="E15" s="1" t="s">
        <v>101</v>
      </c>
      <c r="F15" s="106">
        <f>C18/C16</f>
        <v>0.35</v>
      </c>
      <c r="G15" s="107">
        <f>I18/I16</f>
        <v>0.7</v>
      </c>
      <c r="J15" s="12" t="s">
        <v>15</v>
      </c>
      <c r="O15" s="53"/>
    </row>
    <row r="16" spans="2:15" ht="18.75" x14ac:dyDescent="0.3">
      <c r="B16" s="8" t="s">
        <v>0</v>
      </c>
      <c r="C16" s="9">
        <v>400000</v>
      </c>
      <c r="E16" s="1" t="s">
        <v>103</v>
      </c>
      <c r="F16" s="106">
        <f>C23/C16</f>
        <v>5.7500000000000002E-2</v>
      </c>
      <c r="G16" s="107">
        <f>I23/I16</f>
        <v>0.40749999999999997</v>
      </c>
      <c r="I16" s="9">
        <v>400000</v>
      </c>
      <c r="J16" s="31" t="s">
        <v>0</v>
      </c>
      <c r="O16" s="53"/>
    </row>
    <row r="17" spans="2:15" ht="19.5" thickBot="1" x14ac:dyDescent="0.35">
      <c r="B17" s="8" t="s">
        <v>14</v>
      </c>
      <c r="C17" s="10">
        <f>C16*0.65</f>
        <v>260000</v>
      </c>
      <c r="D17" s="79"/>
      <c r="E17" s="1" t="s">
        <v>102</v>
      </c>
      <c r="F17" s="107">
        <f>C38/C16</f>
        <v>0.20474999999999999</v>
      </c>
      <c r="G17" s="108">
        <f>I38/I16</f>
        <v>0.20474999999999999</v>
      </c>
      <c r="I17" s="10">
        <f>I16*0.3</f>
        <v>120000</v>
      </c>
      <c r="J17" s="31" t="s">
        <v>14</v>
      </c>
      <c r="K17" s="79"/>
      <c r="O17" s="53"/>
    </row>
    <row r="18" spans="2:15" ht="19.5" thickTop="1" x14ac:dyDescent="0.3">
      <c r="B18" s="30" t="s">
        <v>1</v>
      </c>
      <c r="C18" s="19">
        <f>C16-C17</f>
        <v>140000</v>
      </c>
      <c r="D18" s="80"/>
      <c r="E18" s="91" t="s">
        <v>100</v>
      </c>
      <c r="F18" s="109">
        <f>C18/C16</f>
        <v>0.35</v>
      </c>
      <c r="G18" s="113">
        <f>I18/I16</f>
        <v>0.7</v>
      </c>
      <c r="H18" s="80"/>
      <c r="I18" s="19">
        <f>I16-I17</f>
        <v>280000</v>
      </c>
      <c r="J18" s="32" t="s">
        <v>1</v>
      </c>
      <c r="K18" s="80"/>
      <c r="O18" s="53"/>
    </row>
    <row r="19" spans="2:15" ht="30.75" x14ac:dyDescent="0.3">
      <c r="B19" s="3"/>
      <c r="C19" s="2"/>
      <c r="E19" s="89" t="s">
        <v>104</v>
      </c>
      <c r="F19" s="112">
        <f>C23/F18</f>
        <v>65714.285714285725</v>
      </c>
      <c r="G19" s="90">
        <f>I23/G18</f>
        <v>232857.14285714287</v>
      </c>
      <c r="I19" s="2"/>
      <c r="J19" s="3"/>
    </row>
    <row r="20" spans="2:15" ht="18.75" x14ac:dyDescent="0.3">
      <c r="B20" s="17" t="s">
        <v>12</v>
      </c>
      <c r="C20" s="5"/>
      <c r="I20" s="5"/>
      <c r="J20" s="17" t="s">
        <v>12</v>
      </c>
    </row>
    <row r="21" spans="2:15" ht="18.75" x14ac:dyDescent="0.3">
      <c r="B21" s="13" t="s">
        <v>2</v>
      </c>
      <c r="C21" s="14">
        <v>8000</v>
      </c>
      <c r="I21" s="14">
        <v>40000</v>
      </c>
      <c r="J21" s="33" t="s">
        <v>2</v>
      </c>
    </row>
    <row r="22" spans="2:15" ht="19.5" thickBot="1" x14ac:dyDescent="0.35">
      <c r="B22" s="13" t="s">
        <v>9</v>
      </c>
      <c r="C22" s="15">
        <v>15000</v>
      </c>
      <c r="I22" s="15">
        <v>123000</v>
      </c>
      <c r="J22" s="33" t="s">
        <v>9</v>
      </c>
    </row>
    <row r="23" spans="2:15" ht="19.5" thickTop="1" x14ac:dyDescent="0.3">
      <c r="B23" s="13" t="s">
        <v>3</v>
      </c>
      <c r="C23" s="16">
        <f>C21+C22</f>
        <v>23000</v>
      </c>
      <c r="D23" s="73"/>
      <c r="E23" s="73"/>
      <c r="F23" s="99"/>
      <c r="G23" s="110"/>
      <c r="H23" s="73"/>
      <c r="I23" s="16">
        <f>I21+I22</f>
        <v>163000</v>
      </c>
      <c r="J23" s="33" t="s">
        <v>3</v>
      </c>
      <c r="K23" s="73"/>
    </row>
    <row r="24" spans="2:15" ht="18.75" x14ac:dyDescent="0.3">
      <c r="B24" s="3"/>
      <c r="C24" s="5"/>
      <c r="I24" s="5"/>
      <c r="J24" s="3"/>
    </row>
    <row r="25" spans="2:15" ht="18.75" x14ac:dyDescent="0.3">
      <c r="B25" s="18" t="s">
        <v>4</v>
      </c>
      <c r="C25" s="19">
        <f>C18-C23</f>
        <v>117000</v>
      </c>
      <c r="I25" s="19">
        <f>I18-I23</f>
        <v>117000</v>
      </c>
      <c r="J25" s="18" t="s">
        <v>4</v>
      </c>
    </row>
    <row r="26" spans="2:15" ht="18.75" x14ac:dyDescent="0.3">
      <c r="B26" s="3"/>
      <c r="C26" s="5"/>
      <c r="I26" s="5"/>
      <c r="J26" s="3"/>
    </row>
    <row r="27" spans="2:15" ht="18.75" x14ac:dyDescent="0.3">
      <c r="B27" s="22" t="s">
        <v>16</v>
      </c>
      <c r="C27" s="21"/>
      <c r="I27" s="21"/>
      <c r="J27" s="22" t="s">
        <v>16</v>
      </c>
    </row>
    <row r="28" spans="2:15" ht="19.5" thickBot="1" x14ac:dyDescent="0.35">
      <c r="B28" s="7" t="s">
        <v>20</v>
      </c>
      <c r="C28" s="20">
        <v>0</v>
      </c>
      <c r="I28" s="20">
        <v>0</v>
      </c>
      <c r="J28" s="6" t="s">
        <v>20</v>
      </c>
    </row>
    <row r="29" spans="2:15" ht="19.5" thickTop="1" x14ac:dyDescent="0.3">
      <c r="B29" s="7" t="s">
        <v>10</v>
      </c>
      <c r="C29" s="11">
        <f>C28</f>
        <v>0</v>
      </c>
      <c r="I29" s="11">
        <f>I28</f>
        <v>0</v>
      </c>
      <c r="J29" s="31" t="s">
        <v>10</v>
      </c>
    </row>
    <row r="30" spans="2:15" ht="18.75" x14ac:dyDescent="0.3">
      <c r="B30" s="3"/>
      <c r="C30" s="5"/>
      <c r="I30" s="5"/>
      <c r="J30" s="3"/>
    </row>
    <row r="31" spans="2:15" ht="18.75" x14ac:dyDescent="0.3">
      <c r="B31" s="17" t="s">
        <v>17</v>
      </c>
      <c r="C31" s="21"/>
      <c r="I31" s="21"/>
      <c r="J31" s="17" t="s">
        <v>17</v>
      </c>
    </row>
    <row r="32" spans="2:15" ht="19.5" thickBot="1" x14ac:dyDescent="0.35">
      <c r="B32" s="13" t="s">
        <v>20</v>
      </c>
      <c r="C32" s="23">
        <v>0</v>
      </c>
      <c r="I32" s="23">
        <v>0</v>
      </c>
      <c r="J32" s="37" t="s">
        <v>20</v>
      </c>
    </row>
    <row r="33" spans="2:11" ht="19.5" thickTop="1" x14ac:dyDescent="0.3">
      <c r="B33" s="13" t="s">
        <v>11</v>
      </c>
      <c r="C33" s="16">
        <f>C32</f>
        <v>0</v>
      </c>
      <c r="I33" s="16">
        <f>I32</f>
        <v>0</v>
      </c>
      <c r="J33" s="33" t="s">
        <v>11</v>
      </c>
    </row>
    <row r="34" spans="2:11" ht="18.75" x14ac:dyDescent="0.3">
      <c r="B34" s="3"/>
      <c r="C34" s="2"/>
      <c r="I34" s="2"/>
      <c r="J34" s="3"/>
    </row>
    <row r="35" spans="2:11" ht="18.75" x14ac:dyDescent="0.3">
      <c r="B35" s="24" t="s">
        <v>13</v>
      </c>
      <c r="C35" s="25">
        <f>C25+C29-C33</f>
        <v>117000</v>
      </c>
      <c r="I35" s="25">
        <f>I25+I29-I33</f>
        <v>117000</v>
      </c>
      <c r="J35" s="24" t="s">
        <v>13</v>
      </c>
    </row>
    <row r="36" spans="2:11" ht="18.75" x14ac:dyDescent="0.3">
      <c r="B36" s="3"/>
      <c r="C36" s="2"/>
      <c r="I36" s="2"/>
      <c r="J36" s="3"/>
    </row>
    <row r="37" spans="2:11" ht="19.5" thickBot="1" x14ac:dyDescent="0.35">
      <c r="B37" s="26" t="s">
        <v>7</v>
      </c>
      <c r="C37" s="27">
        <f>C35*0.3</f>
        <v>35100</v>
      </c>
      <c r="I37" s="27">
        <f>I35*0.3</f>
        <v>35100</v>
      </c>
      <c r="J37" s="34" t="s">
        <v>7</v>
      </c>
    </row>
    <row r="38" spans="2:11" ht="20.25" thickTop="1" thickBot="1" x14ac:dyDescent="0.35">
      <c r="B38" s="28" t="s">
        <v>8</v>
      </c>
      <c r="C38" s="29">
        <f>C35-C37</f>
        <v>81900</v>
      </c>
      <c r="D38" s="79"/>
      <c r="E38" s="79"/>
      <c r="F38" s="111"/>
      <c r="G38" s="109"/>
      <c r="H38" s="79"/>
      <c r="I38" s="29">
        <f>I35-I37</f>
        <v>81900</v>
      </c>
      <c r="J38" s="35" t="s">
        <v>8</v>
      </c>
      <c r="K38" s="79"/>
    </row>
    <row r="39" spans="2:11" ht="19.5" thickTop="1" x14ac:dyDescent="0.3">
      <c r="B39" s="3"/>
      <c r="C39" s="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6739-0AA1-4E15-8DDA-DDD2C9A087FF}">
  <dimension ref="A1:I74"/>
  <sheetViews>
    <sheetView showGridLines="0" zoomScale="115" zoomScaleNormal="115" workbookViewId="0">
      <selection activeCell="H11" sqref="H11:I74"/>
    </sheetView>
  </sheetViews>
  <sheetFormatPr baseColWidth="10" defaultRowHeight="15" x14ac:dyDescent="0.25"/>
  <cols>
    <col min="2" max="2" width="25.85546875" bestFit="1" customWidth="1"/>
    <col min="3" max="3" width="11.5703125" customWidth="1"/>
    <col min="5" max="5" width="25.85546875" bestFit="1" customWidth="1"/>
    <col min="6" max="6" width="17.42578125" bestFit="1" customWidth="1"/>
    <col min="7" max="7" width="17.5703125" bestFit="1" customWidth="1"/>
    <col min="8" max="8" width="25.85546875" bestFit="1" customWidth="1"/>
    <col min="9" max="9" width="17.5703125" bestFit="1" customWidth="1"/>
  </cols>
  <sheetData>
    <row r="1" spans="1:9" x14ac:dyDescent="0.25">
      <c r="A1" s="114" t="s">
        <v>168</v>
      </c>
      <c r="B1" s="114" t="s">
        <v>169</v>
      </c>
      <c r="C1" s="114" t="s">
        <v>170</v>
      </c>
      <c r="E1" s="119" t="s">
        <v>173</v>
      </c>
    </row>
    <row r="2" spans="1:9" x14ac:dyDescent="0.25">
      <c r="A2" t="s">
        <v>167</v>
      </c>
      <c r="B2" t="s">
        <v>107</v>
      </c>
      <c r="C2" s="115">
        <v>3540768</v>
      </c>
      <c r="E2" t="s">
        <v>174</v>
      </c>
    </row>
    <row r="3" spans="1:9" x14ac:dyDescent="0.25">
      <c r="A3" t="s">
        <v>167</v>
      </c>
      <c r="B3" t="s">
        <v>110</v>
      </c>
      <c r="C3" s="115">
        <v>901713</v>
      </c>
      <c r="E3" t="s">
        <v>175</v>
      </c>
    </row>
    <row r="4" spans="1:9" x14ac:dyDescent="0.25">
      <c r="A4" t="s">
        <v>167</v>
      </c>
      <c r="B4" t="s">
        <v>113</v>
      </c>
      <c r="C4" s="115">
        <v>461215</v>
      </c>
    </row>
    <row r="5" spans="1:9" x14ac:dyDescent="0.25">
      <c r="A5" t="s">
        <v>167</v>
      </c>
      <c r="B5" t="s">
        <v>116</v>
      </c>
      <c r="C5" s="115">
        <v>946485</v>
      </c>
      <c r="E5" s="116" t="s">
        <v>176</v>
      </c>
      <c r="F5" t="s">
        <v>180</v>
      </c>
      <c r="G5" t="s">
        <v>178</v>
      </c>
    </row>
    <row r="6" spans="1:9" x14ac:dyDescent="0.25">
      <c r="A6" t="s">
        <v>167</v>
      </c>
      <c r="B6" t="s">
        <v>119</v>
      </c>
      <c r="C6" s="115">
        <v>455146</v>
      </c>
      <c r="E6" s="117" t="s">
        <v>172</v>
      </c>
      <c r="F6" s="121">
        <v>0.41064882700458477</v>
      </c>
      <c r="G6" s="118">
        <v>22478385</v>
      </c>
      <c r="H6" s="122">
        <f>GETPIVOTDATA("Afluencia %",$E$5,"Linea","Linea 1")</f>
        <v>0.41064882700458477</v>
      </c>
    </row>
    <row r="7" spans="1:9" x14ac:dyDescent="0.25">
      <c r="A7" t="s">
        <v>167</v>
      </c>
      <c r="B7" t="s">
        <v>122</v>
      </c>
      <c r="C7" s="115">
        <v>320559</v>
      </c>
      <c r="E7" s="117" t="s">
        <v>171</v>
      </c>
      <c r="F7" s="121">
        <v>0.29757496089832597</v>
      </c>
      <c r="G7" s="118">
        <v>16288868</v>
      </c>
      <c r="H7" s="122">
        <f>GETPIVOTDATA("Afluencia %",$E$5,"Linea","Linea 2")</f>
        <v>0.29757496089832597</v>
      </c>
    </row>
    <row r="8" spans="1:9" x14ac:dyDescent="0.25">
      <c r="A8" t="s">
        <v>167</v>
      </c>
      <c r="B8" t="s">
        <v>125</v>
      </c>
      <c r="C8" s="115">
        <v>437874</v>
      </c>
      <c r="E8" s="117" t="s">
        <v>167</v>
      </c>
      <c r="F8" s="121">
        <v>0.29177621209708926</v>
      </c>
      <c r="G8" s="118">
        <v>15971452</v>
      </c>
      <c r="H8" s="122">
        <f>GETPIVOTDATA("Afluencia %",$E$5,"Linea","Linea 3")</f>
        <v>0.29177621209708926</v>
      </c>
    </row>
    <row r="9" spans="1:9" x14ac:dyDescent="0.25">
      <c r="A9" t="s">
        <v>167</v>
      </c>
      <c r="B9" t="s">
        <v>128</v>
      </c>
      <c r="C9" s="115">
        <v>478835</v>
      </c>
      <c r="E9" s="117" t="s">
        <v>177</v>
      </c>
      <c r="F9" s="121">
        <v>1</v>
      </c>
      <c r="G9" s="118">
        <v>54738705</v>
      </c>
    </row>
    <row r="10" spans="1:9" x14ac:dyDescent="0.25">
      <c r="A10" t="s">
        <v>167</v>
      </c>
      <c r="B10" t="s">
        <v>131</v>
      </c>
      <c r="C10" s="115">
        <v>185604</v>
      </c>
    </row>
    <row r="11" spans="1:9" x14ac:dyDescent="0.25">
      <c r="A11" t="s">
        <v>167</v>
      </c>
      <c r="B11" t="s">
        <v>133</v>
      </c>
      <c r="C11" s="115">
        <v>519639</v>
      </c>
      <c r="E11" s="116" t="s">
        <v>169</v>
      </c>
      <c r="F11" t="s">
        <v>179</v>
      </c>
      <c r="H11" s="116" t="s">
        <v>176</v>
      </c>
      <c r="I11" t="s">
        <v>178</v>
      </c>
    </row>
    <row r="12" spans="1:9" x14ac:dyDescent="0.25">
      <c r="A12" t="s">
        <v>167</v>
      </c>
      <c r="B12" t="s">
        <v>136</v>
      </c>
      <c r="C12" s="115">
        <v>506652</v>
      </c>
      <c r="E12" s="117" t="s">
        <v>138</v>
      </c>
      <c r="F12" s="118">
        <v>1</v>
      </c>
      <c r="H12" s="117" t="s">
        <v>118</v>
      </c>
      <c r="I12" s="118">
        <v>214288</v>
      </c>
    </row>
    <row r="13" spans="1:9" x14ac:dyDescent="0.25">
      <c r="A13" t="s">
        <v>167</v>
      </c>
      <c r="B13" t="s">
        <v>139</v>
      </c>
      <c r="C13" s="115">
        <v>532592</v>
      </c>
      <c r="E13" s="117" t="s">
        <v>117</v>
      </c>
      <c r="F13" s="118">
        <v>1</v>
      </c>
      <c r="H13" s="117" t="s">
        <v>153</v>
      </c>
      <c r="I13" s="118">
        <v>284008</v>
      </c>
    </row>
    <row r="14" spans="1:9" x14ac:dyDescent="0.25">
      <c r="A14" t="s">
        <v>167</v>
      </c>
      <c r="B14" t="s">
        <v>141</v>
      </c>
      <c r="C14" s="115">
        <v>796891</v>
      </c>
      <c r="E14" s="117" t="s">
        <v>131</v>
      </c>
      <c r="F14" s="118">
        <v>2</v>
      </c>
      <c r="H14" s="117" t="s">
        <v>121</v>
      </c>
      <c r="I14" s="118">
        <v>305058</v>
      </c>
    </row>
    <row r="15" spans="1:9" x14ac:dyDescent="0.25">
      <c r="A15" t="s">
        <v>167</v>
      </c>
      <c r="B15" t="s">
        <v>143</v>
      </c>
      <c r="C15" s="115">
        <v>466241</v>
      </c>
      <c r="E15" s="117" t="s">
        <v>135</v>
      </c>
      <c r="F15" s="118">
        <v>1</v>
      </c>
      <c r="H15" s="117" t="s">
        <v>122</v>
      </c>
      <c r="I15" s="118">
        <v>320559</v>
      </c>
    </row>
    <row r="16" spans="1:9" x14ac:dyDescent="0.25">
      <c r="A16" t="s">
        <v>167</v>
      </c>
      <c r="B16" t="s">
        <v>146</v>
      </c>
      <c r="C16" s="115">
        <v>441724</v>
      </c>
      <c r="E16" s="117" t="s">
        <v>114</v>
      </c>
      <c r="F16" s="118">
        <v>1</v>
      </c>
      <c r="H16" s="117" t="s">
        <v>109</v>
      </c>
      <c r="I16" s="118">
        <v>332284</v>
      </c>
    </row>
    <row r="17" spans="1:9" x14ac:dyDescent="0.25">
      <c r="A17" t="s">
        <v>167</v>
      </c>
      <c r="B17" t="s">
        <v>149</v>
      </c>
      <c r="C17" s="115">
        <v>622317</v>
      </c>
      <c r="E17" s="117" t="s">
        <v>126</v>
      </c>
      <c r="F17" s="118">
        <v>1</v>
      </c>
      <c r="H17" s="117" t="s">
        <v>164</v>
      </c>
      <c r="I17" s="118">
        <v>386483</v>
      </c>
    </row>
    <row r="18" spans="1:9" x14ac:dyDescent="0.25">
      <c r="A18" t="s">
        <v>167</v>
      </c>
      <c r="B18" t="s">
        <v>152</v>
      </c>
      <c r="C18" s="115">
        <v>596947</v>
      </c>
      <c r="E18" s="117" t="s">
        <v>139</v>
      </c>
      <c r="F18" s="118">
        <v>1</v>
      </c>
      <c r="H18" s="117" t="s">
        <v>117</v>
      </c>
      <c r="I18" s="118">
        <v>398057</v>
      </c>
    </row>
    <row r="19" spans="1:9" x14ac:dyDescent="0.25">
      <c r="A19" t="s">
        <v>167</v>
      </c>
      <c r="B19" t="s">
        <v>155</v>
      </c>
      <c r="C19" s="115">
        <v>640498</v>
      </c>
      <c r="E19" s="117" t="s">
        <v>148</v>
      </c>
      <c r="F19" s="118">
        <v>1</v>
      </c>
      <c r="H19" s="117" t="s">
        <v>165</v>
      </c>
      <c r="I19" s="118">
        <v>400631</v>
      </c>
    </row>
    <row r="20" spans="1:9" x14ac:dyDescent="0.25">
      <c r="A20" t="s">
        <v>167</v>
      </c>
      <c r="B20" t="s">
        <v>158</v>
      </c>
      <c r="C20" s="115">
        <v>1004337</v>
      </c>
      <c r="E20" s="117" t="s">
        <v>150</v>
      </c>
      <c r="F20" s="118">
        <v>1</v>
      </c>
      <c r="H20" s="117" t="s">
        <v>157</v>
      </c>
      <c r="I20" s="118">
        <v>435451</v>
      </c>
    </row>
    <row r="21" spans="1:9" x14ac:dyDescent="0.25">
      <c r="A21" t="s">
        <v>167</v>
      </c>
      <c r="B21" t="s">
        <v>161</v>
      </c>
      <c r="C21" s="115">
        <v>705157</v>
      </c>
      <c r="E21" s="117" t="s">
        <v>121</v>
      </c>
      <c r="F21" s="118">
        <v>1</v>
      </c>
      <c r="H21" s="117" t="s">
        <v>154</v>
      </c>
      <c r="I21" s="118">
        <v>439939</v>
      </c>
    </row>
    <row r="22" spans="1:9" x14ac:dyDescent="0.25">
      <c r="A22" t="s">
        <v>167</v>
      </c>
      <c r="B22" t="s">
        <v>163</v>
      </c>
      <c r="C22" s="115">
        <v>1410258</v>
      </c>
      <c r="E22" s="117" t="s">
        <v>161</v>
      </c>
      <c r="F22" s="118">
        <v>1</v>
      </c>
      <c r="H22" s="117" t="s">
        <v>146</v>
      </c>
      <c r="I22" s="118">
        <v>441724</v>
      </c>
    </row>
    <row r="23" spans="1:9" x14ac:dyDescent="0.25">
      <c r="A23" t="s">
        <v>171</v>
      </c>
      <c r="B23" t="s">
        <v>106</v>
      </c>
      <c r="C23">
        <v>2722297</v>
      </c>
      <c r="E23" s="117" t="s">
        <v>152</v>
      </c>
      <c r="F23" s="118">
        <v>1</v>
      </c>
      <c r="H23" s="117" t="s">
        <v>151</v>
      </c>
      <c r="I23" s="118">
        <v>450071</v>
      </c>
    </row>
    <row r="24" spans="1:9" x14ac:dyDescent="0.25">
      <c r="A24" t="s">
        <v>171</v>
      </c>
      <c r="B24" t="s">
        <v>109</v>
      </c>
      <c r="C24">
        <v>332284</v>
      </c>
      <c r="E24" s="117" t="s">
        <v>106</v>
      </c>
      <c r="F24" s="118">
        <v>1</v>
      </c>
      <c r="H24" s="117" t="s">
        <v>119</v>
      </c>
      <c r="I24" s="118">
        <v>455146</v>
      </c>
    </row>
    <row r="25" spans="1:9" x14ac:dyDescent="0.25">
      <c r="A25" t="s">
        <v>171</v>
      </c>
      <c r="B25" t="s">
        <v>112</v>
      </c>
      <c r="C25">
        <v>1009952</v>
      </c>
      <c r="E25" s="117" t="s">
        <v>142</v>
      </c>
      <c r="F25" s="118">
        <v>1</v>
      </c>
      <c r="H25" s="117" t="s">
        <v>115</v>
      </c>
      <c r="I25" s="118">
        <v>455420</v>
      </c>
    </row>
    <row r="26" spans="1:9" x14ac:dyDescent="0.25">
      <c r="A26" t="s">
        <v>171</v>
      </c>
      <c r="B26" t="s">
        <v>115</v>
      </c>
      <c r="C26">
        <v>455420</v>
      </c>
      <c r="E26" s="117" t="s">
        <v>115</v>
      </c>
      <c r="F26" s="118">
        <v>1</v>
      </c>
      <c r="H26" s="117" t="s">
        <v>160</v>
      </c>
      <c r="I26" s="118">
        <v>457352</v>
      </c>
    </row>
    <row r="27" spans="1:9" x14ac:dyDescent="0.25">
      <c r="A27" t="s">
        <v>171</v>
      </c>
      <c r="B27" t="s">
        <v>118</v>
      </c>
      <c r="C27">
        <v>214288</v>
      </c>
      <c r="E27" s="117" t="s">
        <v>110</v>
      </c>
      <c r="F27" s="118">
        <v>1</v>
      </c>
      <c r="H27" s="117" t="s">
        <v>113</v>
      </c>
      <c r="I27" s="118">
        <v>461215</v>
      </c>
    </row>
    <row r="28" spans="1:9" x14ac:dyDescent="0.25">
      <c r="A28" t="s">
        <v>171</v>
      </c>
      <c r="B28" t="s">
        <v>121</v>
      </c>
      <c r="C28">
        <v>305058</v>
      </c>
      <c r="E28" s="117" t="s">
        <v>146</v>
      </c>
      <c r="F28" s="118">
        <v>1</v>
      </c>
      <c r="H28" s="117" t="s">
        <v>143</v>
      </c>
      <c r="I28" s="118">
        <v>466241</v>
      </c>
    </row>
    <row r="29" spans="1:9" x14ac:dyDescent="0.25">
      <c r="A29" t="s">
        <v>171</v>
      </c>
      <c r="B29" t="s">
        <v>124</v>
      </c>
      <c r="C29">
        <v>706543</v>
      </c>
      <c r="E29" s="117" t="s">
        <v>164</v>
      </c>
      <c r="F29" s="118">
        <v>1</v>
      </c>
      <c r="H29" s="117" t="s">
        <v>138</v>
      </c>
      <c r="I29" s="118">
        <v>470901</v>
      </c>
    </row>
    <row r="30" spans="1:9" x14ac:dyDescent="0.25">
      <c r="A30" t="s">
        <v>171</v>
      </c>
      <c r="B30" t="s">
        <v>127</v>
      </c>
      <c r="C30">
        <v>495449</v>
      </c>
      <c r="E30" s="117" t="s">
        <v>141</v>
      </c>
      <c r="F30" s="118">
        <v>1</v>
      </c>
      <c r="H30" s="117" t="s">
        <v>128</v>
      </c>
      <c r="I30" s="118">
        <v>478835</v>
      </c>
    </row>
    <row r="31" spans="1:9" x14ac:dyDescent="0.25">
      <c r="A31" t="s">
        <v>171</v>
      </c>
      <c r="B31" t="s">
        <v>130</v>
      </c>
      <c r="C31">
        <v>672370</v>
      </c>
      <c r="E31" s="117" t="s">
        <v>143</v>
      </c>
      <c r="F31" s="118">
        <v>1</v>
      </c>
      <c r="H31" s="117" t="s">
        <v>127</v>
      </c>
      <c r="I31" s="118">
        <v>495449</v>
      </c>
    </row>
    <row r="32" spans="1:9" x14ac:dyDescent="0.25">
      <c r="A32" t="s">
        <v>171</v>
      </c>
      <c r="B32" t="s">
        <v>125</v>
      </c>
      <c r="C32">
        <v>711764</v>
      </c>
      <c r="E32" s="117" t="s">
        <v>165</v>
      </c>
      <c r="F32" s="118">
        <v>1</v>
      </c>
      <c r="H32" s="117" t="s">
        <v>136</v>
      </c>
      <c r="I32" s="118">
        <v>506652</v>
      </c>
    </row>
    <row r="33" spans="1:9" x14ac:dyDescent="0.25">
      <c r="A33" t="s">
        <v>171</v>
      </c>
      <c r="B33" t="s">
        <v>135</v>
      </c>
      <c r="C33">
        <v>524534</v>
      </c>
      <c r="E33" s="117" t="s">
        <v>111</v>
      </c>
      <c r="F33" s="118">
        <v>1</v>
      </c>
      <c r="H33" s="117" t="s">
        <v>133</v>
      </c>
      <c r="I33" s="118">
        <v>519639</v>
      </c>
    </row>
    <row r="34" spans="1:9" x14ac:dyDescent="0.25">
      <c r="A34" t="s">
        <v>171</v>
      </c>
      <c r="B34" t="s">
        <v>138</v>
      </c>
      <c r="C34">
        <v>470901</v>
      </c>
      <c r="E34" s="117" t="s">
        <v>122</v>
      </c>
      <c r="F34" s="118">
        <v>1</v>
      </c>
      <c r="H34" s="117" t="s">
        <v>145</v>
      </c>
      <c r="I34" s="118">
        <v>524054</v>
      </c>
    </row>
    <row r="35" spans="1:9" x14ac:dyDescent="0.25">
      <c r="A35" t="s">
        <v>171</v>
      </c>
      <c r="B35" t="s">
        <v>140</v>
      </c>
      <c r="C35">
        <v>916913</v>
      </c>
      <c r="E35" s="117" t="s">
        <v>125</v>
      </c>
      <c r="F35" s="118">
        <v>2</v>
      </c>
      <c r="H35" s="117" t="s">
        <v>135</v>
      </c>
      <c r="I35" s="118">
        <v>524534</v>
      </c>
    </row>
    <row r="36" spans="1:9" x14ac:dyDescent="0.25">
      <c r="A36" t="s">
        <v>171</v>
      </c>
      <c r="B36" t="s">
        <v>132</v>
      </c>
      <c r="C36">
        <v>448452</v>
      </c>
      <c r="E36" s="117" t="s">
        <v>136</v>
      </c>
      <c r="F36" s="118">
        <v>1</v>
      </c>
      <c r="H36" s="117" t="s">
        <v>139</v>
      </c>
      <c r="I36" s="118">
        <v>532592</v>
      </c>
    </row>
    <row r="37" spans="1:9" x14ac:dyDescent="0.25">
      <c r="A37" t="s">
        <v>171</v>
      </c>
      <c r="B37" t="s">
        <v>145</v>
      </c>
      <c r="C37">
        <v>524054</v>
      </c>
      <c r="E37" s="117" t="s">
        <v>107</v>
      </c>
      <c r="F37" s="118">
        <v>1</v>
      </c>
      <c r="H37" s="117" t="s">
        <v>162</v>
      </c>
      <c r="I37" s="118">
        <v>564006</v>
      </c>
    </row>
    <row r="38" spans="1:9" x14ac:dyDescent="0.25">
      <c r="A38" t="s">
        <v>171</v>
      </c>
      <c r="B38" t="s">
        <v>148</v>
      </c>
      <c r="C38">
        <v>878753</v>
      </c>
      <c r="E38" s="117" t="s">
        <v>144</v>
      </c>
      <c r="F38" s="118">
        <v>1</v>
      </c>
      <c r="H38" s="117" t="s">
        <v>152</v>
      </c>
      <c r="I38" s="118">
        <v>596947</v>
      </c>
    </row>
    <row r="39" spans="1:9" x14ac:dyDescent="0.25">
      <c r="A39" t="s">
        <v>171</v>
      </c>
      <c r="B39" t="s">
        <v>151</v>
      </c>
      <c r="C39">
        <v>450071</v>
      </c>
      <c r="E39" s="117" t="s">
        <v>134</v>
      </c>
      <c r="F39" s="118">
        <v>1</v>
      </c>
      <c r="H39" s="117" t="s">
        <v>149</v>
      </c>
      <c r="I39" s="118">
        <v>622317</v>
      </c>
    </row>
    <row r="40" spans="1:9" x14ac:dyDescent="0.25">
      <c r="A40" t="s">
        <v>171</v>
      </c>
      <c r="B40" t="s">
        <v>154</v>
      </c>
      <c r="C40">
        <v>439939</v>
      </c>
      <c r="E40" s="117" t="s">
        <v>153</v>
      </c>
      <c r="F40" s="118">
        <v>1</v>
      </c>
      <c r="H40" s="117" t="s">
        <v>155</v>
      </c>
      <c r="I40" s="118">
        <v>640498</v>
      </c>
    </row>
    <row r="41" spans="1:9" x14ac:dyDescent="0.25">
      <c r="A41" t="s">
        <v>171</v>
      </c>
      <c r="B41" t="s">
        <v>157</v>
      </c>
      <c r="C41">
        <v>435451</v>
      </c>
      <c r="E41" s="117" t="s">
        <v>128</v>
      </c>
      <c r="F41" s="118">
        <v>1</v>
      </c>
      <c r="H41" s="117" t="s">
        <v>123</v>
      </c>
      <c r="I41" s="118">
        <v>651993</v>
      </c>
    </row>
    <row r="42" spans="1:9" x14ac:dyDescent="0.25">
      <c r="A42" t="s">
        <v>171</v>
      </c>
      <c r="B42" t="s">
        <v>160</v>
      </c>
      <c r="C42">
        <v>457352</v>
      </c>
      <c r="E42" s="117" t="s">
        <v>116</v>
      </c>
      <c r="F42" s="118">
        <v>1</v>
      </c>
      <c r="H42" s="117" t="s">
        <v>142</v>
      </c>
      <c r="I42" s="118">
        <v>661982</v>
      </c>
    </row>
    <row r="43" spans="1:9" x14ac:dyDescent="0.25">
      <c r="A43" t="s">
        <v>171</v>
      </c>
      <c r="B43" t="s">
        <v>162</v>
      </c>
      <c r="C43">
        <v>564006</v>
      </c>
      <c r="E43" s="117" t="s">
        <v>129</v>
      </c>
      <c r="F43" s="118">
        <v>1</v>
      </c>
      <c r="H43" s="117" t="s">
        <v>130</v>
      </c>
      <c r="I43" s="118">
        <v>672370</v>
      </c>
    </row>
    <row r="44" spans="1:9" x14ac:dyDescent="0.25">
      <c r="A44" t="s">
        <v>171</v>
      </c>
      <c r="B44" t="s">
        <v>164</v>
      </c>
      <c r="C44">
        <v>386483</v>
      </c>
      <c r="E44" s="117" t="s">
        <v>158</v>
      </c>
      <c r="F44" s="118">
        <v>1</v>
      </c>
      <c r="H44" s="117" t="s">
        <v>134</v>
      </c>
      <c r="I44" s="118">
        <v>698166</v>
      </c>
    </row>
    <row r="45" spans="1:9" x14ac:dyDescent="0.25">
      <c r="A45" t="s">
        <v>171</v>
      </c>
      <c r="B45" t="s">
        <v>165</v>
      </c>
      <c r="C45">
        <v>400631</v>
      </c>
      <c r="E45" s="117" t="s">
        <v>120</v>
      </c>
      <c r="F45" s="118">
        <v>1</v>
      </c>
      <c r="H45" s="117" t="s">
        <v>161</v>
      </c>
      <c r="I45" s="118">
        <v>705157</v>
      </c>
    </row>
    <row r="46" spans="1:9" x14ac:dyDescent="0.25">
      <c r="A46" t="s">
        <v>171</v>
      </c>
      <c r="B46" t="s">
        <v>166</v>
      </c>
      <c r="C46">
        <v>1765903</v>
      </c>
      <c r="E46" s="117" t="s">
        <v>160</v>
      </c>
      <c r="F46" s="118">
        <v>1</v>
      </c>
      <c r="H46" s="117" t="s">
        <v>124</v>
      </c>
      <c r="I46" s="118">
        <v>706543</v>
      </c>
    </row>
    <row r="47" spans="1:9" x14ac:dyDescent="0.25">
      <c r="A47" t="s">
        <v>172</v>
      </c>
      <c r="B47" t="s">
        <v>105</v>
      </c>
      <c r="C47">
        <v>2400619</v>
      </c>
      <c r="E47" s="117" t="s">
        <v>133</v>
      </c>
      <c r="F47" s="118">
        <v>1</v>
      </c>
      <c r="H47" s="117" t="s">
        <v>137</v>
      </c>
      <c r="I47" s="118">
        <v>727402</v>
      </c>
    </row>
    <row r="48" spans="1:9" x14ac:dyDescent="0.25">
      <c r="A48" t="s">
        <v>172</v>
      </c>
      <c r="B48" t="s">
        <v>108</v>
      </c>
      <c r="C48">
        <v>1549104</v>
      </c>
      <c r="E48" s="117" t="s">
        <v>124</v>
      </c>
      <c r="F48" s="118">
        <v>1</v>
      </c>
      <c r="H48" s="117" t="s">
        <v>120</v>
      </c>
      <c r="I48" s="118">
        <v>747269</v>
      </c>
    </row>
    <row r="49" spans="1:9" x14ac:dyDescent="0.25">
      <c r="A49" t="s">
        <v>172</v>
      </c>
      <c r="B49" t="s">
        <v>111</v>
      </c>
      <c r="C49">
        <v>1203240</v>
      </c>
      <c r="E49" s="117" t="s">
        <v>159</v>
      </c>
      <c r="F49" s="118">
        <v>1</v>
      </c>
      <c r="H49" s="117" t="s">
        <v>141</v>
      </c>
      <c r="I49" s="118">
        <v>796891</v>
      </c>
    </row>
    <row r="50" spans="1:9" x14ac:dyDescent="0.25">
      <c r="A50" t="s">
        <v>172</v>
      </c>
      <c r="B50" t="s">
        <v>114</v>
      </c>
      <c r="C50">
        <v>862002</v>
      </c>
      <c r="E50" s="117" t="s">
        <v>109</v>
      </c>
      <c r="F50" s="118">
        <v>1</v>
      </c>
      <c r="H50" s="117" t="s">
        <v>131</v>
      </c>
      <c r="I50" s="118">
        <v>853939</v>
      </c>
    </row>
    <row r="51" spans="1:9" x14ac:dyDescent="0.25">
      <c r="A51" t="s">
        <v>172</v>
      </c>
      <c r="B51" t="s">
        <v>117</v>
      </c>
      <c r="C51">
        <v>398057</v>
      </c>
      <c r="E51" s="117" t="s">
        <v>105</v>
      </c>
      <c r="F51" s="118">
        <v>1</v>
      </c>
      <c r="H51" s="117" t="s">
        <v>114</v>
      </c>
      <c r="I51" s="118">
        <v>862002</v>
      </c>
    </row>
    <row r="52" spans="1:9" x14ac:dyDescent="0.25">
      <c r="A52" t="s">
        <v>172</v>
      </c>
      <c r="B52" t="s">
        <v>120</v>
      </c>
      <c r="C52">
        <v>747269</v>
      </c>
      <c r="E52" s="117" t="s">
        <v>132</v>
      </c>
      <c r="F52" s="118">
        <v>2</v>
      </c>
      <c r="H52" s="117" t="s">
        <v>147</v>
      </c>
      <c r="I52" s="118">
        <v>871097</v>
      </c>
    </row>
    <row r="53" spans="1:9" x14ac:dyDescent="0.25">
      <c r="A53" t="s">
        <v>172</v>
      </c>
      <c r="B53" t="s">
        <v>123</v>
      </c>
      <c r="C53">
        <v>651993</v>
      </c>
      <c r="E53" s="117" t="s">
        <v>118</v>
      </c>
      <c r="F53" s="118">
        <v>1</v>
      </c>
      <c r="H53" s="117" t="s">
        <v>148</v>
      </c>
      <c r="I53" s="118">
        <v>878753</v>
      </c>
    </row>
    <row r="54" spans="1:9" x14ac:dyDescent="0.25">
      <c r="A54" t="s">
        <v>172</v>
      </c>
      <c r="B54" t="s">
        <v>126</v>
      </c>
      <c r="C54">
        <v>1171656</v>
      </c>
      <c r="E54" s="117" t="s">
        <v>162</v>
      </c>
      <c r="F54" s="118">
        <v>1</v>
      </c>
      <c r="H54" s="117" t="s">
        <v>110</v>
      </c>
      <c r="I54" s="118">
        <v>901713</v>
      </c>
    </row>
    <row r="55" spans="1:9" x14ac:dyDescent="0.25">
      <c r="A55" t="s">
        <v>172</v>
      </c>
      <c r="B55" t="s">
        <v>129</v>
      </c>
      <c r="C55">
        <v>1921425</v>
      </c>
      <c r="E55" s="117" t="s">
        <v>113</v>
      </c>
      <c r="F55" s="118">
        <v>1</v>
      </c>
      <c r="H55" s="117" t="s">
        <v>140</v>
      </c>
      <c r="I55" s="118">
        <v>916913</v>
      </c>
    </row>
    <row r="56" spans="1:9" x14ac:dyDescent="0.25">
      <c r="A56" t="s">
        <v>172</v>
      </c>
      <c r="B56" t="s">
        <v>132</v>
      </c>
      <c r="C56">
        <v>1476751</v>
      </c>
      <c r="E56" s="117" t="s">
        <v>130</v>
      </c>
      <c r="F56" s="118">
        <v>1</v>
      </c>
      <c r="H56" s="117" t="s">
        <v>116</v>
      </c>
      <c r="I56" s="118">
        <v>946485</v>
      </c>
    </row>
    <row r="57" spans="1:9" x14ac:dyDescent="0.25">
      <c r="A57" t="s">
        <v>172</v>
      </c>
      <c r="B57" t="s">
        <v>134</v>
      </c>
      <c r="C57">
        <v>698166</v>
      </c>
      <c r="E57" s="117" t="s">
        <v>137</v>
      </c>
      <c r="F57" s="118">
        <v>1</v>
      </c>
      <c r="H57" s="117" t="s">
        <v>158</v>
      </c>
      <c r="I57" s="118">
        <v>1004337</v>
      </c>
    </row>
    <row r="58" spans="1:9" x14ac:dyDescent="0.25">
      <c r="A58" t="s">
        <v>172</v>
      </c>
      <c r="B58" t="s">
        <v>137</v>
      </c>
      <c r="C58">
        <v>727402</v>
      </c>
      <c r="E58" s="117" t="s">
        <v>145</v>
      </c>
      <c r="F58" s="118">
        <v>1</v>
      </c>
      <c r="H58" s="117" t="s">
        <v>112</v>
      </c>
      <c r="I58" s="118">
        <v>1009952</v>
      </c>
    </row>
    <row r="59" spans="1:9" x14ac:dyDescent="0.25">
      <c r="A59" t="s">
        <v>172</v>
      </c>
      <c r="B59" t="s">
        <v>131</v>
      </c>
      <c r="C59">
        <v>668335</v>
      </c>
      <c r="E59" s="117" t="s">
        <v>127</v>
      </c>
      <c r="F59" s="118">
        <v>1</v>
      </c>
      <c r="H59" s="117" t="s">
        <v>125</v>
      </c>
      <c r="I59" s="118">
        <v>1149638</v>
      </c>
    </row>
    <row r="60" spans="1:9" x14ac:dyDescent="0.25">
      <c r="A60" t="s">
        <v>172</v>
      </c>
      <c r="B60" t="s">
        <v>142</v>
      </c>
      <c r="C60">
        <v>661982</v>
      </c>
      <c r="E60" s="117" t="s">
        <v>123</v>
      </c>
      <c r="F60" s="118">
        <v>1</v>
      </c>
      <c r="H60" s="117" t="s">
        <v>126</v>
      </c>
      <c r="I60" s="118">
        <v>1171656</v>
      </c>
    </row>
    <row r="61" spans="1:9" x14ac:dyDescent="0.25">
      <c r="A61" t="s">
        <v>172</v>
      </c>
      <c r="B61" t="s">
        <v>144</v>
      </c>
      <c r="C61">
        <v>1701662</v>
      </c>
      <c r="E61" s="117" t="s">
        <v>147</v>
      </c>
      <c r="F61" s="118">
        <v>1</v>
      </c>
      <c r="H61" s="117" t="s">
        <v>111</v>
      </c>
      <c r="I61" s="118">
        <v>1203240</v>
      </c>
    </row>
    <row r="62" spans="1:9" x14ac:dyDescent="0.25">
      <c r="A62" t="s">
        <v>172</v>
      </c>
      <c r="B62" t="s">
        <v>147</v>
      </c>
      <c r="C62">
        <v>871097</v>
      </c>
      <c r="E62" s="117" t="s">
        <v>112</v>
      </c>
      <c r="F62" s="118">
        <v>1</v>
      </c>
      <c r="H62" s="117" t="s">
        <v>156</v>
      </c>
      <c r="I62" s="118">
        <v>1315554</v>
      </c>
    </row>
    <row r="63" spans="1:9" x14ac:dyDescent="0.25">
      <c r="A63" t="s">
        <v>172</v>
      </c>
      <c r="B63" t="s">
        <v>150</v>
      </c>
      <c r="C63">
        <v>1417130</v>
      </c>
      <c r="E63" s="117" t="s">
        <v>156</v>
      </c>
      <c r="F63" s="118">
        <v>1</v>
      </c>
      <c r="H63" s="117" t="s">
        <v>163</v>
      </c>
      <c r="I63" s="118">
        <v>1410258</v>
      </c>
    </row>
    <row r="64" spans="1:9" x14ac:dyDescent="0.25">
      <c r="A64" t="s">
        <v>172</v>
      </c>
      <c r="B64" t="s">
        <v>153</v>
      </c>
      <c r="C64">
        <v>284008</v>
      </c>
      <c r="E64" s="117" t="s">
        <v>166</v>
      </c>
      <c r="F64" s="118">
        <v>1</v>
      </c>
      <c r="H64" s="117" t="s">
        <v>150</v>
      </c>
      <c r="I64" s="118">
        <v>1417130</v>
      </c>
    </row>
    <row r="65" spans="1:9" x14ac:dyDescent="0.25">
      <c r="A65" t="s">
        <v>172</v>
      </c>
      <c r="B65" t="s">
        <v>156</v>
      </c>
      <c r="C65">
        <v>1315554</v>
      </c>
      <c r="E65" s="117" t="s">
        <v>119</v>
      </c>
      <c r="F65" s="118">
        <v>1</v>
      </c>
      <c r="H65" s="117" t="s">
        <v>108</v>
      </c>
      <c r="I65" s="118">
        <v>1549104</v>
      </c>
    </row>
    <row r="66" spans="1:9" x14ac:dyDescent="0.25">
      <c r="A66" t="s">
        <v>172</v>
      </c>
      <c r="B66" t="s">
        <v>159</v>
      </c>
      <c r="C66">
        <v>1750933</v>
      </c>
      <c r="E66" s="117" t="s">
        <v>163</v>
      </c>
      <c r="F66" s="118">
        <v>1</v>
      </c>
      <c r="H66" s="117" t="s">
        <v>144</v>
      </c>
      <c r="I66" s="118">
        <v>1701662</v>
      </c>
    </row>
    <row r="67" spans="1:9" x14ac:dyDescent="0.25">
      <c r="E67" s="117" t="s">
        <v>151</v>
      </c>
      <c r="F67" s="118">
        <v>1</v>
      </c>
      <c r="H67" s="117" t="s">
        <v>159</v>
      </c>
      <c r="I67" s="118">
        <v>1750933</v>
      </c>
    </row>
    <row r="68" spans="1:9" x14ac:dyDescent="0.25">
      <c r="E68" s="117" t="s">
        <v>157</v>
      </c>
      <c r="F68" s="118">
        <v>1</v>
      </c>
      <c r="H68" s="117" t="s">
        <v>166</v>
      </c>
      <c r="I68" s="118">
        <v>1765903</v>
      </c>
    </row>
    <row r="69" spans="1:9" x14ac:dyDescent="0.25">
      <c r="E69" s="117" t="s">
        <v>155</v>
      </c>
      <c r="F69" s="118">
        <v>1</v>
      </c>
      <c r="H69" s="117" t="s">
        <v>129</v>
      </c>
      <c r="I69" s="118">
        <v>1921425</v>
      </c>
    </row>
    <row r="70" spans="1:9" x14ac:dyDescent="0.25">
      <c r="E70" s="117" t="s">
        <v>154</v>
      </c>
      <c r="F70" s="118">
        <v>1</v>
      </c>
      <c r="H70" s="117" t="s">
        <v>132</v>
      </c>
      <c r="I70" s="118">
        <v>1925203</v>
      </c>
    </row>
    <row r="71" spans="1:9" x14ac:dyDescent="0.25">
      <c r="E71" s="117" t="s">
        <v>149</v>
      </c>
      <c r="F71" s="118">
        <v>1</v>
      </c>
      <c r="H71" s="117" t="s">
        <v>105</v>
      </c>
      <c r="I71" s="118">
        <v>2400619</v>
      </c>
    </row>
    <row r="72" spans="1:9" x14ac:dyDescent="0.25">
      <c r="E72" s="117" t="s">
        <v>108</v>
      </c>
      <c r="F72" s="118">
        <v>1</v>
      </c>
      <c r="H72" s="117" t="s">
        <v>106</v>
      </c>
      <c r="I72" s="118">
        <v>2722297</v>
      </c>
    </row>
    <row r="73" spans="1:9" x14ac:dyDescent="0.25">
      <c r="E73" s="117" t="s">
        <v>140</v>
      </c>
      <c r="F73" s="118">
        <v>1</v>
      </c>
      <c r="H73" s="117" t="s">
        <v>107</v>
      </c>
      <c r="I73" s="118">
        <v>3540768</v>
      </c>
    </row>
    <row r="74" spans="1:9" x14ac:dyDescent="0.25">
      <c r="E74" s="117" t="s">
        <v>177</v>
      </c>
      <c r="F74" s="118">
        <v>65</v>
      </c>
      <c r="H74" s="117" t="s">
        <v>177</v>
      </c>
      <c r="I74" s="118">
        <v>54738705</v>
      </c>
    </row>
  </sheetData>
  <phoneticPr fontId="18" type="noConversion"/>
  <pageMargins left="0.7" right="0.7" top="0.75" bottom="0.75" header="0.3" footer="0.3"/>
  <pageSetup paperSize="9" orientation="portrait" horizontalDpi="0" verticalDpi="0" r:id="rId4"/>
  <tableParts count="1"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1388-536A-4E0C-BAD8-30F5A8E2B46B}">
  <dimension ref="A2:P10"/>
  <sheetViews>
    <sheetView showGridLines="0" tabSelected="1" zoomScale="85" zoomScaleNormal="85" workbookViewId="0">
      <selection activeCell="C17" sqref="C17"/>
    </sheetView>
  </sheetViews>
  <sheetFormatPr baseColWidth="10" defaultRowHeight="15" x14ac:dyDescent="0.25"/>
  <cols>
    <col min="2" max="3" width="17.5703125" bestFit="1" customWidth="1"/>
  </cols>
  <sheetData>
    <row r="2" spans="1:16" x14ac:dyDescent="0.25">
      <c r="A2" s="120"/>
      <c r="B2" s="120" t="str">
        <f>_xlfn.CONCAT("Cantidad de lineas: ",COUNTA(Afluencias!E6:E8))</f>
        <v>Cantidad de lineas: 3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120"/>
      <c r="B3" s="120" t="str">
        <f>_xlfn.CONCAT("Cantidad de destinos: ",COUNTA(Afluencias!H12:H73))</f>
        <v>Cantidad de destinos: 62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</row>
    <row r="4" spans="1:16" x14ac:dyDescent="0.25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</row>
    <row r="6" spans="1:16" x14ac:dyDescent="0.25">
      <c r="B6" s="116" t="s">
        <v>176</v>
      </c>
      <c r="C6" t="s">
        <v>178</v>
      </c>
    </row>
    <row r="7" spans="1:16" x14ac:dyDescent="0.25">
      <c r="B7" s="117" t="s">
        <v>172</v>
      </c>
      <c r="C7" s="118">
        <v>22478385</v>
      </c>
    </row>
    <row r="8" spans="1:16" x14ac:dyDescent="0.25">
      <c r="B8" s="117" t="s">
        <v>171</v>
      </c>
      <c r="C8" s="118">
        <v>16288868</v>
      </c>
    </row>
    <row r="9" spans="1:16" x14ac:dyDescent="0.25">
      <c r="B9" s="117" t="s">
        <v>167</v>
      </c>
      <c r="C9" s="118">
        <v>15971452</v>
      </c>
    </row>
    <row r="10" spans="1:16" x14ac:dyDescent="0.25">
      <c r="B10" s="117" t="s">
        <v>177</v>
      </c>
      <c r="C10" s="118">
        <v>54738705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1D70-C471-4045-9DA8-442BAD578E70}">
  <sheetPr codeName="Hoja2"/>
  <dimension ref="A1"/>
  <sheetViews>
    <sheetView workbookViewId="0">
      <selection activeCell="T13" sqref="T13"/>
    </sheetView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D1898-BB61-4595-893D-A94F9494582C}">
  <sheetPr codeName="Hoja3"/>
  <dimension ref="B6:G26"/>
  <sheetViews>
    <sheetView workbookViewId="0">
      <selection activeCell="E10" sqref="E10"/>
    </sheetView>
  </sheetViews>
  <sheetFormatPr baseColWidth="10" defaultRowHeight="15" x14ac:dyDescent="0.25"/>
  <cols>
    <col min="1" max="1" width="11.42578125" style="1"/>
    <col min="2" max="2" width="93.85546875" style="1" bestFit="1" customWidth="1"/>
    <col min="3" max="3" width="13.7109375" style="1" bestFit="1" customWidth="1"/>
    <col min="4" max="4" width="11.42578125" style="1"/>
    <col min="5" max="5" width="43" style="1" customWidth="1"/>
    <col min="6" max="6" width="33.5703125" style="1" bestFit="1" customWidth="1"/>
    <col min="7" max="16384" width="11.42578125" style="1"/>
  </cols>
  <sheetData>
    <row r="6" spans="2:7" ht="21" x14ac:dyDescent="0.35">
      <c r="C6" s="36"/>
      <c r="D6" s="36"/>
    </row>
    <row r="7" spans="2:7" ht="21" x14ac:dyDescent="0.35">
      <c r="B7" s="36"/>
      <c r="C7" s="36"/>
      <c r="D7" s="36"/>
      <c r="E7" s="58" t="s">
        <v>33</v>
      </c>
    </row>
    <row r="8" spans="2:7" ht="23.25" x14ac:dyDescent="0.25">
      <c r="B8" s="67" t="s">
        <v>37</v>
      </c>
      <c r="C8" s="68"/>
      <c r="D8" s="68"/>
      <c r="E8" s="71" t="s">
        <v>68</v>
      </c>
      <c r="G8" s="53" t="s">
        <v>4</v>
      </c>
    </row>
    <row r="9" spans="2:7" ht="23.25" x14ac:dyDescent="0.3">
      <c r="B9" s="67" t="s">
        <v>38</v>
      </c>
      <c r="C9" s="69"/>
      <c r="D9" s="68"/>
      <c r="E9" s="71" t="s">
        <v>69</v>
      </c>
      <c r="F9" s="38"/>
      <c r="G9" s="53" t="s">
        <v>1</v>
      </c>
    </row>
    <row r="10" spans="2:7" ht="23.25" x14ac:dyDescent="0.3">
      <c r="B10" s="67" t="s">
        <v>67</v>
      </c>
      <c r="C10" s="70"/>
      <c r="D10" s="68"/>
      <c r="E10" s="71" t="s">
        <v>70</v>
      </c>
      <c r="F10" s="39"/>
      <c r="G10" s="53" t="s">
        <v>32</v>
      </c>
    </row>
    <row r="11" spans="2:7" ht="18.75" x14ac:dyDescent="0.3">
      <c r="B11" s="54"/>
      <c r="C11" s="4"/>
      <c r="E11" s="4"/>
      <c r="F11" s="3"/>
    </row>
    <row r="12" spans="2:7" ht="18.75" x14ac:dyDescent="0.3">
      <c r="B12" s="54"/>
      <c r="C12" s="4"/>
      <c r="E12" s="4"/>
      <c r="F12" s="42"/>
    </row>
    <row r="13" spans="2:7" ht="18.75" x14ac:dyDescent="0.3">
      <c r="B13" s="54"/>
      <c r="C13" s="4"/>
      <c r="E13" s="4"/>
      <c r="F13" s="3"/>
    </row>
    <row r="14" spans="2:7" ht="18.75" x14ac:dyDescent="0.3">
      <c r="B14" s="54"/>
      <c r="C14" s="4"/>
      <c r="E14" s="4"/>
      <c r="F14" s="41"/>
    </row>
    <row r="15" spans="2:7" ht="18.75" x14ac:dyDescent="0.25">
      <c r="B15" s="54"/>
      <c r="C15" s="4"/>
      <c r="E15" s="4"/>
      <c r="F15" s="2"/>
    </row>
    <row r="16" spans="2:7" ht="18.75" x14ac:dyDescent="0.3">
      <c r="B16" s="54"/>
      <c r="C16" s="4"/>
      <c r="E16" s="4"/>
      <c r="F16" s="39"/>
    </row>
    <row r="17" spans="2:6" ht="18.75" x14ac:dyDescent="0.3">
      <c r="B17" s="54"/>
      <c r="C17" s="4"/>
      <c r="E17" s="4"/>
      <c r="F17" s="3"/>
    </row>
    <row r="18" spans="2:6" ht="18.75" x14ac:dyDescent="0.3">
      <c r="B18" s="54"/>
      <c r="C18" s="4"/>
      <c r="E18" s="4"/>
      <c r="F18" s="41"/>
    </row>
    <row r="19" spans="2:6" ht="18.75" x14ac:dyDescent="0.3">
      <c r="B19" s="3"/>
      <c r="C19" s="40"/>
      <c r="E19" s="40"/>
      <c r="F19" s="2"/>
    </row>
    <row r="20" spans="2:6" ht="18.75" x14ac:dyDescent="0.3">
      <c r="B20" s="3"/>
      <c r="C20" s="40"/>
      <c r="E20" s="40"/>
      <c r="F20" s="39"/>
    </row>
    <row r="21" spans="2:6" ht="18.75" x14ac:dyDescent="0.3">
      <c r="B21" s="3"/>
      <c r="C21" s="2"/>
      <c r="E21" s="2"/>
      <c r="F21" s="3"/>
    </row>
    <row r="22" spans="2:6" ht="18.75" x14ac:dyDescent="0.3">
      <c r="B22" s="3"/>
      <c r="C22" s="43"/>
      <c r="E22" s="43"/>
      <c r="F22" s="3"/>
    </row>
    <row r="23" spans="2:6" ht="18.75" x14ac:dyDescent="0.3">
      <c r="B23" s="3"/>
      <c r="C23" s="2"/>
      <c r="E23" s="2"/>
      <c r="F23" s="3"/>
    </row>
    <row r="24" spans="2:6" ht="18.75" x14ac:dyDescent="0.3">
      <c r="B24" s="3"/>
      <c r="C24" s="40"/>
      <c r="E24" s="40"/>
      <c r="F24" s="39"/>
    </row>
    <row r="25" spans="2:6" ht="18.75" x14ac:dyDescent="0.3">
      <c r="B25" s="44"/>
      <c r="C25" s="4"/>
      <c r="E25" s="4"/>
      <c r="F25" s="45"/>
    </row>
    <row r="26" spans="2:6" ht="18.75" x14ac:dyDescent="0.3">
      <c r="B26" s="3"/>
      <c r="C26" s="3"/>
    </row>
  </sheetData>
  <dataValidations count="1">
    <dataValidation allowBlank="1" showInputMessage="1" showErrorMessage="1" promptTitle="Selecciona" sqref="E8:E10" xr:uid="{213E1F30-46CC-4343-8C14-D0524227ECF7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02705-6461-4A86-B725-2E3098A42740}">
  <dimension ref="B7:C32"/>
  <sheetViews>
    <sheetView topLeftCell="A12" workbookViewId="0">
      <selection activeCell="E12" sqref="E12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3.7109375" style="1" bestFit="1" customWidth="1"/>
    <col min="4" max="16384" width="11.42578125" style="1"/>
  </cols>
  <sheetData>
    <row r="7" spans="2:3" ht="18.75" x14ac:dyDescent="0.3">
      <c r="B7" s="12" t="s">
        <v>15</v>
      </c>
      <c r="C7" s="3"/>
    </row>
    <row r="8" spans="2:3" ht="18.75" x14ac:dyDescent="0.3">
      <c r="B8" s="8" t="s">
        <v>0</v>
      </c>
      <c r="C8" s="9">
        <v>100000</v>
      </c>
    </row>
    <row r="9" spans="2:3" ht="19.5" thickBot="1" x14ac:dyDescent="0.35">
      <c r="B9" s="8" t="s">
        <v>14</v>
      </c>
      <c r="C9" s="10">
        <v>44000</v>
      </c>
    </row>
    <row r="10" spans="2:3" ht="19.5" thickTop="1" x14ac:dyDescent="0.3">
      <c r="B10" s="30" t="s">
        <v>1</v>
      </c>
      <c r="C10" s="19">
        <f>C8-C9</f>
        <v>56000</v>
      </c>
    </row>
    <row r="11" spans="2:3" ht="18.75" x14ac:dyDescent="0.3">
      <c r="B11" s="30" t="s">
        <v>86</v>
      </c>
      <c r="C11" s="88">
        <f>(C8-C9)/C8</f>
        <v>0.56000000000000005</v>
      </c>
    </row>
    <row r="12" spans="2:3" ht="18.75" x14ac:dyDescent="0.3">
      <c r="B12" s="3"/>
      <c r="C12" s="2"/>
    </row>
    <row r="13" spans="2:3" ht="18.75" x14ac:dyDescent="0.3">
      <c r="B13" s="17" t="s">
        <v>12</v>
      </c>
      <c r="C13" s="5"/>
    </row>
    <row r="14" spans="2:3" ht="18.75" x14ac:dyDescent="0.3">
      <c r="B14" s="13" t="s">
        <v>2</v>
      </c>
      <c r="C14" s="14">
        <v>15000</v>
      </c>
    </row>
    <row r="15" spans="2:3" ht="19.5" thickBot="1" x14ac:dyDescent="0.35">
      <c r="B15" s="13" t="s">
        <v>9</v>
      </c>
      <c r="C15" s="15">
        <v>15000</v>
      </c>
    </row>
    <row r="16" spans="2:3" ht="19.5" thickTop="1" x14ac:dyDescent="0.3">
      <c r="B16" s="13" t="s">
        <v>3</v>
      </c>
      <c r="C16" s="16">
        <f>C14+C15</f>
        <v>30000</v>
      </c>
    </row>
    <row r="17" spans="2:3" ht="18.75" x14ac:dyDescent="0.3">
      <c r="B17" s="3"/>
      <c r="C17" s="5"/>
    </row>
    <row r="18" spans="2:3" ht="18.75" x14ac:dyDescent="0.3">
      <c r="B18" s="18" t="s">
        <v>4</v>
      </c>
      <c r="C18" s="19">
        <f>C10-C16</f>
        <v>26000</v>
      </c>
    </row>
    <row r="19" spans="2:3" ht="18.75" x14ac:dyDescent="0.3">
      <c r="B19" s="3"/>
      <c r="C19" s="5"/>
    </row>
    <row r="20" spans="2:3" ht="18.75" x14ac:dyDescent="0.3">
      <c r="B20" s="22" t="s">
        <v>16</v>
      </c>
      <c r="C20" s="21"/>
    </row>
    <row r="21" spans="2:3" ht="19.5" thickBot="1" x14ac:dyDescent="0.35">
      <c r="B21" s="7" t="s">
        <v>5</v>
      </c>
      <c r="C21" s="20">
        <v>5000</v>
      </c>
    </row>
    <row r="22" spans="2:3" ht="19.5" thickTop="1" x14ac:dyDescent="0.3">
      <c r="B22" s="7" t="s">
        <v>10</v>
      </c>
      <c r="C22" s="11">
        <f>C21</f>
        <v>5000</v>
      </c>
    </row>
    <row r="23" spans="2:3" ht="18.75" x14ac:dyDescent="0.3">
      <c r="B23" s="3"/>
      <c r="C23" s="5"/>
    </row>
    <row r="24" spans="2:3" ht="18.75" x14ac:dyDescent="0.3">
      <c r="B24" s="17" t="s">
        <v>17</v>
      </c>
      <c r="C24" s="21"/>
    </row>
    <row r="25" spans="2:3" ht="19.5" thickBot="1" x14ac:dyDescent="0.35">
      <c r="B25" s="13" t="s">
        <v>6</v>
      </c>
      <c r="C25" s="23">
        <v>10000</v>
      </c>
    </row>
    <row r="26" spans="2:3" ht="19.5" thickTop="1" x14ac:dyDescent="0.3">
      <c r="B26" s="13" t="s">
        <v>11</v>
      </c>
      <c r="C26" s="16">
        <f>C25</f>
        <v>10000</v>
      </c>
    </row>
    <row r="27" spans="2:3" ht="18.75" x14ac:dyDescent="0.3">
      <c r="B27" s="3"/>
      <c r="C27" s="2"/>
    </row>
    <row r="28" spans="2:3" ht="18.75" x14ac:dyDescent="0.3">
      <c r="B28" s="24" t="s">
        <v>13</v>
      </c>
      <c r="C28" s="25">
        <f>C18+C22-C26</f>
        <v>21000</v>
      </c>
    </row>
    <row r="29" spans="2:3" ht="18.75" x14ac:dyDescent="0.3">
      <c r="B29" s="3"/>
      <c r="C29" s="2"/>
    </row>
    <row r="30" spans="2:3" ht="19.5" thickBot="1" x14ac:dyDescent="0.35">
      <c r="B30" s="26" t="s">
        <v>7</v>
      </c>
      <c r="C30" s="27">
        <f>C28*0.3</f>
        <v>6300</v>
      </c>
    </row>
    <row r="31" spans="2:3" ht="20.25" thickTop="1" thickBot="1" x14ac:dyDescent="0.35">
      <c r="B31" s="28" t="s">
        <v>8</v>
      </c>
      <c r="C31" s="29">
        <f>C28-C30</f>
        <v>14700</v>
      </c>
    </row>
    <row r="32" spans="2:3" ht="19.5" thickTop="1" x14ac:dyDescent="0.3">
      <c r="B32" s="3"/>
      <c r="C32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6E94-71AB-47C4-B568-6D694B23ED12}">
  <sheetPr codeName="Hoja4"/>
  <dimension ref="B7:C32"/>
  <sheetViews>
    <sheetView topLeftCell="A10" workbookViewId="0">
      <selection activeCell="B15" sqref="B15"/>
    </sheetView>
  </sheetViews>
  <sheetFormatPr baseColWidth="10" defaultRowHeight="15" x14ac:dyDescent="0.25"/>
  <cols>
    <col min="1" max="1" width="11.42578125" style="1"/>
    <col min="2" max="2" width="44.7109375" style="1" bestFit="1" customWidth="1"/>
    <col min="3" max="3" width="13.7109375" style="1" bestFit="1" customWidth="1"/>
    <col min="4" max="16384" width="11.42578125" style="1"/>
  </cols>
  <sheetData>
    <row r="7" spans="2:3" ht="18.75" x14ac:dyDescent="0.3">
      <c r="B7" s="12" t="s">
        <v>71</v>
      </c>
      <c r="C7" s="3"/>
    </row>
    <row r="8" spans="2:3" ht="18.75" x14ac:dyDescent="0.3">
      <c r="B8" s="8" t="s">
        <v>84</v>
      </c>
      <c r="C8" s="9">
        <v>100000</v>
      </c>
    </row>
    <row r="9" spans="2:3" ht="19.5" thickBot="1" x14ac:dyDescent="0.35">
      <c r="B9" s="8" t="s">
        <v>88</v>
      </c>
      <c r="C9" s="10">
        <v>44000</v>
      </c>
    </row>
    <row r="10" spans="2:3" ht="19.5" thickTop="1" x14ac:dyDescent="0.3">
      <c r="B10" s="30" t="s">
        <v>89</v>
      </c>
      <c r="C10" s="19">
        <f>C8-C9</f>
        <v>56000</v>
      </c>
    </row>
    <row r="11" spans="2:3" ht="18.75" x14ac:dyDescent="0.3">
      <c r="B11" s="30" t="s">
        <v>85</v>
      </c>
      <c r="C11" s="88">
        <f>(C8-C9)/C8</f>
        <v>0.56000000000000005</v>
      </c>
    </row>
    <row r="12" spans="2:3" ht="18.75" x14ac:dyDescent="0.3">
      <c r="B12" s="3"/>
      <c r="C12" s="2"/>
    </row>
    <row r="13" spans="2:3" ht="18.75" x14ac:dyDescent="0.3">
      <c r="B13" s="17" t="s">
        <v>72</v>
      </c>
      <c r="C13" s="5"/>
    </row>
    <row r="14" spans="2:3" ht="18.75" x14ac:dyDescent="0.3">
      <c r="B14" s="13" t="s">
        <v>73</v>
      </c>
      <c r="C14" s="14">
        <v>15000</v>
      </c>
    </row>
    <row r="15" spans="2:3" ht="19.5" thickBot="1" x14ac:dyDescent="0.35">
      <c r="B15" s="13" t="s">
        <v>74</v>
      </c>
      <c r="C15" s="15">
        <v>15000</v>
      </c>
    </row>
    <row r="16" spans="2:3" ht="19.5" thickTop="1" x14ac:dyDescent="0.3">
      <c r="B16" s="13" t="s">
        <v>75</v>
      </c>
      <c r="C16" s="16">
        <f>C14+C15</f>
        <v>30000</v>
      </c>
    </row>
    <row r="17" spans="2:3" ht="18.75" x14ac:dyDescent="0.3">
      <c r="B17" s="3"/>
      <c r="C17" s="5"/>
    </row>
    <row r="18" spans="2:3" ht="18.75" x14ac:dyDescent="0.3">
      <c r="B18" s="18" t="s">
        <v>87</v>
      </c>
      <c r="C18" s="19">
        <f>C10-C16</f>
        <v>26000</v>
      </c>
    </row>
    <row r="19" spans="2:3" ht="18.75" x14ac:dyDescent="0.3">
      <c r="B19" s="3"/>
      <c r="C19" s="5"/>
    </row>
    <row r="20" spans="2:3" ht="18.75" x14ac:dyDescent="0.3">
      <c r="B20" s="22" t="s">
        <v>76</v>
      </c>
      <c r="C20" s="21"/>
    </row>
    <row r="21" spans="2:3" ht="19.5" thickBot="1" x14ac:dyDescent="0.35">
      <c r="B21" s="7" t="s">
        <v>77</v>
      </c>
      <c r="C21" s="20">
        <v>5000</v>
      </c>
    </row>
    <row r="22" spans="2:3" ht="19.5" thickTop="1" x14ac:dyDescent="0.3">
      <c r="B22" s="7" t="s">
        <v>78</v>
      </c>
      <c r="C22" s="11">
        <f>C21</f>
        <v>5000</v>
      </c>
    </row>
    <row r="23" spans="2:3" ht="18.75" x14ac:dyDescent="0.3">
      <c r="B23" s="3"/>
      <c r="C23" s="5"/>
    </row>
    <row r="24" spans="2:3" ht="18.75" x14ac:dyDescent="0.3">
      <c r="B24" s="17" t="s">
        <v>79</v>
      </c>
      <c r="C24" s="21"/>
    </row>
    <row r="25" spans="2:3" ht="19.5" thickBot="1" x14ac:dyDescent="0.35">
      <c r="B25" s="13" t="s">
        <v>80</v>
      </c>
      <c r="C25" s="23">
        <v>10000</v>
      </c>
    </row>
    <row r="26" spans="2:3" ht="19.5" thickTop="1" x14ac:dyDescent="0.3">
      <c r="B26" s="13" t="s">
        <v>81</v>
      </c>
      <c r="C26" s="16">
        <f>C25</f>
        <v>10000</v>
      </c>
    </row>
    <row r="27" spans="2:3" ht="18.75" x14ac:dyDescent="0.3">
      <c r="B27" s="3"/>
      <c r="C27" s="2"/>
    </row>
    <row r="28" spans="2:3" ht="18.75" x14ac:dyDescent="0.3">
      <c r="B28" s="87" t="s">
        <v>13</v>
      </c>
      <c r="C28" s="25">
        <f>C18+C22-C26</f>
        <v>21000</v>
      </c>
    </row>
    <row r="29" spans="2:3" ht="18.75" x14ac:dyDescent="0.3">
      <c r="B29" s="3"/>
      <c r="C29" s="2"/>
    </row>
    <row r="30" spans="2:3" ht="19.5" thickBot="1" x14ac:dyDescent="0.35">
      <c r="B30" s="26" t="s">
        <v>82</v>
      </c>
      <c r="C30" s="27">
        <f>C28*0.3</f>
        <v>6300</v>
      </c>
    </row>
    <row r="31" spans="2:3" ht="20.25" thickTop="1" thickBot="1" x14ac:dyDescent="0.35">
      <c r="B31" s="28" t="s">
        <v>83</v>
      </c>
      <c r="C31" s="29">
        <f>C28-C30</f>
        <v>14700</v>
      </c>
    </row>
    <row r="32" spans="2:3" ht="19.5" thickTop="1" x14ac:dyDescent="0.3">
      <c r="B32" s="3"/>
      <c r="C32" s="3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66BE-155A-4C61-AEB7-2F2ACDC3314E}">
  <sheetPr codeName="Hoja5"/>
  <dimension ref="B6:K32"/>
  <sheetViews>
    <sheetView topLeftCell="A25" workbookViewId="0">
      <selection activeCell="B36" sqref="B36"/>
    </sheetView>
  </sheetViews>
  <sheetFormatPr baseColWidth="10" defaultRowHeight="15" x14ac:dyDescent="0.25"/>
  <cols>
    <col min="1" max="1" width="11.42578125" style="1"/>
    <col min="2" max="2" width="33.5703125" style="1" bestFit="1" customWidth="1"/>
    <col min="3" max="3" width="17.42578125" style="1" bestFit="1" customWidth="1"/>
    <col min="4" max="4" width="11.42578125" style="1"/>
    <col min="5" max="5" width="18.140625" style="1" customWidth="1"/>
    <col min="6" max="6" width="33.5703125" style="1" bestFit="1" customWidth="1"/>
    <col min="7" max="16384" width="11.42578125" style="1"/>
  </cols>
  <sheetData>
    <row r="6" spans="2:11" ht="21" x14ac:dyDescent="0.35">
      <c r="B6" s="36" t="s">
        <v>18</v>
      </c>
      <c r="C6" s="57" t="s">
        <v>32</v>
      </c>
      <c r="D6" s="36"/>
      <c r="E6" s="57" t="s">
        <v>32</v>
      </c>
      <c r="F6" s="56" t="s">
        <v>19</v>
      </c>
    </row>
    <row r="8" spans="2:11" ht="18.75" x14ac:dyDescent="0.3">
      <c r="B8" s="12" t="s">
        <v>15</v>
      </c>
      <c r="C8" s="3"/>
      <c r="F8" s="12" t="s">
        <v>15</v>
      </c>
      <c r="K8" s="53" t="s">
        <v>32</v>
      </c>
    </row>
    <row r="9" spans="2:11" ht="18.75" x14ac:dyDescent="0.3">
      <c r="B9" s="8" t="s">
        <v>0</v>
      </c>
      <c r="C9" s="9">
        <v>400000</v>
      </c>
      <c r="E9" s="9">
        <v>400000</v>
      </c>
      <c r="F9" s="31" t="s">
        <v>0</v>
      </c>
      <c r="K9" s="53" t="s">
        <v>34</v>
      </c>
    </row>
    <row r="10" spans="2:11" ht="19.5" thickBot="1" x14ac:dyDescent="0.35">
      <c r="B10" s="8" t="s">
        <v>14</v>
      </c>
      <c r="C10" s="10">
        <v>260000</v>
      </c>
      <c r="E10" s="10">
        <v>120000</v>
      </c>
      <c r="F10" s="31" t="s">
        <v>14</v>
      </c>
      <c r="K10" s="53" t="s">
        <v>35</v>
      </c>
    </row>
    <row r="11" spans="2:11" ht="19.5" thickTop="1" x14ac:dyDescent="0.3">
      <c r="B11" s="30" t="s">
        <v>1</v>
      </c>
      <c r="C11" s="19">
        <f>C9-C10</f>
        <v>140000</v>
      </c>
      <c r="E11" s="19">
        <f>E9-E10</f>
        <v>280000</v>
      </c>
      <c r="F11" s="32" t="s">
        <v>1</v>
      </c>
      <c r="K11" s="53"/>
    </row>
    <row r="12" spans="2:11" ht="18.75" x14ac:dyDescent="0.3">
      <c r="B12" s="3"/>
      <c r="C12" s="2"/>
      <c r="E12" s="2"/>
      <c r="F12" s="3"/>
    </row>
    <row r="13" spans="2:11" ht="18.75" x14ac:dyDescent="0.3">
      <c r="B13" s="17" t="s">
        <v>12</v>
      </c>
      <c r="C13" s="5"/>
      <c r="E13" s="5"/>
      <c r="F13" s="17" t="s">
        <v>12</v>
      </c>
    </row>
    <row r="14" spans="2:11" ht="18.75" x14ac:dyDescent="0.3">
      <c r="B14" s="13" t="s">
        <v>2</v>
      </c>
      <c r="C14" s="14">
        <v>8000</v>
      </c>
      <c r="E14" s="14">
        <v>40000</v>
      </c>
      <c r="F14" s="33" t="s">
        <v>2</v>
      </c>
    </row>
    <row r="15" spans="2:11" ht="19.5" thickBot="1" x14ac:dyDescent="0.35">
      <c r="B15" s="13" t="s">
        <v>9</v>
      </c>
      <c r="C15" s="15">
        <v>15000</v>
      </c>
      <c r="E15" s="15">
        <v>123000</v>
      </c>
      <c r="F15" s="33" t="s">
        <v>9</v>
      </c>
    </row>
    <row r="16" spans="2:11" ht="19.5" thickTop="1" x14ac:dyDescent="0.3">
      <c r="B16" s="13" t="s">
        <v>3</v>
      </c>
      <c r="C16" s="16">
        <f>C14+C15</f>
        <v>23000</v>
      </c>
      <c r="E16" s="16">
        <f>E14+E15</f>
        <v>163000</v>
      </c>
      <c r="F16" s="33" t="s">
        <v>3</v>
      </c>
    </row>
    <row r="17" spans="2:6" ht="18.75" x14ac:dyDescent="0.3">
      <c r="B17" s="3"/>
      <c r="C17" s="5"/>
      <c r="E17" s="5"/>
      <c r="F17" s="3"/>
    </row>
    <row r="18" spans="2:6" ht="18.75" x14ac:dyDescent="0.3">
      <c r="B18" s="18" t="s">
        <v>4</v>
      </c>
      <c r="C18" s="19">
        <f>C11-C16</f>
        <v>117000</v>
      </c>
      <c r="E18" s="19">
        <f>E11-E16</f>
        <v>117000</v>
      </c>
      <c r="F18" s="18" t="s">
        <v>4</v>
      </c>
    </row>
    <row r="19" spans="2:6" ht="18.75" x14ac:dyDescent="0.3">
      <c r="B19" s="3"/>
      <c r="C19" s="5"/>
      <c r="E19" s="5"/>
      <c r="F19" s="3"/>
    </row>
    <row r="20" spans="2:6" ht="18.75" x14ac:dyDescent="0.3">
      <c r="B20" s="22" t="s">
        <v>16</v>
      </c>
      <c r="C20" s="21"/>
      <c r="E20" s="21"/>
      <c r="F20" s="22" t="s">
        <v>16</v>
      </c>
    </row>
    <row r="21" spans="2:6" ht="19.5" thickBot="1" x14ac:dyDescent="0.35">
      <c r="B21" s="7" t="s">
        <v>20</v>
      </c>
      <c r="C21" s="20">
        <v>0</v>
      </c>
      <c r="E21" s="20">
        <v>0</v>
      </c>
      <c r="F21" s="6" t="s">
        <v>20</v>
      </c>
    </row>
    <row r="22" spans="2:6" ht="19.5" thickTop="1" x14ac:dyDescent="0.3">
      <c r="B22" s="7" t="s">
        <v>10</v>
      </c>
      <c r="C22" s="11">
        <f>C21</f>
        <v>0</v>
      </c>
      <c r="E22" s="11">
        <f>E21</f>
        <v>0</v>
      </c>
      <c r="F22" s="31" t="s">
        <v>10</v>
      </c>
    </row>
    <row r="23" spans="2:6" ht="18.75" x14ac:dyDescent="0.3">
      <c r="B23" s="3"/>
      <c r="C23" s="5"/>
      <c r="E23" s="5"/>
      <c r="F23" s="3"/>
    </row>
    <row r="24" spans="2:6" ht="18.75" x14ac:dyDescent="0.3">
      <c r="B24" s="17" t="s">
        <v>17</v>
      </c>
      <c r="C24" s="21"/>
      <c r="E24" s="21"/>
      <c r="F24" s="17" t="s">
        <v>17</v>
      </c>
    </row>
    <row r="25" spans="2:6" ht="19.5" thickBot="1" x14ac:dyDescent="0.35">
      <c r="B25" s="13" t="s">
        <v>20</v>
      </c>
      <c r="C25" s="23">
        <v>0</v>
      </c>
      <c r="E25" s="23">
        <v>0</v>
      </c>
      <c r="F25" s="37" t="s">
        <v>20</v>
      </c>
    </row>
    <row r="26" spans="2:6" ht="19.5" thickTop="1" x14ac:dyDescent="0.3">
      <c r="B26" s="13" t="s">
        <v>11</v>
      </c>
      <c r="C26" s="16">
        <f>C25</f>
        <v>0</v>
      </c>
      <c r="E26" s="16">
        <f>E25</f>
        <v>0</v>
      </c>
      <c r="F26" s="33" t="s">
        <v>11</v>
      </c>
    </row>
    <row r="27" spans="2:6" ht="18.75" x14ac:dyDescent="0.3">
      <c r="B27" s="3"/>
      <c r="C27" s="2"/>
      <c r="E27" s="2"/>
      <c r="F27" s="3"/>
    </row>
    <row r="28" spans="2:6" ht="18.75" x14ac:dyDescent="0.3">
      <c r="B28" s="24" t="s">
        <v>13</v>
      </c>
      <c r="C28" s="25">
        <f>C18+C22-C26</f>
        <v>117000</v>
      </c>
      <c r="E28" s="25">
        <f>E18+E22-E26</f>
        <v>117000</v>
      </c>
      <c r="F28" s="24" t="s">
        <v>13</v>
      </c>
    </row>
    <row r="29" spans="2:6" ht="18.75" x14ac:dyDescent="0.3">
      <c r="B29" s="3"/>
      <c r="C29" s="2"/>
      <c r="E29" s="2"/>
      <c r="F29" s="3"/>
    </row>
    <row r="30" spans="2:6" ht="19.5" thickBot="1" x14ac:dyDescent="0.35">
      <c r="B30" s="26" t="s">
        <v>7</v>
      </c>
      <c r="C30" s="27">
        <f>C28*0.3</f>
        <v>35100</v>
      </c>
      <c r="E30" s="27">
        <f>E28*0.3</f>
        <v>35100</v>
      </c>
      <c r="F30" s="34" t="s">
        <v>7</v>
      </c>
    </row>
    <row r="31" spans="2:6" ht="20.25" thickTop="1" thickBot="1" x14ac:dyDescent="0.35">
      <c r="B31" s="28" t="s">
        <v>8</v>
      </c>
      <c r="C31" s="29">
        <f>C28-C30</f>
        <v>81900</v>
      </c>
      <c r="E31" s="29">
        <f>E28-E30</f>
        <v>81900</v>
      </c>
      <c r="F31" s="35" t="s">
        <v>8</v>
      </c>
    </row>
    <row r="32" spans="2:6" ht="19.5" thickTop="1" x14ac:dyDescent="0.3">
      <c r="B32" s="3"/>
      <c r="C32" s="3"/>
    </row>
  </sheetData>
  <dataValidations count="1">
    <dataValidation type="list" allowBlank="1" showInputMessage="1" showErrorMessage="1" sqref="C6 E6" xr:uid="{8A3838A2-3A99-46EE-998E-2067FDB3D261}">
      <formula1>$K$8:$K$10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306AC-0EE5-4541-9443-CBFBC2D336DC}">
  <sheetPr codeName="Hoja6"/>
  <dimension ref="B6:G33"/>
  <sheetViews>
    <sheetView topLeftCell="B6" workbookViewId="0">
      <selection activeCell="E18" sqref="E18"/>
    </sheetView>
  </sheetViews>
  <sheetFormatPr baseColWidth="10" defaultRowHeight="15" x14ac:dyDescent="0.25"/>
  <cols>
    <col min="1" max="1" width="11.42578125" style="1"/>
    <col min="2" max="2" width="77.28515625" style="1" customWidth="1"/>
    <col min="3" max="3" width="13.7109375" style="1" bestFit="1" customWidth="1"/>
    <col min="4" max="4" width="11.28515625" style="1" customWidth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58" t="s">
        <v>21</v>
      </c>
      <c r="C6" s="36"/>
      <c r="D6" s="36"/>
      <c r="E6" s="58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52" t="s">
        <v>24</v>
      </c>
      <c r="C8" s="46"/>
      <c r="D8" s="46"/>
      <c r="E8" s="55" t="s">
        <v>1</v>
      </c>
      <c r="G8" s="53" t="s">
        <v>4</v>
      </c>
    </row>
    <row r="9" spans="2:7" ht="23.25" x14ac:dyDescent="0.3">
      <c r="B9" s="52" t="s">
        <v>22</v>
      </c>
      <c r="C9" s="47"/>
      <c r="D9" s="46"/>
      <c r="E9" s="55" t="s">
        <v>4</v>
      </c>
      <c r="F9" s="38"/>
      <c r="G9" s="53" t="s">
        <v>1</v>
      </c>
    </row>
    <row r="10" spans="2:7" ht="23.25" x14ac:dyDescent="0.3">
      <c r="B10" s="52" t="s">
        <v>23</v>
      </c>
      <c r="C10" s="48"/>
      <c r="D10" s="46"/>
      <c r="E10" s="55" t="s">
        <v>4</v>
      </c>
      <c r="F10" s="39"/>
      <c r="G10" s="53" t="s">
        <v>32</v>
      </c>
    </row>
    <row r="11" spans="2:7" ht="23.25" x14ac:dyDescent="0.3">
      <c r="B11" s="52" t="s">
        <v>25</v>
      </c>
      <c r="C11" s="49"/>
      <c r="D11" s="46"/>
      <c r="E11" s="55" t="s">
        <v>1</v>
      </c>
      <c r="F11" s="39"/>
    </row>
    <row r="12" spans="2:7" ht="23.25" x14ac:dyDescent="0.3">
      <c r="B12" s="52" t="s">
        <v>26</v>
      </c>
      <c r="C12" s="48"/>
      <c r="D12" s="46"/>
      <c r="E12" s="55" t="s">
        <v>1</v>
      </c>
      <c r="F12" s="39"/>
    </row>
    <row r="13" spans="2:7" ht="23.25" x14ac:dyDescent="0.3">
      <c r="B13" s="52" t="s">
        <v>27</v>
      </c>
      <c r="C13" s="50"/>
      <c r="D13" s="46"/>
      <c r="E13" s="55" t="s">
        <v>4</v>
      </c>
      <c r="F13" s="3"/>
    </row>
    <row r="14" spans="2:7" ht="23.25" x14ac:dyDescent="0.3">
      <c r="B14" s="52" t="s">
        <v>28</v>
      </c>
      <c r="C14" s="48"/>
      <c r="D14" s="46"/>
      <c r="E14" s="55" t="s">
        <v>4</v>
      </c>
      <c r="F14" s="41"/>
    </row>
    <row r="15" spans="2:7" ht="23.25" x14ac:dyDescent="0.3">
      <c r="B15" s="52" t="s">
        <v>29</v>
      </c>
      <c r="C15" s="51"/>
      <c r="D15" s="46"/>
      <c r="E15" s="55" t="s">
        <v>4</v>
      </c>
      <c r="F15" s="39"/>
    </row>
    <row r="16" spans="2:7" ht="23.25" x14ac:dyDescent="0.3">
      <c r="B16" s="52" t="s">
        <v>30</v>
      </c>
      <c r="C16" s="51"/>
      <c r="D16" s="46"/>
      <c r="E16" s="55" t="s">
        <v>1</v>
      </c>
      <c r="F16" s="39"/>
    </row>
    <row r="17" spans="2:6" ht="23.25" x14ac:dyDescent="0.3">
      <c r="B17" s="52" t="s">
        <v>31</v>
      </c>
      <c r="C17" s="49"/>
      <c r="D17" s="46"/>
      <c r="E17" s="55" t="s">
        <v>4</v>
      </c>
      <c r="F17" s="39"/>
    </row>
    <row r="18" spans="2:6" ht="18.75" x14ac:dyDescent="0.3">
      <c r="B18" s="54"/>
      <c r="C18" s="4"/>
      <c r="E18" s="4"/>
      <c r="F18" s="3"/>
    </row>
    <row r="19" spans="2:6" ht="18.75" x14ac:dyDescent="0.3">
      <c r="B19" s="54"/>
      <c r="C19" s="4"/>
      <c r="E19" s="4"/>
      <c r="F19" s="42"/>
    </row>
    <row r="20" spans="2:6" ht="18.75" x14ac:dyDescent="0.3">
      <c r="B20" s="54"/>
      <c r="C20" s="4"/>
      <c r="E20" s="4"/>
      <c r="F20" s="3"/>
    </row>
    <row r="21" spans="2:6" ht="18.75" x14ac:dyDescent="0.3">
      <c r="B21" s="54"/>
      <c r="C21" s="4"/>
      <c r="E21" s="4"/>
      <c r="F21" s="41"/>
    </row>
    <row r="22" spans="2:6" ht="18.75" x14ac:dyDescent="0.25">
      <c r="B22" s="54"/>
      <c r="C22" s="4"/>
      <c r="E22" s="4"/>
      <c r="F22" s="2"/>
    </row>
    <row r="23" spans="2:6" ht="18.75" x14ac:dyDescent="0.3">
      <c r="B23" s="54"/>
      <c r="C23" s="4"/>
      <c r="E23" s="4"/>
      <c r="F23" s="39"/>
    </row>
    <row r="24" spans="2:6" ht="18.75" x14ac:dyDescent="0.3">
      <c r="B24" s="54"/>
      <c r="C24" s="4"/>
      <c r="E24" s="4"/>
      <c r="F24" s="3"/>
    </row>
    <row r="25" spans="2:6" ht="18.75" x14ac:dyDescent="0.3">
      <c r="B25" s="54"/>
      <c r="C25" s="4"/>
      <c r="E25" s="4"/>
      <c r="F25" s="41"/>
    </row>
    <row r="26" spans="2:6" ht="18.75" x14ac:dyDescent="0.3">
      <c r="B26" s="3"/>
      <c r="C26" s="40"/>
      <c r="E26" s="40"/>
      <c r="F26" s="2"/>
    </row>
    <row r="27" spans="2:6" ht="18.75" x14ac:dyDescent="0.3">
      <c r="B27" s="3"/>
      <c r="C27" s="40"/>
      <c r="E27" s="40"/>
      <c r="F27" s="39"/>
    </row>
    <row r="28" spans="2:6" ht="18.75" x14ac:dyDescent="0.3">
      <c r="B28" s="3"/>
      <c r="C28" s="2"/>
      <c r="E28" s="2"/>
      <c r="F28" s="3"/>
    </row>
    <row r="29" spans="2:6" ht="18.75" x14ac:dyDescent="0.3">
      <c r="B29" s="3"/>
      <c r="C29" s="43"/>
      <c r="E29" s="43"/>
      <c r="F29" s="3"/>
    </row>
    <row r="30" spans="2:6" ht="18.75" x14ac:dyDescent="0.3">
      <c r="B30" s="3"/>
      <c r="C30" s="2"/>
      <c r="E30" s="2"/>
      <c r="F30" s="3"/>
    </row>
    <row r="31" spans="2:6" ht="18.75" x14ac:dyDescent="0.3">
      <c r="B31" s="3"/>
      <c r="C31" s="40"/>
      <c r="E31" s="40"/>
      <c r="F31" s="39"/>
    </row>
    <row r="32" spans="2:6" ht="18.75" x14ac:dyDescent="0.3">
      <c r="B32" s="44"/>
      <c r="C32" s="4"/>
      <c r="E32" s="4"/>
      <c r="F32" s="45"/>
    </row>
    <row r="33" spans="2:3" ht="18.75" x14ac:dyDescent="0.3">
      <c r="B33" s="3"/>
      <c r="C33" s="3"/>
    </row>
  </sheetData>
  <dataValidations count="1">
    <dataValidation type="list" allowBlank="1" showInputMessage="1" showErrorMessage="1" promptTitle="Selecciona" sqref="E8:E17" xr:uid="{A1F67371-8125-49B2-ACDB-2C5C80A2C266}">
      <formula1>$G$8:$G$10</formula1>
    </dataValidation>
  </dataValidation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BB215-0D40-4C60-A2F9-A9DDAE4EC54F}">
  <sheetPr codeName="Hoja7"/>
  <dimension ref="B6:G33"/>
  <sheetViews>
    <sheetView topLeftCell="A10" workbookViewId="0">
      <selection activeCell="G11" sqref="G11"/>
    </sheetView>
  </sheetViews>
  <sheetFormatPr baseColWidth="10" defaultRowHeight="15" x14ac:dyDescent="0.25"/>
  <cols>
    <col min="1" max="1" width="11.42578125" style="1"/>
    <col min="2" max="2" width="71.28515625" style="1" bestFit="1" customWidth="1"/>
    <col min="3" max="3" width="13.7109375" style="1" bestFit="1" customWidth="1"/>
    <col min="4" max="4" width="11.42578125" style="1"/>
    <col min="5" max="5" width="28.7109375" style="1" customWidth="1"/>
    <col min="6" max="6" width="33.5703125" style="1" bestFit="1" customWidth="1"/>
    <col min="7" max="16384" width="11.42578125" style="1"/>
  </cols>
  <sheetData>
    <row r="6" spans="2:7" ht="21" x14ac:dyDescent="0.35">
      <c r="B6" s="58" t="s">
        <v>39</v>
      </c>
      <c r="C6" s="36"/>
      <c r="D6" s="36"/>
      <c r="E6" s="58" t="s">
        <v>33</v>
      </c>
    </row>
    <row r="7" spans="2:7" ht="21" x14ac:dyDescent="0.35">
      <c r="B7" s="36"/>
      <c r="C7" s="36"/>
      <c r="D7" s="36"/>
      <c r="E7" s="36"/>
    </row>
    <row r="8" spans="2:7" ht="23.25" x14ac:dyDescent="0.25">
      <c r="B8" s="59" t="s">
        <v>40</v>
      </c>
      <c r="C8" s="60"/>
      <c r="D8" s="60"/>
      <c r="E8" s="66" t="s">
        <v>52</v>
      </c>
      <c r="G8" s="53" t="s">
        <v>50</v>
      </c>
    </row>
    <row r="9" spans="2:7" ht="23.25" x14ac:dyDescent="0.3">
      <c r="B9" s="59" t="s">
        <v>41</v>
      </c>
      <c r="C9" s="61"/>
      <c r="D9" s="60"/>
      <c r="E9" s="66" t="s">
        <v>51</v>
      </c>
      <c r="F9" s="38"/>
      <c r="G9" s="53" t="s">
        <v>51</v>
      </c>
    </row>
    <row r="10" spans="2:7" ht="23.25" x14ac:dyDescent="0.3">
      <c r="B10" s="59" t="s">
        <v>42</v>
      </c>
      <c r="C10" s="62"/>
      <c r="D10" s="60"/>
      <c r="E10" s="66" t="s">
        <v>50</v>
      </c>
      <c r="F10" s="39"/>
      <c r="G10" s="53" t="s">
        <v>52</v>
      </c>
    </row>
    <row r="11" spans="2:7" ht="23.25" x14ac:dyDescent="0.3">
      <c r="B11" s="59" t="s">
        <v>43</v>
      </c>
      <c r="C11" s="63"/>
      <c r="D11" s="60"/>
      <c r="E11" s="66" t="s">
        <v>51</v>
      </c>
      <c r="F11" s="39"/>
      <c r="G11" s="53" t="s">
        <v>32</v>
      </c>
    </row>
    <row r="12" spans="2:7" ht="23.25" x14ac:dyDescent="0.3">
      <c r="B12" s="59" t="s">
        <v>45</v>
      </c>
      <c r="C12" s="62"/>
      <c r="D12" s="60"/>
      <c r="E12" s="66" t="s">
        <v>50</v>
      </c>
      <c r="F12" s="39"/>
    </row>
    <row r="13" spans="2:7" ht="23.25" x14ac:dyDescent="0.3">
      <c r="B13" s="59" t="s">
        <v>44</v>
      </c>
      <c r="C13" s="64"/>
      <c r="D13" s="60"/>
      <c r="E13" s="66" t="s">
        <v>50</v>
      </c>
      <c r="F13" s="3"/>
    </row>
    <row r="14" spans="2:7" ht="23.25" x14ac:dyDescent="0.3">
      <c r="B14" s="59" t="s">
        <v>47</v>
      </c>
      <c r="C14" s="62"/>
      <c r="D14" s="60"/>
      <c r="E14" s="66" t="s">
        <v>51</v>
      </c>
      <c r="F14" s="41"/>
    </row>
    <row r="15" spans="2:7" ht="23.25" x14ac:dyDescent="0.3">
      <c r="B15" s="59" t="s">
        <v>46</v>
      </c>
      <c r="C15" s="65"/>
      <c r="D15" s="60"/>
      <c r="E15" s="66" t="s">
        <v>50</v>
      </c>
      <c r="F15" s="39"/>
    </row>
    <row r="16" spans="2:7" ht="23.25" x14ac:dyDescent="0.3">
      <c r="B16" s="59" t="s">
        <v>48</v>
      </c>
      <c r="C16" s="65"/>
      <c r="D16" s="60"/>
      <c r="E16" s="66" t="s">
        <v>50</v>
      </c>
      <c r="F16" s="39"/>
    </row>
    <row r="17" spans="2:6" ht="23.25" x14ac:dyDescent="0.3">
      <c r="B17" s="59" t="s">
        <v>49</v>
      </c>
      <c r="C17" s="63"/>
      <c r="D17" s="60"/>
      <c r="E17" s="66" t="s">
        <v>50</v>
      </c>
      <c r="F17" s="39"/>
    </row>
    <row r="18" spans="2:6" ht="18.75" x14ac:dyDescent="0.3">
      <c r="B18" s="54"/>
      <c r="C18" s="4"/>
      <c r="E18" s="4"/>
      <c r="F18" s="3"/>
    </row>
    <row r="19" spans="2:6" ht="18.75" x14ac:dyDescent="0.3">
      <c r="B19" s="54"/>
      <c r="C19" s="4"/>
      <c r="E19" s="4"/>
      <c r="F19" s="42"/>
    </row>
    <row r="20" spans="2:6" ht="18.75" x14ac:dyDescent="0.3">
      <c r="B20" s="54"/>
      <c r="C20" s="4"/>
      <c r="E20" s="4"/>
      <c r="F20" s="3"/>
    </row>
    <row r="21" spans="2:6" ht="18.75" x14ac:dyDescent="0.3">
      <c r="B21" s="54"/>
      <c r="C21" s="4"/>
      <c r="E21" s="4"/>
      <c r="F21" s="41"/>
    </row>
    <row r="22" spans="2:6" ht="18.75" x14ac:dyDescent="0.25">
      <c r="B22" s="54"/>
      <c r="C22" s="4"/>
      <c r="E22" s="4"/>
      <c r="F22" s="2"/>
    </row>
    <row r="23" spans="2:6" ht="18.75" x14ac:dyDescent="0.3">
      <c r="B23" s="54"/>
      <c r="C23" s="4"/>
      <c r="E23" s="4"/>
      <c r="F23" s="39"/>
    </row>
    <row r="24" spans="2:6" ht="18.75" x14ac:dyDescent="0.3">
      <c r="B24" s="54"/>
      <c r="C24" s="4"/>
      <c r="E24" s="4"/>
      <c r="F24" s="3"/>
    </row>
    <row r="25" spans="2:6" ht="18.75" x14ac:dyDescent="0.3">
      <c r="B25" s="54"/>
      <c r="C25" s="4"/>
      <c r="E25" s="4"/>
      <c r="F25" s="41"/>
    </row>
    <row r="26" spans="2:6" ht="18.75" x14ac:dyDescent="0.3">
      <c r="B26" s="3"/>
      <c r="C26" s="40"/>
      <c r="E26" s="40"/>
      <c r="F26" s="2"/>
    </row>
    <row r="27" spans="2:6" ht="18.75" x14ac:dyDescent="0.3">
      <c r="B27" s="3"/>
      <c r="C27" s="40"/>
      <c r="E27" s="40"/>
      <c r="F27" s="39"/>
    </row>
    <row r="28" spans="2:6" ht="18.75" x14ac:dyDescent="0.3">
      <c r="B28" s="3"/>
      <c r="C28" s="2"/>
      <c r="E28" s="2"/>
      <c r="F28" s="3"/>
    </row>
    <row r="29" spans="2:6" ht="18.75" x14ac:dyDescent="0.3">
      <c r="B29" s="3"/>
      <c r="C29" s="43"/>
      <c r="E29" s="43"/>
      <c r="F29" s="3"/>
    </row>
    <row r="30" spans="2:6" ht="18.75" x14ac:dyDescent="0.3">
      <c r="B30" s="3"/>
      <c r="C30" s="2"/>
      <c r="E30" s="2"/>
      <c r="F30" s="3"/>
    </row>
    <row r="31" spans="2:6" ht="18.75" x14ac:dyDescent="0.3">
      <c r="B31" s="3"/>
      <c r="C31" s="40"/>
      <c r="E31" s="40"/>
      <c r="F31" s="39"/>
    </row>
    <row r="32" spans="2:6" ht="18.75" x14ac:dyDescent="0.3">
      <c r="B32" s="44"/>
      <c r="C32" s="4"/>
      <c r="E32" s="4"/>
      <c r="F32" s="45"/>
    </row>
    <row r="33" spans="2:3" ht="18.75" x14ac:dyDescent="0.3">
      <c r="B33" s="3"/>
      <c r="C33" s="3"/>
    </row>
  </sheetData>
  <dataValidations count="2">
    <dataValidation type="list" allowBlank="1" showInputMessage="1" showErrorMessage="1" promptTitle="Selecciona" sqref="E9:E17" xr:uid="{05A3F5F2-50BA-4E5F-A183-D22E99A7E507}">
      <formula1>$G$8:$G$10</formula1>
    </dataValidation>
    <dataValidation type="list" allowBlank="1" showInputMessage="1" showErrorMessage="1" promptTitle="Selecciona" sqref="E8" xr:uid="{DB191A80-8623-4A8C-9BDD-FED89FCE9ECC}">
      <formula1>$G$8:$G$11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D4B32-8395-4C6A-AAD9-3CC7A97D8F2D}">
  <sheetPr codeName="Hoja8"/>
  <dimension ref="B7:U33"/>
  <sheetViews>
    <sheetView topLeftCell="A4" zoomScale="85" zoomScaleNormal="85" workbookViewId="0">
      <selection activeCell="I18" sqref="I18"/>
    </sheetView>
  </sheetViews>
  <sheetFormatPr baseColWidth="10" defaultRowHeight="15" x14ac:dyDescent="0.25"/>
  <cols>
    <col min="1" max="3" width="11.42578125" style="92"/>
    <col min="4" max="4" width="15" style="92" customWidth="1"/>
    <col min="5" max="5" width="16.28515625" style="92" customWidth="1"/>
    <col min="6" max="6" width="11.42578125" style="92"/>
    <col min="7" max="7" width="15.5703125" style="92" customWidth="1"/>
    <col min="8" max="8" width="19.5703125" style="92" customWidth="1"/>
    <col min="9" max="9" width="11.42578125" style="93"/>
    <col min="10" max="16384" width="11.42578125" style="92"/>
  </cols>
  <sheetData>
    <row r="7" spans="8:21" x14ac:dyDescent="0.25">
      <c r="P7" s="72"/>
      <c r="Q7" s="72"/>
      <c r="R7" s="72"/>
      <c r="S7" s="72"/>
      <c r="T7" s="72"/>
      <c r="U7" s="72"/>
    </row>
    <row r="8" spans="8:21" ht="60" x14ac:dyDescent="0.25">
      <c r="H8" s="94" t="s">
        <v>90</v>
      </c>
      <c r="K8" s="92" t="s">
        <v>95</v>
      </c>
      <c r="L8" s="100" t="s">
        <v>96</v>
      </c>
      <c r="M8" s="92" t="s">
        <v>97</v>
      </c>
      <c r="N8" s="92" t="s">
        <v>15</v>
      </c>
      <c r="O8" s="101" t="s">
        <v>98</v>
      </c>
      <c r="P8" s="74"/>
      <c r="Q8" s="75" t="s">
        <v>53</v>
      </c>
      <c r="R8" s="75" t="s">
        <v>56</v>
      </c>
      <c r="S8" s="75" t="s">
        <v>55</v>
      </c>
      <c r="T8" s="74" t="s">
        <v>60</v>
      </c>
      <c r="U8" s="75" t="s">
        <v>61</v>
      </c>
    </row>
    <row r="9" spans="8:21" x14ac:dyDescent="0.25">
      <c r="H9" s="92" t="s">
        <v>57</v>
      </c>
      <c r="I9" s="93">
        <v>0.1</v>
      </c>
      <c r="K9" s="92">
        <v>0</v>
      </c>
      <c r="L9" s="99">
        <f>K9*SUM($I$9:$I$11)</f>
        <v>0</v>
      </c>
      <c r="M9" s="93">
        <f>$I$18</f>
        <v>2000</v>
      </c>
      <c r="N9" s="99">
        <f>K9*$I$13</f>
        <v>0</v>
      </c>
      <c r="O9" s="102">
        <f>L9+M9</f>
        <v>2000</v>
      </c>
      <c r="P9" s="74" t="s">
        <v>57</v>
      </c>
      <c r="Q9" s="76">
        <v>0.1</v>
      </c>
      <c r="R9" s="76">
        <v>1.5</v>
      </c>
      <c r="S9" s="76">
        <f>R9-Q12</f>
        <v>1</v>
      </c>
      <c r="T9" s="76">
        <v>2000</v>
      </c>
      <c r="U9" s="77">
        <f>T9/S9</f>
        <v>2000</v>
      </c>
    </row>
    <row r="10" spans="8:21" x14ac:dyDescent="0.25">
      <c r="H10" s="92" t="s">
        <v>58</v>
      </c>
      <c r="I10" s="93">
        <v>0.3</v>
      </c>
      <c r="K10" s="92">
        <v>200</v>
      </c>
      <c r="L10" s="99">
        <f t="shared" ref="L10:L29" si="0">K10*SUM($I$9:$I$11)</f>
        <v>100</v>
      </c>
      <c r="M10" s="93">
        <f t="shared" ref="M10:M29" si="1">$I$18</f>
        <v>2000</v>
      </c>
      <c r="N10" s="99">
        <f t="shared" ref="N10:N29" si="2">K10*$I$13</f>
        <v>300</v>
      </c>
      <c r="O10" s="102">
        <f t="shared" ref="O10:O29" si="3">L10+M10</f>
        <v>2100</v>
      </c>
      <c r="P10" s="74" t="s">
        <v>58</v>
      </c>
      <c r="Q10" s="76">
        <v>0.3</v>
      </c>
      <c r="R10" s="74"/>
      <c r="S10" s="74"/>
      <c r="T10" s="74"/>
      <c r="U10" s="74"/>
    </row>
    <row r="11" spans="8:21" x14ac:dyDescent="0.25">
      <c r="H11" s="92" t="s">
        <v>91</v>
      </c>
      <c r="I11" s="93">
        <v>0.1</v>
      </c>
      <c r="K11" s="92">
        <v>400</v>
      </c>
      <c r="L11" s="99">
        <f t="shared" si="0"/>
        <v>200</v>
      </c>
      <c r="M11" s="93">
        <f t="shared" si="1"/>
        <v>2000</v>
      </c>
      <c r="N11" s="99">
        <f t="shared" si="2"/>
        <v>600</v>
      </c>
      <c r="O11" s="102">
        <f t="shared" si="3"/>
        <v>2200</v>
      </c>
      <c r="P11" s="74" t="s">
        <v>59</v>
      </c>
      <c r="Q11" s="78">
        <v>0.1</v>
      </c>
      <c r="R11" s="74"/>
      <c r="S11" s="74"/>
      <c r="T11" s="74"/>
      <c r="U11" s="74"/>
    </row>
    <row r="12" spans="8:21" ht="45" x14ac:dyDescent="0.25">
      <c r="K12" s="92">
        <v>600</v>
      </c>
      <c r="L12" s="99">
        <f t="shared" si="0"/>
        <v>300</v>
      </c>
      <c r="M12" s="93">
        <f t="shared" si="1"/>
        <v>2000</v>
      </c>
      <c r="N12" s="99">
        <f t="shared" si="2"/>
        <v>900</v>
      </c>
      <c r="O12" s="102">
        <f t="shared" si="3"/>
        <v>2300</v>
      </c>
      <c r="P12" s="75" t="s">
        <v>54</v>
      </c>
      <c r="Q12" s="76">
        <f>Q9+Q10+Q11</f>
        <v>0.5</v>
      </c>
      <c r="R12" s="74"/>
      <c r="S12" s="74"/>
      <c r="T12" s="74"/>
      <c r="U12" s="74"/>
    </row>
    <row r="13" spans="8:21" x14ac:dyDescent="0.25">
      <c r="H13" s="96" t="s">
        <v>92</v>
      </c>
      <c r="I13" s="93">
        <v>1.5</v>
      </c>
      <c r="K13" s="92">
        <v>800</v>
      </c>
      <c r="L13" s="99">
        <f t="shared" si="0"/>
        <v>400</v>
      </c>
      <c r="M13" s="93">
        <f t="shared" si="1"/>
        <v>2000</v>
      </c>
      <c r="N13" s="99">
        <f t="shared" si="2"/>
        <v>1200</v>
      </c>
      <c r="O13" s="102">
        <f t="shared" si="3"/>
        <v>2400</v>
      </c>
      <c r="P13" s="74"/>
      <c r="Q13" s="74"/>
      <c r="R13" s="74"/>
      <c r="S13" s="74"/>
      <c r="T13" s="74"/>
      <c r="U13" s="74"/>
    </row>
    <row r="14" spans="8:21" x14ac:dyDescent="0.25">
      <c r="K14" s="92">
        <v>1000</v>
      </c>
      <c r="L14" s="99">
        <f t="shared" si="0"/>
        <v>500</v>
      </c>
      <c r="M14" s="93">
        <f t="shared" si="1"/>
        <v>2000</v>
      </c>
      <c r="N14" s="99">
        <f t="shared" si="2"/>
        <v>1500</v>
      </c>
      <c r="O14" s="102">
        <f t="shared" si="3"/>
        <v>2500</v>
      </c>
      <c r="P14" s="95"/>
      <c r="Q14" s="95"/>
      <c r="R14" s="95"/>
      <c r="S14" s="95"/>
      <c r="T14" s="95"/>
      <c r="U14" s="95"/>
    </row>
    <row r="15" spans="8:21" x14ac:dyDescent="0.25">
      <c r="H15" s="96" t="s">
        <v>12</v>
      </c>
      <c r="I15" s="93">
        <v>2000</v>
      </c>
      <c r="K15" s="92">
        <v>1200</v>
      </c>
      <c r="L15" s="99">
        <f t="shared" si="0"/>
        <v>600</v>
      </c>
      <c r="M15" s="93">
        <f t="shared" si="1"/>
        <v>2000</v>
      </c>
      <c r="N15" s="99">
        <f t="shared" si="2"/>
        <v>1800</v>
      </c>
      <c r="O15" s="102">
        <f t="shared" si="3"/>
        <v>2600</v>
      </c>
      <c r="P15" s="95"/>
      <c r="Q15" s="95"/>
      <c r="R15" s="95"/>
      <c r="S15" s="95"/>
      <c r="T15" s="95"/>
      <c r="U15" s="95"/>
    </row>
    <row r="16" spans="8:21" x14ac:dyDescent="0.25">
      <c r="K16" s="92">
        <v>1400</v>
      </c>
      <c r="L16" s="99">
        <f t="shared" si="0"/>
        <v>700</v>
      </c>
      <c r="M16" s="93">
        <f t="shared" si="1"/>
        <v>2000</v>
      </c>
      <c r="N16" s="99">
        <f t="shared" si="2"/>
        <v>2100</v>
      </c>
      <c r="O16" s="102">
        <f t="shared" si="3"/>
        <v>2700</v>
      </c>
      <c r="P16" s="95"/>
      <c r="Q16" s="95"/>
      <c r="R16" s="95"/>
      <c r="S16" s="95"/>
      <c r="T16" s="95"/>
      <c r="U16" s="95"/>
    </row>
    <row r="17" spans="2:15" x14ac:dyDescent="0.25">
      <c r="K17" s="92">
        <v>1600</v>
      </c>
      <c r="L17" s="99">
        <f t="shared" si="0"/>
        <v>800</v>
      </c>
      <c r="M17" s="93">
        <f t="shared" si="1"/>
        <v>2000</v>
      </c>
      <c r="N17" s="99">
        <f t="shared" si="2"/>
        <v>2400</v>
      </c>
      <c r="O17" s="102">
        <f t="shared" si="3"/>
        <v>2800</v>
      </c>
    </row>
    <row r="18" spans="2:15" x14ac:dyDescent="0.25">
      <c r="H18" s="97" t="s">
        <v>93</v>
      </c>
      <c r="I18" s="98">
        <f>I15/(I13-SUM(I9:I11))</f>
        <v>2000</v>
      </c>
      <c r="J18" s="92" t="s">
        <v>94</v>
      </c>
      <c r="K18" s="92">
        <v>1800</v>
      </c>
      <c r="L18" s="99">
        <f t="shared" si="0"/>
        <v>900</v>
      </c>
      <c r="M18" s="93">
        <f t="shared" si="1"/>
        <v>2000</v>
      </c>
      <c r="N18" s="99">
        <f t="shared" si="2"/>
        <v>2700</v>
      </c>
      <c r="O18" s="102">
        <f t="shared" si="3"/>
        <v>2900</v>
      </c>
    </row>
    <row r="19" spans="2:15" x14ac:dyDescent="0.25">
      <c r="H19" s="97" t="s">
        <v>99</v>
      </c>
      <c r="I19" s="93">
        <f>I13 - SUM(I9:I11)</f>
        <v>1</v>
      </c>
      <c r="K19" s="92">
        <v>2000</v>
      </c>
      <c r="L19" s="99">
        <f t="shared" si="0"/>
        <v>1000</v>
      </c>
      <c r="M19" s="93">
        <f t="shared" si="1"/>
        <v>2000</v>
      </c>
      <c r="N19" s="99">
        <f t="shared" si="2"/>
        <v>3000</v>
      </c>
      <c r="O19" s="102">
        <f t="shared" si="3"/>
        <v>3000</v>
      </c>
    </row>
    <row r="20" spans="2:15" x14ac:dyDescent="0.25">
      <c r="K20" s="92">
        <v>2200</v>
      </c>
      <c r="L20" s="99">
        <f t="shared" si="0"/>
        <v>1100</v>
      </c>
      <c r="M20" s="93">
        <f t="shared" si="1"/>
        <v>2000</v>
      </c>
      <c r="N20" s="99">
        <f t="shared" si="2"/>
        <v>3300</v>
      </c>
      <c r="O20" s="102">
        <f t="shared" si="3"/>
        <v>3100</v>
      </c>
    </row>
    <row r="21" spans="2:15" x14ac:dyDescent="0.25">
      <c r="K21" s="92">
        <v>2400</v>
      </c>
      <c r="L21" s="99">
        <f t="shared" si="0"/>
        <v>1200</v>
      </c>
      <c r="M21" s="93">
        <f t="shared" si="1"/>
        <v>2000</v>
      </c>
      <c r="N21" s="99">
        <f t="shared" si="2"/>
        <v>3600</v>
      </c>
      <c r="O21" s="102">
        <f t="shared" si="3"/>
        <v>3200</v>
      </c>
    </row>
    <row r="22" spans="2:15" x14ac:dyDescent="0.25">
      <c r="K22" s="92">
        <v>2600</v>
      </c>
      <c r="L22" s="99">
        <f t="shared" si="0"/>
        <v>1300</v>
      </c>
      <c r="M22" s="93">
        <f t="shared" si="1"/>
        <v>2000</v>
      </c>
      <c r="N22" s="99">
        <f t="shared" si="2"/>
        <v>3900</v>
      </c>
      <c r="O22" s="102">
        <f t="shared" si="3"/>
        <v>3300</v>
      </c>
    </row>
    <row r="23" spans="2:15" x14ac:dyDescent="0.25">
      <c r="K23" s="92">
        <v>2800</v>
      </c>
      <c r="L23" s="99">
        <f t="shared" si="0"/>
        <v>1400</v>
      </c>
      <c r="M23" s="93">
        <f t="shared" si="1"/>
        <v>2000</v>
      </c>
      <c r="N23" s="99">
        <f t="shared" si="2"/>
        <v>4200</v>
      </c>
      <c r="O23" s="102">
        <f t="shared" si="3"/>
        <v>3400</v>
      </c>
    </row>
    <row r="24" spans="2:15" x14ac:dyDescent="0.25">
      <c r="H24" s="72"/>
      <c r="I24" s="90"/>
      <c r="K24" s="92">
        <v>3000</v>
      </c>
      <c r="L24" s="99">
        <f t="shared" si="0"/>
        <v>1500</v>
      </c>
      <c r="M24" s="93">
        <f t="shared" si="1"/>
        <v>2000</v>
      </c>
      <c r="N24" s="99">
        <f t="shared" si="2"/>
        <v>4500</v>
      </c>
      <c r="O24" s="102">
        <f t="shared" si="3"/>
        <v>3500</v>
      </c>
    </row>
    <row r="25" spans="2:15" x14ac:dyDescent="0.25">
      <c r="I25" s="90"/>
      <c r="K25" s="92">
        <v>3200</v>
      </c>
      <c r="L25" s="99">
        <f t="shared" si="0"/>
        <v>1600</v>
      </c>
      <c r="M25" s="93">
        <f t="shared" si="1"/>
        <v>2000</v>
      </c>
      <c r="N25" s="99">
        <f t="shared" si="2"/>
        <v>4800</v>
      </c>
      <c r="O25" s="102">
        <f t="shared" si="3"/>
        <v>3600</v>
      </c>
    </row>
    <row r="26" spans="2:15" x14ac:dyDescent="0.25">
      <c r="I26" s="90"/>
      <c r="K26" s="92">
        <v>3400</v>
      </c>
      <c r="L26" s="99">
        <f t="shared" si="0"/>
        <v>1700</v>
      </c>
      <c r="M26" s="93">
        <f t="shared" si="1"/>
        <v>2000</v>
      </c>
      <c r="N26" s="99">
        <f t="shared" si="2"/>
        <v>5100</v>
      </c>
      <c r="O26" s="102">
        <f t="shared" si="3"/>
        <v>3700</v>
      </c>
    </row>
    <row r="27" spans="2:15" x14ac:dyDescent="0.25">
      <c r="H27" s="72"/>
      <c r="I27" s="90"/>
      <c r="K27" s="92">
        <v>3600</v>
      </c>
      <c r="L27" s="99">
        <f t="shared" si="0"/>
        <v>1800</v>
      </c>
      <c r="M27" s="93">
        <f t="shared" si="1"/>
        <v>2000</v>
      </c>
      <c r="N27" s="99">
        <f t="shared" si="2"/>
        <v>5400</v>
      </c>
      <c r="O27" s="102">
        <f t="shared" si="3"/>
        <v>3800</v>
      </c>
    </row>
    <row r="28" spans="2:15" x14ac:dyDescent="0.25">
      <c r="H28" s="72"/>
      <c r="I28" s="90"/>
      <c r="K28" s="92">
        <v>3800</v>
      </c>
      <c r="L28" s="99">
        <f t="shared" si="0"/>
        <v>1900</v>
      </c>
      <c r="M28" s="93">
        <f t="shared" si="1"/>
        <v>2000</v>
      </c>
      <c r="N28" s="99">
        <f t="shared" si="2"/>
        <v>5700</v>
      </c>
      <c r="O28" s="102">
        <f t="shared" si="3"/>
        <v>3900</v>
      </c>
    </row>
    <row r="29" spans="2:15" x14ac:dyDescent="0.25">
      <c r="H29" s="72"/>
      <c r="I29" s="90"/>
      <c r="K29" s="92">
        <v>4000</v>
      </c>
      <c r="L29" s="99">
        <f t="shared" si="0"/>
        <v>2000</v>
      </c>
      <c r="M29" s="93">
        <f t="shared" si="1"/>
        <v>2000</v>
      </c>
      <c r="N29" s="99">
        <f t="shared" si="2"/>
        <v>6000</v>
      </c>
      <c r="O29" s="102">
        <f t="shared" si="3"/>
        <v>4000</v>
      </c>
    </row>
    <row r="30" spans="2:15" x14ac:dyDescent="0.25">
      <c r="H30" s="72"/>
      <c r="I30" s="90"/>
      <c r="O30" s="101"/>
    </row>
    <row r="31" spans="2:15" x14ac:dyDescent="0.25">
      <c r="B31" s="72"/>
      <c r="C31" s="72"/>
      <c r="D31" s="72"/>
      <c r="E31" s="72"/>
      <c r="F31" s="72"/>
      <c r="G31" s="72"/>
      <c r="H31" s="72"/>
      <c r="I31" s="90"/>
      <c r="O31" s="101"/>
    </row>
    <row r="32" spans="2:15" x14ac:dyDescent="0.25">
      <c r="B32" s="72"/>
      <c r="C32" s="72"/>
      <c r="D32" s="72"/>
      <c r="E32" s="72"/>
      <c r="F32" s="72"/>
      <c r="G32" s="72"/>
      <c r="H32" s="72"/>
      <c r="I32" s="90"/>
      <c r="O32" s="101"/>
    </row>
    <row r="33" spans="2:9" x14ac:dyDescent="0.25">
      <c r="B33" s="72"/>
      <c r="C33" s="72"/>
      <c r="D33" s="72"/>
      <c r="E33" s="72"/>
      <c r="F33" s="72"/>
      <c r="G33" s="72"/>
      <c r="H33" s="72"/>
      <c r="I33" s="9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Checklist</vt:lpstr>
      <vt:lpstr>Definición</vt:lpstr>
      <vt:lpstr>Stakeholders</vt:lpstr>
      <vt:lpstr>Estado de Resultados</vt:lpstr>
      <vt:lpstr>Income Statement</vt:lpstr>
      <vt:lpstr>Tipos de empresa</vt:lpstr>
      <vt:lpstr>Utilidad bruta y operativa</vt:lpstr>
      <vt:lpstr>Tipos de costos</vt:lpstr>
      <vt:lpstr>Margen de contribución</vt:lpstr>
      <vt:lpstr>Razones matemáticas</vt:lpstr>
      <vt:lpstr>Afluencias</vt:lpstr>
      <vt:lpstr>Dashboard afluencias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</dc:creator>
  <cp:lastModifiedBy>Martin Crapa</cp:lastModifiedBy>
  <dcterms:created xsi:type="dcterms:W3CDTF">2021-05-06T04:05:43Z</dcterms:created>
  <dcterms:modified xsi:type="dcterms:W3CDTF">2024-04-03T03:21:59Z</dcterms:modified>
</cp:coreProperties>
</file>