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sam\Dropbox\Fin 1\fin1reviewsessions\"/>
    </mc:Choice>
  </mc:AlternateContent>
  <bookViews>
    <workbookView xWindow="0" yWindow="0" windowWidth="16560" windowHeight="12780" xr2:uid="{454CF5FD-0EE7-47AC-80D7-593B94EB339F}"/>
  </bookViews>
  <sheets>
    <sheet name="Q1" sheetId="1" r:id="rId1"/>
    <sheet name="Q2" sheetId="3" r:id="rId2"/>
    <sheet name="Q3" sheetId="4" r:id="rId3"/>
    <sheet name="Q4" sheetId="5" r:id="rId4"/>
    <sheet name="Q5" sheetId="6" r:id="rId5"/>
    <sheet name="Q6" sheetId="7" r:id="rId6"/>
    <sheet name="Q7" sheetId="8" r:id="rId7"/>
    <sheet name="Q8" sheetId="2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E16" i="2"/>
  <c r="D16" i="2"/>
  <c r="C16" i="2"/>
  <c r="E15" i="2"/>
  <c r="D15" i="2"/>
  <c r="C15" i="2"/>
  <c r="E10" i="2"/>
  <c r="D10" i="2"/>
  <c r="C10" i="2"/>
  <c r="D4" i="8"/>
  <c r="B5" i="8"/>
  <c r="D5" i="8" s="1"/>
  <c r="J6" i="7"/>
  <c r="D5" i="7"/>
  <c r="D6" i="7" s="1"/>
  <c r="D7" i="7" s="1"/>
  <c r="D8" i="7" s="1"/>
  <c r="D9" i="7" s="1"/>
  <c r="D10" i="7" s="1"/>
  <c r="D11" i="7" s="1"/>
  <c r="D12" i="7" s="1"/>
  <c r="D13" i="7" s="1"/>
  <c r="D14" i="7" s="1"/>
  <c r="E5" i="7"/>
  <c r="E6" i="7" s="1"/>
  <c r="E7" i="7" s="1"/>
  <c r="E8" i="7" s="1"/>
  <c r="E9" i="7" s="1"/>
  <c r="E10" i="7" s="1"/>
  <c r="E11" i="7" s="1"/>
  <c r="E12" i="7" s="1"/>
  <c r="E13" i="7" s="1"/>
  <c r="E14" i="7" s="1"/>
  <c r="C5" i="7"/>
  <c r="C6" i="7" s="1"/>
  <c r="C7" i="7" s="1"/>
  <c r="C8" i="7" s="1"/>
  <c r="C9" i="7" s="1"/>
  <c r="C10" i="7" s="1"/>
  <c r="C11" i="7" s="1"/>
  <c r="C12" i="7" s="1"/>
  <c r="C13" i="7" s="1"/>
  <c r="C14" i="7" s="1"/>
  <c r="I4" i="6"/>
  <c r="G5" i="6"/>
  <c r="D7" i="5"/>
  <c r="C26" i="4"/>
  <c r="G25" i="4"/>
  <c r="F25" i="4"/>
  <c r="E25" i="4"/>
  <c r="D25" i="4"/>
  <c r="C25" i="4"/>
  <c r="B21" i="4"/>
  <c r="C18" i="4"/>
  <c r="G17" i="4"/>
  <c r="F17" i="4"/>
  <c r="E17" i="4"/>
  <c r="D17" i="4"/>
  <c r="C17" i="4"/>
  <c r="G16" i="4"/>
  <c r="F16" i="4"/>
  <c r="E16" i="4"/>
  <c r="D16" i="4"/>
  <c r="C16" i="4"/>
  <c r="G14" i="4"/>
  <c r="F14" i="4"/>
  <c r="E14" i="4"/>
  <c r="D14" i="4"/>
  <c r="C14" i="4"/>
  <c r="E13" i="4"/>
  <c r="F13" i="4" s="1"/>
  <c r="G13" i="4" s="1"/>
  <c r="D13" i="4"/>
  <c r="I11" i="3"/>
  <c r="I13" i="3" s="1"/>
  <c r="H11" i="3"/>
  <c r="H13" i="3" s="1"/>
  <c r="G13" i="3"/>
  <c r="G11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C16" i="3"/>
  <c r="C15" i="3"/>
  <c r="C14" i="3"/>
  <c r="C13" i="3"/>
  <c r="C12" i="3"/>
  <c r="C11" i="3"/>
  <c r="B13" i="3"/>
  <c r="B14" i="3" s="1"/>
  <c r="B15" i="3" s="1"/>
  <c r="B16" i="3" s="1"/>
  <c r="B12" i="3"/>
  <c r="U11" i="1"/>
  <c r="Q11" i="1"/>
  <c r="P12" i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R11" i="1"/>
  <c r="R13" i="1" s="1"/>
  <c r="M1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K9" i="1"/>
  <c r="G10" i="1"/>
  <c r="G9" i="1"/>
  <c r="D11" i="1"/>
  <c r="D9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B23" i="1"/>
  <c r="B24" i="1" s="1"/>
  <c r="B25" i="1" s="1"/>
  <c r="B26" i="1" s="1"/>
  <c r="B27" i="1" s="1"/>
  <c r="B28" i="1" s="1"/>
  <c r="B29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12" i="1"/>
  <c r="B11" i="1"/>
  <c r="B10" i="1"/>
  <c r="C6" i="1"/>
  <c r="E4" i="8" l="1"/>
  <c r="G4" i="8" s="1"/>
  <c r="H9" i="7"/>
  <c r="G7" i="7"/>
  <c r="G5" i="7"/>
  <c r="J4" i="7" s="1"/>
  <c r="G8" i="7"/>
  <c r="G9" i="7"/>
  <c r="G6" i="7"/>
  <c r="K4" i="7"/>
</calcChain>
</file>

<file path=xl/sharedStrings.xml><?xml version="1.0" encoding="utf-8"?>
<sst xmlns="http://schemas.openxmlformats.org/spreadsheetml/2006/main" count="97" uniqueCount="74">
  <si>
    <t>Term</t>
  </si>
  <si>
    <t>years</t>
  </si>
  <si>
    <t>face value</t>
  </si>
  <si>
    <t>coupon</t>
  </si>
  <si>
    <t>period</t>
  </si>
  <si>
    <t>semiannual</t>
  </si>
  <si>
    <t>per period</t>
  </si>
  <si>
    <t>cashflows</t>
  </si>
  <si>
    <t>time</t>
  </si>
  <si>
    <t>irr (semiannual)</t>
  </si>
  <si>
    <t>conver to APR</t>
  </si>
  <si>
    <t>multiply by 2</t>
  </si>
  <si>
    <t>check</t>
  </si>
  <si>
    <t>why?  Two payments made per year</t>
  </si>
  <si>
    <t>Note: This is not an EAR</t>
  </si>
  <si>
    <t>YTM changes to</t>
  </si>
  <si>
    <t>??</t>
  </si>
  <si>
    <t>pv</t>
  </si>
  <si>
    <t>check 1</t>
  </si>
  <si>
    <t>check 2</t>
  </si>
  <si>
    <t>term</t>
  </si>
  <si>
    <t>ytm</t>
  </si>
  <si>
    <t>pv of payments</t>
  </si>
  <si>
    <t>zero coupon bond</t>
  </si>
  <si>
    <t>periods left</t>
  </si>
  <si>
    <t>assume: fv</t>
  </si>
  <si>
    <t>doesn't matter for answer, just for concreteness</t>
  </si>
  <si>
    <t>rate</t>
  </si>
  <si>
    <t>your total return</t>
  </si>
  <si>
    <t>rate of return (annual)</t>
  </si>
  <si>
    <t>You are exposed to interest rate risk!</t>
  </si>
  <si>
    <t>Maturity (years)</t>
  </si>
  <si>
    <t>Zero-coupon YTM</t>
  </si>
  <si>
    <t>cashflows for 5-year bond</t>
  </si>
  <si>
    <t>fv</t>
  </si>
  <si>
    <t xml:space="preserve">coupon </t>
  </si>
  <si>
    <t>coupon pmt</t>
  </si>
  <si>
    <t>principal</t>
  </si>
  <si>
    <t>total</t>
  </si>
  <si>
    <t>npv</t>
  </si>
  <si>
    <t>Trading at a Premium</t>
  </si>
  <si>
    <t>Why?</t>
  </si>
  <si>
    <t>All rates below coupon rate</t>
  </si>
  <si>
    <t>now that we have the price, let's compute the YTM</t>
  </si>
  <si>
    <t>ytm increases to 5.2%</t>
  </si>
  <si>
    <t>new pvs</t>
  </si>
  <si>
    <t>dividend</t>
  </si>
  <si>
    <t>gr</t>
  </si>
  <si>
    <t>r (discount rate)</t>
  </si>
  <si>
    <t>g (growth rate)</t>
  </si>
  <si>
    <t>next period</t>
  </si>
  <si>
    <t>start dividend</t>
  </si>
  <si>
    <t>use GA here</t>
  </si>
  <si>
    <t>g</t>
  </si>
  <si>
    <t>r</t>
  </si>
  <si>
    <t>discount</t>
  </si>
  <si>
    <t>year</t>
  </si>
  <si>
    <t>3% gr</t>
  </si>
  <si>
    <t>8% gr</t>
  </si>
  <si>
    <t>cost of capital</t>
  </si>
  <si>
    <t>value gr ann</t>
  </si>
  <si>
    <t>pv of div</t>
  </si>
  <si>
    <t>pv of ga</t>
  </si>
  <si>
    <t>firm value</t>
  </si>
  <si>
    <t>cf</t>
  </si>
  <si>
    <t>cc</t>
  </si>
  <si>
    <t>shares</t>
  </si>
  <si>
    <t>per share loss</t>
  </si>
  <si>
    <t>1-yr</t>
  </si>
  <si>
    <t>2-yr</t>
  </si>
  <si>
    <t>3-yr</t>
  </si>
  <si>
    <t>treasury strips are Zero Coupon</t>
  </si>
  <si>
    <t>new bond</t>
  </si>
  <si>
    <t>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</si>
</sst>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10" fontId="0" fillId="0" borderId="0" xfId="0" applyNumberFormat="1"/>
    <xf numFmtId="8" fontId="0" fillId="0" borderId="0" xfId="0" applyNumberFormat="1"/>
    <xf numFmtId="44" fontId="0" fillId="0" borderId="0" xfId="1" applyFont="1"/>
    <xf numFmtId="10" fontId="0" fillId="0" borderId="0" xfId="2" applyNumberFormat="1" applyFont="1"/>
    <xf numFmtId="2" fontId="0" fillId="0" borderId="0" xfId="0" applyNumberFormat="1"/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10" fontId="3" fillId="3" borderId="2" xfId="0" applyNumberFormat="1" applyFont="1" applyFill="1" applyBorder="1" applyAlignment="1">
      <alignment horizontal="center" vertical="center" wrapText="1" readingOrder="1"/>
    </xf>
    <xf numFmtId="0" fontId="3" fillId="3" borderId="0" xfId="0" applyFont="1" applyFill="1" applyBorder="1" applyAlignment="1">
      <alignment horizontal="center" vertical="center" wrapText="1" readingOrder="1"/>
    </xf>
    <xf numFmtId="10" fontId="3" fillId="3" borderId="0" xfId="0" applyNumberFormat="1" applyFont="1" applyFill="1" applyBorder="1" applyAlignment="1">
      <alignment horizontal="center" vertical="center" wrapText="1" readingOrder="1"/>
    </xf>
    <xf numFmtId="44" fontId="0" fillId="4" borderId="0" xfId="1" applyFont="1" applyFill="1"/>
    <xf numFmtId="0" fontId="0" fillId="4" borderId="0" xfId="0" applyFill="1"/>
    <xf numFmtId="10" fontId="3" fillId="3" borderId="0" xfId="0" applyNumberFormat="1" applyFont="1" applyFill="1" applyBorder="1" applyAlignment="1">
      <alignment horizontal="center" vertical="center" wrapText="1" readingOrder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9E41D-A2F3-4A51-956D-D23D7656F56F}">
  <dimension ref="B2:U31"/>
  <sheetViews>
    <sheetView tabSelected="1" topLeftCell="I1" zoomScaleNormal="100" workbookViewId="0">
      <selection activeCell="U11" sqref="U11"/>
    </sheetView>
  </sheetViews>
  <sheetFormatPr defaultRowHeight="14.4" x14ac:dyDescent="0.3"/>
  <cols>
    <col min="2" max="2" width="9.33203125" bestFit="1" customWidth="1"/>
    <col min="4" max="4" width="13.88671875" bestFit="1" customWidth="1"/>
    <col min="10" max="10" width="14" bestFit="1" customWidth="1"/>
  </cols>
  <sheetData>
    <row r="2" spans="2:21" x14ac:dyDescent="0.3">
      <c r="B2" t="s">
        <v>0</v>
      </c>
      <c r="C2">
        <v>10</v>
      </c>
      <c r="D2" t="s">
        <v>1</v>
      </c>
    </row>
    <row r="3" spans="2:21" x14ac:dyDescent="0.3">
      <c r="B3" t="s">
        <v>2</v>
      </c>
      <c r="C3">
        <v>1000</v>
      </c>
    </row>
    <row r="4" spans="2:21" x14ac:dyDescent="0.3">
      <c r="B4" t="s">
        <v>3</v>
      </c>
      <c r="C4">
        <v>0.08</v>
      </c>
    </row>
    <row r="5" spans="2:21" x14ac:dyDescent="0.3">
      <c r="B5" t="s">
        <v>4</v>
      </c>
      <c r="C5" t="s">
        <v>5</v>
      </c>
    </row>
    <row r="6" spans="2:21" x14ac:dyDescent="0.3">
      <c r="B6" t="s">
        <v>6</v>
      </c>
      <c r="C6">
        <f>C4/2</f>
        <v>0.04</v>
      </c>
    </row>
    <row r="8" spans="2:21" x14ac:dyDescent="0.3">
      <c r="B8" t="s">
        <v>8</v>
      </c>
      <c r="C8" t="s">
        <v>7</v>
      </c>
      <c r="D8" t="s">
        <v>9</v>
      </c>
      <c r="G8" t="s">
        <v>12</v>
      </c>
      <c r="J8" t="s">
        <v>15</v>
      </c>
      <c r="K8">
        <v>0.09</v>
      </c>
      <c r="Q8" t="s">
        <v>18</v>
      </c>
      <c r="U8" t="s">
        <v>19</v>
      </c>
    </row>
    <row r="9" spans="2:21" x14ac:dyDescent="0.3">
      <c r="B9">
        <v>0</v>
      </c>
      <c r="C9">
        <v>-1034.74</v>
      </c>
      <c r="D9" s="2">
        <f>IRR(C9:C29)</f>
        <v>3.7500035934640685E-2</v>
      </c>
      <c r="G9" s="1">
        <f>RATE(20,40,-1034.74,1000)</f>
        <v>3.7500035934640547E-2</v>
      </c>
      <c r="J9" t="s">
        <v>6</v>
      </c>
      <c r="K9">
        <f>K8/2</f>
        <v>4.4999999999999998E-2</v>
      </c>
    </row>
    <row r="10" spans="2:21" x14ac:dyDescent="0.3">
      <c r="B10">
        <f>B9+1</f>
        <v>1</v>
      </c>
      <c r="C10">
        <f>$C$6*$C$3</f>
        <v>40</v>
      </c>
      <c r="D10" t="s">
        <v>10</v>
      </c>
      <c r="G10" s="2">
        <f>G9*2</f>
        <v>7.5000071869281093E-2</v>
      </c>
      <c r="P10" t="s">
        <v>8</v>
      </c>
      <c r="Q10" t="s">
        <v>7</v>
      </c>
      <c r="R10" t="s">
        <v>9</v>
      </c>
    </row>
    <row r="11" spans="2:21" x14ac:dyDescent="0.3">
      <c r="B11">
        <f t="shared" ref="B11:B29" si="0">B10+1</f>
        <v>2</v>
      </c>
      <c r="C11">
        <f t="shared" ref="C11:C28" si="1">$C$6*$C$3</f>
        <v>40</v>
      </c>
      <c r="D11" s="2">
        <f>D9*2</f>
        <v>7.5000071869281371E-2</v>
      </c>
      <c r="E11" t="s">
        <v>11</v>
      </c>
      <c r="J11">
        <v>0</v>
      </c>
      <c r="K11" t="s">
        <v>16</v>
      </c>
      <c r="L11" t="s">
        <v>17</v>
      </c>
      <c r="P11">
        <v>0</v>
      </c>
      <c r="Q11">
        <f>-1*M12</f>
        <v>-934.96031774273297</v>
      </c>
      <c r="R11" s="2">
        <f>IRR(Q11:Q31)</f>
        <v>4.4999999999592921E-2</v>
      </c>
      <c r="U11" s="3">
        <f>PV(K9,20,40,1000)</f>
        <v>-934.9603177427316</v>
      </c>
    </row>
    <row r="12" spans="2:21" x14ac:dyDescent="0.3">
      <c r="B12">
        <f t="shared" si="0"/>
        <v>3</v>
      </c>
      <c r="C12">
        <f t="shared" si="1"/>
        <v>40</v>
      </c>
      <c r="E12" t="s">
        <v>13</v>
      </c>
      <c r="J12">
        <v>1</v>
      </c>
      <c r="K12">
        <v>40</v>
      </c>
      <c r="L12">
        <f>K12/(1+$K$9)^J12</f>
        <v>38.277511961722489</v>
      </c>
      <c r="M12">
        <f>SUM(L12:L31)</f>
        <v>934.96031774273297</v>
      </c>
      <c r="P12">
        <f>P11+1</f>
        <v>1</v>
      </c>
      <c r="Q12">
        <v>40</v>
      </c>
      <c r="R12" t="s">
        <v>10</v>
      </c>
    </row>
    <row r="13" spans="2:21" x14ac:dyDescent="0.3">
      <c r="B13">
        <f t="shared" si="0"/>
        <v>4</v>
      </c>
      <c r="C13">
        <f t="shared" si="1"/>
        <v>40</v>
      </c>
      <c r="E13" t="s">
        <v>14</v>
      </c>
      <c r="J13">
        <v>2</v>
      </c>
      <c r="K13">
        <v>40</v>
      </c>
      <c r="L13">
        <f t="shared" ref="L13:L31" si="2">K13/(1+$K$9)^J13</f>
        <v>36.629198049495209</v>
      </c>
      <c r="P13">
        <f t="shared" ref="P13:P31" si="3">P12+1</f>
        <v>2</v>
      </c>
      <c r="Q13">
        <v>40</v>
      </c>
      <c r="R13" s="2">
        <f>R11*2</f>
        <v>8.9999999999185842E-2</v>
      </c>
    </row>
    <row r="14" spans="2:21" x14ac:dyDescent="0.3">
      <c r="B14">
        <f t="shared" si="0"/>
        <v>5</v>
      </c>
      <c r="C14">
        <f t="shared" si="1"/>
        <v>40</v>
      </c>
      <c r="J14">
        <v>3</v>
      </c>
      <c r="K14">
        <v>40</v>
      </c>
      <c r="L14">
        <f t="shared" si="2"/>
        <v>35.051864162196374</v>
      </c>
      <c r="P14">
        <f t="shared" si="3"/>
        <v>3</v>
      </c>
      <c r="Q14">
        <v>40</v>
      </c>
    </row>
    <row r="15" spans="2:21" x14ac:dyDescent="0.3">
      <c r="B15">
        <f t="shared" si="0"/>
        <v>6</v>
      </c>
      <c r="C15">
        <f t="shared" si="1"/>
        <v>40</v>
      </c>
      <c r="J15">
        <v>4</v>
      </c>
      <c r="K15">
        <v>40</v>
      </c>
      <c r="L15">
        <f t="shared" si="2"/>
        <v>33.542453743728593</v>
      </c>
      <c r="P15">
        <f t="shared" si="3"/>
        <v>4</v>
      </c>
      <c r="Q15">
        <v>40</v>
      </c>
    </row>
    <row r="16" spans="2:21" x14ac:dyDescent="0.3">
      <c r="B16">
        <f t="shared" si="0"/>
        <v>7</v>
      </c>
      <c r="C16">
        <f t="shared" si="1"/>
        <v>40</v>
      </c>
      <c r="J16">
        <v>5</v>
      </c>
      <c r="K16">
        <v>40</v>
      </c>
      <c r="L16">
        <f t="shared" si="2"/>
        <v>32.098041860027365</v>
      </c>
      <c r="P16">
        <f t="shared" si="3"/>
        <v>5</v>
      </c>
      <c r="Q16">
        <v>40</v>
      </c>
    </row>
    <row r="17" spans="2:17" x14ac:dyDescent="0.3">
      <c r="B17">
        <f t="shared" si="0"/>
        <v>8</v>
      </c>
      <c r="C17">
        <f t="shared" si="1"/>
        <v>40</v>
      </c>
      <c r="J17">
        <v>6</v>
      </c>
      <c r="K17">
        <v>40</v>
      </c>
      <c r="L17">
        <f t="shared" si="2"/>
        <v>30.715829531126673</v>
      </c>
      <c r="P17">
        <f t="shared" si="3"/>
        <v>6</v>
      </c>
      <c r="Q17">
        <v>40</v>
      </c>
    </row>
    <row r="18" spans="2:17" x14ac:dyDescent="0.3">
      <c r="B18">
        <f t="shared" si="0"/>
        <v>9</v>
      </c>
      <c r="C18">
        <f t="shared" si="1"/>
        <v>40</v>
      </c>
      <c r="J18">
        <v>7</v>
      </c>
      <c r="K18">
        <v>40</v>
      </c>
      <c r="L18">
        <f t="shared" si="2"/>
        <v>29.393138307298248</v>
      </c>
      <c r="P18">
        <f t="shared" si="3"/>
        <v>7</v>
      </c>
      <c r="Q18">
        <v>40</v>
      </c>
    </row>
    <row r="19" spans="2:17" x14ac:dyDescent="0.3">
      <c r="B19">
        <f t="shared" si="0"/>
        <v>10</v>
      </c>
      <c r="C19">
        <f t="shared" si="1"/>
        <v>40</v>
      </c>
      <c r="J19">
        <v>8</v>
      </c>
      <c r="K19">
        <v>40</v>
      </c>
      <c r="L19">
        <f t="shared" si="2"/>
        <v>28.127405078754315</v>
      </c>
      <c r="P19">
        <f t="shared" si="3"/>
        <v>8</v>
      </c>
      <c r="Q19">
        <v>40</v>
      </c>
    </row>
    <row r="20" spans="2:17" x14ac:dyDescent="0.3">
      <c r="B20">
        <f t="shared" si="0"/>
        <v>11</v>
      </c>
      <c r="C20">
        <f t="shared" si="1"/>
        <v>40</v>
      </c>
      <c r="J20">
        <v>9</v>
      </c>
      <c r="K20">
        <v>40</v>
      </c>
      <c r="L20">
        <f t="shared" si="2"/>
        <v>26.916177108855805</v>
      </c>
      <c r="P20">
        <f t="shared" si="3"/>
        <v>9</v>
      </c>
      <c r="Q20">
        <v>40</v>
      </c>
    </row>
    <row r="21" spans="2:17" x14ac:dyDescent="0.3">
      <c r="B21">
        <f t="shared" si="0"/>
        <v>12</v>
      </c>
      <c r="C21">
        <f t="shared" si="1"/>
        <v>40</v>
      </c>
      <c r="J21">
        <v>10</v>
      </c>
      <c r="K21">
        <v>40</v>
      </c>
      <c r="L21">
        <f t="shared" si="2"/>
        <v>25.75710728120173</v>
      </c>
      <c r="P21">
        <f t="shared" si="3"/>
        <v>10</v>
      </c>
      <c r="Q21">
        <v>40</v>
      </c>
    </row>
    <row r="22" spans="2:17" x14ac:dyDescent="0.3">
      <c r="B22">
        <f t="shared" si="0"/>
        <v>13</v>
      </c>
      <c r="C22">
        <f t="shared" si="1"/>
        <v>40</v>
      </c>
      <c r="J22">
        <v>11</v>
      </c>
      <c r="K22">
        <v>40</v>
      </c>
      <c r="L22">
        <f t="shared" si="2"/>
        <v>24.647949551389218</v>
      </c>
      <c r="P22">
        <f t="shared" si="3"/>
        <v>11</v>
      </c>
      <c r="Q22">
        <v>40</v>
      </c>
    </row>
    <row r="23" spans="2:17" x14ac:dyDescent="0.3">
      <c r="B23">
        <f t="shared" si="0"/>
        <v>14</v>
      </c>
      <c r="C23">
        <f t="shared" si="1"/>
        <v>40</v>
      </c>
      <c r="J23">
        <v>12</v>
      </c>
      <c r="K23">
        <v>40</v>
      </c>
      <c r="L23">
        <f t="shared" si="2"/>
        <v>23.586554594630833</v>
      </c>
      <c r="P23">
        <f t="shared" si="3"/>
        <v>12</v>
      </c>
      <c r="Q23">
        <v>40</v>
      </c>
    </row>
    <row r="24" spans="2:17" x14ac:dyDescent="0.3">
      <c r="B24">
        <f t="shared" si="0"/>
        <v>15</v>
      </c>
      <c r="C24">
        <f t="shared" si="1"/>
        <v>40</v>
      </c>
      <c r="J24">
        <v>13</v>
      </c>
      <c r="K24">
        <v>40</v>
      </c>
      <c r="L24">
        <f t="shared" si="2"/>
        <v>22.570865640795056</v>
      </c>
      <c r="P24">
        <f t="shared" si="3"/>
        <v>13</v>
      </c>
      <c r="Q24">
        <v>40</v>
      </c>
    </row>
    <row r="25" spans="2:17" x14ac:dyDescent="0.3">
      <c r="B25">
        <f t="shared" si="0"/>
        <v>16</v>
      </c>
      <c r="C25">
        <f t="shared" si="1"/>
        <v>40</v>
      </c>
      <c r="J25">
        <v>14</v>
      </c>
      <c r="K25">
        <v>40</v>
      </c>
      <c r="L25">
        <f t="shared" si="2"/>
        <v>21.598914488799103</v>
      </c>
      <c r="P25">
        <f t="shared" si="3"/>
        <v>14</v>
      </c>
      <c r="Q25">
        <v>40</v>
      </c>
    </row>
    <row r="26" spans="2:17" x14ac:dyDescent="0.3">
      <c r="B26">
        <f t="shared" si="0"/>
        <v>17</v>
      </c>
      <c r="C26">
        <f t="shared" si="1"/>
        <v>40</v>
      </c>
      <c r="J26">
        <v>15</v>
      </c>
      <c r="K26">
        <v>40</v>
      </c>
      <c r="L26">
        <f t="shared" si="2"/>
        <v>20.668817692630718</v>
      </c>
      <c r="P26">
        <f t="shared" si="3"/>
        <v>15</v>
      </c>
      <c r="Q26">
        <v>40</v>
      </c>
    </row>
    <row r="27" spans="2:17" x14ac:dyDescent="0.3">
      <c r="B27">
        <f t="shared" si="0"/>
        <v>18</v>
      </c>
      <c r="C27">
        <f t="shared" si="1"/>
        <v>40</v>
      </c>
      <c r="J27">
        <v>16</v>
      </c>
      <c r="K27">
        <v>40</v>
      </c>
      <c r="L27">
        <f t="shared" si="2"/>
        <v>19.77877291160835</v>
      </c>
      <c r="P27">
        <f t="shared" si="3"/>
        <v>16</v>
      </c>
      <c r="Q27">
        <v>40</v>
      </c>
    </row>
    <row r="28" spans="2:17" x14ac:dyDescent="0.3">
      <c r="B28">
        <f t="shared" si="0"/>
        <v>19</v>
      </c>
      <c r="C28">
        <f t="shared" si="1"/>
        <v>40</v>
      </c>
      <c r="J28">
        <v>17</v>
      </c>
      <c r="K28">
        <v>40</v>
      </c>
      <c r="L28">
        <f t="shared" si="2"/>
        <v>18.927055417807033</v>
      </c>
      <c r="P28">
        <f t="shared" si="3"/>
        <v>17</v>
      </c>
      <c r="Q28">
        <v>40</v>
      </c>
    </row>
    <row r="29" spans="2:17" x14ac:dyDescent="0.3">
      <c r="B29">
        <f t="shared" si="0"/>
        <v>20</v>
      </c>
      <c r="C29">
        <f>$C$6*$C$3+C3</f>
        <v>1040</v>
      </c>
      <c r="J29">
        <v>18</v>
      </c>
      <c r="K29">
        <v>40</v>
      </c>
      <c r="L29">
        <f t="shared" si="2"/>
        <v>18.112014753882331</v>
      </c>
      <c r="P29">
        <f t="shared" si="3"/>
        <v>18</v>
      </c>
      <c r="Q29">
        <v>40</v>
      </c>
    </row>
    <row r="30" spans="2:17" x14ac:dyDescent="0.3">
      <c r="J30">
        <v>19</v>
      </c>
      <c r="K30">
        <v>40</v>
      </c>
      <c r="L30">
        <f t="shared" si="2"/>
        <v>17.332071534815629</v>
      </c>
      <c r="P30">
        <f t="shared" si="3"/>
        <v>19</v>
      </c>
      <c r="Q30">
        <v>40</v>
      </c>
    </row>
    <row r="31" spans="2:17" x14ac:dyDescent="0.3">
      <c r="J31">
        <v>20</v>
      </c>
      <c r="K31">
        <v>1040</v>
      </c>
      <c r="L31">
        <f t="shared" si="2"/>
        <v>431.2285740719679</v>
      </c>
      <c r="P31">
        <f t="shared" si="3"/>
        <v>20</v>
      </c>
      <c r="Q31">
        <v>1040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E8AC-C3CC-4F2B-B5D8-7132C7F74255}">
  <dimension ref="B2:I16"/>
  <sheetViews>
    <sheetView workbookViewId="0">
      <selection activeCell="H17" sqref="H17"/>
    </sheetView>
  </sheetViews>
  <sheetFormatPr defaultRowHeight="14.4" x14ac:dyDescent="0.3"/>
  <cols>
    <col min="2" max="2" width="15.77734375" bestFit="1" customWidth="1"/>
    <col min="3" max="3" width="12.109375" bestFit="1" customWidth="1"/>
    <col min="4" max="4" width="13.5546875" bestFit="1" customWidth="1"/>
    <col min="8" max="8" width="9.21875" customWidth="1"/>
  </cols>
  <sheetData>
    <row r="2" spans="2:9" x14ac:dyDescent="0.3">
      <c r="B2" t="s">
        <v>20</v>
      </c>
      <c r="C2">
        <v>30</v>
      </c>
    </row>
    <row r="3" spans="2:9" x14ac:dyDescent="0.3">
      <c r="B3" t="s">
        <v>21</v>
      </c>
      <c r="C3">
        <v>0.06</v>
      </c>
    </row>
    <row r="4" spans="2:9" x14ac:dyDescent="0.3">
      <c r="B4" t="s">
        <v>23</v>
      </c>
    </row>
    <row r="5" spans="2:9" x14ac:dyDescent="0.3">
      <c r="B5" t="s">
        <v>25</v>
      </c>
      <c r="C5">
        <v>100</v>
      </c>
      <c r="D5" t="s">
        <v>26</v>
      </c>
    </row>
    <row r="8" spans="2:9" x14ac:dyDescent="0.3">
      <c r="D8" t="s">
        <v>22</v>
      </c>
    </row>
    <row r="9" spans="2:9" x14ac:dyDescent="0.3">
      <c r="D9" t="s">
        <v>27</v>
      </c>
      <c r="G9" t="s">
        <v>28</v>
      </c>
    </row>
    <row r="10" spans="2:9" x14ac:dyDescent="0.3">
      <c r="B10" t="s">
        <v>8</v>
      </c>
      <c r="C10" t="s">
        <v>24</v>
      </c>
      <c r="D10">
        <v>0.06</v>
      </c>
      <c r="E10">
        <v>7.0000000000000007E-2</v>
      </c>
      <c r="F10">
        <v>0.05</v>
      </c>
      <c r="G10">
        <v>0.06</v>
      </c>
      <c r="H10">
        <v>7.0000000000000007E-2</v>
      </c>
      <c r="I10">
        <v>0.05</v>
      </c>
    </row>
    <row r="11" spans="2:9" x14ac:dyDescent="0.3">
      <c r="B11">
        <v>0</v>
      </c>
      <c r="C11">
        <f>$C$2-B11</f>
        <v>30</v>
      </c>
      <c r="D11" s="4">
        <f t="shared" ref="D11:F16" si="0">$C$5/(1+D$10)^$C11</f>
        <v>17.411013091063428</v>
      </c>
      <c r="E11" s="4">
        <f t="shared" si="0"/>
        <v>13.136711715458981</v>
      </c>
      <c r="F11" s="4">
        <f t="shared" si="0"/>
        <v>23.137744865585816</v>
      </c>
      <c r="G11" s="5">
        <f>(D16-D11)/D11</f>
        <v>0.33822557760000049</v>
      </c>
      <c r="H11" s="5">
        <f>(E16-D11)/D11</f>
        <v>5.8233524715511187E-2</v>
      </c>
      <c r="I11" s="5">
        <f>(F16-D11)/D11</f>
        <v>0.696068862582916</v>
      </c>
    </row>
    <row r="12" spans="2:9" x14ac:dyDescent="0.3">
      <c r="B12">
        <f>B11+1</f>
        <v>1</v>
      </c>
      <c r="C12">
        <f t="shared" ref="C12:C16" si="1">$C$2-B12</f>
        <v>29</v>
      </c>
      <c r="D12" s="4">
        <f t="shared" si="0"/>
        <v>18.455673876527232</v>
      </c>
      <c r="E12" s="4">
        <f t="shared" si="0"/>
        <v>14.056281535541109</v>
      </c>
      <c r="F12" s="4">
        <f t="shared" si="0"/>
        <v>24.294632108865095</v>
      </c>
      <c r="G12" t="s">
        <v>29</v>
      </c>
    </row>
    <row r="13" spans="2:9" x14ac:dyDescent="0.3">
      <c r="B13">
        <f t="shared" ref="B13:B16" si="2">B12+1</f>
        <v>2</v>
      </c>
      <c r="C13">
        <f t="shared" si="1"/>
        <v>28</v>
      </c>
      <c r="D13" s="4">
        <f t="shared" si="0"/>
        <v>19.56301430911887</v>
      </c>
      <c r="E13" s="4">
        <f t="shared" si="0"/>
        <v>15.040221243028986</v>
      </c>
      <c r="F13" s="4">
        <f t="shared" si="0"/>
        <v>25.509363714308357</v>
      </c>
      <c r="G13" s="5">
        <f>(1+G11)^(1/5)-1</f>
        <v>6.0000000000000053E-2</v>
      </c>
      <c r="H13" s="5">
        <f t="shared" ref="H13:I13" si="3">(1+H11)^(1/5)-1</f>
        <v>1.1384522371970629E-2</v>
      </c>
      <c r="I13" s="5">
        <f t="shared" si="3"/>
        <v>0.11144684208818556</v>
      </c>
    </row>
    <row r="14" spans="2:9" x14ac:dyDescent="0.3">
      <c r="B14">
        <f t="shared" si="2"/>
        <v>3</v>
      </c>
      <c r="C14">
        <f t="shared" si="1"/>
        <v>27</v>
      </c>
      <c r="D14" s="4">
        <f t="shared" si="0"/>
        <v>20.736795167666003</v>
      </c>
      <c r="E14" s="4">
        <f t="shared" si="0"/>
        <v>16.093036730041014</v>
      </c>
      <c r="F14" s="4">
        <f t="shared" si="0"/>
        <v>26.784831900023772</v>
      </c>
    </row>
    <row r="15" spans="2:9" x14ac:dyDescent="0.3">
      <c r="B15">
        <f t="shared" si="2"/>
        <v>4</v>
      </c>
      <c r="C15">
        <f t="shared" si="1"/>
        <v>26</v>
      </c>
      <c r="D15" s="4">
        <f t="shared" si="0"/>
        <v>21.981002877725967</v>
      </c>
      <c r="E15" s="4">
        <f t="shared" si="0"/>
        <v>17.219549301143886</v>
      </c>
      <c r="F15" s="4">
        <f t="shared" si="0"/>
        <v>28.124073495024962</v>
      </c>
      <c r="G15" t="s">
        <v>30</v>
      </c>
    </row>
    <row r="16" spans="2:9" x14ac:dyDescent="0.3">
      <c r="B16">
        <f t="shared" si="2"/>
        <v>5</v>
      </c>
      <c r="C16">
        <f t="shared" si="1"/>
        <v>25</v>
      </c>
      <c r="D16" s="4">
        <f t="shared" si="0"/>
        <v>23.299863050389526</v>
      </c>
      <c r="E16" s="4">
        <f t="shared" si="0"/>
        <v>18.424917752223958</v>
      </c>
      <c r="F16" s="4">
        <f t="shared" si="0"/>
        <v>29.530277169776209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5CE7-2AFB-4EEE-8334-944482AF374B}">
  <dimension ref="B2:G26"/>
  <sheetViews>
    <sheetView zoomScale="115" zoomScaleNormal="115" workbookViewId="0">
      <selection activeCell="C26" sqref="C26"/>
    </sheetView>
  </sheetViews>
  <sheetFormatPr defaultRowHeight="14.4" x14ac:dyDescent="0.3"/>
  <cols>
    <col min="2" max="2" width="23" customWidth="1"/>
    <col min="3" max="3" width="10.77734375" customWidth="1"/>
    <col min="4" max="4" width="13" customWidth="1"/>
    <col min="5" max="5" width="10.88671875" customWidth="1"/>
    <col min="6" max="6" width="11.109375" customWidth="1"/>
    <col min="7" max="7" width="10.77734375" customWidth="1"/>
  </cols>
  <sheetData>
    <row r="2" spans="2:7" ht="15" thickBot="1" x14ac:dyDescent="0.35"/>
    <row r="3" spans="2:7" ht="16.2" thickBot="1" x14ac:dyDescent="0.35">
      <c r="B3" s="7" t="s">
        <v>31</v>
      </c>
      <c r="C3" s="7">
        <v>1</v>
      </c>
      <c r="D3" s="7">
        <v>2</v>
      </c>
      <c r="E3" s="7">
        <v>3</v>
      </c>
      <c r="F3" s="7">
        <v>4</v>
      </c>
      <c r="G3" s="7">
        <v>5</v>
      </c>
    </row>
    <row r="4" spans="2:7" ht="16.8" thickTop="1" thickBot="1" x14ac:dyDescent="0.35">
      <c r="B4" s="8" t="s">
        <v>32</v>
      </c>
      <c r="C4" s="9">
        <v>0.04</v>
      </c>
      <c r="D4" s="9">
        <v>4.2999999999999997E-2</v>
      </c>
      <c r="E4" s="9">
        <v>4.4999999999999998E-2</v>
      </c>
      <c r="F4" s="9">
        <v>4.7E-2</v>
      </c>
      <c r="G4" s="9">
        <v>4.8000000000000001E-2</v>
      </c>
    </row>
    <row r="5" spans="2:7" ht="15.6" x14ac:dyDescent="0.3">
      <c r="B5" s="10" t="s">
        <v>40</v>
      </c>
      <c r="C5" s="11"/>
      <c r="D5" s="11"/>
      <c r="E5" s="11"/>
      <c r="F5" s="11"/>
      <c r="G5" s="11"/>
    </row>
    <row r="6" spans="2:7" ht="15.6" x14ac:dyDescent="0.3">
      <c r="B6" s="10" t="s">
        <v>41</v>
      </c>
      <c r="C6" s="14" t="s">
        <v>42</v>
      </c>
      <c r="D6" s="14"/>
      <c r="E6" s="14"/>
      <c r="F6" s="14"/>
      <c r="G6" s="14"/>
    </row>
    <row r="8" spans="2:7" x14ac:dyDescent="0.3">
      <c r="B8" t="s">
        <v>33</v>
      </c>
    </row>
    <row r="9" spans="2:7" x14ac:dyDescent="0.3">
      <c r="B9" t="s">
        <v>34</v>
      </c>
      <c r="C9">
        <v>1000</v>
      </c>
    </row>
    <row r="10" spans="2:7" x14ac:dyDescent="0.3">
      <c r="B10" t="s">
        <v>35</v>
      </c>
      <c r="C10">
        <v>0.05</v>
      </c>
    </row>
    <row r="12" spans="2:7" x14ac:dyDescent="0.3">
      <c r="B12" t="s">
        <v>1</v>
      </c>
    </row>
    <row r="13" spans="2:7" x14ac:dyDescent="0.3">
      <c r="C13">
        <v>1</v>
      </c>
      <c r="D13">
        <f>C13+1</f>
        <v>2</v>
      </c>
      <c r="E13">
        <f t="shared" ref="E13:G13" si="0">D13+1</f>
        <v>3</v>
      </c>
      <c r="F13">
        <f t="shared" si="0"/>
        <v>4</v>
      </c>
      <c r="G13">
        <f t="shared" si="0"/>
        <v>5</v>
      </c>
    </row>
    <row r="14" spans="2:7" x14ac:dyDescent="0.3">
      <c r="B14" t="s">
        <v>36</v>
      </c>
      <c r="C14">
        <f>$C$9*$C$10</f>
        <v>50</v>
      </c>
      <c r="D14">
        <f t="shared" ref="D14:G14" si="1">$C$9*$C$10</f>
        <v>50</v>
      </c>
      <c r="E14">
        <f t="shared" si="1"/>
        <v>50</v>
      </c>
      <c r="F14">
        <f t="shared" si="1"/>
        <v>50</v>
      </c>
      <c r="G14">
        <f t="shared" si="1"/>
        <v>50</v>
      </c>
    </row>
    <row r="15" spans="2:7" x14ac:dyDescent="0.3">
      <c r="B15" t="s">
        <v>37</v>
      </c>
      <c r="G15">
        <v>1000</v>
      </c>
    </row>
    <row r="16" spans="2:7" x14ac:dyDescent="0.3">
      <c r="B16" t="s">
        <v>38</v>
      </c>
      <c r="C16">
        <f>SUM(C14:C15)</f>
        <v>50</v>
      </c>
      <c r="D16">
        <f t="shared" ref="D16:G16" si="2">SUM(D14:D15)</f>
        <v>50</v>
      </c>
      <c r="E16">
        <f t="shared" si="2"/>
        <v>50</v>
      </c>
      <c r="F16">
        <f t="shared" si="2"/>
        <v>50</v>
      </c>
      <c r="G16">
        <f t="shared" si="2"/>
        <v>1050</v>
      </c>
    </row>
    <row r="17" spans="2:7" x14ac:dyDescent="0.3">
      <c r="B17" t="s">
        <v>17</v>
      </c>
      <c r="C17">
        <f>C16/(1+C4)^C3</f>
        <v>48.076923076923073</v>
      </c>
      <c r="D17">
        <f t="shared" ref="D17:G17" si="3">D16/(1+D4)^D3</f>
        <v>45.962261306486475</v>
      </c>
      <c r="E17">
        <f t="shared" si="3"/>
        <v>43.814830202745469</v>
      </c>
      <c r="F17">
        <f t="shared" si="3"/>
        <v>41.60861669353843</v>
      </c>
      <c r="G17">
        <f t="shared" si="3"/>
        <v>830.58270913180434</v>
      </c>
    </row>
    <row r="18" spans="2:7" x14ac:dyDescent="0.3">
      <c r="B18" t="s">
        <v>39</v>
      </c>
      <c r="C18" s="6">
        <f>SUM(C17:G17)</f>
        <v>1010.0453404114978</v>
      </c>
    </row>
    <row r="20" spans="2:7" x14ac:dyDescent="0.3">
      <c r="B20" t="s">
        <v>43</v>
      </c>
    </row>
    <row r="21" spans="2:7" x14ac:dyDescent="0.3">
      <c r="B21" s="2">
        <f>RATE(5,50,-1*C18,1000)</f>
        <v>4.7694546478779118E-2</v>
      </c>
    </row>
    <row r="23" spans="2:7" x14ac:dyDescent="0.3">
      <c r="B23" t="s">
        <v>44</v>
      </c>
      <c r="C23">
        <v>5.1999999999999998E-2</v>
      </c>
    </row>
    <row r="24" spans="2:7" x14ac:dyDescent="0.3">
      <c r="B24" t="s">
        <v>45</v>
      </c>
    </row>
    <row r="25" spans="2:7" x14ac:dyDescent="0.3">
      <c r="C25">
        <f>C16/(1+$C$23)^C13</f>
        <v>47.528517110266158</v>
      </c>
      <c r="D25">
        <f t="shared" ref="D25:G25" si="4">D16/(1+$C$23)^D13</f>
        <v>45.179198774017259</v>
      </c>
      <c r="E25">
        <f t="shared" si="4"/>
        <v>42.946006439179897</v>
      </c>
      <c r="F25">
        <f t="shared" si="4"/>
        <v>40.823200037243247</v>
      </c>
      <c r="G25">
        <f t="shared" si="4"/>
        <v>814.91178781569215</v>
      </c>
    </row>
    <row r="26" spans="2:7" x14ac:dyDescent="0.3">
      <c r="B26" t="s">
        <v>39</v>
      </c>
      <c r="C26" s="12">
        <f>SUM(C25:G25)</f>
        <v>991.38871017639872</v>
      </c>
    </row>
  </sheetData>
  <mergeCells count="1">
    <mergeCell ref="C6:G6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D228-9DDF-4EEE-A3A1-0D4D28C6127F}">
  <dimension ref="C3:E7"/>
  <sheetViews>
    <sheetView workbookViewId="0">
      <selection activeCell="D7" sqref="D7"/>
    </sheetView>
  </sheetViews>
  <sheetFormatPr defaultRowHeight="14.4" x14ac:dyDescent="0.3"/>
  <cols>
    <col min="3" max="3" width="14" bestFit="1" customWidth="1"/>
  </cols>
  <sheetData>
    <row r="3" spans="3:5" x14ac:dyDescent="0.3">
      <c r="C3" t="s">
        <v>46</v>
      </c>
      <c r="D3">
        <v>1.5</v>
      </c>
      <c r="E3" t="s">
        <v>50</v>
      </c>
    </row>
    <row r="4" spans="3:5" x14ac:dyDescent="0.3">
      <c r="C4" t="s">
        <v>49</v>
      </c>
      <c r="D4">
        <v>0.06</v>
      </c>
    </row>
    <row r="5" spans="3:5" x14ac:dyDescent="0.3">
      <c r="C5" t="s">
        <v>48</v>
      </c>
      <c r="D5">
        <v>0.11</v>
      </c>
    </row>
    <row r="7" spans="3:5" x14ac:dyDescent="0.3">
      <c r="D7" s="4">
        <f>D3/(D5-D4)</f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114-6DE8-493A-A019-C485E6277992}">
  <dimension ref="C1:I8"/>
  <sheetViews>
    <sheetView workbookViewId="0">
      <selection activeCell="D6" sqref="D6"/>
    </sheetView>
  </sheetViews>
  <sheetFormatPr defaultRowHeight="14.4" x14ac:dyDescent="0.3"/>
  <cols>
    <col min="4" max="4" width="12" bestFit="1" customWidth="1"/>
    <col min="5" max="5" width="10.6640625" bestFit="1" customWidth="1"/>
  </cols>
  <sheetData>
    <row r="1" spans="3:9" x14ac:dyDescent="0.3">
      <c r="G1" t="s">
        <v>53</v>
      </c>
      <c r="H1">
        <v>0.02</v>
      </c>
    </row>
    <row r="2" spans="3:9" x14ac:dyDescent="0.3">
      <c r="G2" t="s">
        <v>54</v>
      </c>
      <c r="H2">
        <v>0.1</v>
      </c>
    </row>
    <row r="3" spans="3:9" x14ac:dyDescent="0.3">
      <c r="C3" t="s">
        <v>8</v>
      </c>
    </row>
    <row r="4" spans="3:9" x14ac:dyDescent="0.3">
      <c r="C4">
        <v>0</v>
      </c>
      <c r="I4" s="12">
        <f>G5/(1+H2)</f>
        <v>2.8409090909090908</v>
      </c>
    </row>
    <row r="5" spans="3:9" x14ac:dyDescent="0.3">
      <c r="C5">
        <v>1</v>
      </c>
      <c r="E5" t="s">
        <v>52</v>
      </c>
      <c r="G5">
        <f>F6/(H2-H1)</f>
        <v>3.125</v>
      </c>
      <c r="H5" t="s">
        <v>55</v>
      </c>
    </row>
    <row r="6" spans="3:9" x14ac:dyDescent="0.3">
      <c r="C6">
        <v>2</v>
      </c>
      <c r="D6" t="s">
        <v>51</v>
      </c>
      <c r="F6">
        <v>0.25</v>
      </c>
    </row>
    <row r="7" spans="3:9" x14ac:dyDescent="0.3">
      <c r="C7">
        <v>3</v>
      </c>
    </row>
    <row r="8" spans="3:9" x14ac:dyDescent="0.3">
      <c r="C8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749C-9202-4B69-BA5E-958E3D0D7C06}">
  <dimension ref="C1:K14"/>
  <sheetViews>
    <sheetView topLeftCell="C3" zoomScale="145" zoomScaleNormal="145" workbookViewId="0">
      <selection activeCell="J6" sqref="J6"/>
    </sheetView>
  </sheetViews>
  <sheetFormatPr defaultRowHeight="14.4" x14ac:dyDescent="0.3"/>
  <cols>
    <col min="7" max="7" width="12.5546875" bestFit="1" customWidth="1"/>
    <col min="8" max="8" width="11.109375" bestFit="1" customWidth="1"/>
  </cols>
  <sheetData>
    <row r="1" spans="3:11" x14ac:dyDescent="0.3">
      <c r="G1" t="s">
        <v>59</v>
      </c>
      <c r="H1">
        <v>0.08</v>
      </c>
    </row>
    <row r="2" spans="3:11" x14ac:dyDescent="0.3">
      <c r="G2" t="s">
        <v>47</v>
      </c>
      <c r="H2">
        <v>0.03</v>
      </c>
    </row>
    <row r="3" spans="3:11" x14ac:dyDescent="0.3">
      <c r="C3" t="s">
        <v>56</v>
      </c>
      <c r="D3" t="s">
        <v>8</v>
      </c>
      <c r="E3" t="s">
        <v>46</v>
      </c>
      <c r="G3" t="s">
        <v>17</v>
      </c>
      <c r="J3" t="s">
        <v>61</v>
      </c>
      <c r="K3" t="s">
        <v>62</v>
      </c>
    </row>
    <row r="4" spans="3:11" x14ac:dyDescent="0.3">
      <c r="C4">
        <v>2009</v>
      </c>
      <c r="D4">
        <v>0</v>
      </c>
      <c r="E4">
        <v>1.72</v>
      </c>
      <c r="F4" t="s">
        <v>58</v>
      </c>
      <c r="J4">
        <f>SUM(G4:G9)</f>
        <v>8.6000000000000014</v>
      </c>
      <c r="K4">
        <f>H9/(1+H1)^D9</f>
        <v>35.432000000000009</v>
      </c>
    </row>
    <row r="5" spans="3:11" x14ac:dyDescent="0.3">
      <c r="C5">
        <f>C4+1</f>
        <v>2010</v>
      </c>
      <c r="D5">
        <f t="shared" ref="D5:D14" si="0">D4+1</f>
        <v>1</v>
      </c>
      <c r="E5" s="13">
        <f>E4*1.08</f>
        <v>1.8576000000000001</v>
      </c>
      <c r="G5">
        <f t="shared" ref="G5:G9" si="1">E5/(1+$H$1)^D5</f>
        <v>1.72</v>
      </c>
      <c r="J5" t="s">
        <v>63</v>
      </c>
    </row>
    <row r="6" spans="3:11" x14ac:dyDescent="0.3">
      <c r="C6">
        <f t="shared" ref="C6:C14" si="2">C5+1</f>
        <v>2011</v>
      </c>
      <c r="D6">
        <f t="shared" si="0"/>
        <v>2</v>
      </c>
      <c r="E6" s="13">
        <f t="shared" ref="E6:E9" si="3">E5*1.08</f>
        <v>2.0062080000000004</v>
      </c>
      <c r="G6">
        <f t="shared" si="1"/>
        <v>1.7200000000000002</v>
      </c>
      <c r="J6" s="4">
        <f>SUM(J4:K4)</f>
        <v>44.032000000000011</v>
      </c>
    </row>
    <row r="7" spans="3:11" x14ac:dyDescent="0.3">
      <c r="C7">
        <f t="shared" si="2"/>
        <v>2012</v>
      </c>
      <c r="D7">
        <f t="shared" si="0"/>
        <v>3</v>
      </c>
      <c r="E7" s="13">
        <f t="shared" si="3"/>
        <v>2.1667046400000007</v>
      </c>
      <c r="G7">
        <f t="shared" si="1"/>
        <v>1.7200000000000004</v>
      </c>
    </row>
    <row r="8" spans="3:11" x14ac:dyDescent="0.3">
      <c r="C8">
        <f t="shared" si="2"/>
        <v>2013</v>
      </c>
      <c r="D8">
        <f t="shared" si="0"/>
        <v>4</v>
      </c>
      <c r="E8" s="13">
        <f t="shared" si="3"/>
        <v>2.3400410112000007</v>
      </c>
      <c r="G8">
        <f t="shared" si="1"/>
        <v>1.7200000000000002</v>
      </c>
      <c r="H8" t="s">
        <v>60</v>
      </c>
    </row>
    <row r="9" spans="3:11" x14ac:dyDescent="0.3">
      <c r="C9">
        <f t="shared" si="2"/>
        <v>2014</v>
      </c>
      <c r="D9">
        <f t="shared" si="0"/>
        <v>5</v>
      </c>
      <c r="E9" s="13">
        <f t="shared" si="3"/>
        <v>2.5272442920960008</v>
      </c>
      <c r="G9">
        <f t="shared" si="1"/>
        <v>1.7200000000000002</v>
      </c>
      <c r="H9">
        <f>E10/(H1-H2)</f>
        <v>52.061232417177621</v>
      </c>
    </row>
    <row r="10" spans="3:11" x14ac:dyDescent="0.3">
      <c r="C10">
        <f t="shared" si="2"/>
        <v>2015</v>
      </c>
      <c r="D10">
        <f t="shared" si="0"/>
        <v>6</v>
      </c>
      <c r="E10">
        <f>E9*1.03</f>
        <v>2.603061620858881</v>
      </c>
      <c r="F10" t="s">
        <v>57</v>
      </c>
    </row>
    <row r="11" spans="3:11" x14ac:dyDescent="0.3">
      <c r="C11">
        <f t="shared" si="2"/>
        <v>2016</v>
      </c>
      <c r="D11">
        <f t="shared" si="0"/>
        <v>7</v>
      </c>
      <c r="E11">
        <f t="shared" ref="E11:E14" si="4">E10*1.03</f>
        <v>2.6811534694846477</v>
      </c>
    </row>
    <row r="12" spans="3:11" x14ac:dyDescent="0.3">
      <c r="C12">
        <f t="shared" si="2"/>
        <v>2017</v>
      </c>
      <c r="D12">
        <f t="shared" si="0"/>
        <v>8</v>
      </c>
      <c r="E12">
        <f t="shared" si="4"/>
        <v>2.7615880735691873</v>
      </c>
    </row>
    <row r="13" spans="3:11" x14ac:dyDescent="0.3">
      <c r="C13">
        <f t="shared" si="2"/>
        <v>2018</v>
      </c>
      <c r="D13">
        <f t="shared" si="0"/>
        <v>9</v>
      </c>
      <c r="E13">
        <f t="shared" si="4"/>
        <v>2.844435715776263</v>
      </c>
    </row>
    <row r="14" spans="3:11" x14ac:dyDescent="0.3">
      <c r="C14">
        <f t="shared" si="2"/>
        <v>2019</v>
      </c>
      <c r="D14">
        <f t="shared" si="0"/>
        <v>10</v>
      </c>
      <c r="E14">
        <f t="shared" si="4"/>
        <v>2.929768787249551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98CC-A764-4A8E-AE8A-8037B6F0300B}">
  <dimension ref="B1:G5"/>
  <sheetViews>
    <sheetView zoomScale="145" zoomScaleNormal="145" workbookViewId="0"/>
  </sheetViews>
  <sheetFormatPr defaultRowHeight="14.4" x14ac:dyDescent="0.3"/>
  <sheetData>
    <row r="1" spans="2:7" x14ac:dyDescent="0.3">
      <c r="D1" t="s">
        <v>65</v>
      </c>
      <c r="E1">
        <v>0.13</v>
      </c>
    </row>
    <row r="2" spans="2:7" x14ac:dyDescent="0.3">
      <c r="B2" t="s">
        <v>8</v>
      </c>
      <c r="C2" t="s">
        <v>64</v>
      </c>
      <c r="D2" t="s">
        <v>17</v>
      </c>
      <c r="E2" t="s">
        <v>39</v>
      </c>
      <c r="F2" t="s">
        <v>66</v>
      </c>
      <c r="G2" t="s">
        <v>67</v>
      </c>
    </row>
    <row r="3" spans="2:7" x14ac:dyDescent="0.3">
      <c r="B3">
        <v>0</v>
      </c>
    </row>
    <row r="4" spans="2:7" x14ac:dyDescent="0.3">
      <c r="B4">
        <v>1</v>
      </c>
      <c r="C4">
        <v>-180</v>
      </c>
      <c r="D4">
        <f>C4/(1+$E$1)^B4</f>
        <v>-159.2920353982301</v>
      </c>
      <c r="E4">
        <f>SUM(D4:D5)</f>
        <v>-206.28083640065785</v>
      </c>
      <c r="F4">
        <v>35</v>
      </c>
      <c r="G4" s="4">
        <f>E4/F4</f>
        <v>-5.8937381828759383</v>
      </c>
    </row>
    <row r="5" spans="2:7" x14ac:dyDescent="0.3">
      <c r="B5">
        <f>B4+1</f>
        <v>2</v>
      </c>
      <c r="C5">
        <v>-60</v>
      </c>
      <c r="D5">
        <f>C5/(1+$E$1)^B5</f>
        <v>-46.988801002427763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5CEC-BA87-481B-B87C-3D121373B9D2}">
  <dimension ref="B1:E17"/>
  <sheetViews>
    <sheetView zoomScale="145" zoomScaleNormal="145" workbookViewId="0">
      <selection activeCell="E12" sqref="E12"/>
    </sheetView>
  </sheetViews>
  <sheetFormatPr defaultRowHeight="14.4" x14ac:dyDescent="0.3"/>
  <cols>
    <col min="3" max="3" width="10.6640625" bestFit="1" customWidth="1"/>
  </cols>
  <sheetData>
    <row r="1" spans="2:5" x14ac:dyDescent="0.3">
      <c r="B1" t="s">
        <v>71</v>
      </c>
    </row>
    <row r="5" spans="2:5" x14ac:dyDescent="0.3">
      <c r="C5" t="s">
        <v>68</v>
      </c>
      <c r="D5" t="s">
        <v>69</v>
      </c>
      <c r="E5" t="s">
        <v>70</v>
      </c>
    </row>
    <row r="6" spans="2:5" x14ac:dyDescent="0.3">
      <c r="C6">
        <v>1</v>
      </c>
      <c r="D6">
        <v>2</v>
      </c>
      <c r="E6">
        <v>3</v>
      </c>
    </row>
    <row r="7" spans="2:5" x14ac:dyDescent="0.3">
      <c r="B7" t="s">
        <v>17</v>
      </c>
      <c r="C7">
        <v>-95</v>
      </c>
      <c r="D7">
        <v>-90</v>
      </c>
      <c r="E7">
        <v>-85</v>
      </c>
    </row>
    <row r="8" spans="2:5" x14ac:dyDescent="0.3">
      <c r="B8" t="s">
        <v>34</v>
      </c>
      <c r="C8">
        <v>100</v>
      </c>
      <c r="D8">
        <v>100</v>
      </c>
      <c r="E8">
        <v>100</v>
      </c>
    </row>
    <row r="9" spans="2:5" x14ac:dyDescent="0.3">
      <c r="B9" t="s">
        <v>3</v>
      </c>
      <c r="C9">
        <v>0</v>
      </c>
      <c r="D9">
        <v>0</v>
      </c>
      <c r="E9">
        <v>0</v>
      </c>
    </row>
    <row r="10" spans="2:5" x14ac:dyDescent="0.3">
      <c r="C10" s="2">
        <f>RATE(C6,C9,C7,C8)</f>
        <v>5.2631578947368363E-2</v>
      </c>
      <c r="D10" s="2">
        <f t="shared" ref="D10:E10" si="0">RATE(D6,D9,D7,D8)</f>
        <v>5.4092553389559497E-2</v>
      </c>
      <c r="E10" s="2">
        <f t="shared" si="0"/>
        <v>5.5667191978000886E-2</v>
      </c>
    </row>
    <row r="12" spans="2:5" x14ac:dyDescent="0.3">
      <c r="B12" t="s">
        <v>72</v>
      </c>
    </row>
    <row r="13" spans="2:5" x14ac:dyDescent="0.3">
      <c r="B13" t="s">
        <v>3</v>
      </c>
      <c r="C13">
        <v>100</v>
      </c>
      <c r="D13">
        <v>100</v>
      </c>
      <c r="E13">
        <v>100</v>
      </c>
    </row>
    <row r="14" spans="2:5" x14ac:dyDescent="0.3">
      <c r="B14" t="s">
        <v>34</v>
      </c>
      <c r="E14">
        <v>1000</v>
      </c>
    </row>
    <row r="15" spans="2:5" x14ac:dyDescent="0.3">
      <c r="B15" t="s">
        <v>73</v>
      </c>
      <c r="C15">
        <f>SUM(C13:C14)</f>
        <v>100</v>
      </c>
      <c r="D15">
        <f t="shared" ref="D15:E15" si="1">SUM(D13:D14)</f>
        <v>100</v>
      </c>
      <c r="E15">
        <f t="shared" si="1"/>
        <v>1100</v>
      </c>
    </row>
    <row r="16" spans="2:5" x14ac:dyDescent="0.3">
      <c r="B16" t="s">
        <v>17</v>
      </c>
      <c r="C16">
        <f>C15/(1+C10)^C6</f>
        <v>95</v>
      </c>
      <c r="D16">
        <f t="shared" ref="D16:E16" si="2">D15/(1+D10)^D6</f>
        <v>89.999999999982961</v>
      </c>
      <c r="E16">
        <f t="shared" si="2"/>
        <v>934.99999999999966</v>
      </c>
    </row>
    <row r="17" spans="2:3" x14ac:dyDescent="0.3">
      <c r="B17" t="s">
        <v>39</v>
      </c>
      <c r="C17" s="4">
        <f>SUM(C16:E16)</f>
        <v>1119.9999999999827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Sammon</dc:creator>
  <cp:lastModifiedBy>Marco Sammon</cp:lastModifiedBy>
  <dcterms:created xsi:type="dcterms:W3CDTF">2018-01-28T17:08:22Z</dcterms:created>
  <dcterms:modified xsi:type="dcterms:W3CDTF">2018-01-31T18:57:06Z</dcterms:modified>
</cp:coreProperties>
</file>