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sam\Dropbox\Fin 1\2018_reviewsessions\EMBA1\"/>
    </mc:Choice>
  </mc:AlternateContent>
  <xr:revisionPtr revIDLastSave="0" documentId="13_ncr:1_{363400C2-AC3E-46B5-8B1D-A33D0D811D3A}" xr6:coauthVersionLast="34" xr6:coauthVersionMax="34" xr10:uidLastSave="{00000000-0000-0000-0000-000000000000}"/>
  <bookViews>
    <workbookView xWindow="0" yWindow="0" windowWidth="30720" windowHeight="13392" tabRatio="689" firstSheet="1" activeTab="10" xr2:uid="{49771BBF-AE28-4FB3-BF69-2207FF981118}"/>
  </bookViews>
  <sheets>
    <sheet name="Q1--Template" sheetId="3" r:id="rId1"/>
    <sheet name="Q1--Solution" sheetId="17" r:id="rId2"/>
    <sheet name="Q2--Template" sheetId="6" r:id="rId3"/>
    <sheet name="Q2--Solution" sheetId="18" r:id="rId4"/>
    <sheet name="Q3--Template" sheetId="23" r:id="rId5"/>
    <sheet name="Q3--Solution" sheetId="19" r:id="rId6"/>
    <sheet name="Q4--Template" sheetId="24" r:id="rId7"/>
    <sheet name="Q4--Solution" sheetId="11" r:id="rId8"/>
    <sheet name="Q5--Template" sheetId="16" r:id="rId9"/>
    <sheet name="Q5--Solution" sheetId="12" r:id="rId10"/>
    <sheet name="Q6--Template" sheetId="25" r:id="rId11"/>
    <sheet name="Q6--Solution" sheetId="14" r:id="rId1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2" l="1"/>
  <c r="E3" i="12"/>
  <c r="C46" i="16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B46" i="16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O13" i="24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I13" i="24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N12" i="24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H12" i="24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30" i="24" s="1"/>
  <c r="H31" i="24" s="1"/>
  <c r="H32" i="24" s="1"/>
  <c r="H33" i="24" s="1"/>
  <c r="H34" i="24" s="1"/>
  <c r="H35" i="24" s="1"/>
  <c r="H36" i="24" s="1"/>
  <c r="H37" i="24" s="1"/>
  <c r="H38" i="24" s="1"/>
  <c r="H39" i="24" s="1"/>
  <c r="H40" i="24" s="1"/>
  <c r="H41" i="24" s="1"/>
  <c r="B12" i="24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A12" i="24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C3" i="24"/>
  <c r="C13" i="19"/>
  <c r="C9" i="23"/>
  <c r="C7" i="23"/>
  <c r="M7" i="11" l="1"/>
  <c r="S7" i="11"/>
  <c r="N7" i="11"/>
  <c r="F7" i="11"/>
  <c r="E4" i="11"/>
  <c r="E2" i="11" s="1"/>
  <c r="D8" i="11" s="1"/>
  <c r="D2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D9" i="11" l="1"/>
  <c r="M8" i="11"/>
  <c r="D10" i="11" l="1"/>
  <c r="C6" i="16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C26" i="14"/>
  <c r="Q9" i="1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K9" i="11"/>
  <c r="P8" i="1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J8" i="1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C12" i="19"/>
  <c r="H3" i="19" s="1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C11" i="19"/>
  <c r="C8" i="19"/>
  <c r="G4" i="19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C4" i="19"/>
  <c r="C10" i="19" s="1"/>
  <c r="D2" i="18"/>
  <c r="D12" i="18" s="1"/>
  <c r="B8" i="17"/>
  <c r="F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C27" i="14"/>
  <c r="H22" i="14"/>
  <c r="H21" i="14"/>
  <c r="H20" i="14"/>
  <c r="H19" i="14"/>
  <c r="H23" i="14" s="1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13" i="18" l="1"/>
  <c r="D14" i="18"/>
  <c r="H4" i="17"/>
  <c r="K10" i="11"/>
  <c r="M9" i="11"/>
  <c r="B9" i="17"/>
  <c r="G4" i="17" s="1"/>
  <c r="D7" i="18"/>
  <c r="D11" i="11"/>
  <c r="D8" i="18"/>
  <c r="D11" i="18"/>
  <c r="D9" i="18"/>
  <c r="D10" i="18"/>
  <c r="D20" i="14"/>
  <c r="E19" i="14"/>
  <c r="H7" i="12"/>
  <c r="H8" i="12" s="1"/>
  <c r="H9" i="12" s="1"/>
  <c r="I6" i="12"/>
  <c r="E6" i="12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C3" i="11"/>
  <c r="F6" i="12" l="1"/>
  <c r="O5" i="12" s="1"/>
  <c r="N10" i="12"/>
  <c r="I7" i="12"/>
  <c r="D12" i="11"/>
  <c r="B9" i="11"/>
  <c r="E9" i="11" s="1"/>
  <c r="E8" i="11"/>
  <c r="F8" i="11" s="1"/>
  <c r="F9" i="11" s="1"/>
  <c r="E6" i="18"/>
  <c r="F7" i="18" s="1"/>
  <c r="F8" i="18" s="1"/>
  <c r="F9" i="18" s="1"/>
  <c r="F10" i="18" s="1"/>
  <c r="F11" i="18" s="1"/>
  <c r="F12" i="18" s="1"/>
  <c r="F13" i="18" s="1"/>
  <c r="F14" i="18" s="1"/>
  <c r="G5" i="17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I4" i="17"/>
  <c r="K11" i="11"/>
  <c r="M10" i="11"/>
  <c r="F4" i="17"/>
  <c r="D21" i="14"/>
  <c r="E20" i="14"/>
  <c r="H10" i="12"/>
  <c r="I9" i="12"/>
  <c r="I8" i="12"/>
  <c r="B10" i="11"/>
  <c r="E10" i="11" s="1"/>
  <c r="F10" i="11" l="1"/>
  <c r="D13" i="11"/>
  <c r="K12" i="11"/>
  <c r="M11" i="11"/>
  <c r="H5" i="17"/>
  <c r="I5" i="17" s="1"/>
  <c r="F5" i="17"/>
  <c r="D22" i="14"/>
  <c r="E22" i="14" s="1"/>
  <c r="E21" i="14"/>
  <c r="I10" i="12"/>
  <c r="H11" i="12"/>
  <c r="B11" i="11"/>
  <c r="E11" i="11" s="1"/>
  <c r="F11" i="11" l="1"/>
  <c r="K13" i="11"/>
  <c r="M12" i="11"/>
  <c r="E23" i="14"/>
  <c r="C25" i="14" s="1"/>
  <c r="F6" i="17"/>
  <c r="H6" i="17"/>
  <c r="I6" i="17" s="1"/>
  <c r="D14" i="11"/>
  <c r="H12" i="12"/>
  <c r="I11" i="12"/>
  <c r="B12" i="11"/>
  <c r="E12" i="11" s="1"/>
  <c r="F7" i="17" l="1"/>
  <c r="H7" i="17"/>
  <c r="I7" i="17" s="1"/>
  <c r="K14" i="11"/>
  <c r="M13" i="11"/>
  <c r="F12" i="11"/>
  <c r="G5" i="14"/>
  <c r="D15" i="11"/>
  <c r="C32" i="14"/>
  <c r="C28" i="14"/>
  <c r="H13" i="12"/>
  <c r="I12" i="12"/>
  <c r="B13" i="11"/>
  <c r="E13" i="11" s="1"/>
  <c r="F13" i="11" l="1"/>
  <c r="K15" i="11"/>
  <c r="M14" i="11"/>
  <c r="D16" i="11"/>
  <c r="F8" i="17"/>
  <c r="H8" i="17"/>
  <c r="I8" i="17" s="1"/>
  <c r="H14" i="12"/>
  <c r="I13" i="12"/>
  <c r="B14" i="11"/>
  <c r="E14" i="11" s="1"/>
  <c r="F14" i="11" s="1"/>
  <c r="F9" i="17" l="1"/>
  <c r="H9" i="17"/>
  <c r="I9" i="17" s="1"/>
  <c r="D17" i="11"/>
  <c r="K16" i="11"/>
  <c r="M15" i="11"/>
  <c r="I14" i="12"/>
  <c r="H15" i="12"/>
  <c r="B15" i="11"/>
  <c r="E15" i="11" s="1"/>
  <c r="F15" i="11" s="1"/>
  <c r="K17" i="11" l="1"/>
  <c r="M16" i="11"/>
  <c r="D18" i="11"/>
  <c r="F10" i="17"/>
  <c r="H10" i="17"/>
  <c r="I10" i="17" s="1"/>
  <c r="H16" i="12"/>
  <c r="I15" i="12"/>
  <c r="B16" i="11"/>
  <c r="E16" i="11" s="1"/>
  <c r="F16" i="11" s="1"/>
  <c r="F11" i="17" l="1"/>
  <c r="H11" i="17"/>
  <c r="I11" i="17" s="1"/>
  <c r="D19" i="11"/>
  <c r="K18" i="11"/>
  <c r="M17" i="11"/>
  <c r="H17" i="12"/>
  <c r="I16" i="12"/>
  <c r="B17" i="11"/>
  <c r="E17" i="11" s="1"/>
  <c r="F17" i="11" s="1"/>
  <c r="K19" i="11" l="1"/>
  <c r="M18" i="11"/>
  <c r="D20" i="11"/>
  <c r="F12" i="17"/>
  <c r="H12" i="17"/>
  <c r="I12" i="17" s="1"/>
  <c r="H18" i="12"/>
  <c r="I17" i="12"/>
  <c r="B18" i="11"/>
  <c r="E18" i="11" s="1"/>
  <c r="F18" i="11" s="1"/>
  <c r="D21" i="11" l="1"/>
  <c r="F13" i="17"/>
  <c r="H13" i="17"/>
  <c r="I13" i="17" s="1"/>
  <c r="K20" i="11"/>
  <c r="M19" i="11"/>
  <c r="I18" i="12"/>
  <c r="H19" i="12"/>
  <c r="B19" i="11"/>
  <c r="E19" i="11" s="1"/>
  <c r="F19" i="11" s="1"/>
  <c r="K21" i="11" l="1"/>
  <c r="M20" i="11"/>
  <c r="F14" i="17"/>
  <c r="H14" i="17"/>
  <c r="I14" i="17" s="1"/>
  <c r="D22" i="11"/>
  <c r="H20" i="12"/>
  <c r="I19" i="12"/>
  <c r="B20" i="11"/>
  <c r="E20" i="11" s="1"/>
  <c r="F20" i="11" s="1"/>
  <c r="D23" i="11" l="1"/>
  <c r="K22" i="11"/>
  <c r="M21" i="11"/>
  <c r="F15" i="17"/>
  <c r="H15" i="17"/>
  <c r="I15" i="17" s="1"/>
  <c r="H21" i="12"/>
  <c r="I20" i="12"/>
  <c r="B21" i="11"/>
  <c r="E21" i="11" s="1"/>
  <c r="F21" i="11" s="1"/>
  <c r="K23" i="11" l="1"/>
  <c r="M22" i="11"/>
  <c r="D24" i="11"/>
  <c r="F16" i="17"/>
  <c r="H16" i="17"/>
  <c r="I16" i="17" s="1"/>
  <c r="H22" i="12"/>
  <c r="I21" i="12"/>
  <c r="B22" i="11"/>
  <c r="E22" i="11" s="1"/>
  <c r="F22" i="11" s="1"/>
  <c r="F17" i="17" l="1"/>
  <c r="H17" i="17"/>
  <c r="I17" i="17" s="1"/>
  <c r="D25" i="11"/>
  <c r="K24" i="11"/>
  <c r="M23" i="11"/>
  <c r="I22" i="12"/>
  <c r="H23" i="12"/>
  <c r="B23" i="11"/>
  <c r="E23" i="11" s="1"/>
  <c r="F23" i="11" s="1"/>
  <c r="K25" i="11" l="1"/>
  <c r="M24" i="11"/>
  <c r="D26" i="11"/>
  <c r="F18" i="17"/>
  <c r="H18" i="17"/>
  <c r="I18" i="17" s="1"/>
  <c r="H24" i="12"/>
  <c r="I23" i="12"/>
  <c r="B24" i="11"/>
  <c r="E24" i="11" s="1"/>
  <c r="F24" i="11" s="1"/>
  <c r="F19" i="17" l="1"/>
  <c r="H19" i="17"/>
  <c r="I19" i="17" s="1"/>
  <c r="K26" i="11"/>
  <c r="M25" i="11"/>
  <c r="H25" i="12"/>
  <c r="I24" i="12"/>
  <c r="B25" i="11"/>
  <c r="E25" i="11" s="1"/>
  <c r="F25" i="11" s="1"/>
  <c r="K27" i="11" l="1"/>
  <c r="M26" i="11"/>
  <c r="F20" i="17"/>
  <c r="H20" i="17"/>
  <c r="I20" i="17" s="1"/>
  <c r="H26" i="12"/>
  <c r="I25" i="12"/>
  <c r="B26" i="11"/>
  <c r="E26" i="11" s="1"/>
  <c r="F26" i="11" s="1"/>
  <c r="F21" i="17" l="1"/>
  <c r="H21" i="17"/>
  <c r="I21" i="17" s="1"/>
  <c r="K28" i="11"/>
  <c r="M27" i="11"/>
  <c r="I26" i="12"/>
  <c r="H27" i="12"/>
  <c r="K29" i="11" l="1"/>
  <c r="M28" i="11"/>
  <c r="F22" i="17"/>
  <c r="H22" i="17"/>
  <c r="I22" i="17" s="1"/>
  <c r="H28" i="12"/>
  <c r="I27" i="12"/>
  <c r="F23" i="17" l="1"/>
  <c r="H23" i="17"/>
  <c r="I23" i="17" s="1"/>
  <c r="K30" i="11"/>
  <c r="M29" i="11"/>
  <c r="H29" i="12"/>
  <c r="I28" i="12"/>
  <c r="K31" i="11" l="1"/>
  <c r="M30" i="11"/>
  <c r="F24" i="17"/>
  <c r="H24" i="17"/>
  <c r="I24" i="17" s="1"/>
  <c r="H30" i="12"/>
  <c r="I29" i="12"/>
  <c r="F25" i="17" l="1"/>
  <c r="H25" i="17"/>
  <c r="I25" i="17" s="1"/>
  <c r="K32" i="11"/>
  <c r="M31" i="11"/>
  <c r="I30" i="12"/>
  <c r="H31" i="12"/>
  <c r="K33" i="11" l="1"/>
  <c r="M32" i="11"/>
  <c r="F26" i="17"/>
  <c r="H26" i="17"/>
  <c r="I26" i="17" s="1"/>
  <c r="H32" i="12"/>
  <c r="I31" i="12"/>
  <c r="F27" i="17" l="1"/>
  <c r="H27" i="17"/>
  <c r="I27" i="17" s="1"/>
  <c r="K34" i="11"/>
  <c r="M33" i="11"/>
  <c r="H33" i="12"/>
  <c r="I32" i="12"/>
  <c r="K35" i="11" l="1"/>
  <c r="M34" i="11"/>
  <c r="F28" i="17"/>
  <c r="H28" i="17"/>
  <c r="I28" i="17" s="1"/>
  <c r="H34" i="12"/>
  <c r="I33" i="12"/>
  <c r="F29" i="17" l="1"/>
  <c r="H29" i="17"/>
  <c r="I29" i="17" s="1"/>
  <c r="K36" i="11"/>
  <c r="M35" i="11"/>
  <c r="I34" i="12"/>
  <c r="H35" i="12"/>
  <c r="K37" i="11" l="1"/>
  <c r="M37" i="11" s="1"/>
  <c r="M4" i="11" s="1"/>
  <c r="M36" i="11"/>
  <c r="F30" i="17"/>
  <c r="H30" i="17"/>
  <c r="I30" i="17" s="1"/>
  <c r="H36" i="12"/>
  <c r="I35" i="12"/>
  <c r="F31" i="17" l="1"/>
  <c r="H31" i="17"/>
  <c r="I31" i="17" s="1"/>
  <c r="H37" i="12"/>
  <c r="I36" i="12"/>
  <c r="F32" i="17" l="1"/>
  <c r="H32" i="17"/>
  <c r="I32" i="17" s="1"/>
  <c r="H38" i="12"/>
  <c r="I37" i="12"/>
  <c r="F33" i="17" l="1"/>
  <c r="H33" i="17"/>
  <c r="I33" i="17" s="1"/>
  <c r="I38" i="12"/>
  <c r="H39" i="12"/>
  <c r="H40" i="12" l="1"/>
  <c r="I39" i="12"/>
  <c r="H41" i="12" l="1"/>
  <c r="I40" i="12"/>
  <c r="H42" i="12" l="1"/>
  <c r="I41" i="12"/>
  <c r="I42" i="12" l="1"/>
  <c r="H43" i="12"/>
  <c r="H44" i="12" l="1"/>
  <c r="I43" i="12"/>
  <c r="H45" i="12" l="1"/>
  <c r="I44" i="12"/>
  <c r="I45" i="12" l="1"/>
  <c r="J6" i="12" s="1"/>
  <c r="J5" i="12"/>
  <c r="K5" i="12" s="1"/>
  <c r="N5" i="12" s="1"/>
  <c r="P5" i="12" s="1"/>
  <c r="R5" i="12" s="1"/>
</calcChain>
</file>

<file path=xl/sharedStrings.xml><?xml version="1.0" encoding="utf-8"?>
<sst xmlns="http://schemas.openxmlformats.org/spreadsheetml/2006/main" count="204" uniqueCount="134">
  <si>
    <t>annuity table</t>
  </si>
  <si>
    <t>cost</t>
  </si>
  <si>
    <t>year</t>
  </si>
  <si>
    <t>down payment</t>
  </si>
  <si>
    <t>rate</t>
  </si>
  <si>
    <t>num periods</t>
  </si>
  <si>
    <t>payment</t>
  </si>
  <si>
    <t>annual rate</t>
  </si>
  <si>
    <t>semi annual rate</t>
  </si>
  <si>
    <t>time</t>
  </si>
  <si>
    <t>payments</t>
  </si>
  <si>
    <t>apr</t>
  </si>
  <si>
    <t>Tuition Payment</t>
  </si>
  <si>
    <t>monthly</t>
  </si>
  <si>
    <t>years</t>
  </si>
  <si>
    <t>PV</t>
  </si>
  <si>
    <t>balance</t>
  </si>
  <si>
    <t>interest</t>
  </si>
  <si>
    <t>real rate</t>
  </si>
  <si>
    <t>age</t>
  </si>
  <si>
    <t>nominal interest rate</t>
  </si>
  <si>
    <t xml:space="preserve">inflation rate </t>
  </si>
  <si>
    <t>step 0.5</t>
  </si>
  <si>
    <t>t</t>
  </si>
  <si>
    <t>savings</t>
  </si>
  <si>
    <t>salary</t>
  </si>
  <si>
    <t>pmt</t>
  </si>
  <si>
    <t>salary (real)</t>
  </si>
  <si>
    <t>Adjustment for 80,000 being in t=1 dollars</t>
  </si>
  <si>
    <t>pv of salary income</t>
  </si>
  <si>
    <t>pv of mortgage payments</t>
  </si>
  <si>
    <t>net</t>
  </si>
  <si>
    <t>life years</t>
  </si>
  <si>
    <t>real consumption</t>
  </si>
  <si>
    <t>house value</t>
  </si>
  <si>
    <t>dividing by (1+inflation) brings back to t=0 dollars</t>
  </si>
  <si>
    <t>new nominal rate</t>
  </si>
  <si>
    <t>house</t>
  </si>
  <si>
    <t>lower than before</t>
  </si>
  <si>
    <t>Question 1</t>
  </si>
  <si>
    <t>growth rate</t>
  </si>
  <si>
    <t>discount rate</t>
  </si>
  <si>
    <t>present value at t=16</t>
  </si>
  <si>
    <t>Direct version</t>
  </si>
  <si>
    <t>Total</t>
  </si>
  <si>
    <t>Question 2</t>
  </si>
  <si>
    <t>lump sum</t>
  </si>
  <si>
    <t>number of payments</t>
  </si>
  <si>
    <t>annuity payment</t>
  </si>
  <si>
    <t>Question 3</t>
  </si>
  <si>
    <t>initial payment</t>
  </si>
  <si>
    <t>principal</t>
  </si>
  <si>
    <t>Owed</t>
  </si>
  <si>
    <t>pv of pmt</t>
  </si>
  <si>
    <t>total pv</t>
  </si>
  <si>
    <t>amt in account</t>
  </si>
  <si>
    <t>original term</t>
  </si>
  <si>
    <t>original months</t>
  </si>
  <si>
    <t>years paid</t>
  </si>
  <si>
    <t>months paid</t>
  </si>
  <si>
    <t>total payments</t>
  </si>
  <si>
    <t>payments left</t>
  </si>
  <si>
    <t>cashflow</t>
  </si>
  <si>
    <t>rate of return</t>
  </si>
  <si>
    <t>suzie</t>
  </si>
  <si>
    <t>herb</t>
  </si>
  <si>
    <t>monthly rate from EAR</t>
  </si>
  <si>
    <t>Interest Rate</t>
  </si>
  <si>
    <t>APR</t>
  </si>
  <si>
    <t>Life Length?</t>
  </si>
  <si>
    <t>Nominal Payment</t>
  </si>
  <si>
    <t>What is the real rate?</t>
  </si>
  <si>
    <t>Real Amount</t>
  </si>
  <si>
    <t>Convert to nominal</t>
  </si>
  <si>
    <t>Check the Bal</t>
  </si>
  <si>
    <t>Part c</t>
  </si>
  <si>
    <t xml:space="preserve">IRR Function </t>
  </si>
  <si>
    <t>Irr sets PV of cashflows to zero</t>
  </si>
  <si>
    <t>Discounting</t>
  </si>
  <si>
    <t>CF/(1+irr)^t</t>
  </si>
  <si>
    <t>House Price</t>
  </si>
  <si>
    <t>Down Payment</t>
  </si>
  <si>
    <t>Mortgage Length (years)</t>
  </si>
  <si>
    <t>Payment</t>
  </si>
  <si>
    <t># payments</t>
  </si>
  <si>
    <t>Tuition</t>
  </si>
  <si>
    <t>Amount in Account</t>
  </si>
  <si>
    <t>Deposit Today</t>
  </si>
  <si>
    <t>savings today must equal pv of all future payments</t>
  </si>
  <si>
    <t>account empty when last payment made</t>
  </si>
  <si>
    <t>cost - down payment</t>
  </si>
  <si>
    <t>use PMT function</t>
  </si>
  <si>
    <t>annual payment</t>
  </si>
  <si>
    <t>APR/2 -- because you withdraw semiannually</t>
  </si>
  <si>
    <t>current payment</t>
  </si>
  <si>
    <t>Amount owed on mortgage today</t>
  </si>
  <si>
    <t>original months - paid months</t>
  </si>
  <si>
    <t>apr/(# periods) = rate per period</t>
  </si>
  <si>
    <t>amount owed = pv of remaining payments</t>
  </si>
  <si>
    <t>Years to Live</t>
  </si>
  <si>
    <t>Real Rate</t>
  </si>
  <si>
    <t>Nominal Withdrawal</t>
  </si>
  <si>
    <t>Real Withdrawal</t>
  </si>
  <si>
    <t>nominal withdrawals</t>
  </si>
  <si>
    <t>real withdrawals</t>
  </si>
  <si>
    <t>Suzie</t>
  </si>
  <si>
    <t>Herb</t>
  </si>
  <si>
    <t>convert real to nominal</t>
  </si>
  <si>
    <t>When using the IRR function make sure you put in zeros if cashflow in that period is actually zero</t>
  </si>
  <si>
    <t>Mortgage Rate</t>
  </si>
  <si>
    <t>Inflation</t>
  </si>
  <si>
    <t>first house payment</t>
  </si>
  <si>
    <t>Total House Value</t>
  </si>
  <si>
    <t>PV of Salary</t>
  </si>
  <si>
    <t>Total PV of Salary</t>
  </si>
  <si>
    <t>Real Consumption Per Year</t>
  </si>
  <si>
    <t>when inflation is</t>
  </si>
  <si>
    <t>interest rate</t>
  </si>
  <si>
    <t>inflation rate</t>
  </si>
  <si>
    <t>house value = pv of all payments</t>
  </si>
  <si>
    <t>salary (pv)</t>
  </si>
  <si>
    <t>NPV of salary</t>
  </si>
  <si>
    <t>this is pv of all payments, minus the pv that is going to the house</t>
  </si>
  <si>
    <t>this is what is available for consumption</t>
  </si>
  <si>
    <t>again, use the pmt function</t>
  </si>
  <si>
    <t>Amount Remaining</t>
  </si>
  <si>
    <t>start paying tuition</t>
  </si>
  <si>
    <t>total pv at t=17, discounted to t=0</t>
  </si>
  <si>
    <t>note this is the pv of payments in t=16 dollars</t>
  </si>
  <si>
    <t>will convert to t=0 dollars in part 2</t>
  </si>
  <si>
    <t>convert the lump sum to an annunity with the same present value</t>
  </si>
  <si>
    <t>formula on right is for PV of growing annuity</t>
  </si>
  <si>
    <t>pv should be the same as in part 2</t>
  </si>
  <si>
    <t>formula below is for PV of growing 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</si>
</sst>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;[Red]\-&quot;$&quot;#,##0"/>
    <numFmt numFmtId="166" formatCode="_-&quot;$&quot;* #,##0.00_-;\-&quot;$&quot;* #,##0.00_-;_-&quot;$&quot;* &quot;-&quot;??_-;_-@_-"/>
    <numFmt numFmtId="167" formatCode="&quot;$&quot;#,##0.00"/>
    <numFmt numFmtId="168" formatCode="&quot;$&quot;#,##0.00;[Red]\-&quot;$&quot;#,##0.00"/>
    <numFmt numFmtId="169" formatCode="0.0%"/>
    <numFmt numFmtId="170" formatCode="_(* #,##0_);_(* \(#,##0\);_(* &quot;-&quot;??_);_(@_)"/>
    <numFmt numFmtId="171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8" fontId="0" fillId="0" borderId="0" xfId="0" applyNumberFormat="1"/>
    <xf numFmtId="44" fontId="0" fillId="0" borderId="0" xfId="2" applyFont="1"/>
    <xf numFmtId="8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4" applyFont="1"/>
    <xf numFmtId="0" fontId="2" fillId="0" borderId="0" xfId="4" applyFont="1"/>
    <xf numFmtId="165" fontId="2" fillId="0" borderId="0" xfId="4" applyNumberFormat="1" applyFont="1"/>
    <xf numFmtId="9" fontId="2" fillId="0" borderId="0" xfId="4" applyNumberFormat="1" applyFont="1"/>
    <xf numFmtId="0" fontId="2" fillId="2" borderId="0" xfId="4" applyFont="1" applyFill="1"/>
    <xf numFmtId="165" fontId="2" fillId="2" borderId="0" xfId="4" applyNumberFormat="1" applyFont="1" applyFill="1"/>
    <xf numFmtId="167" fontId="2" fillId="0" borderId="0" xfId="5" applyNumberFormat="1" applyFont="1"/>
    <xf numFmtId="167" fontId="2" fillId="0" borderId="0" xfId="4" applyNumberFormat="1" applyFont="1"/>
    <xf numFmtId="167" fontId="2" fillId="2" borderId="0" xfId="5" applyNumberFormat="1" applyFont="1" applyFill="1" applyAlignment="1">
      <alignment horizontal="right" vertical="top"/>
    </xf>
    <xf numFmtId="10" fontId="2" fillId="0" borderId="0" xfId="6" applyNumberFormat="1" applyFont="1"/>
    <xf numFmtId="168" fontId="2" fillId="2" borderId="0" xfId="4" applyNumberFormat="1" applyFont="1" applyFill="1"/>
    <xf numFmtId="168" fontId="2" fillId="0" borderId="0" xfId="4" applyNumberFormat="1" applyFont="1"/>
    <xf numFmtId="169" fontId="2" fillId="0" borderId="0" xfId="4" applyNumberFormat="1" applyFont="1"/>
    <xf numFmtId="167" fontId="2" fillId="2" borderId="0" xfId="5" applyNumberFormat="1" applyFont="1" applyFill="1"/>
    <xf numFmtId="10" fontId="2" fillId="0" borderId="0" xfId="4" applyNumberFormat="1" applyFont="1"/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0" fillId="0" borderId="0" xfId="0" applyFill="1"/>
    <xf numFmtId="10" fontId="0" fillId="0" borderId="0" xfId="3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0" borderId="0" xfId="4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4" fontId="0" fillId="0" borderId="0" xfId="2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8" fontId="4" fillId="0" borderId="0" xfId="0" applyNumberFormat="1" applyFont="1" applyFill="1" applyAlignment="1">
      <alignment horizontal="center"/>
    </xf>
    <xf numFmtId="8" fontId="0" fillId="0" borderId="0" xfId="0" applyNumberFormat="1" applyFill="1" applyAlignment="1">
      <alignment horizontal="center"/>
    </xf>
    <xf numFmtId="9" fontId="0" fillId="0" borderId="0" xfId="3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0" xfId="3" applyFont="1" applyAlignment="1">
      <alignment horizontal="center"/>
    </xf>
    <xf numFmtId="8" fontId="0" fillId="2" borderId="0" xfId="0" applyNumberFormat="1" applyFill="1" applyAlignment="1">
      <alignment horizontal="center"/>
    </xf>
    <xf numFmtId="9" fontId="0" fillId="0" borderId="0" xfId="3" applyFont="1" applyAlignment="1">
      <alignment horizontal="left"/>
    </xf>
    <xf numFmtId="8" fontId="0" fillId="0" borderId="0" xfId="0" applyNumberFormat="1" applyAlignment="1">
      <alignment horizontal="left"/>
    </xf>
    <xf numFmtId="8" fontId="0" fillId="0" borderId="0" xfId="0" applyNumberFormat="1" applyFill="1" applyAlignment="1">
      <alignment horizontal="left"/>
    </xf>
    <xf numFmtId="44" fontId="0" fillId="2" borderId="0" xfId="2" applyFont="1" applyFill="1" applyAlignment="1">
      <alignment horizontal="center"/>
    </xf>
    <xf numFmtId="43" fontId="0" fillId="0" borderId="0" xfId="1" quotePrefix="1" applyFont="1" applyAlignment="1">
      <alignment horizontal="left"/>
    </xf>
    <xf numFmtId="44" fontId="0" fillId="3" borderId="0" xfId="2" applyFont="1" applyFill="1" applyAlignment="1">
      <alignment horizontal="center"/>
    </xf>
    <xf numFmtId="10" fontId="0" fillId="0" borderId="0" xfId="3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2" applyFont="1" applyFill="1" applyBorder="1"/>
    <xf numFmtId="171" fontId="5" fillId="0" borderId="0" xfId="3" applyNumberFormat="1" applyFont="1" applyFill="1" applyBorder="1"/>
    <xf numFmtId="0" fontId="5" fillId="0" borderId="0" xfId="0" applyFont="1" applyFill="1" applyBorder="1"/>
    <xf numFmtId="44" fontId="5" fillId="0" borderId="0" xfId="0" applyNumberFormat="1" applyFont="1" applyFill="1" applyBorder="1"/>
    <xf numFmtId="44" fontId="0" fillId="0" borderId="0" xfId="2" applyFont="1" applyFill="1" applyBorder="1" applyAlignment="1">
      <alignment horizontal="center"/>
    </xf>
    <xf numFmtId="0" fontId="0" fillId="0" borderId="0" xfId="0" applyFont="1" applyFill="1" applyBorder="1"/>
    <xf numFmtId="8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10" fontId="0" fillId="0" borderId="0" xfId="0" applyNumberFormat="1" applyFont="1" applyFill="1" applyBorder="1"/>
    <xf numFmtId="44" fontId="0" fillId="0" borderId="0" xfId="0" applyNumberFormat="1" applyFont="1" applyFill="1" applyBorder="1"/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8" fontId="5" fillId="0" borderId="0" xfId="0" applyNumberFormat="1" applyFont="1" applyFill="1" applyBorder="1"/>
    <xf numFmtId="3" fontId="6" fillId="0" borderId="0" xfId="0" applyNumberFormat="1" applyFont="1" applyFill="1" applyBorder="1"/>
    <xf numFmtId="3" fontId="7" fillId="0" borderId="0" xfId="0" applyNumberFormat="1" applyFont="1" applyFill="1" applyBorder="1"/>
    <xf numFmtId="9" fontId="0" fillId="0" borderId="0" xfId="3" applyFont="1" applyFill="1" applyBorder="1"/>
    <xf numFmtId="10" fontId="0" fillId="0" borderId="0" xfId="3" applyNumberFormat="1" applyFont="1" applyFill="1" applyBorder="1"/>
    <xf numFmtId="170" fontId="0" fillId="0" borderId="0" xfId="1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2" borderId="0" xfId="0" applyFont="1" applyFill="1" applyBorder="1"/>
    <xf numFmtId="10" fontId="5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8" fontId="0" fillId="2" borderId="0" xfId="0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0" fontId="0" fillId="0" borderId="0" xfId="3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8" fontId="0" fillId="0" borderId="0" xfId="0" applyNumberFormat="1" applyFill="1" applyAlignment="1">
      <alignment vertical="center"/>
    </xf>
    <xf numFmtId="44" fontId="0" fillId="0" borderId="0" xfId="2" applyFont="1" applyFill="1" applyAlignment="1">
      <alignment vertical="center"/>
    </xf>
    <xf numFmtId="4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44" fontId="0" fillId="2" borderId="0" xfId="0" applyNumberFormat="1" applyFont="1" applyFill="1" applyBorder="1"/>
    <xf numFmtId="44" fontId="0" fillId="2" borderId="0" xfId="2" applyFont="1" applyFill="1" applyBorder="1"/>
    <xf numFmtId="10" fontId="0" fillId="2" borderId="0" xfId="0" applyNumberFormat="1" applyFont="1" applyFill="1" applyBorder="1" applyAlignment="1">
      <alignment horizontal="center"/>
    </xf>
    <xf numFmtId="8" fontId="0" fillId="2" borderId="0" xfId="0" applyNumberFormat="1" applyFill="1" applyAlignment="1">
      <alignment vertical="center"/>
    </xf>
    <xf numFmtId="10" fontId="0" fillId="0" borderId="0" xfId="3" applyNumberFormat="1" applyFont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0" xfId="4" applyFont="1" applyAlignment="1">
      <alignment horizontal="center"/>
    </xf>
    <xf numFmtId="165" fontId="2" fillId="0" borderId="0" xfId="4" applyNumberFormat="1" applyFont="1" applyAlignment="1">
      <alignment horizontal="center"/>
    </xf>
    <xf numFmtId="9" fontId="2" fillId="0" borderId="0" xfId="4" applyNumberFormat="1" applyFont="1" applyAlignment="1">
      <alignment horizontal="center"/>
    </xf>
    <xf numFmtId="0" fontId="2" fillId="2" borderId="0" xfId="4" applyFont="1" applyFill="1" applyAlignment="1">
      <alignment horizontal="center"/>
    </xf>
    <xf numFmtId="165" fontId="2" fillId="2" borderId="0" xfId="4" applyNumberFormat="1" applyFont="1" applyFill="1" applyAlignment="1">
      <alignment horizontal="center"/>
    </xf>
    <xf numFmtId="167" fontId="2" fillId="0" borderId="0" xfId="5" applyNumberFormat="1" applyFont="1" applyAlignment="1">
      <alignment horizontal="center"/>
    </xf>
    <xf numFmtId="167" fontId="2" fillId="0" borderId="0" xfId="4" applyNumberFormat="1" applyFont="1" applyAlignment="1">
      <alignment horizontal="center"/>
    </xf>
    <xf numFmtId="167" fontId="2" fillId="2" borderId="0" xfId="5" applyNumberFormat="1" applyFont="1" applyFill="1" applyAlignment="1">
      <alignment horizontal="center" vertical="top"/>
    </xf>
    <xf numFmtId="10" fontId="2" fillId="0" borderId="0" xfId="6" applyNumberFormat="1" applyFont="1" applyAlignment="1">
      <alignment horizontal="center"/>
    </xf>
    <xf numFmtId="168" fontId="2" fillId="2" borderId="0" xfId="4" applyNumberFormat="1" applyFont="1" applyFill="1" applyAlignment="1">
      <alignment horizontal="center"/>
    </xf>
    <xf numFmtId="168" fontId="2" fillId="0" borderId="0" xfId="4" applyNumberFormat="1" applyFont="1" applyAlignment="1">
      <alignment horizontal="center"/>
    </xf>
    <xf numFmtId="169" fontId="2" fillId="0" borderId="0" xfId="4" applyNumberFormat="1" applyFont="1" applyAlignment="1">
      <alignment horizontal="center"/>
    </xf>
    <xf numFmtId="167" fontId="2" fillId="2" borderId="0" xfId="5" applyNumberFormat="1" applyFont="1" applyFill="1" applyAlignment="1">
      <alignment horizontal="center"/>
    </xf>
    <xf numFmtId="10" fontId="2" fillId="0" borderId="0" xfId="4" applyNumberFormat="1" applyFont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1" xfId="4" applyFont="1" applyBorder="1" applyAlignment="1">
      <alignment horizontal="center"/>
    </xf>
    <xf numFmtId="0" fontId="2" fillId="0" borderId="1" xfId="4" applyFont="1" applyBorder="1" applyAlignment="1">
      <alignment horizontal="center"/>
    </xf>
  </cellXfs>
  <cellStyles count="7">
    <cellStyle name="Comma" xfId="1" builtinId="3"/>
    <cellStyle name="Currency" xfId="2" builtinId="4"/>
    <cellStyle name="Currency 2" xfId="5" xr:uid="{E4298442-8F1F-498B-B734-C14FEB3B0452}"/>
    <cellStyle name="Normal" xfId="0" builtinId="0"/>
    <cellStyle name="Normal 2" xfId="4" xr:uid="{C8B361C0-A103-4AD1-B8E5-BA61BF300546}"/>
    <cellStyle name="Percent" xfId="3" builtinId="5"/>
    <cellStyle name="Percent 2" xfId="6" xr:uid="{17FEC12F-7F0F-494D-815D-C87070DE74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739140</xdr:colOff>
      <xdr:row>28</xdr:row>
      <xdr:rowOff>53340</xdr:rowOff>
    </xdr:from>
    <xdr:to>
      <xdr:col>7</xdr:col>
      <xdr:colOff>144567</xdr:colOff>
      <xdr:row>37</xdr:row>
      <xdr:rowOff>194310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646379-0988-47D6-83AD-F77F71214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553"/>
        <a:stretch/>
      </xdr:blipFill>
      <xdr:spPr>
        <a:xfrm>
          <a:off x="5044440" y="5600700"/>
          <a:ext cx="2483907" cy="192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</xdr:colOff>
      <xdr:row>29</xdr:row>
      <xdr:rowOff>0</xdr:rowOff>
    </xdr:from>
    <xdr:to>
      <xdr:col>9</xdr:col>
      <xdr:colOff>37887</xdr:colOff>
      <xdr:row>38</xdr:row>
      <xdr:rowOff>140970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6A7D0-B51D-42A6-A92A-DBA538BDCE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553"/>
        <a:stretch/>
      </xdr:blipFill>
      <xdr:spPr>
        <a:xfrm>
          <a:off x="7086600" y="5745480"/>
          <a:ext cx="2483907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A25D-AA42-4A50-860D-ACF80573B3DF}">
  <dimension ref="A1:I28"/>
  <sheetViews>
    <sheetView zoomScale="130" zoomScaleNormal="130" workbookViewId="0">
      <selection activeCell="B9" sqref="B9"/>
    </sheetView>
  </sheetViews>
  <sheetFormatPr defaultRowHeight="14.4" x14ac:dyDescent="0.3"/>
  <cols>
    <col min="1" max="1" width="21.44140625" style="28" bestFit="1" customWidth="1"/>
    <col min="2" max="2" width="12.6640625" style="28" bestFit="1" customWidth="1"/>
    <col min="3" max="3" width="15.88671875" style="28" bestFit="1" customWidth="1"/>
    <col min="4" max="4" width="9.5546875" style="28" customWidth="1"/>
    <col min="5" max="5" width="12.6640625" style="28" bestFit="1" customWidth="1"/>
    <col min="6" max="6" width="10.88671875" style="28" bestFit="1" customWidth="1"/>
    <col min="7" max="7" width="11.5546875" style="28" bestFit="1" customWidth="1"/>
    <col min="8" max="8" width="10.88671875" style="28" bestFit="1" customWidth="1"/>
    <col min="9" max="9" width="10.5546875" style="28" bestFit="1" customWidth="1"/>
    <col min="10" max="16384" width="8.88671875" style="28"/>
  </cols>
  <sheetData>
    <row r="1" spans="1:9" x14ac:dyDescent="0.3">
      <c r="D1" s="36" t="s">
        <v>0</v>
      </c>
      <c r="E1" s="36"/>
      <c r="F1" s="36"/>
      <c r="G1" s="36"/>
      <c r="H1" s="36"/>
    </row>
    <row r="2" spans="1:9" x14ac:dyDescent="0.3">
      <c r="A2" s="28" t="s">
        <v>80</v>
      </c>
      <c r="B2" s="37">
        <v>350000</v>
      </c>
      <c r="D2" s="43" t="s">
        <v>2</v>
      </c>
      <c r="E2" s="43" t="s">
        <v>16</v>
      </c>
      <c r="F2" s="43" t="s">
        <v>6</v>
      </c>
      <c r="G2" s="43" t="s">
        <v>17</v>
      </c>
      <c r="H2" s="43" t="s">
        <v>51</v>
      </c>
    </row>
    <row r="3" spans="1:9" x14ac:dyDescent="0.3">
      <c r="A3" s="28" t="s">
        <v>81</v>
      </c>
      <c r="B3" s="37">
        <v>50000</v>
      </c>
      <c r="E3" s="38"/>
    </row>
    <row r="4" spans="1:9" x14ac:dyDescent="0.3">
      <c r="B4" s="37"/>
      <c r="E4" s="39"/>
      <c r="F4" s="40"/>
      <c r="G4" s="38"/>
      <c r="H4" s="40"/>
      <c r="I4" s="38"/>
    </row>
    <row r="5" spans="1:9" x14ac:dyDescent="0.3">
      <c r="A5" s="28" t="s">
        <v>67</v>
      </c>
      <c r="B5" s="41">
        <v>7.0000000000000007E-2</v>
      </c>
      <c r="E5" s="40"/>
      <c r="F5" s="40"/>
      <c r="G5" s="38"/>
      <c r="H5" s="40"/>
    </row>
    <row r="6" spans="1:9" x14ac:dyDescent="0.3">
      <c r="A6" s="28" t="s">
        <v>82</v>
      </c>
      <c r="B6" s="28">
        <v>30</v>
      </c>
      <c r="E6" s="40"/>
      <c r="F6" s="40"/>
      <c r="G6" s="38"/>
      <c r="H6" s="40"/>
    </row>
    <row r="7" spans="1:9" x14ac:dyDescent="0.3">
      <c r="B7" s="40"/>
      <c r="E7" s="40"/>
      <c r="F7" s="40"/>
      <c r="G7" s="38"/>
      <c r="H7" s="40"/>
    </row>
    <row r="8" spans="1:9" x14ac:dyDescent="0.3">
      <c r="A8" s="42" t="s">
        <v>83</v>
      </c>
      <c r="B8" s="42"/>
      <c r="E8" s="40"/>
      <c r="F8" s="40"/>
      <c r="G8" s="38"/>
      <c r="H8" s="40"/>
    </row>
    <row r="9" spans="1:9" x14ac:dyDescent="0.3">
      <c r="E9" s="40"/>
      <c r="F9" s="40"/>
      <c r="G9" s="38"/>
      <c r="H9" s="40"/>
    </row>
    <row r="10" spans="1:9" x14ac:dyDescent="0.3">
      <c r="E10" s="40"/>
      <c r="F10" s="40"/>
      <c r="G10" s="38"/>
      <c r="H10" s="40"/>
    </row>
    <row r="11" spans="1:9" x14ac:dyDescent="0.3">
      <c r="E11" s="40"/>
      <c r="F11" s="40"/>
      <c r="G11" s="38"/>
      <c r="H11" s="40"/>
    </row>
    <row r="12" spans="1:9" x14ac:dyDescent="0.3">
      <c r="E12" s="40"/>
      <c r="F12" s="40"/>
      <c r="G12" s="38"/>
      <c r="H12" s="40"/>
    </row>
    <row r="13" spans="1:9" x14ac:dyDescent="0.3">
      <c r="E13" s="40"/>
      <c r="F13" s="40"/>
      <c r="G13" s="38"/>
      <c r="H13" s="40"/>
    </row>
    <row r="14" spans="1:9" x14ac:dyDescent="0.3">
      <c r="E14" s="40"/>
      <c r="F14" s="40"/>
      <c r="G14" s="38"/>
      <c r="H14" s="40"/>
    </row>
    <row r="15" spans="1:9" x14ac:dyDescent="0.3">
      <c r="E15" s="40"/>
      <c r="F15" s="40"/>
      <c r="G15" s="38"/>
      <c r="H15" s="40"/>
    </row>
    <row r="16" spans="1:9" x14ac:dyDescent="0.3">
      <c r="E16" s="40"/>
      <c r="F16" s="40"/>
      <c r="G16" s="38"/>
      <c r="H16" s="40"/>
    </row>
    <row r="17" spans="5:8" x14ac:dyDescent="0.3">
      <c r="E17" s="40"/>
      <c r="F17" s="40"/>
      <c r="G17" s="38"/>
      <c r="H17" s="40"/>
    </row>
    <row r="18" spans="5:8" x14ac:dyDescent="0.3">
      <c r="E18" s="40"/>
      <c r="F18" s="40"/>
      <c r="G18" s="38"/>
      <c r="H18" s="40"/>
    </row>
    <row r="19" spans="5:8" x14ac:dyDescent="0.3">
      <c r="E19" s="40"/>
      <c r="F19" s="40"/>
      <c r="G19" s="38"/>
      <c r="H19" s="40"/>
    </row>
    <row r="20" spans="5:8" x14ac:dyDescent="0.3">
      <c r="E20" s="40"/>
      <c r="F20" s="40"/>
      <c r="G20" s="38"/>
      <c r="H20" s="40"/>
    </row>
    <row r="21" spans="5:8" x14ac:dyDescent="0.3">
      <c r="E21" s="40"/>
      <c r="F21" s="40"/>
      <c r="G21" s="38"/>
      <c r="H21" s="40"/>
    </row>
    <row r="22" spans="5:8" x14ac:dyDescent="0.3">
      <c r="E22" s="40"/>
      <c r="F22" s="40"/>
      <c r="G22" s="38"/>
      <c r="H22" s="40"/>
    </row>
    <row r="23" spans="5:8" x14ac:dyDescent="0.3">
      <c r="E23" s="40"/>
      <c r="F23" s="40"/>
      <c r="G23" s="38"/>
      <c r="H23" s="40"/>
    </row>
    <row r="24" spans="5:8" x14ac:dyDescent="0.3">
      <c r="E24" s="40"/>
      <c r="F24" s="40"/>
      <c r="G24" s="38"/>
      <c r="H24" s="40"/>
    </row>
    <row r="25" spans="5:8" x14ac:dyDescent="0.3">
      <c r="E25" s="40"/>
      <c r="F25" s="40"/>
      <c r="G25" s="38"/>
      <c r="H25" s="40"/>
    </row>
    <row r="26" spans="5:8" x14ac:dyDescent="0.3">
      <c r="E26" s="40"/>
      <c r="F26" s="40"/>
      <c r="G26" s="38"/>
      <c r="H26" s="40"/>
    </row>
    <row r="27" spans="5:8" x14ac:dyDescent="0.3">
      <c r="E27" s="40"/>
      <c r="F27" s="40"/>
      <c r="G27" s="38"/>
      <c r="H27" s="40"/>
    </row>
    <row r="28" spans="5:8" x14ac:dyDescent="0.3">
      <c r="E28" s="40"/>
      <c r="F28" s="40"/>
      <c r="G28" s="38"/>
      <c r="H28" s="40"/>
    </row>
  </sheetData>
  <mergeCells count="1">
    <mergeCell ref="D1:H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A652-ABD3-47C9-A1CD-A0DC3E6674FB}">
  <dimension ref="B1:S79"/>
  <sheetViews>
    <sheetView zoomScale="115" zoomScaleNormal="115" workbookViewId="0"/>
  </sheetViews>
  <sheetFormatPr defaultRowHeight="14.4" x14ac:dyDescent="0.3"/>
  <cols>
    <col min="1" max="3" width="8.88671875" style="4"/>
    <col min="4" max="4" width="11.6640625" style="4" bestFit="1" customWidth="1"/>
    <col min="5" max="5" width="11.5546875" style="4" bestFit="1" customWidth="1"/>
    <col min="6" max="6" width="12.44140625" style="4" bestFit="1" customWidth="1"/>
    <col min="7" max="7" width="8.88671875" style="4"/>
    <col min="8" max="9" width="10.88671875" style="4" customWidth="1"/>
    <col min="10" max="10" width="15.21875" style="4" bestFit="1" customWidth="1"/>
    <col min="11" max="11" width="13.88671875" style="4" bestFit="1" customWidth="1"/>
    <col min="12" max="13" width="8.88671875" style="4"/>
    <col min="14" max="14" width="13.88671875" style="4" bestFit="1" customWidth="1"/>
    <col min="15" max="15" width="13.44140625" style="4" bestFit="1" customWidth="1"/>
    <col min="16" max="16" width="13.88671875" style="4" bestFit="1" customWidth="1"/>
    <col min="17" max="17" width="8.88671875" style="4"/>
    <col min="18" max="18" width="12" style="4" customWidth="1"/>
    <col min="19" max="16384" width="8.88671875" style="4"/>
  </cols>
  <sheetData>
    <row r="1" spans="2:19" x14ac:dyDescent="0.3">
      <c r="D1" s="4" t="s">
        <v>117</v>
      </c>
      <c r="E1" s="98">
        <v>6.08E-2</v>
      </c>
    </row>
    <row r="2" spans="2:19" x14ac:dyDescent="0.3">
      <c r="D2" s="4" t="s">
        <v>118</v>
      </c>
      <c r="E2" s="98">
        <v>0.04</v>
      </c>
      <c r="I2" s="98"/>
    </row>
    <row r="3" spans="2:19" x14ac:dyDescent="0.3">
      <c r="D3" s="4" t="s">
        <v>18</v>
      </c>
      <c r="E3" s="98">
        <f>(1+E1)/(1+E2)-1</f>
        <v>2.0000000000000018E-2</v>
      </c>
    </row>
    <row r="4" spans="2:19" ht="43.2" x14ac:dyDescent="0.3">
      <c r="B4" s="4" t="s">
        <v>19</v>
      </c>
      <c r="C4" s="4" t="s">
        <v>9</v>
      </c>
      <c r="D4" s="4" t="s">
        <v>25</v>
      </c>
      <c r="E4" s="4" t="s">
        <v>26</v>
      </c>
      <c r="H4" s="4" t="s">
        <v>27</v>
      </c>
      <c r="I4" s="4" t="s">
        <v>120</v>
      </c>
      <c r="J4" s="4" t="s">
        <v>121</v>
      </c>
      <c r="K4" s="5" t="s">
        <v>28</v>
      </c>
      <c r="N4" s="99" t="s">
        <v>29</v>
      </c>
      <c r="O4" s="99" t="s">
        <v>30</v>
      </c>
      <c r="P4" s="24" t="s">
        <v>31</v>
      </c>
      <c r="Q4" s="24" t="s">
        <v>32</v>
      </c>
      <c r="R4" s="99" t="s">
        <v>33</v>
      </c>
    </row>
    <row r="5" spans="2:19" x14ac:dyDescent="0.3">
      <c r="B5" s="4">
        <v>25</v>
      </c>
      <c r="C5" s="4">
        <v>0</v>
      </c>
      <c r="F5" s="4" t="s">
        <v>34</v>
      </c>
      <c r="J5" s="21">
        <f>NPV(E3,H6:H45)</f>
        <v>2605663.0843279161</v>
      </c>
      <c r="K5" s="49">
        <f>J5/(1+E2)</f>
        <v>2505445.273392227</v>
      </c>
      <c r="N5" s="23">
        <f>K5</f>
        <v>2505445.273392227</v>
      </c>
      <c r="O5" s="21">
        <f>F6</f>
        <v>436729.59941200592</v>
      </c>
      <c r="P5" s="23">
        <f>N5+O5</f>
        <v>2942174.8728042329</v>
      </c>
      <c r="Q5" s="4">
        <v>60</v>
      </c>
      <c r="R5" s="21">
        <f>-1*PMT(E3,Q5,P5)</f>
        <v>84640.386194378312</v>
      </c>
      <c r="S5" s="31" t="s">
        <v>124</v>
      </c>
    </row>
    <row r="6" spans="2:19" ht="14.4" customHeight="1" x14ac:dyDescent="0.3">
      <c r="B6" s="4">
        <f>B5+1</f>
        <v>26</v>
      </c>
      <c r="C6" s="4">
        <f>C5+1</f>
        <v>1</v>
      </c>
      <c r="D6" s="22">
        <v>80000</v>
      </c>
      <c r="E6" s="22">
        <f>D6*0.4</f>
        <v>32000</v>
      </c>
      <c r="F6" s="21">
        <f>-1*PV(E1,30,E6)</f>
        <v>436729.59941200592</v>
      </c>
      <c r="H6" s="4">
        <v>80000</v>
      </c>
      <c r="I6" s="4">
        <f>H6/1.04</f>
        <v>76923.076923076922</v>
      </c>
      <c r="J6" s="45">
        <f>NPV(E3,I6:I45)</f>
        <v>2505445.273392227</v>
      </c>
      <c r="K6" s="34" t="s">
        <v>35</v>
      </c>
      <c r="P6" s="31" t="s">
        <v>122</v>
      </c>
    </row>
    <row r="7" spans="2:19" x14ac:dyDescent="0.3">
      <c r="B7" s="4">
        <f t="shared" ref="B7:C22" si="0">B6+1</f>
        <v>27</v>
      </c>
      <c r="C7" s="4">
        <f t="shared" si="0"/>
        <v>2</v>
      </c>
      <c r="F7" s="4" t="s">
        <v>119</v>
      </c>
      <c r="H7" s="4">
        <f>H6*1.01</f>
        <v>80800</v>
      </c>
      <c r="I7" s="4">
        <f t="shared" ref="I7:I45" si="1">H7/1.04</f>
        <v>77692.307692307688</v>
      </c>
      <c r="K7" s="34"/>
      <c r="N7" s="4" t="s">
        <v>36</v>
      </c>
      <c r="P7" s="31" t="s">
        <v>123</v>
      </c>
    </row>
    <row r="8" spans="2:19" x14ac:dyDescent="0.3">
      <c r="B8" s="4">
        <f t="shared" si="0"/>
        <v>28</v>
      </c>
      <c r="C8" s="4">
        <f t="shared" si="0"/>
        <v>3</v>
      </c>
      <c r="H8" s="4">
        <f t="shared" ref="H8:H45" si="2">H7*1.01</f>
        <v>81608</v>
      </c>
      <c r="I8" s="4">
        <f t="shared" si="1"/>
        <v>78469.230769230766</v>
      </c>
      <c r="K8" s="34"/>
      <c r="N8" s="98">
        <f>(1.02)*(1.05)-1</f>
        <v>7.1000000000000174E-2</v>
      </c>
    </row>
    <row r="9" spans="2:19" x14ac:dyDescent="0.3">
      <c r="B9" s="4">
        <f t="shared" si="0"/>
        <v>29</v>
      </c>
      <c r="C9" s="4">
        <f t="shared" si="0"/>
        <v>4</v>
      </c>
      <c r="H9" s="4">
        <f t="shared" si="2"/>
        <v>82424.08</v>
      </c>
      <c r="I9" s="4">
        <f t="shared" si="1"/>
        <v>79253.923076923078</v>
      </c>
      <c r="K9" s="34"/>
      <c r="N9" s="4" t="s">
        <v>37</v>
      </c>
    </row>
    <row r="10" spans="2:19" x14ac:dyDescent="0.3">
      <c r="B10" s="4">
        <f t="shared" si="0"/>
        <v>30</v>
      </c>
      <c r="C10" s="4">
        <f t="shared" si="0"/>
        <v>5</v>
      </c>
      <c r="H10" s="4">
        <f t="shared" si="2"/>
        <v>83248.320800000001</v>
      </c>
      <c r="I10" s="4">
        <f t="shared" si="1"/>
        <v>80046.462307692302</v>
      </c>
      <c r="K10" s="34"/>
      <c r="N10" s="21">
        <f>-1*PV(N8,30,E6)</f>
        <v>393132.7306955065</v>
      </c>
    </row>
    <row r="11" spans="2:19" x14ac:dyDescent="0.3">
      <c r="B11" s="4">
        <f t="shared" si="0"/>
        <v>31</v>
      </c>
      <c r="C11" s="4">
        <f t="shared" si="0"/>
        <v>6</v>
      </c>
      <c r="H11" s="4">
        <f t="shared" si="2"/>
        <v>84080.804008000006</v>
      </c>
      <c r="I11" s="4">
        <f t="shared" si="1"/>
        <v>80846.92693076923</v>
      </c>
      <c r="N11" s="4" t="s">
        <v>38</v>
      </c>
    </row>
    <row r="12" spans="2:19" x14ac:dyDescent="0.3">
      <c r="B12" s="4">
        <f t="shared" si="0"/>
        <v>32</v>
      </c>
      <c r="C12" s="4">
        <f t="shared" si="0"/>
        <v>7</v>
      </c>
      <c r="H12" s="4">
        <f t="shared" si="2"/>
        <v>84921.612048080002</v>
      </c>
      <c r="I12" s="4">
        <f t="shared" si="1"/>
        <v>81655.396200076924</v>
      </c>
    </row>
    <row r="13" spans="2:19" x14ac:dyDescent="0.3">
      <c r="B13" s="4">
        <f t="shared" si="0"/>
        <v>33</v>
      </c>
      <c r="C13" s="4">
        <f t="shared" si="0"/>
        <v>8</v>
      </c>
      <c r="H13" s="4">
        <f t="shared" si="2"/>
        <v>85770.828168560809</v>
      </c>
      <c r="I13" s="4">
        <f t="shared" si="1"/>
        <v>82471.950162077701</v>
      </c>
    </row>
    <row r="14" spans="2:19" x14ac:dyDescent="0.3">
      <c r="B14" s="4">
        <f t="shared" si="0"/>
        <v>34</v>
      </c>
      <c r="C14" s="4">
        <f t="shared" si="0"/>
        <v>9</v>
      </c>
      <c r="H14" s="4">
        <f t="shared" si="2"/>
        <v>86628.536450246422</v>
      </c>
      <c r="I14" s="4">
        <f t="shared" si="1"/>
        <v>83296.669663698485</v>
      </c>
    </row>
    <row r="15" spans="2:19" x14ac:dyDescent="0.3">
      <c r="B15" s="4">
        <f t="shared" si="0"/>
        <v>35</v>
      </c>
      <c r="C15" s="4">
        <f t="shared" si="0"/>
        <v>10</v>
      </c>
      <c r="H15" s="4">
        <f t="shared" si="2"/>
        <v>87494.821814748881</v>
      </c>
      <c r="I15" s="4">
        <f t="shared" si="1"/>
        <v>84129.636360335455</v>
      </c>
    </row>
    <row r="16" spans="2:19" x14ac:dyDescent="0.3">
      <c r="B16" s="4">
        <f t="shared" si="0"/>
        <v>36</v>
      </c>
      <c r="C16" s="4">
        <f t="shared" si="0"/>
        <v>11</v>
      </c>
      <c r="H16" s="4">
        <f t="shared" si="2"/>
        <v>88369.770032896369</v>
      </c>
      <c r="I16" s="4">
        <f t="shared" si="1"/>
        <v>84970.932723938808</v>
      </c>
    </row>
    <row r="17" spans="2:9" x14ac:dyDescent="0.3">
      <c r="B17" s="4">
        <f t="shared" si="0"/>
        <v>37</v>
      </c>
      <c r="C17" s="4">
        <f t="shared" si="0"/>
        <v>12</v>
      </c>
      <c r="H17" s="4">
        <f t="shared" si="2"/>
        <v>89253.467733225334</v>
      </c>
      <c r="I17" s="4">
        <f t="shared" si="1"/>
        <v>85820.642051178205</v>
      </c>
    </row>
    <row r="18" spans="2:9" x14ac:dyDescent="0.3">
      <c r="B18" s="4">
        <f t="shared" si="0"/>
        <v>38</v>
      </c>
      <c r="C18" s="4">
        <f t="shared" si="0"/>
        <v>13</v>
      </c>
      <c r="H18" s="4">
        <f t="shared" si="2"/>
        <v>90146.002410557587</v>
      </c>
      <c r="I18" s="4">
        <f t="shared" si="1"/>
        <v>86678.848471689984</v>
      </c>
    </row>
    <row r="19" spans="2:9" x14ac:dyDescent="0.3">
      <c r="B19" s="4">
        <f t="shared" si="0"/>
        <v>39</v>
      </c>
      <c r="C19" s="4">
        <f t="shared" si="0"/>
        <v>14</v>
      </c>
      <c r="H19" s="4">
        <f t="shared" si="2"/>
        <v>91047.462434663161</v>
      </c>
      <c r="I19" s="4">
        <f t="shared" si="1"/>
        <v>87545.636956406888</v>
      </c>
    </row>
    <row r="20" spans="2:9" x14ac:dyDescent="0.3">
      <c r="B20" s="4">
        <f t="shared" si="0"/>
        <v>40</v>
      </c>
      <c r="C20" s="4">
        <f t="shared" si="0"/>
        <v>15</v>
      </c>
      <c r="H20" s="4">
        <f t="shared" si="2"/>
        <v>91957.937059009797</v>
      </c>
      <c r="I20" s="4">
        <f t="shared" si="1"/>
        <v>88421.093325970956</v>
      </c>
    </row>
    <row r="21" spans="2:9" x14ac:dyDescent="0.3">
      <c r="B21" s="4">
        <f t="shared" si="0"/>
        <v>41</v>
      </c>
      <c r="C21" s="4">
        <f t="shared" si="0"/>
        <v>16</v>
      </c>
      <c r="H21" s="4">
        <f t="shared" si="2"/>
        <v>92877.516429599898</v>
      </c>
      <c r="I21" s="4">
        <f t="shared" si="1"/>
        <v>89305.304259230674</v>
      </c>
    </row>
    <row r="22" spans="2:9" x14ac:dyDescent="0.3">
      <c r="B22" s="4">
        <f t="shared" si="0"/>
        <v>42</v>
      </c>
      <c r="C22" s="4">
        <f t="shared" si="0"/>
        <v>17</v>
      </c>
      <c r="H22" s="4">
        <f t="shared" si="2"/>
        <v>93806.291593895905</v>
      </c>
      <c r="I22" s="4">
        <f t="shared" si="1"/>
        <v>90198.35730182298</v>
      </c>
    </row>
    <row r="23" spans="2:9" x14ac:dyDescent="0.3">
      <c r="B23" s="4">
        <f t="shared" ref="B23:C38" si="3">B22+1</f>
        <v>43</v>
      </c>
      <c r="C23" s="4">
        <f t="shared" si="3"/>
        <v>18</v>
      </c>
      <c r="H23" s="4">
        <f t="shared" si="2"/>
        <v>94744.35450983487</v>
      </c>
      <c r="I23" s="4">
        <f t="shared" si="1"/>
        <v>91100.340874841218</v>
      </c>
    </row>
    <row r="24" spans="2:9" x14ac:dyDescent="0.3">
      <c r="B24" s="4">
        <f t="shared" si="3"/>
        <v>44</v>
      </c>
      <c r="C24" s="4">
        <f t="shared" si="3"/>
        <v>19</v>
      </c>
      <c r="H24" s="4">
        <f t="shared" si="2"/>
        <v>95691.798054933213</v>
      </c>
      <c r="I24" s="4">
        <f t="shared" si="1"/>
        <v>92011.344283589628</v>
      </c>
    </row>
    <row r="25" spans="2:9" x14ac:dyDescent="0.3">
      <c r="B25" s="4">
        <f t="shared" si="3"/>
        <v>45</v>
      </c>
      <c r="C25" s="4">
        <f t="shared" si="3"/>
        <v>20</v>
      </c>
      <c r="H25" s="4">
        <f t="shared" si="2"/>
        <v>96648.716035482546</v>
      </c>
      <c r="I25" s="4">
        <f t="shared" si="1"/>
        <v>92931.45772642552</v>
      </c>
    </row>
    <row r="26" spans="2:9" x14ac:dyDescent="0.3">
      <c r="B26" s="4">
        <f t="shared" si="3"/>
        <v>46</v>
      </c>
      <c r="C26" s="4">
        <f t="shared" si="3"/>
        <v>21</v>
      </c>
      <c r="H26" s="4">
        <f t="shared" si="2"/>
        <v>97615.20319583737</v>
      </c>
      <c r="I26" s="4">
        <f t="shared" si="1"/>
        <v>93860.772303689781</v>
      </c>
    </row>
    <row r="27" spans="2:9" x14ac:dyDescent="0.3">
      <c r="B27" s="4">
        <f t="shared" si="3"/>
        <v>47</v>
      </c>
      <c r="C27" s="4">
        <f t="shared" si="3"/>
        <v>22</v>
      </c>
      <c r="H27" s="4">
        <f t="shared" si="2"/>
        <v>98591.35522779575</v>
      </c>
      <c r="I27" s="4">
        <f t="shared" si="1"/>
        <v>94799.380026726678</v>
      </c>
    </row>
    <row r="28" spans="2:9" x14ac:dyDescent="0.3">
      <c r="B28" s="4">
        <f t="shared" si="3"/>
        <v>48</v>
      </c>
      <c r="C28" s="4">
        <f t="shared" si="3"/>
        <v>23</v>
      </c>
      <c r="H28" s="4">
        <f t="shared" si="2"/>
        <v>99577.268780073704</v>
      </c>
      <c r="I28" s="4">
        <f t="shared" si="1"/>
        <v>95747.373826993949</v>
      </c>
    </row>
    <row r="29" spans="2:9" x14ac:dyDescent="0.3">
      <c r="B29" s="4">
        <f t="shared" si="3"/>
        <v>49</v>
      </c>
      <c r="C29" s="4">
        <f t="shared" si="3"/>
        <v>24</v>
      </c>
      <c r="H29" s="4">
        <f t="shared" si="2"/>
        <v>100573.04146787444</v>
      </c>
      <c r="I29" s="4">
        <f t="shared" si="1"/>
        <v>96704.847565263888</v>
      </c>
    </row>
    <row r="30" spans="2:9" x14ac:dyDescent="0.3">
      <c r="B30" s="4">
        <f t="shared" si="3"/>
        <v>50</v>
      </c>
      <c r="C30" s="4">
        <f t="shared" si="3"/>
        <v>25</v>
      </c>
      <c r="H30" s="4">
        <f t="shared" si="2"/>
        <v>101578.77188255319</v>
      </c>
      <c r="I30" s="4">
        <f t="shared" si="1"/>
        <v>97671.89604091653</v>
      </c>
    </row>
    <row r="31" spans="2:9" x14ac:dyDescent="0.3">
      <c r="B31" s="4">
        <f t="shared" si="3"/>
        <v>51</v>
      </c>
      <c r="C31" s="4">
        <f t="shared" si="3"/>
        <v>26</v>
      </c>
      <c r="H31" s="4">
        <f t="shared" si="2"/>
        <v>102594.55960137873</v>
      </c>
      <c r="I31" s="4">
        <f t="shared" si="1"/>
        <v>98648.615001325699</v>
      </c>
    </row>
    <row r="32" spans="2:9" x14ac:dyDescent="0.3">
      <c r="B32" s="4">
        <f t="shared" si="3"/>
        <v>52</v>
      </c>
      <c r="C32" s="4">
        <f t="shared" si="3"/>
        <v>27</v>
      </c>
      <c r="H32" s="4">
        <f t="shared" si="2"/>
        <v>103620.50519739251</v>
      </c>
      <c r="I32" s="4">
        <f t="shared" si="1"/>
        <v>99635.101151338953</v>
      </c>
    </row>
    <row r="33" spans="2:9" x14ac:dyDescent="0.3">
      <c r="B33" s="4">
        <f t="shared" si="3"/>
        <v>53</v>
      </c>
      <c r="C33" s="4">
        <f t="shared" si="3"/>
        <v>28</v>
      </c>
      <c r="H33" s="4">
        <f t="shared" si="2"/>
        <v>104656.71024936644</v>
      </c>
      <c r="I33" s="4">
        <f t="shared" si="1"/>
        <v>100631.45216285235</v>
      </c>
    </row>
    <row r="34" spans="2:9" x14ac:dyDescent="0.3">
      <c r="B34" s="4">
        <f t="shared" si="3"/>
        <v>54</v>
      </c>
      <c r="C34" s="4">
        <f t="shared" si="3"/>
        <v>29</v>
      </c>
      <c r="H34" s="4">
        <f t="shared" si="2"/>
        <v>105703.2773518601</v>
      </c>
      <c r="I34" s="4">
        <f t="shared" si="1"/>
        <v>101637.76668448087</v>
      </c>
    </row>
    <row r="35" spans="2:9" x14ac:dyDescent="0.3">
      <c r="B35" s="4">
        <f t="shared" si="3"/>
        <v>55</v>
      </c>
      <c r="C35" s="4">
        <f t="shared" si="3"/>
        <v>30</v>
      </c>
      <c r="H35" s="4">
        <f t="shared" si="2"/>
        <v>106760.3101253787</v>
      </c>
      <c r="I35" s="4">
        <f t="shared" si="1"/>
        <v>102654.14435132567</v>
      </c>
    </row>
    <row r="36" spans="2:9" x14ac:dyDescent="0.3">
      <c r="B36" s="4">
        <f t="shared" si="3"/>
        <v>56</v>
      </c>
      <c r="C36" s="4">
        <f t="shared" si="3"/>
        <v>31</v>
      </c>
      <c r="H36" s="4">
        <f t="shared" si="2"/>
        <v>107827.91322663249</v>
      </c>
      <c r="I36" s="4">
        <f t="shared" si="1"/>
        <v>103680.68579483892</v>
      </c>
    </row>
    <row r="37" spans="2:9" x14ac:dyDescent="0.3">
      <c r="B37" s="4">
        <f t="shared" si="3"/>
        <v>57</v>
      </c>
      <c r="C37" s="4">
        <f t="shared" si="3"/>
        <v>32</v>
      </c>
      <c r="H37" s="4">
        <f t="shared" si="2"/>
        <v>108906.19235889881</v>
      </c>
      <c r="I37" s="4">
        <f t="shared" si="1"/>
        <v>104717.49265278732</v>
      </c>
    </row>
    <row r="38" spans="2:9" x14ac:dyDescent="0.3">
      <c r="B38" s="4">
        <f t="shared" si="3"/>
        <v>58</v>
      </c>
      <c r="C38" s="4">
        <f t="shared" si="3"/>
        <v>33</v>
      </c>
      <c r="H38" s="4">
        <f t="shared" si="2"/>
        <v>109995.2542824878</v>
      </c>
      <c r="I38" s="4">
        <f t="shared" si="1"/>
        <v>105764.6675793152</v>
      </c>
    </row>
    <row r="39" spans="2:9" x14ac:dyDescent="0.3">
      <c r="B39" s="4">
        <f t="shared" ref="B39:C54" si="4">B38+1</f>
        <v>59</v>
      </c>
      <c r="C39" s="4">
        <f t="shared" si="4"/>
        <v>34</v>
      </c>
      <c r="H39" s="4">
        <f t="shared" si="2"/>
        <v>111095.20682531268</v>
      </c>
      <c r="I39" s="4">
        <f t="shared" si="1"/>
        <v>106822.31425510834</v>
      </c>
    </row>
    <row r="40" spans="2:9" x14ac:dyDescent="0.3">
      <c r="B40" s="4">
        <f t="shared" si="4"/>
        <v>60</v>
      </c>
      <c r="C40" s="4">
        <f t="shared" si="4"/>
        <v>35</v>
      </c>
      <c r="H40" s="4">
        <f t="shared" si="2"/>
        <v>112206.15889356581</v>
      </c>
      <c r="I40" s="4">
        <f t="shared" si="1"/>
        <v>107890.53739765943</v>
      </c>
    </row>
    <row r="41" spans="2:9" x14ac:dyDescent="0.3">
      <c r="B41" s="4">
        <f t="shared" si="4"/>
        <v>61</v>
      </c>
      <c r="C41" s="4">
        <f t="shared" si="4"/>
        <v>36</v>
      </c>
      <c r="H41" s="4">
        <f t="shared" si="2"/>
        <v>113328.22048250146</v>
      </c>
      <c r="I41" s="4">
        <f t="shared" si="1"/>
        <v>108969.44277163602</v>
      </c>
    </row>
    <row r="42" spans="2:9" x14ac:dyDescent="0.3">
      <c r="B42" s="4">
        <f t="shared" si="4"/>
        <v>62</v>
      </c>
      <c r="C42" s="4">
        <f t="shared" si="4"/>
        <v>37</v>
      </c>
      <c r="H42" s="4">
        <f t="shared" si="2"/>
        <v>114461.50268732647</v>
      </c>
      <c r="I42" s="4">
        <f t="shared" si="1"/>
        <v>110059.13719935238</v>
      </c>
    </row>
    <row r="43" spans="2:9" x14ac:dyDescent="0.3">
      <c r="B43" s="4">
        <f t="shared" si="4"/>
        <v>63</v>
      </c>
      <c r="C43" s="4">
        <f t="shared" si="4"/>
        <v>38</v>
      </c>
      <c r="H43" s="4">
        <f t="shared" si="2"/>
        <v>115606.11771419973</v>
      </c>
      <c r="I43" s="4">
        <f t="shared" si="1"/>
        <v>111159.7285713459</v>
      </c>
    </row>
    <row r="44" spans="2:9" x14ac:dyDescent="0.3">
      <c r="B44" s="4">
        <f t="shared" si="4"/>
        <v>64</v>
      </c>
      <c r="C44" s="4">
        <f t="shared" si="4"/>
        <v>39</v>
      </c>
      <c r="H44" s="4">
        <f t="shared" si="2"/>
        <v>116762.17889134173</v>
      </c>
      <c r="I44" s="4">
        <f t="shared" si="1"/>
        <v>112271.32585705935</v>
      </c>
    </row>
    <row r="45" spans="2:9" x14ac:dyDescent="0.3">
      <c r="B45" s="4">
        <f t="shared" si="4"/>
        <v>65</v>
      </c>
      <c r="C45" s="4">
        <f t="shared" si="4"/>
        <v>40</v>
      </c>
      <c r="H45" s="4">
        <f t="shared" si="2"/>
        <v>117929.80068025514</v>
      </c>
      <c r="I45" s="4">
        <f t="shared" si="1"/>
        <v>113394.03911562994</v>
      </c>
    </row>
    <row r="46" spans="2:9" x14ac:dyDescent="0.3">
      <c r="B46" s="4">
        <f t="shared" si="4"/>
        <v>66</v>
      </c>
      <c r="C46" s="4">
        <f t="shared" si="4"/>
        <v>41</v>
      </c>
    </row>
    <row r="47" spans="2:9" x14ac:dyDescent="0.3">
      <c r="B47" s="4">
        <f t="shared" si="4"/>
        <v>67</v>
      </c>
      <c r="C47" s="4">
        <f t="shared" si="4"/>
        <v>42</v>
      </c>
    </row>
    <row r="48" spans="2:9" x14ac:dyDescent="0.3">
      <c r="B48" s="4">
        <f t="shared" si="4"/>
        <v>68</v>
      </c>
      <c r="C48" s="4">
        <f t="shared" si="4"/>
        <v>43</v>
      </c>
    </row>
    <row r="49" spans="2:3" x14ac:dyDescent="0.3">
      <c r="B49" s="4">
        <f t="shared" si="4"/>
        <v>69</v>
      </c>
      <c r="C49" s="4">
        <f t="shared" si="4"/>
        <v>44</v>
      </c>
    </row>
    <row r="50" spans="2:3" x14ac:dyDescent="0.3">
      <c r="B50" s="4">
        <f t="shared" si="4"/>
        <v>70</v>
      </c>
      <c r="C50" s="4">
        <f t="shared" si="4"/>
        <v>45</v>
      </c>
    </row>
    <row r="51" spans="2:3" x14ac:dyDescent="0.3">
      <c r="B51" s="4">
        <f t="shared" si="4"/>
        <v>71</v>
      </c>
      <c r="C51" s="4">
        <f t="shared" si="4"/>
        <v>46</v>
      </c>
    </row>
    <row r="52" spans="2:3" x14ac:dyDescent="0.3">
      <c r="B52" s="4">
        <f t="shared" si="4"/>
        <v>72</v>
      </c>
      <c r="C52" s="4">
        <f t="shared" si="4"/>
        <v>47</v>
      </c>
    </row>
    <row r="53" spans="2:3" x14ac:dyDescent="0.3">
      <c r="B53" s="4">
        <f t="shared" si="4"/>
        <v>73</v>
      </c>
      <c r="C53" s="4">
        <f t="shared" si="4"/>
        <v>48</v>
      </c>
    </row>
    <row r="54" spans="2:3" x14ac:dyDescent="0.3">
      <c r="B54" s="4">
        <f t="shared" si="4"/>
        <v>74</v>
      </c>
      <c r="C54" s="4">
        <f t="shared" si="4"/>
        <v>49</v>
      </c>
    </row>
    <row r="55" spans="2:3" x14ac:dyDescent="0.3">
      <c r="B55" s="4">
        <f t="shared" ref="B55:C70" si="5">B54+1</f>
        <v>75</v>
      </c>
      <c r="C55" s="4">
        <f t="shared" si="5"/>
        <v>50</v>
      </c>
    </row>
    <row r="56" spans="2:3" x14ac:dyDescent="0.3">
      <c r="B56" s="4">
        <f t="shared" si="5"/>
        <v>76</v>
      </c>
      <c r="C56" s="4">
        <f t="shared" si="5"/>
        <v>51</v>
      </c>
    </row>
    <row r="57" spans="2:3" x14ac:dyDescent="0.3">
      <c r="B57" s="4">
        <f t="shared" si="5"/>
        <v>77</v>
      </c>
      <c r="C57" s="4">
        <f t="shared" si="5"/>
        <v>52</v>
      </c>
    </row>
    <row r="58" spans="2:3" x14ac:dyDescent="0.3">
      <c r="B58" s="4">
        <f t="shared" si="5"/>
        <v>78</v>
      </c>
      <c r="C58" s="4">
        <f t="shared" si="5"/>
        <v>53</v>
      </c>
    </row>
    <row r="59" spans="2:3" x14ac:dyDescent="0.3">
      <c r="B59" s="4">
        <f t="shared" si="5"/>
        <v>79</v>
      </c>
      <c r="C59" s="4">
        <f t="shared" si="5"/>
        <v>54</v>
      </c>
    </row>
    <row r="60" spans="2:3" x14ac:dyDescent="0.3">
      <c r="B60" s="4">
        <f t="shared" si="5"/>
        <v>80</v>
      </c>
      <c r="C60" s="4">
        <f t="shared" si="5"/>
        <v>55</v>
      </c>
    </row>
    <row r="61" spans="2:3" x14ac:dyDescent="0.3">
      <c r="B61" s="4">
        <f t="shared" si="5"/>
        <v>81</v>
      </c>
      <c r="C61" s="4">
        <f t="shared" si="5"/>
        <v>56</v>
      </c>
    </row>
    <row r="62" spans="2:3" x14ac:dyDescent="0.3">
      <c r="B62" s="4">
        <f t="shared" si="5"/>
        <v>82</v>
      </c>
      <c r="C62" s="4">
        <f t="shared" si="5"/>
        <v>57</v>
      </c>
    </row>
    <row r="63" spans="2:3" x14ac:dyDescent="0.3">
      <c r="B63" s="4">
        <f t="shared" si="5"/>
        <v>83</v>
      </c>
      <c r="C63" s="4">
        <f t="shared" si="5"/>
        <v>58</v>
      </c>
    </row>
    <row r="64" spans="2:3" x14ac:dyDescent="0.3">
      <c r="B64" s="4">
        <f t="shared" si="5"/>
        <v>84</v>
      </c>
      <c r="C64" s="4">
        <f t="shared" si="5"/>
        <v>59</v>
      </c>
    </row>
    <row r="65" spans="2:3" x14ac:dyDescent="0.3">
      <c r="B65" s="4">
        <f t="shared" si="5"/>
        <v>85</v>
      </c>
      <c r="C65" s="4">
        <f t="shared" si="5"/>
        <v>60</v>
      </c>
    </row>
    <row r="66" spans="2:3" x14ac:dyDescent="0.3">
      <c r="B66" s="4">
        <f t="shared" si="5"/>
        <v>86</v>
      </c>
      <c r="C66" s="4">
        <f t="shared" si="5"/>
        <v>61</v>
      </c>
    </row>
    <row r="67" spans="2:3" x14ac:dyDescent="0.3">
      <c r="B67" s="4">
        <f t="shared" si="5"/>
        <v>87</v>
      </c>
      <c r="C67" s="4">
        <f t="shared" si="5"/>
        <v>62</v>
      </c>
    </row>
    <row r="68" spans="2:3" x14ac:dyDescent="0.3">
      <c r="B68" s="4">
        <f t="shared" si="5"/>
        <v>88</v>
      </c>
      <c r="C68" s="4">
        <f t="shared" si="5"/>
        <v>63</v>
      </c>
    </row>
    <row r="69" spans="2:3" x14ac:dyDescent="0.3">
      <c r="B69" s="4">
        <f t="shared" si="5"/>
        <v>89</v>
      </c>
      <c r="C69" s="4">
        <f t="shared" si="5"/>
        <v>64</v>
      </c>
    </row>
    <row r="70" spans="2:3" x14ac:dyDescent="0.3">
      <c r="B70" s="4">
        <f t="shared" si="5"/>
        <v>90</v>
      </c>
      <c r="C70" s="4">
        <f t="shared" si="5"/>
        <v>65</v>
      </c>
    </row>
    <row r="71" spans="2:3" x14ac:dyDescent="0.3">
      <c r="B71" s="4">
        <f t="shared" ref="B71:C79" si="6">B70+1</f>
        <v>91</v>
      </c>
      <c r="C71" s="4">
        <f t="shared" si="6"/>
        <v>66</v>
      </c>
    </row>
    <row r="72" spans="2:3" x14ac:dyDescent="0.3">
      <c r="B72" s="4">
        <f t="shared" si="6"/>
        <v>92</v>
      </c>
      <c r="C72" s="4">
        <f t="shared" si="6"/>
        <v>67</v>
      </c>
    </row>
    <row r="73" spans="2:3" x14ac:dyDescent="0.3">
      <c r="B73" s="4">
        <f t="shared" si="6"/>
        <v>93</v>
      </c>
      <c r="C73" s="4">
        <f t="shared" si="6"/>
        <v>68</v>
      </c>
    </row>
    <row r="74" spans="2:3" x14ac:dyDescent="0.3">
      <c r="B74" s="4">
        <f t="shared" si="6"/>
        <v>94</v>
      </c>
      <c r="C74" s="4">
        <f t="shared" si="6"/>
        <v>69</v>
      </c>
    </row>
    <row r="75" spans="2:3" x14ac:dyDescent="0.3">
      <c r="B75" s="4">
        <f t="shared" si="6"/>
        <v>95</v>
      </c>
      <c r="C75" s="4">
        <f t="shared" si="6"/>
        <v>70</v>
      </c>
    </row>
    <row r="76" spans="2:3" x14ac:dyDescent="0.3">
      <c r="B76" s="4">
        <f t="shared" si="6"/>
        <v>96</v>
      </c>
      <c r="C76" s="4">
        <f t="shared" si="6"/>
        <v>71</v>
      </c>
    </row>
    <row r="77" spans="2:3" x14ac:dyDescent="0.3">
      <c r="B77" s="4">
        <f t="shared" si="6"/>
        <v>97</v>
      </c>
      <c r="C77" s="4">
        <f t="shared" si="6"/>
        <v>72</v>
      </c>
    </row>
    <row r="78" spans="2:3" x14ac:dyDescent="0.3">
      <c r="B78" s="4">
        <f t="shared" si="6"/>
        <v>98</v>
      </c>
      <c r="C78" s="4">
        <f t="shared" si="6"/>
        <v>73</v>
      </c>
    </row>
    <row r="79" spans="2:3" x14ac:dyDescent="0.3">
      <c r="B79" s="4">
        <f t="shared" si="6"/>
        <v>99</v>
      </c>
      <c r="C79" s="4">
        <f t="shared" si="6"/>
        <v>74</v>
      </c>
    </row>
  </sheetData>
  <mergeCells count="1">
    <mergeCell ref="K6:K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8F9C-57A8-4401-9918-CC5AABA41C1E}">
  <dimension ref="A1:G36"/>
  <sheetViews>
    <sheetView tabSelected="1" workbookViewId="0">
      <selection activeCell="F28" sqref="F28"/>
    </sheetView>
  </sheetViews>
  <sheetFormatPr defaultColWidth="12.21875" defaultRowHeight="15.6" x14ac:dyDescent="0.3"/>
  <cols>
    <col min="1" max="1" width="12.21875" style="33"/>
    <col min="2" max="2" width="23.33203125" style="33" customWidth="1"/>
    <col min="3" max="3" width="15" style="33" bestFit="1" customWidth="1"/>
    <col min="4" max="5" width="12.21875" style="33"/>
    <col min="6" max="6" width="20.44140625" style="33" bestFit="1" customWidth="1"/>
    <col min="7" max="16384" width="12.21875" style="33"/>
  </cols>
  <sheetData>
    <row r="1" spans="1:7" x14ac:dyDescent="0.3">
      <c r="A1" s="114"/>
      <c r="B1" s="114"/>
      <c r="C1" s="114"/>
      <c r="D1" s="114"/>
      <c r="E1" s="114"/>
    </row>
    <row r="2" spans="1:7" x14ac:dyDescent="0.3">
      <c r="A2" s="115" t="s">
        <v>39</v>
      </c>
      <c r="B2" s="116" t="s">
        <v>9</v>
      </c>
      <c r="C2" s="116" t="s">
        <v>19</v>
      </c>
      <c r="D2" s="116" t="s">
        <v>1</v>
      </c>
      <c r="E2" s="116" t="s">
        <v>15</v>
      </c>
    </row>
    <row r="3" spans="1:7" x14ac:dyDescent="0.3">
      <c r="B3" s="33">
        <v>0</v>
      </c>
      <c r="C3" s="33">
        <v>2</v>
      </c>
      <c r="D3" s="101">
        <v>70000</v>
      </c>
      <c r="F3" s="33" t="s">
        <v>40</v>
      </c>
      <c r="G3" s="102">
        <v>0.05</v>
      </c>
    </row>
    <row r="4" spans="1:7" x14ac:dyDescent="0.3">
      <c r="B4" s="33">
        <v>1</v>
      </c>
      <c r="C4" s="33">
        <v>3</v>
      </c>
      <c r="D4" s="101"/>
      <c r="F4" s="33" t="s">
        <v>41</v>
      </c>
      <c r="G4" s="102">
        <v>0.04</v>
      </c>
    </row>
    <row r="5" spans="1:7" x14ac:dyDescent="0.3">
      <c r="B5" s="33">
        <v>2</v>
      </c>
      <c r="C5" s="33">
        <v>4</v>
      </c>
      <c r="D5" s="101"/>
      <c r="F5" s="103" t="s">
        <v>42</v>
      </c>
      <c r="G5" s="104"/>
    </row>
    <row r="6" spans="1:7" x14ac:dyDescent="0.3">
      <c r="B6" s="33">
        <v>3</v>
      </c>
      <c r="C6" s="33">
        <v>5</v>
      </c>
      <c r="D6" s="101"/>
    </row>
    <row r="7" spans="1:7" x14ac:dyDescent="0.3">
      <c r="B7" s="33">
        <v>4</v>
      </c>
      <c r="C7" s="33">
        <v>6</v>
      </c>
      <c r="D7" s="101"/>
    </row>
    <row r="8" spans="1:7" x14ac:dyDescent="0.3">
      <c r="B8" s="33">
        <v>5</v>
      </c>
      <c r="C8" s="33">
        <v>7</v>
      </c>
      <c r="D8" s="101"/>
    </row>
    <row r="9" spans="1:7" x14ac:dyDescent="0.3">
      <c r="B9" s="33">
        <v>6</v>
      </c>
      <c r="C9" s="33">
        <v>8</v>
      </c>
      <c r="D9" s="101"/>
    </row>
    <row r="10" spans="1:7" x14ac:dyDescent="0.3">
      <c r="B10" s="33">
        <v>7</v>
      </c>
      <c r="C10" s="33">
        <v>9</v>
      </c>
      <c r="D10" s="101"/>
    </row>
    <row r="11" spans="1:7" x14ac:dyDescent="0.3">
      <c r="B11" s="33">
        <v>8</v>
      </c>
      <c r="C11" s="33">
        <v>10</v>
      </c>
      <c r="D11" s="101"/>
    </row>
    <row r="12" spans="1:7" x14ac:dyDescent="0.3">
      <c r="B12" s="33">
        <v>9</v>
      </c>
      <c r="C12" s="33">
        <v>11</v>
      </c>
      <c r="D12" s="101"/>
    </row>
    <row r="13" spans="1:7" x14ac:dyDescent="0.3">
      <c r="B13" s="33">
        <v>10</v>
      </c>
      <c r="C13" s="33">
        <v>12</v>
      </c>
      <c r="D13" s="101"/>
    </row>
    <row r="14" spans="1:7" x14ac:dyDescent="0.3">
      <c r="B14" s="33">
        <v>11</v>
      </c>
      <c r="C14" s="33">
        <v>13</v>
      </c>
      <c r="D14" s="101"/>
    </row>
    <row r="15" spans="1:7" x14ac:dyDescent="0.3">
      <c r="B15" s="33">
        <v>12</v>
      </c>
      <c r="C15" s="33">
        <v>14</v>
      </c>
      <c r="D15" s="101"/>
    </row>
    <row r="16" spans="1:7" x14ac:dyDescent="0.3">
      <c r="B16" s="33">
        <v>13</v>
      </c>
      <c r="C16" s="33">
        <v>15</v>
      </c>
      <c r="D16" s="101"/>
    </row>
    <row r="17" spans="1:6" x14ac:dyDescent="0.3">
      <c r="B17" s="33">
        <v>14</v>
      </c>
      <c r="C17" s="33">
        <v>16</v>
      </c>
      <c r="D17" s="101"/>
    </row>
    <row r="18" spans="1:6" x14ac:dyDescent="0.3">
      <c r="B18" s="33">
        <v>15</v>
      </c>
      <c r="C18" s="33">
        <v>17</v>
      </c>
      <c r="D18" s="101"/>
      <c r="F18" s="100"/>
    </row>
    <row r="19" spans="1:6" x14ac:dyDescent="0.3">
      <c r="B19" s="33">
        <v>16</v>
      </c>
      <c r="C19" s="33">
        <v>18</v>
      </c>
      <c r="D19" s="101"/>
      <c r="E19" s="101"/>
      <c r="F19" s="105"/>
    </row>
    <row r="20" spans="1:6" x14ac:dyDescent="0.3">
      <c r="B20" s="33">
        <v>17</v>
      </c>
      <c r="C20" s="33">
        <v>19</v>
      </c>
      <c r="D20" s="101"/>
      <c r="E20" s="101"/>
      <c r="F20" s="105"/>
    </row>
    <row r="21" spans="1:6" x14ac:dyDescent="0.3">
      <c r="B21" s="33">
        <v>18</v>
      </c>
      <c r="C21" s="33">
        <v>20</v>
      </c>
      <c r="D21" s="101"/>
      <c r="E21" s="101"/>
      <c r="F21" s="105"/>
    </row>
    <row r="22" spans="1:6" x14ac:dyDescent="0.3">
      <c r="B22" s="33">
        <v>19</v>
      </c>
      <c r="C22" s="33">
        <v>21</v>
      </c>
      <c r="D22" s="101"/>
      <c r="E22" s="101"/>
      <c r="F22" s="105"/>
    </row>
    <row r="23" spans="1:6" x14ac:dyDescent="0.3">
      <c r="E23" s="101"/>
      <c r="F23" s="106"/>
    </row>
    <row r="25" spans="1:6" x14ac:dyDescent="0.3">
      <c r="A25" s="100" t="s">
        <v>45</v>
      </c>
      <c r="B25" s="103" t="s">
        <v>46</v>
      </c>
      <c r="C25" s="107"/>
    </row>
    <row r="26" spans="1:6" x14ac:dyDescent="0.3">
      <c r="B26" s="33" t="s">
        <v>66</v>
      </c>
      <c r="C26" s="108"/>
    </row>
    <row r="27" spans="1:6" x14ac:dyDescent="0.3">
      <c r="B27" s="33" t="s">
        <v>47</v>
      </c>
    </row>
    <row r="28" spans="1:6" x14ac:dyDescent="0.3">
      <c r="B28" s="103" t="s">
        <v>48</v>
      </c>
      <c r="C28" s="109"/>
      <c r="F28" s="7" t="s">
        <v>133</v>
      </c>
    </row>
    <row r="30" spans="1:6" x14ac:dyDescent="0.3">
      <c r="C30" s="110"/>
    </row>
    <row r="31" spans="1:6" x14ac:dyDescent="0.3">
      <c r="A31" s="100" t="s">
        <v>49</v>
      </c>
      <c r="B31" s="33" t="s">
        <v>40</v>
      </c>
      <c r="C31" s="111"/>
    </row>
    <row r="32" spans="1:6" x14ac:dyDescent="0.3">
      <c r="B32" s="103" t="s">
        <v>50</v>
      </c>
      <c r="C32" s="112"/>
    </row>
    <row r="34" spans="2:3" x14ac:dyDescent="0.3">
      <c r="B34" s="100"/>
      <c r="C34" s="113"/>
    </row>
    <row r="35" spans="2:3" x14ac:dyDescent="0.3">
      <c r="C35" s="106"/>
    </row>
    <row r="36" spans="2:3" x14ac:dyDescent="0.3">
      <c r="C36" s="106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B9D9-111B-40BF-9FDE-1B7FF020B2E3}">
  <dimension ref="A2:H36"/>
  <sheetViews>
    <sheetView workbookViewId="0">
      <selection activeCell="D32" sqref="D32"/>
    </sheetView>
  </sheetViews>
  <sheetFormatPr defaultColWidth="12.21875" defaultRowHeight="15.6" x14ac:dyDescent="0.3"/>
  <cols>
    <col min="1" max="1" width="19.109375" style="7" bestFit="1" customWidth="1"/>
    <col min="2" max="2" width="23.33203125" style="7" customWidth="1"/>
    <col min="3" max="3" width="15" style="7" bestFit="1" customWidth="1"/>
    <col min="4" max="5" width="12.21875" style="7"/>
    <col min="6" max="6" width="20.44140625" style="7" bestFit="1" customWidth="1"/>
    <col min="7" max="16384" width="12.21875" style="7"/>
  </cols>
  <sheetData>
    <row r="2" spans="1:7" x14ac:dyDescent="0.3">
      <c r="A2" s="6" t="s">
        <v>39</v>
      </c>
      <c r="B2" s="7" t="s">
        <v>9</v>
      </c>
      <c r="C2" s="7" t="s">
        <v>19</v>
      </c>
      <c r="D2" s="7" t="s">
        <v>1</v>
      </c>
      <c r="E2" s="7" t="s">
        <v>15</v>
      </c>
    </row>
    <row r="3" spans="1:7" x14ac:dyDescent="0.3">
      <c r="B3" s="7">
        <v>0</v>
      </c>
      <c r="C3" s="7">
        <v>2</v>
      </c>
      <c r="D3" s="8">
        <v>70000</v>
      </c>
      <c r="F3" s="7" t="s">
        <v>40</v>
      </c>
      <c r="G3" s="9">
        <v>0.05</v>
      </c>
    </row>
    <row r="4" spans="1:7" x14ac:dyDescent="0.3">
      <c r="B4" s="7">
        <v>1</v>
      </c>
      <c r="C4" s="7">
        <v>3</v>
      </c>
      <c r="D4" s="8">
        <f t="shared" ref="D4:D22" si="0">D3*(1+G$3)</f>
        <v>73500</v>
      </c>
      <c r="F4" s="7" t="s">
        <v>41</v>
      </c>
      <c r="G4" s="9">
        <v>0.04</v>
      </c>
    </row>
    <row r="5" spans="1:7" x14ac:dyDescent="0.3">
      <c r="B5" s="7">
        <v>2</v>
      </c>
      <c r="C5" s="7">
        <v>4</v>
      </c>
      <c r="D5" s="8">
        <f t="shared" si="0"/>
        <v>77175</v>
      </c>
      <c r="F5" s="10" t="s">
        <v>42</v>
      </c>
      <c r="G5" s="11">
        <f>E23</f>
        <v>620076.98498249892</v>
      </c>
    </row>
    <row r="6" spans="1:7" x14ac:dyDescent="0.3">
      <c r="B6" s="7">
        <v>3</v>
      </c>
      <c r="C6" s="7">
        <v>5</v>
      </c>
      <c r="D6" s="8">
        <f t="shared" si="0"/>
        <v>81033.75</v>
      </c>
    </row>
    <row r="7" spans="1:7" x14ac:dyDescent="0.3">
      <c r="B7" s="7">
        <v>4</v>
      </c>
      <c r="C7" s="7">
        <v>6</v>
      </c>
      <c r="D7" s="8">
        <f t="shared" si="0"/>
        <v>85085.4375</v>
      </c>
    </row>
    <row r="8" spans="1:7" x14ac:dyDescent="0.3">
      <c r="B8" s="7">
        <v>5</v>
      </c>
      <c r="C8" s="7">
        <v>7</v>
      </c>
      <c r="D8" s="8">
        <f t="shared" si="0"/>
        <v>89339.709375000006</v>
      </c>
    </row>
    <row r="9" spans="1:7" x14ac:dyDescent="0.3">
      <c r="B9" s="7">
        <v>6</v>
      </c>
      <c r="C9" s="7">
        <v>8</v>
      </c>
      <c r="D9" s="8">
        <f t="shared" si="0"/>
        <v>93806.69484375001</v>
      </c>
    </row>
    <row r="10" spans="1:7" x14ac:dyDescent="0.3">
      <c r="B10" s="7">
        <v>7</v>
      </c>
      <c r="C10" s="7">
        <v>9</v>
      </c>
      <c r="D10" s="8">
        <f t="shared" si="0"/>
        <v>98497.029585937518</v>
      </c>
    </row>
    <row r="11" spans="1:7" x14ac:dyDescent="0.3">
      <c r="B11" s="7">
        <v>8</v>
      </c>
      <c r="C11" s="7">
        <v>10</v>
      </c>
      <c r="D11" s="8">
        <f t="shared" si="0"/>
        <v>103421.8810652344</v>
      </c>
    </row>
    <row r="12" spans="1:7" x14ac:dyDescent="0.3">
      <c r="B12" s="7">
        <v>9</v>
      </c>
      <c r="C12" s="7">
        <v>11</v>
      </c>
      <c r="D12" s="8">
        <f t="shared" si="0"/>
        <v>108592.97511849612</v>
      </c>
    </row>
    <row r="13" spans="1:7" x14ac:dyDescent="0.3">
      <c r="B13" s="7">
        <v>10</v>
      </c>
      <c r="C13" s="7">
        <v>12</v>
      </c>
      <c r="D13" s="8">
        <f t="shared" si="0"/>
        <v>114022.62387442093</v>
      </c>
    </row>
    <row r="14" spans="1:7" x14ac:dyDescent="0.3">
      <c r="B14" s="7">
        <v>11</v>
      </c>
      <c r="C14" s="7">
        <v>13</v>
      </c>
      <c r="D14" s="8">
        <f t="shared" si="0"/>
        <v>119723.75506814198</v>
      </c>
    </row>
    <row r="15" spans="1:7" x14ac:dyDescent="0.3">
      <c r="B15" s="7">
        <v>12</v>
      </c>
      <c r="C15" s="7">
        <v>14</v>
      </c>
      <c r="D15" s="8">
        <f t="shared" si="0"/>
        <v>125709.94282154909</v>
      </c>
    </row>
    <row r="16" spans="1:7" x14ac:dyDescent="0.3">
      <c r="B16" s="7">
        <v>13</v>
      </c>
      <c r="C16" s="7">
        <v>15</v>
      </c>
      <c r="D16" s="8">
        <f t="shared" si="0"/>
        <v>131995.43996262655</v>
      </c>
    </row>
    <row r="17" spans="1:8" x14ac:dyDescent="0.3">
      <c r="B17" s="7">
        <v>14</v>
      </c>
      <c r="C17" s="7">
        <v>16</v>
      </c>
      <c r="D17" s="8">
        <f t="shared" si="0"/>
        <v>138595.21196075788</v>
      </c>
      <c r="E17" s="7" t="s">
        <v>128</v>
      </c>
    </row>
    <row r="18" spans="1:8" x14ac:dyDescent="0.3">
      <c r="B18" s="7">
        <v>15</v>
      </c>
      <c r="C18" s="7">
        <v>17</v>
      </c>
      <c r="D18" s="8">
        <f t="shared" si="0"/>
        <v>145524.97255879577</v>
      </c>
      <c r="E18" s="7" t="s">
        <v>129</v>
      </c>
      <c r="H18" s="6" t="s">
        <v>43</v>
      </c>
    </row>
    <row r="19" spans="1:8" x14ac:dyDescent="0.3">
      <c r="A19" s="7" t="s">
        <v>126</v>
      </c>
      <c r="B19" s="7">
        <v>16</v>
      </c>
      <c r="C19" s="7">
        <v>18</v>
      </c>
      <c r="D19" s="8">
        <f t="shared" si="0"/>
        <v>152801.22118673555</v>
      </c>
      <c r="E19" s="8">
        <f>D19</f>
        <v>152801.22118673555</v>
      </c>
      <c r="H19" s="12">
        <f>D$3*(1+G$3)^B19/(1+G$4)^(B19-16)</f>
        <v>152801.22118673552</v>
      </c>
    </row>
    <row r="20" spans="1:8" x14ac:dyDescent="0.3">
      <c r="B20" s="7">
        <v>17</v>
      </c>
      <c r="C20" s="7">
        <v>19</v>
      </c>
      <c r="D20" s="8">
        <f t="shared" si="0"/>
        <v>160441.28224607234</v>
      </c>
      <c r="E20" s="8">
        <f>D20/(1+G4)</f>
        <v>154270.46369814649</v>
      </c>
      <c r="H20" s="12">
        <f>D$3*(1+G$3)^B20/(1+G$4)^(B20-16)</f>
        <v>154270.46369814646</v>
      </c>
    </row>
    <row r="21" spans="1:8" x14ac:dyDescent="0.3">
      <c r="B21" s="7">
        <v>18</v>
      </c>
      <c r="C21" s="7">
        <v>20</v>
      </c>
      <c r="D21" s="8">
        <f t="shared" si="0"/>
        <v>168463.34635837597</v>
      </c>
      <c r="E21" s="8">
        <f>D21/(1+G4)^2</f>
        <v>155753.83354139788</v>
      </c>
      <c r="H21" s="12">
        <f>D$3*(1+G$3)^B21/(1+G$4)^(B21-16)</f>
        <v>155753.83354139785</v>
      </c>
    </row>
    <row r="22" spans="1:8" x14ac:dyDescent="0.3">
      <c r="B22" s="7">
        <v>19</v>
      </c>
      <c r="C22" s="7">
        <v>21</v>
      </c>
      <c r="D22" s="8">
        <f t="shared" si="0"/>
        <v>176886.51367629477</v>
      </c>
      <c r="E22" s="8">
        <f>D22/(1+G4)^3</f>
        <v>157251.46655621903</v>
      </c>
      <c r="H22" s="12">
        <f>D$3*(1+G$3)^B22/(1+G$4)^(B22-16)</f>
        <v>157251.46655621901</v>
      </c>
    </row>
    <row r="23" spans="1:8" x14ac:dyDescent="0.3">
      <c r="D23" s="7" t="s">
        <v>44</v>
      </c>
      <c r="E23" s="8">
        <f>SUM(E19:E22)</f>
        <v>620076.98498249892</v>
      </c>
      <c r="H23" s="13">
        <f>SUM(H19:H22)</f>
        <v>620076.98498249881</v>
      </c>
    </row>
    <row r="25" spans="1:8" x14ac:dyDescent="0.3">
      <c r="A25" s="6" t="s">
        <v>45</v>
      </c>
      <c r="B25" s="10" t="s">
        <v>46</v>
      </c>
      <c r="C25" s="14">
        <f>E23/(1+G4)^B19</f>
        <v>331064.17183678265</v>
      </c>
      <c r="D25" s="7" t="s">
        <v>127</v>
      </c>
    </row>
    <row r="26" spans="1:8" x14ac:dyDescent="0.3">
      <c r="B26" s="7" t="s">
        <v>66</v>
      </c>
      <c r="C26" s="15">
        <f>(1+G4)^(1/12)-1</f>
        <v>3.2737397821989145E-3</v>
      </c>
    </row>
    <row r="27" spans="1:8" x14ac:dyDescent="0.3">
      <c r="B27" s="7" t="s">
        <v>47</v>
      </c>
      <c r="C27" s="7">
        <f>B19*12</f>
        <v>192</v>
      </c>
    </row>
    <row r="28" spans="1:8" x14ac:dyDescent="0.3">
      <c r="B28" s="10" t="s">
        <v>48</v>
      </c>
      <c r="C28" s="16">
        <f>PMT(C26,C27,-C25)</f>
        <v>2325.3313902203922</v>
      </c>
      <c r="D28" s="7" t="s">
        <v>130</v>
      </c>
    </row>
    <row r="30" spans="1:8" x14ac:dyDescent="0.3">
      <c r="C30" s="17"/>
    </row>
    <row r="31" spans="1:8" x14ac:dyDescent="0.3">
      <c r="A31" s="6" t="s">
        <v>49</v>
      </c>
      <c r="B31" s="7" t="s">
        <v>40</v>
      </c>
      <c r="C31" s="18">
        <v>2E-3</v>
      </c>
    </row>
    <row r="32" spans="1:8" x14ac:dyDescent="0.3">
      <c r="B32" s="10" t="s">
        <v>50</v>
      </c>
      <c r="C32" s="19">
        <f>C25*(C26-C31)/(1-((1+C31)/(1+C26))^C27)</f>
        <v>1948.2467450292804</v>
      </c>
      <c r="D32" s="7" t="s">
        <v>131</v>
      </c>
    </row>
    <row r="33" spans="2:4" x14ac:dyDescent="0.3">
      <c r="D33" s="7" t="s">
        <v>132</v>
      </c>
    </row>
    <row r="34" spans="2:4" x14ac:dyDescent="0.3">
      <c r="B34" s="6"/>
      <c r="C34" s="20"/>
    </row>
    <row r="35" spans="2:4" x14ac:dyDescent="0.3">
      <c r="C35" s="13"/>
    </row>
    <row r="36" spans="2:4" x14ac:dyDescent="0.3">
      <c r="C36" s="1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1EE1-EBA6-40F7-B382-D22EC2FCBF6E}">
  <dimension ref="A1:I33"/>
  <sheetViews>
    <sheetView zoomScale="160" zoomScaleNormal="160" workbookViewId="0">
      <selection activeCell="B5" sqref="B5"/>
    </sheetView>
  </sheetViews>
  <sheetFormatPr defaultRowHeight="14.4" x14ac:dyDescent="0.3"/>
  <cols>
    <col min="1" max="1" width="14.109375" bestFit="1" customWidth="1"/>
    <col min="2" max="2" width="11.21875" bestFit="1" customWidth="1"/>
    <col min="3" max="3" width="11.21875" style="31" customWidth="1"/>
    <col min="6" max="6" width="11.6640625" bestFit="1" customWidth="1"/>
    <col min="7" max="7" width="10.6640625" bestFit="1" customWidth="1"/>
    <col min="8" max="8" width="11.33203125" bestFit="1" customWidth="1"/>
    <col min="9" max="9" width="10.77734375" bestFit="1" customWidth="1"/>
  </cols>
  <sheetData>
    <row r="1" spans="1:9" x14ac:dyDescent="0.3">
      <c r="A1" s="4"/>
      <c r="B1" s="4"/>
      <c r="D1" s="4"/>
      <c r="E1" s="35" t="s">
        <v>0</v>
      </c>
      <c r="F1" s="35"/>
      <c r="G1" s="35"/>
      <c r="H1" s="35"/>
      <c r="I1" s="35"/>
    </row>
    <row r="2" spans="1:9" x14ac:dyDescent="0.3">
      <c r="A2" s="4" t="s">
        <v>1</v>
      </c>
      <c r="B2" s="4">
        <v>350000</v>
      </c>
      <c r="D2" s="4"/>
      <c r="E2" s="24" t="s">
        <v>2</v>
      </c>
      <c r="F2" s="24" t="s">
        <v>16</v>
      </c>
      <c r="G2" s="24" t="s">
        <v>6</v>
      </c>
      <c r="H2" s="24" t="s">
        <v>17</v>
      </c>
      <c r="I2" s="24" t="s">
        <v>51</v>
      </c>
    </row>
    <row r="3" spans="1:9" x14ac:dyDescent="0.3">
      <c r="A3" s="4" t="s">
        <v>3</v>
      </c>
      <c r="B3" s="4">
        <v>50000</v>
      </c>
      <c r="D3" s="4"/>
      <c r="E3" s="4">
        <v>0</v>
      </c>
      <c r="F3" s="4">
        <f>B8</f>
        <v>300000</v>
      </c>
      <c r="G3" s="4"/>
      <c r="H3" s="4"/>
      <c r="I3" s="4"/>
    </row>
    <row r="4" spans="1:9" x14ac:dyDescent="0.3">
      <c r="A4" s="4"/>
      <c r="B4" s="4"/>
      <c r="D4" s="4"/>
      <c r="E4" s="4">
        <f>E3+1</f>
        <v>1</v>
      </c>
      <c r="F4" s="21">
        <f>F3*(1+$B$5)-G4</f>
        <v>296824.07894666662</v>
      </c>
      <c r="G4" s="21">
        <f>B9*-1</f>
        <v>24175.921053333357</v>
      </c>
      <c r="H4" s="22">
        <f>F3*($B$5)</f>
        <v>21000.000000000004</v>
      </c>
      <c r="I4" s="21">
        <f>G4-H4</f>
        <v>3175.9210533333535</v>
      </c>
    </row>
    <row r="5" spans="1:9" x14ac:dyDescent="0.3">
      <c r="A5" s="4" t="s">
        <v>4</v>
      </c>
      <c r="B5" s="44">
        <v>7.0000000000000007E-2</v>
      </c>
      <c r="C5" s="46"/>
      <c r="D5" s="4"/>
      <c r="E5" s="4">
        <f t="shared" ref="E5:E33" si="0">E4+1</f>
        <v>2</v>
      </c>
      <c r="F5" s="21">
        <f t="shared" ref="F5:F33" si="1">F4*(1+$B$5)-G5</f>
        <v>293425.84341959993</v>
      </c>
      <c r="G5" s="21">
        <f>G4</f>
        <v>24175.921053333357</v>
      </c>
      <c r="H5" s="22">
        <f t="shared" ref="H5:H33" si="2">F4*($B$5)</f>
        <v>20777.685526266665</v>
      </c>
      <c r="I5" s="21">
        <f t="shared" ref="I5:I33" si="3">G5-H5</f>
        <v>3398.2355270666922</v>
      </c>
    </row>
    <row r="6" spans="1:9" x14ac:dyDescent="0.3">
      <c r="A6" s="4" t="s">
        <v>5</v>
      </c>
      <c r="B6" s="4">
        <v>30</v>
      </c>
      <c r="D6" s="4"/>
      <c r="E6" s="4">
        <f t="shared" si="0"/>
        <v>3</v>
      </c>
      <c r="F6" s="21">
        <f t="shared" si="1"/>
        <v>289789.73140563857</v>
      </c>
      <c r="G6" s="21">
        <f t="shared" ref="G6:G33" si="4">G5</f>
        <v>24175.921053333357</v>
      </c>
      <c r="H6" s="22">
        <f t="shared" si="2"/>
        <v>20539.809039371998</v>
      </c>
      <c r="I6" s="21">
        <f t="shared" si="3"/>
        <v>3636.1120139613595</v>
      </c>
    </row>
    <row r="7" spans="1:9" x14ac:dyDescent="0.3">
      <c r="A7" s="4"/>
      <c r="B7" s="21"/>
      <c r="C7" s="47"/>
      <c r="D7" s="4"/>
      <c r="E7" s="4">
        <f t="shared" si="0"/>
        <v>4</v>
      </c>
      <c r="F7" s="21">
        <f t="shared" si="1"/>
        <v>285899.0915506999</v>
      </c>
      <c r="G7" s="21">
        <f t="shared" si="4"/>
        <v>24175.921053333357</v>
      </c>
      <c r="H7" s="22">
        <f t="shared" si="2"/>
        <v>20285.281198394703</v>
      </c>
      <c r="I7" s="21">
        <f t="shared" si="3"/>
        <v>3890.639854938654</v>
      </c>
    </row>
    <row r="8" spans="1:9" x14ac:dyDescent="0.3">
      <c r="A8" s="4" t="s">
        <v>52</v>
      </c>
      <c r="B8" s="4">
        <f>B2-B3</f>
        <v>300000</v>
      </c>
      <c r="C8" s="31" t="s">
        <v>90</v>
      </c>
      <c r="D8" s="4"/>
      <c r="E8" s="4">
        <f t="shared" si="0"/>
        <v>5</v>
      </c>
      <c r="F8" s="21">
        <f t="shared" si="1"/>
        <v>281736.10690591554</v>
      </c>
      <c r="G8" s="21">
        <f t="shared" si="4"/>
        <v>24175.921053333357</v>
      </c>
      <c r="H8" s="22">
        <f t="shared" si="2"/>
        <v>20012.936408548994</v>
      </c>
      <c r="I8" s="21">
        <f t="shared" si="3"/>
        <v>4162.9846447843629</v>
      </c>
    </row>
    <row r="9" spans="1:9" x14ac:dyDescent="0.3">
      <c r="A9" s="4" t="s">
        <v>92</v>
      </c>
      <c r="B9" s="45">
        <f>PMT(B5,B6,B8)</f>
        <v>-24175.921053333357</v>
      </c>
      <c r="C9" s="48" t="s">
        <v>91</v>
      </c>
      <c r="D9" s="4"/>
      <c r="E9" s="4">
        <f t="shared" si="0"/>
        <v>6</v>
      </c>
      <c r="F9" s="21">
        <f t="shared" si="1"/>
        <v>277281.71333599626</v>
      </c>
      <c r="G9" s="21">
        <f t="shared" si="4"/>
        <v>24175.921053333357</v>
      </c>
      <c r="H9" s="22">
        <f t="shared" si="2"/>
        <v>19721.527483414091</v>
      </c>
      <c r="I9" s="21">
        <f t="shared" si="3"/>
        <v>4454.3935699192662</v>
      </c>
    </row>
    <row r="10" spans="1:9" x14ac:dyDescent="0.3">
      <c r="A10" s="4"/>
      <c r="B10" s="4"/>
      <c r="D10" s="4"/>
      <c r="E10" s="4">
        <f t="shared" si="0"/>
        <v>7</v>
      </c>
      <c r="F10" s="21">
        <f t="shared" si="1"/>
        <v>272515.51221618266</v>
      </c>
      <c r="G10" s="21">
        <f t="shared" si="4"/>
        <v>24175.921053333357</v>
      </c>
      <c r="H10" s="22">
        <f t="shared" si="2"/>
        <v>19409.71993351974</v>
      </c>
      <c r="I10" s="21">
        <f t="shared" si="3"/>
        <v>4766.201119813617</v>
      </c>
    </row>
    <row r="11" spans="1:9" x14ac:dyDescent="0.3">
      <c r="A11" s="4"/>
      <c r="B11" s="4"/>
      <c r="D11" s="4"/>
      <c r="E11" s="4">
        <f t="shared" si="0"/>
        <v>8</v>
      </c>
      <c r="F11" s="21">
        <f t="shared" si="1"/>
        <v>267415.67701798206</v>
      </c>
      <c r="G11" s="21">
        <f t="shared" si="4"/>
        <v>24175.921053333357</v>
      </c>
      <c r="H11" s="22">
        <f t="shared" si="2"/>
        <v>19076.085855132787</v>
      </c>
      <c r="I11" s="21">
        <f t="shared" si="3"/>
        <v>5099.8351982005697</v>
      </c>
    </row>
    <row r="12" spans="1:9" x14ac:dyDescent="0.3">
      <c r="A12" s="4"/>
      <c r="B12" s="4"/>
      <c r="D12" s="4"/>
      <c r="E12" s="4">
        <f t="shared" si="0"/>
        <v>9</v>
      </c>
      <c r="F12" s="21">
        <f t="shared" si="1"/>
        <v>261958.85335590746</v>
      </c>
      <c r="G12" s="21">
        <f t="shared" si="4"/>
        <v>24175.921053333357</v>
      </c>
      <c r="H12" s="22">
        <f t="shared" si="2"/>
        <v>18719.097391258747</v>
      </c>
      <c r="I12" s="21">
        <f t="shared" si="3"/>
        <v>5456.8236620746102</v>
      </c>
    </row>
    <row r="13" spans="1:9" x14ac:dyDescent="0.3">
      <c r="A13" s="4"/>
      <c r="B13" s="4"/>
      <c r="D13" s="4"/>
      <c r="E13" s="4">
        <f t="shared" si="0"/>
        <v>10</v>
      </c>
      <c r="F13" s="21">
        <f t="shared" si="1"/>
        <v>256120.05203748765</v>
      </c>
      <c r="G13" s="21">
        <f t="shared" si="4"/>
        <v>24175.921053333357</v>
      </c>
      <c r="H13" s="22">
        <f t="shared" si="2"/>
        <v>18337.119734913525</v>
      </c>
      <c r="I13" s="21">
        <f t="shared" si="3"/>
        <v>5838.8013184198317</v>
      </c>
    </row>
    <row r="14" spans="1:9" x14ac:dyDescent="0.3">
      <c r="A14" s="4"/>
      <c r="B14" s="4"/>
      <c r="D14" s="4"/>
      <c r="E14" s="4">
        <f t="shared" si="0"/>
        <v>11</v>
      </c>
      <c r="F14" s="21">
        <f t="shared" si="1"/>
        <v>249872.53462677848</v>
      </c>
      <c r="G14" s="21">
        <f t="shared" si="4"/>
        <v>24175.921053333357</v>
      </c>
      <c r="H14" s="22">
        <f t="shared" si="2"/>
        <v>17928.403642624136</v>
      </c>
      <c r="I14" s="21">
        <f t="shared" si="3"/>
        <v>6247.5174107092207</v>
      </c>
    </row>
    <row r="15" spans="1:9" x14ac:dyDescent="0.3">
      <c r="A15" s="4"/>
      <c r="B15" s="4"/>
      <c r="D15" s="4"/>
      <c r="E15" s="4">
        <f t="shared" si="0"/>
        <v>12</v>
      </c>
      <c r="F15" s="21">
        <f t="shared" si="1"/>
        <v>243187.69099731962</v>
      </c>
      <c r="G15" s="21">
        <f t="shared" si="4"/>
        <v>24175.921053333357</v>
      </c>
      <c r="H15" s="22">
        <f t="shared" si="2"/>
        <v>17491.077423874496</v>
      </c>
      <c r="I15" s="21">
        <f t="shared" si="3"/>
        <v>6684.843629458861</v>
      </c>
    </row>
    <row r="16" spans="1:9" x14ac:dyDescent="0.3">
      <c r="A16" s="4"/>
      <c r="B16" s="4"/>
      <c r="D16" s="4"/>
      <c r="E16" s="4">
        <f t="shared" si="0"/>
        <v>13</v>
      </c>
      <c r="F16" s="21">
        <f t="shared" si="1"/>
        <v>236034.90831379866</v>
      </c>
      <c r="G16" s="21">
        <f t="shared" si="4"/>
        <v>24175.921053333357</v>
      </c>
      <c r="H16" s="22">
        <f t="shared" si="2"/>
        <v>17023.138369812375</v>
      </c>
      <c r="I16" s="21">
        <f t="shared" si="3"/>
        <v>7152.7826835209817</v>
      </c>
    </row>
    <row r="17" spans="1:9" x14ac:dyDescent="0.3">
      <c r="A17" s="4"/>
      <c r="B17" s="4"/>
      <c r="D17" s="4"/>
      <c r="E17" s="4">
        <f t="shared" si="0"/>
        <v>14</v>
      </c>
      <c r="F17" s="21">
        <f t="shared" si="1"/>
        <v>228381.43084243123</v>
      </c>
      <c r="G17" s="21">
        <f t="shared" si="4"/>
        <v>24175.921053333357</v>
      </c>
      <c r="H17" s="22">
        <f t="shared" si="2"/>
        <v>16522.443581965908</v>
      </c>
      <c r="I17" s="21">
        <f t="shared" si="3"/>
        <v>7653.4774713674487</v>
      </c>
    </row>
    <row r="18" spans="1:9" x14ac:dyDescent="0.3">
      <c r="A18" s="4"/>
      <c r="B18" s="4"/>
      <c r="D18" s="4"/>
      <c r="E18" s="4">
        <f t="shared" si="0"/>
        <v>15</v>
      </c>
      <c r="F18" s="21">
        <f t="shared" si="1"/>
        <v>220192.20994806808</v>
      </c>
      <c r="G18" s="21">
        <f t="shared" si="4"/>
        <v>24175.921053333357</v>
      </c>
      <c r="H18" s="22">
        <f t="shared" si="2"/>
        <v>15986.700158970189</v>
      </c>
      <c r="I18" s="21">
        <f t="shared" si="3"/>
        <v>8189.2208943631686</v>
      </c>
    </row>
    <row r="19" spans="1:9" x14ac:dyDescent="0.3">
      <c r="A19" s="4"/>
      <c r="B19" s="4"/>
      <c r="D19" s="4"/>
      <c r="E19" s="4">
        <f t="shared" si="0"/>
        <v>16</v>
      </c>
      <c r="F19" s="21">
        <f t="shared" si="1"/>
        <v>211429.74359109951</v>
      </c>
      <c r="G19" s="21">
        <f t="shared" si="4"/>
        <v>24175.921053333357</v>
      </c>
      <c r="H19" s="22">
        <f t="shared" si="2"/>
        <v>15413.454696364766</v>
      </c>
      <c r="I19" s="21">
        <f t="shared" si="3"/>
        <v>8762.4663569685908</v>
      </c>
    </row>
    <row r="20" spans="1:9" x14ac:dyDescent="0.3">
      <c r="A20" s="4"/>
      <c r="B20" s="4"/>
      <c r="D20" s="4"/>
      <c r="E20" s="4">
        <f t="shared" si="0"/>
        <v>17</v>
      </c>
      <c r="F20" s="21">
        <f t="shared" si="1"/>
        <v>202053.90458914315</v>
      </c>
      <c r="G20" s="21">
        <f t="shared" si="4"/>
        <v>24175.921053333357</v>
      </c>
      <c r="H20" s="22">
        <f t="shared" si="2"/>
        <v>14800.082051376967</v>
      </c>
      <c r="I20" s="21">
        <f t="shared" si="3"/>
        <v>9375.8390019563903</v>
      </c>
    </row>
    <row r="21" spans="1:9" x14ac:dyDescent="0.3">
      <c r="A21" s="4"/>
      <c r="B21" s="4"/>
      <c r="D21" s="4"/>
      <c r="E21" s="4">
        <f t="shared" si="0"/>
        <v>18</v>
      </c>
      <c r="F21" s="21">
        <f t="shared" si="1"/>
        <v>192021.75685704983</v>
      </c>
      <c r="G21" s="21">
        <f t="shared" si="4"/>
        <v>24175.921053333357</v>
      </c>
      <c r="H21" s="22">
        <f t="shared" si="2"/>
        <v>14143.773321240022</v>
      </c>
      <c r="I21" s="21">
        <f t="shared" si="3"/>
        <v>10032.147732093335</v>
      </c>
    </row>
    <row r="22" spans="1:9" x14ac:dyDescent="0.3">
      <c r="A22" s="4"/>
      <c r="B22" s="4"/>
      <c r="D22" s="4"/>
      <c r="E22" s="4">
        <f t="shared" si="0"/>
        <v>19</v>
      </c>
      <c r="F22" s="21">
        <f t="shared" si="1"/>
        <v>181287.35878370996</v>
      </c>
      <c r="G22" s="21">
        <f t="shared" si="4"/>
        <v>24175.921053333357</v>
      </c>
      <c r="H22" s="22">
        <f t="shared" si="2"/>
        <v>13441.52297999349</v>
      </c>
      <c r="I22" s="21">
        <f t="shared" si="3"/>
        <v>10734.398073339868</v>
      </c>
    </row>
    <row r="23" spans="1:9" x14ac:dyDescent="0.3">
      <c r="A23" s="4"/>
      <c r="B23" s="4"/>
      <c r="D23" s="4"/>
      <c r="E23" s="4">
        <f t="shared" si="0"/>
        <v>20</v>
      </c>
      <c r="F23" s="21">
        <f t="shared" si="1"/>
        <v>169801.55284523632</v>
      </c>
      <c r="G23" s="21">
        <f t="shared" si="4"/>
        <v>24175.921053333357</v>
      </c>
      <c r="H23" s="22">
        <f t="shared" si="2"/>
        <v>12690.115114859698</v>
      </c>
      <c r="I23" s="21">
        <f t="shared" si="3"/>
        <v>11485.805938473659</v>
      </c>
    </row>
    <row r="24" spans="1:9" x14ac:dyDescent="0.3">
      <c r="A24" s="4"/>
      <c r="B24" s="4"/>
      <c r="D24" s="4"/>
      <c r="E24" s="4">
        <f t="shared" si="0"/>
        <v>21</v>
      </c>
      <c r="F24" s="21">
        <f t="shared" si="1"/>
        <v>157511.74049106953</v>
      </c>
      <c r="G24" s="21">
        <f t="shared" si="4"/>
        <v>24175.921053333357</v>
      </c>
      <c r="H24" s="22">
        <f t="shared" si="2"/>
        <v>11886.108699166543</v>
      </c>
      <c r="I24" s="21">
        <f t="shared" si="3"/>
        <v>12289.812354166814</v>
      </c>
    </row>
    <row r="25" spans="1:9" x14ac:dyDescent="0.3">
      <c r="A25" s="4"/>
      <c r="B25" s="4"/>
      <c r="D25" s="4"/>
      <c r="E25" s="4">
        <f t="shared" si="0"/>
        <v>22</v>
      </c>
      <c r="F25" s="21">
        <f t="shared" si="1"/>
        <v>144361.64127211107</v>
      </c>
      <c r="G25" s="21">
        <f t="shared" si="4"/>
        <v>24175.921053333357</v>
      </c>
      <c r="H25" s="22">
        <f t="shared" si="2"/>
        <v>11025.821834374869</v>
      </c>
      <c r="I25" s="21">
        <f t="shared" si="3"/>
        <v>13150.099218958489</v>
      </c>
    </row>
    <row r="26" spans="1:9" x14ac:dyDescent="0.3">
      <c r="A26" s="4"/>
      <c r="B26" s="4"/>
      <c r="D26" s="4"/>
      <c r="E26" s="4">
        <f t="shared" si="0"/>
        <v>23</v>
      </c>
      <c r="F26" s="21">
        <f t="shared" si="1"/>
        <v>130291.0351078255</v>
      </c>
      <c r="G26" s="21">
        <f t="shared" si="4"/>
        <v>24175.921053333357</v>
      </c>
      <c r="H26" s="22">
        <f t="shared" si="2"/>
        <v>10105.314889047775</v>
      </c>
      <c r="I26" s="21">
        <f t="shared" si="3"/>
        <v>14070.606164285582</v>
      </c>
    </row>
    <row r="27" spans="1:9" x14ac:dyDescent="0.3">
      <c r="A27" s="4"/>
      <c r="B27" s="4"/>
      <c r="D27" s="4"/>
      <c r="E27" s="4">
        <f t="shared" si="0"/>
        <v>24</v>
      </c>
      <c r="F27" s="21">
        <f t="shared" si="1"/>
        <v>115235.48651203993</v>
      </c>
      <c r="G27" s="21">
        <f t="shared" si="4"/>
        <v>24175.921053333357</v>
      </c>
      <c r="H27" s="22">
        <f t="shared" si="2"/>
        <v>9120.3724575477863</v>
      </c>
      <c r="I27" s="21">
        <f t="shared" si="3"/>
        <v>15055.548595785571</v>
      </c>
    </row>
    <row r="28" spans="1:9" x14ac:dyDescent="0.3">
      <c r="A28" s="4"/>
      <c r="B28" s="4"/>
      <c r="D28" s="4"/>
      <c r="E28" s="4">
        <f t="shared" si="0"/>
        <v>25</v>
      </c>
      <c r="F28" s="21">
        <f t="shared" si="1"/>
        <v>99126.049514549377</v>
      </c>
      <c r="G28" s="21">
        <f t="shared" si="4"/>
        <v>24175.921053333357</v>
      </c>
      <c r="H28" s="22">
        <f t="shared" si="2"/>
        <v>8066.4840558427959</v>
      </c>
      <c r="I28" s="21">
        <f t="shared" si="3"/>
        <v>16109.43699749056</v>
      </c>
    </row>
    <row r="29" spans="1:9" x14ac:dyDescent="0.3">
      <c r="A29" s="4"/>
      <c r="B29" s="4"/>
      <c r="D29" s="4"/>
      <c r="E29" s="4">
        <f t="shared" si="0"/>
        <v>26</v>
      </c>
      <c r="F29" s="21">
        <f t="shared" si="1"/>
        <v>81888.951927234491</v>
      </c>
      <c r="G29" s="21">
        <f t="shared" si="4"/>
        <v>24175.921053333357</v>
      </c>
      <c r="H29" s="22">
        <f t="shared" si="2"/>
        <v>6938.8234660184571</v>
      </c>
      <c r="I29" s="21">
        <f t="shared" si="3"/>
        <v>17237.0975873149</v>
      </c>
    </row>
    <row r="30" spans="1:9" x14ac:dyDescent="0.3">
      <c r="A30" s="4"/>
      <c r="B30" s="4"/>
      <c r="D30" s="4"/>
      <c r="E30" s="4">
        <f t="shared" si="0"/>
        <v>27</v>
      </c>
      <c r="F30" s="21">
        <f t="shared" si="1"/>
        <v>63445.257508807554</v>
      </c>
      <c r="G30" s="21">
        <f t="shared" si="4"/>
        <v>24175.921053333357</v>
      </c>
      <c r="H30" s="22">
        <f t="shared" si="2"/>
        <v>5732.2266349064148</v>
      </c>
      <c r="I30" s="21">
        <f t="shared" si="3"/>
        <v>18443.694418426941</v>
      </c>
    </row>
    <row r="31" spans="1:9" x14ac:dyDescent="0.3">
      <c r="A31" s="4"/>
      <c r="B31" s="4"/>
      <c r="D31" s="4"/>
      <c r="E31" s="4">
        <f t="shared" si="0"/>
        <v>28</v>
      </c>
      <c r="F31" s="21">
        <f t="shared" si="1"/>
        <v>43710.504481090727</v>
      </c>
      <c r="G31" s="21">
        <f t="shared" si="4"/>
        <v>24175.921053333357</v>
      </c>
      <c r="H31" s="22">
        <f t="shared" si="2"/>
        <v>4441.1680256165291</v>
      </c>
      <c r="I31" s="21">
        <f t="shared" si="3"/>
        <v>19734.753027716826</v>
      </c>
    </row>
    <row r="32" spans="1:9" x14ac:dyDescent="0.3">
      <c r="A32" s="4"/>
      <c r="B32" s="4"/>
      <c r="D32" s="4"/>
      <c r="E32" s="4">
        <f t="shared" si="0"/>
        <v>29</v>
      </c>
      <c r="F32" s="21">
        <f t="shared" si="1"/>
        <v>22594.318741433726</v>
      </c>
      <c r="G32" s="21">
        <f t="shared" si="4"/>
        <v>24175.921053333357</v>
      </c>
      <c r="H32" s="22">
        <f t="shared" si="2"/>
        <v>3059.7353136763513</v>
      </c>
      <c r="I32" s="21">
        <f t="shared" si="3"/>
        <v>21116.185739657005</v>
      </c>
    </row>
    <row r="33" spans="1:9" x14ac:dyDescent="0.3">
      <c r="A33" s="4"/>
      <c r="B33" s="4"/>
      <c r="D33" s="4"/>
      <c r="E33" s="4">
        <f t="shared" si="0"/>
        <v>30</v>
      </c>
      <c r="F33" s="45">
        <f t="shared" si="1"/>
        <v>7.312337402254343E-10</v>
      </c>
      <c r="G33" s="21">
        <f t="shared" si="4"/>
        <v>24175.921053333357</v>
      </c>
      <c r="H33" s="22">
        <f t="shared" si="2"/>
        <v>1581.602311900361</v>
      </c>
      <c r="I33" s="21">
        <f t="shared" si="3"/>
        <v>22594.318741432995</v>
      </c>
    </row>
  </sheetData>
  <mergeCells count="1">
    <mergeCell ref="E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4D3F-FD00-423C-9E4C-AF0A96B6F388}">
  <dimension ref="A1:E16"/>
  <sheetViews>
    <sheetView zoomScale="115" zoomScaleNormal="115" workbookViewId="0">
      <selection activeCell="B1" sqref="B1"/>
    </sheetView>
  </sheetViews>
  <sheetFormatPr defaultRowHeight="14.4" x14ac:dyDescent="0.3"/>
  <cols>
    <col min="1" max="1" width="12.6640625" style="28" bestFit="1" customWidth="1"/>
    <col min="2" max="2" width="8.88671875" style="28"/>
    <col min="3" max="3" width="14.5546875" style="28" bestFit="1" customWidth="1"/>
    <col min="4" max="4" width="16.88671875" style="28" bestFit="1" customWidth="1"/>
    <col min="5" max="5" width="11.5546875" style="28" bestFit="1" customWidth="1"/>
    <col min="6" max="16384" width="8.88671875" style="28"/>
  </cols>
  <sheetData>
    <row r="1" spans="1:5" x14ac:dyDescent="0.3">
      <c r="A1" s="28" t="s">
        <v>85</v>
      </c>
      <c r="B1" s="28">
        <v>10000</v>
      </c>
    </row>
    <row r="2" spans="1:5" x14ac:dyDescent="0.3">
      <c r="A2" s="28" t="s">
        <v>84</v>
      </c>
      <c r="B2" s="28">
        <v>8</v>
      </c>
    </row>
    <row r="3" spans="1:5" x14ac:dyDescent="0.3">
      <c r="A3" s="28" t="s">
        <v>68</v>
      </c>
      <c r="B3" s="41">
        <v>0.04</v>
      </c>
    </row>
    <row r="4" spans="1:5" x14ac:dyDescent="0.3">
      <c r="B4" s="41"/>
    </row>
    <row r="5" spans="1:5" x14ac:dyDescent="0.3">
      <c r="A5" s="42" t="s">
        <v>87</v>
      </c>
      <c r="B5" s="42"/>
    </row>
    <row r="7" spans="1:5" x14ac:dyDescent="0.3">
      <c r="B7" s="43" t="s">
        <v>9</v>
      </c>
      <c r="C7" s="43" t="s">
        <v>12</v>
      </c>
      <c r="D7" s="43" t="s">
        <v>86</v>
      </c>
    </row>
    <row r="8" spans="1:5" x14ac:dyDescent="0.3">
      <c r="B8" s="28">
        <v>0</v>
      </c>
      <c r="D8" s="40"/>
    </row>
    <row r="9" spans="1:5" x14ac:dyDescent="0.3">
      <c r="C9" s="37"/>
      <c r="E9" s="38"/>
    </row>
    <row r="10" spans="1:5" x14ac:dyDescent="0.3">
      <c r="C10" s="37"/>
      <c r="E10" s="38"/>
    </row>
    <row r="11" spans="1:5" x14ac:dyDescent="0.3">
      <c r="C11" s="37"/>
      <c r="E11" s="38"/>
    </row>
    <row r="12" spans="1:5" x14ac:dyDescent="0.3">
      <c r="C12" s="37"/>
      <c r="E12" s="38"/>
    </row>
    <row r="13" spans="1:5" x14ac:dyDescent="0.3">
      <c r="C13" s="37"/>
      <c r="E13" s="38"/>
    </row>
    <row r="14" spans="1:5" x14ac:dyDescent="0.3">
      <c r="C14" s="37"/>
      <c r="E14" s="38"/>
    </row>
    <row r="15" spans="1:5" x14ac:dyDescent="0.3">
      <c r="C15" s="37"/>
      <c r="E15" s="38"/>
    </row>
    <row r="16" spans="1:5" x14ac:dyDescent="0.3">
      <c r="C16" s="37"/>
      <c r="E16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B0DE-DCEE-41DE-8600-BA5C09843743}">
  <dimension ref="A1:F15"/>
  <sheetViews>
    <sheetView zoomScale="130" zoomScaleNormal="130" workbookViewId="0">
      <selection activeCell="C7" sqref="C7"/>
    </sheetView>
  </sheetViews>
  <sheetFormatPr defaultRowHeight="14.4" x14ac:dyDescent="0.3"/>
  <cols>
    <col min="1" max="1" width="10.77734375" style="4" bestFit="1" customWidth="1"/>
    <col min="2" max="2" width="8.88671875" style="4"/>
    <col min="3" max="3" width="14.77734375" style="4" bestFit="1" customWidth="1"/>
    <col min="4" max="4" width="10.21875" style="4" bestFit="1" customWidth="1"/>
    <col min="5" max="5" width="11.5546875" style="4" bestFit="1" customWidth="1"/>
    <col min="6" max="6" width="24.77734375" style="4" bestFit="1" customWidth="1"/>
    <col min="7" max="16384" width="8.88671875" style="4"/>
  </cols>
  <sheetData>
    <row r="1" spans="1:6" x14ac:dyDescent="0.3">
      <c r="C1" s="4" t="s">
        <v>7</v>
      </c>
      <c r="D1" s="4">
        <v>0.04</v>
      </c>
      <c r="E1" s="4" t="s">
        <v>68</v>
      </c>
      <c r="F1" s="21"/>
    </row>
    <row r="2" spans="1:6" x14ac:dyDescent="0.3">
      <c r="C2" s="4" t="s">
        <v>8</v>
      </c>
      <c r="D2" s="4">
        <f>D1/2</f>
        <v>0.02</v>
      </c>
      <c r="E2" s="50" t="s">
        <v>93</v>
      </c>
    </row>
    <row r="3" spans="1:6" x14ac:dyDescent="0.3">
      <c r="C3" s="31" t="s">
        <v>88</v>
      </c>
    </row>
    <row r="4" spans="1:6" x14ac:dyDescent="0.3">
      <c r="C4" s="31"/>
    </row>
    <row r="5" spans="1:6" x14ac:dyDescent="0.3">
      <c r="B5" s="24" t="s">
        <v>9</v>
      </c>
      <c r="C5" s="24" t="s">
        <v>10</v>
      </c>
      <c r="D5" s="24" t="s">
        <v>53</v>
      </c>
      <c r="E5" s="24" t="s">
        <v>54</v>
      </c>
      <c r="F5" s="24" t="s">
        <v>55</v>
      </c>
    </row>
    <row r="6" spans="1:6" x14ac:dyDescent="0.3">
      <c r="B6" s="4">
        <v>0</v>
      </c>
      <c r="E6" s="49">
        <f>SUM(D7:D14)</f>
        <v>73254.814404944234</v>
      </c>
    </row>
    <row r="7" spans="1:6" x14ac:dyDescent="0.3">
      <c r="A7" s="21"/>
      <c r="B7" s="4">
        <v>1</v>
      </c>
      <c r="C7" s="22">
        <v>10000</v>
      </c>
      <c r="D7" s="22">
        <f>C7/(1+$D$2)^B7</f>
        <v>9803.9215686274511</v>
      </c>
      <c r="F7" s="23">
        <f>E6*(1+$D$2)-C7</f>
        <v>64719.910693043115</v>
      </c>
    </row>
    <row r="8" spans="1:6" x14ac:dyDescent="0.3">
      <c r="B8" s="4">
        <v>2</v>
      </c>
      <c r="C8" s="22">
        <v>10000</v>
      </c>
      <c r="D8" s="22">
        <f t="shared" ref="D8:D14" si="0">C8/(1+$D$2)^B8</f>
        <v>9611.6878123798542</v>
      </c>
      <c r="F8" s="23">
        <f>F7*(1+$D$2)-C8</f>
        <v>56014.308906903985</v>
      </c>
    </row>
    <row r="9" spans="1:6" x14ac:dyDescent="0.3">
      <c r="B9" s="4">
        <v>3</v>
      </c>
      <c r="C9" s="22">
        <v>10000</v>
      </c>
      <c r="D9" s="22">
        <f t="shared" si="0"/>
        <v>9423.2233454704456</v>
      </c>
      <c r="F9" s="23">
        <f t="shared" ref="F9:F14" si="1">F8*(1+$D$2)-C9</f>
        <v>47134.595085042063</v>
      </c>
    </row>
    <row r="10" spans="1:6" x14ac:dyDescent="0.3">
      <c r="B10" s="4">
        <v>4</v>
      </c>
      <c r="C10" s="22">
        <v>10000</v>
      </c>
      <c r="D10" s="22">
        <f t="shared" si="0"/>
        <v>9238.4542602651418</v>
      </c>
      <c r="F10" s="23">
        <f t="shared" si="1"/>
        <v>38077.286986742904</v>
      </c>
    </row>
    <row r="11" spans="1:6" x14ac:dyDescent="0.3">
      <c r="B11" s="4">
        <v>5</v>
      </c>
      <c r="C11" s="22">
        <v>10000</v>
      </c>
      <c r="D11" s="22">
        <f t="shared" si="0"/>
        <v>9057.3080982991596</v>
      </c>
      <c r="F11" s="23">
        <f t="shared" si="1"/>
        <v>28838.832726477762</v>
      </c>
    </row>
    <row r="12" spans="1:6" x14ac:dyDescent="0.3">
      <c r="B12" s="4">
        <v>6</v>
      </c>
      <c r="C12" s="22">
        <v>10000</v>
      </c>
      <c r="D12" s="22">
        <f t="shared" si="0"/>
        <v>8879.7138218619202</v>
      </c>
      <c r="F12" s="23">
        <f t="shared" si="1"/>
        <v>19415.609381007318</v>
      </c>
    </row>
    <row r="13" spans="1:6" x14ac:dyDescent="0.3">
      <c r="B13" s="4">
        <v>7</v>
      </c>
      <c r="C13" s="22">
        <v>10000</v>
      </c>
      <c r="D13" s="22">
        <f t="shared" si="0"/>
        <v>8705.6017861391392</v>
      </c>
      <c r="F13" s="23">
        <f t="shared" si="1"/>
        <v>9803.9215686274656</v>
      </c>
    </row>
    <row r="14" spans="1:6" x14ac:dyDescent="0.3">
      <c r="B14" s="4">
        <v>8</v>
      </c>
      <c r="C14" s="22">
        <v>10000</v>
      </c>
      <c r="D14" s="22">
        <f t="shared" si="0"/>
        <v>8534.9037119011155</v>
      </c>
      <c r="F14" s="25">
        <f t="shared" si="1"/>
        <v>1.4551915228366852E-11</v>
      </c>
    </row>
    <row r="15" spans="1:6" x14ac:dyDescent="0.3">
      <c r="F15" s="3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215A-1ABE-45E6-8C7F-C95A6C4FC7D3}">
  <dimension ref="A1:I363"/>
  <sheetViews>
    <sheetView zoomScale="115" zoomScaleNormal="115" workbookViewId="0">
      <selection activeCell="B11" sqref="B11"/>
    </sheetView>
  </sheetViews>
  <sheetFormatPr defaultRowHeight="14.4" x14ac:dyDescent="0.3"/>
  <cols>
    <col min="1" max="1" width="16.6640625" style="4" customWidth="1"/>
    <col min="2" max="2" width="16.77734375" style="4" bestFit="1" customWidth="1"/>
    <col min="3" max="3" width="12.44140625" style="4" bestFit="1" customWidth="1"/>
    <col min="4" max="4" width="8.88671875" style="4"/>
    <col min="5" max="5" width="12.44140625" style="4" bestFit="1" customWidth="1"/>
    <col min="6" max="7" width="8.88671875" style="4"/>
    <col min="8" max="9" width="12.44140625" style="4" bestFit="1" customWidth="1"/>
    <col min="10" max="16384" width="8.88671875" style="4"/>
  </cols>
  <sheetData>
    <row r="1" spans="1:9" x14ac:dyDescent="0.3">
      <c r="G1" s="35" t="s">
        <v>0</v>
      </c>
      <c r="H1" s="35"/>
    </row>
    <row r="2" spans="1:9" x14ac:dyDescent="0.3">
      <c r="B2" s="4" t="s">
        <v>94</v>
      </c>
      <c r="C2" s="22">
        <v>2356</v>
      </c>
      <c r="E2" s="21"/>
      <c r="G2" s="24" t="s">
        <v>9</v>
      </c>
      <c r="H2" s="24" t="s">
        <v>16</v>
      </c>
    </row>
    <row r="3" spans="1:9" x14ac:dyDescent="0.3">
      <c r="B3" s="4" t="s">
        <v>56</v>
      </c>
      <c r="C3" s="4">
        <v>30</v>
      </c>
      <c r="D3" s="4" t="s">
        <v>14</v>
      </c>
      <c r="H3" s="21"/>
      <c r="I3" s="22"/>
    </row>
    <row r="4" spans="1:9" x14ac:dyDescent="0.3">
      <c r="H4" s="22"/>
      <c r="I4" s="22"/>
    </row>
    <row r="5" spans="1:9" x14ac:dyDescent="0.3">
      <c r="B5" s="4" t="s">
        <v>58</v>
      </c>
      <c r="C5" s="4">
        <v>4</v>
      </c>
      <c r="H5" s="22"/>
      <c r="I5" s="22"/>
    </row>
    <row r="6" spans="1:9" x14ac:dyDescent="0.3">
      <c r="B6" s="4" t="s">
        <v>59</v>
      </c>
      <c r="C6" s="4">
        <v>8</v>
      </c>
      <c r="H6" s="22"/>
      <c r="I6" s="22"/>
    </row>
    <row r="7" spans="1:9" x14ac:dyDescent="0.3">
      <c r="B7" s="4" t="s">
        <v>60</v>
      </c>
      <c r="C7" s="4">
        <f>C5*12+C6</f>
        <v>56</v>
      </c>
      <c r="H7" s="22"/>
      <c r="I7" s="22"/>
    </row>
    <row r="8" spans="1:9" x14ac:dyDescent="0.3">
      <c r="B8" s="28"/>
      <c r="C8" s="28"/>
      <c r="H8" s="22"/>
      <c r="I8" s="22"/>
    </row>
    <row r="9" spans="1:9" x14ac:dyDescent="0.3">
      <c r="A9" s="28"/>
      <c r="B9" s="28" t="s">
        <v>68</v>
      </c>
      <c r="C9" s="52">
        <f>(6+3/8)/100</f>
        <v>6.3750000000000001E-2</v>
      </c>
      <c r="D9" s="28"/>
      <c r="E9" s="28"/>
      <c r="H9" s="22"/>
      <c r="I9" s="22"/>
    </row>
    <row r="10" spans="1:9" x14ac:dyDescent="0.3">
      <c r="B10" s="4" t="s">
        <v>125</v>
      </c>
      <c r="C10" s="42"/>
      <c r="D10" s="28"/>
      <c r="E10" s="28"/>
      <c r="H10" s="22"/>
      <c r="I10" s="22"/>
    </row>
    <row r="11" spans="1:9" x14ac:dyDescent="0.3">
      <c r="A11" s="28"/>
      <c r="B11" s="28"/>
      <c r="C11" s="40"/>
      <c r="D11" s="28"/>
      <c r="E11" s="28"/>
      <c r="H11" s="22"/>
      <c r="I11" s="22"/>
    </row>
    <row r="12" spans="1:9" x14ac:dyDescent="0.3">
      <c r="A12" s="28"/>
      <c r="D12" s="28"/>
      <c r="E12" s="28"/>
      <c r="H12" s="22"/>
      <c r="I12" s="22"/>
    </row>
    <row r="13" spans="1:9" x14ac:dyDescent="0.3">
      <c r="A13" s="28"/>
      <c r="D13" s="28"/>
      <c r="E13" s="28"/>
      <c r="H13" s="22"/>
      <c r="I13" s="22"/>
    </row>
    <row r="14" spans="1:9" x14ac:dyDescent="0.3">
      <c r="A14" s="28"/>
      <c r="B14" s="28"/>
      <c r="C14" s="28"/>
      <c r="D14" s="28"/>
      <c r="E14" s="28"/>
      <c r="H14" s="22"/>
      <c r="I14" s="22"/>
    </row>
    <row r="15" spans="1:9" x14ac:dyDescent="0.3">
      <c r="A15" s="28"/>
      <c r="B15" s="28"/>
      <c r="C15" s="28"/>
      <c r="D15" s="28"/>
      <c r="E15" s="28"/>
      <c r="H15" s="22"/>
      <c r="I15" s="22"/>
    </row>
    <row r="16" spans="1:9" x14ac:dyDescent="0.3">
      <c r="A16" s="28"/>
      <c r="B16" s="28"/>
      <c r="C16" s="28"/>
      <c r="D16" s="28"/>
      <c r="E16" s="28"/>
      <c r="H16" s="22"/>
      <c r="I16" s="22"/>
    </row>
    <row r="17" spans="1:9" x14ac:dyDescent="0.3">
      <c r="A17" s="28"/>
      <c r="B17" s="28"/>
      <c r="C17" s="28"/>
      <c r="D17" s="28"/>
      <c r="E17" s="28"/>
      <c r="H17" s="22"/>
      <c r="I17" s="22"/>
    </row>
    <row r="18" spans="1:9" x14ac:dyDescent="0.3">
      <c r="H18" s="22"/>
      <c r="I18" s="22"/>
    </row>
    <row r="19" spans="1:9" x14ac:dyDescent="0.3">
      <c r="H19" s="22"/>
      <c r="I19" s="22"/>
    </row>
    <row r="20" spans="1:9" x14ac:dyDescent="0.3">
      <c r="H20" s="22"/>
      <c r="I20" s="22"/>
    </row>
    <row r="21" spans="1:9" x14ac:dyDescent="0.3">
      <c r="H21" s="22"/>
      <c r="I21" s="22"/>
    </row>
    <row r="22" spans="1:9" x14ac:dyDescent="0.3">
      <c r="H22" s="22"/>
      <c r="I22" s="22"/>
    </row>
    <row r="23" spans="1:9" x14ac:dyDescent="0.3">
      <c r="H23" s="22"/>
      <c r="I23" s="22"/>
    </row>
    <row r="24" spans="1:9" x14ac:dyDescent="0.3">
      <c r="H24" s="22"/>
      <c r="I24" s="22"/>
    </row>
    <row r="25" spans="1:9" x14ac:dyDescent="0.3">
      <c r="H25" s="22"/>
      <c r="I25" s="22"/>
    </row>
    <row r="26" spans="1:9" x14ac:dyDescent="0.3">
      <c r="H26" s="22"/>
      <c r="I26" s="22"/>
    </row>
    <row r="27" spans="1:9" x14ac:dyDescent="0.3">
      <c r="H27" s="22"/>
      <c r="I27" s="22"/>
    </row>
    <row r="28" spans="1:9" x14ac:dyDescent="0.3">
      <c r="H28" s="22"/>
      <c r="I28" s="22"/>
    </row>
    <row r="29" spans="1:9" x14ac:dyDescent="0.3">
      <c r="H29" s="22"/>
      <c r="I29" s="22"/>
    </row>
    <row r="30" spans="1:9" x14ac:dyDescent="0.3">
      <c r="H30" s="22"/>
      <c r="I30" s="22"/>
    </row>
    <row r="31" spans="1:9" x14ac:dyDescent="0.3">
      <c r="H31" s="22"/>
      <c r="I31" s="22"/>
    </row>
    <row r="32" spans="1:9" x14ac:dyDescent="0.3">
      <c r="H32" s="22"/>
      <c r="I32" s="22"/>
    </row>
    <row r="33" spans="8:9" x14ac:dyDescent="0.3">
      <c r="H33" s="22"/>
      <c r="I33" s="22"/>
    </row>
    <row r="34" spans="8:9" x14ac:dyDescent="0.3">
      <c r="H34" s="22"/>
      <c r="I34" s="22"/>
    </row>
    <row r="35" spans="8:9" x14ac:dyDescent="0.3">
      <c r="H35" s="22"/>
      <c r="I35" s="22"/>
    </row>
    <row r="36" spans="8:9" x14ac:dyDescent="0.3">
      <c r="H36" s="22"/>
      <c r="I36" s="22"/>
    </row>
    <row r="37" spans="8:9" x14ac:dyDescent="0.3">
      <c r="H37" s="22"/>
      <c r="I37" s="22"/>
    </row>
    <row r="38" spans="8:9" x14ac:dyDescent="0.3">
      <c r="H38" s="22"/>
      <c r="I38" s="22"/>
    </row>
    <row r="39" spans="8:9" x14ac:dyDescent="0.3">
      <c r="H39" s="22"/>
      <c r="I39" s="22"/>
    </row>
    <row r="40" spans="8:9" x14ac:dyDescent="0.3">
      <c r="H40" s="22"/>
      <c r="I40" s="22"/>
    </row>
    <row r="41" spans="8:9" x14ac:dyDescent="0.3">
      <c r="H41" s="22"/>
      <c r="I41" s="22"/>
    </row>
    <row r="42" spans="8:9" x14ac:dyDescent="0.3">
      <c r="H42" s="22"/>
      <c r="I42" s="22"/>
    </row>
    <row r="43" spans="8:9" x14ac:dyDescent="0.3">
      <c r="H43" s="22"/>
      <c r="I43" s="22"/>
    </row>
    <row r="44" spans="8:9" x14ac:dyDescent="0.3">
      <c r="H44" s="22"/>
      <c r="I44" s="22"/>
    </row>
    <row r="45" spans="8:9" x14ac:dyDescent="0.3">
      <c r="H45" s="22"/>
      <c r="I45" s="22"/>
    </row>
    <row r="46" spans="8:9" x14ac:dyDescent="0.3">
      <c r="H46" s="22"/>
      <c r="I46" s="22"/>
    </row>
    <row r="47" spans="8:9" x14ac:dyDescent="0.3">
      <c r="H47" s="22"/>
      <c r="I47" s="22"/>
    </row>
    <row r="48" spans="8:9" x14ac:dyDescent="0.3">
      <c r="H48" s="22"/>
      <c r="I48" s="22"/>
    </row>
    <row r="49" spans="7:9" x14ac:dyDescent="0.3">
      <c r="H49" s="22"/>
      <c r="I49" s="22"/>
    </row>
    <row r="50" spans="7:9" x14ac:dyDescent="0.3">
      <c r="H50" s="22"/>
      <c r="I50" s="22"/>
    </row>
    <row r="51" spans="7:9" x14ac:dyDescent="0.3">
      <c r="H51" s="22"/>
      <c r="I51" s="22"/>
    </row>
    <row r="52" spans="7:9" x14ac:dyDescent="0.3">
      <c r="H52" s="22"/>
      <c r="I52" s="22"/>
    </row>
    <row r="53" spans="7:9" x14ac:dyDescent="0.3">
      <c r="H53" s="22"/>
      <c r="I53" s="22"/>
    </row>
    <row r="54" spans="7:9" x14ac:dyDescent="0.3">
      <c r="H54" s="22"/>
      <c r="I54" s="22"/>
    </row>
    <row r="55" spans="7:9" x14ac:dyDescent="0.3">
      <c r="H55" s="22"/>
      <c r="I55" s="22"/>
    </row>
    <row r="56" spans="7:9" x14ac:dyDescent="0.3">
      <c r="H56" s="22"/>
      <c r="I56" s="22"/>
    </row>
    <row r="57" spans="7:9" x14ac:dyDescent="0.3">
      <c r="H57" s="22"/>
      <c r="I57" s="22"/>
    </row>
    <row r="58" spans="7:9" x14ac:dyDescent="0.3">
      <c r="H58" s="22"/>
      <c r="I58" s="22"/>
    </row>
    <row r="59" spans="7:9" x14ac:dyDescent="0.3">
      <c r="G59" s="32"/>
      <c r="H59" s="51"/>
      <c r="I59" s="22"/>
    </row>
    <row r="60" spans="7:9" x14ac:dyDescent="0.3">
      <c r="H60" s="22"/>
      <c r="I60" s="22"/>
    </row>
    <row r="61" spans="7:9" x14ac:dyDescent="0.3">
      <c r="H61" s="22"/>
      <c r="I61" s="22"/>
    </row>
    <row r="62" spans="7:9" x14ac:dyDescent="0.3">
      <c r="H62" s="22"/>
      <c r="I62" s="22"/>
    </row>
    <row r="63" spans="7:9" x14ac:dyDescent="0.3">
      <c r="H63" s="22"/>
      <c r="I63" s="22"/>
    </row>
    <row r="64" spans="7:9" x14ac:dyDescent="0.3">
      <c r="H64" s="22"/>
      <c r="I64" s="22"/>
    </row>
    <row r="65" spans="8:9" x14ac:dyDescent="0.3">
      <c r="H65" s="22"/>
      <c r="I65" s="22"/>
    </row>
    <row r="66" spans="8:9" x14ac:dyDescent="0.3">
      <c r="H66" s="22"/>
      <c r="I66" s="22"/>
    </row>
    <row r="67" spans="8:9" x14ac:dyDescent="0.3">
      <c r="H67" s="22"/>
      <c r="I67" s="22"/>
    </row>
    <row r="68" spans="8:9" x14ac:dyDescent="0.3">
      <c r="H68" s="22"/>
      <c r="I68" s="22"/>
    </row>
    <row r="69" spans="8:9" x14ac:dyDescent="0.3">
      <c r="H69" s="22"/>
      <c r="I69" s="22"/>
    </row>
    <row r="70" spans="8:9" x14ac:dyDescent="0.3">
      <c r="H70" s="22"/>
      <c r="I70" s="22"/>
    </row>
    <row r="71" spans="8:9" x14ac:dyDescent="0.3">
      <c r="H71" s="22"/>
      <c r="I71" s="22"/>
    </row>
    <row r="72" spans="8:9" x14ac:dyDescent="0.3">
      <c r="H72" s="22"/>
      <c r="I72" s="22"/>
    </row>
    <row r="73" spans="8:9" x14ac:dyDescent="0.3">
      <c r="H73" s="22"/>
      <c r="I73" s="22"/>
    </row>
    <row r="74" spans="8:9" x14ac:dyDescent="0.3">
      <c r="H74" s="22"/>
      <c r="I74" s="22"/>
    </row>
    <row r="75" spans="8:9" x14ac:dyDescent="0.3">
      <c r="H75" s="22"/>
      <c r="I75" s="22"/>
    </row>
    <row r="76" spans="8:9" x14ac:dyDescent="0.3">
      <c r="H76" s="22"/>
      <c r="I76" s="22"/>
    </row>
    <row r="77" spans="8:9" x14ac:dyDescent="0.3">
      <c r="H77" s="22"/>
      <c r="I77" s="22"/>
    </row>
    <row r="78" spans="8:9" x14ac:dyDescent="0.3">
      <c r="H78" s="22"/>
      <c r="I78" s="22"/>
    </row>
    <row r="79" spans="8:9" x14ac:dyDescent="0.3">
      <c r="H79" s="22"/>
      <c r="I79" s="22"/>
    </row>
    <row r="80" spans="8:9" x14ac:dyDescent="0.3">
      <c r="H80" s="22"/>
      <c r="I80" s="22"/>
    </row>
    <row r="81" spans="8:9" x14ac:dyDescent="0.3">
      <c r="H81" s="22"/>
      <c r="I81" s="22"/>
    </row>
    <row r="82" spans="8:9" x14ac:dyDescent="0.3">
      <c r="H82" s="22"/>
      <c r="I82" s="22"/>
    </row>
    <row r="83" spans="8:9" x14ac:dyDescent="0.3">
      <c r="H83" s="22"/>
      <c r="I83" s="22"/>
    </row>
    <row r="84" spans="8:9" x14ac:dyDescent="0.3">
      <c r="H84" s="22"/>
      <c r="I84" s="22"/>
    </row>
    <row r="85" spans="8:9" x14ac:dyDescent="0.3">
      <c r="H85" s="22"/>
      <c r="I85" s="22"/>
    </row>
    <row r="86" spans="8:9" x14ac:dyDescent="0.3">
      <c r="H86" s="22"/>
      <c r="I86" s="22"/>
    </row>
    <row r="87" spans="8:9" x14ac:dyDescent="0.3">
      <c r="H87" s="22"/>
      <c r="I87" s="22"/>
    </row>
    <row r="88" spans="8:9" x14ac:dyDescent="0.3">
      <c r="H88" s="22"/>
      <c r="I88" s="22"/>
    </row>
    <row r="89" spans="8:9" x14ac:dyDescent="0.3">
      <c r="H89" s="22"/>
      <c r="I89" s="22"/>
    </row>
    <row r="90" spans="8:9" x14ac:dyDescent="0.3">
      <c r="H90" s="22"/>
      <c r="I90" s="22"/>
    </row>
    <row r="91" spans="8:9" x14ac:dyDescent="0.3">
      <c r="H91" s="22"/>
      <c r="I91" s="22"/>
    </row>
    <row r="92" spans="8:9" x14ac:dyDescent="0.3">
      <c r="H92" s="22"/>
      <c r="I92" s="22"/>
    </row>
    <row r="93" spans="8:9" x14ac:dyDescent="0.3">
      <c r="H93" s="22"/>
      <c r="I93" s="22"/>
    </row>
    <row r="94" spans="8:9" x14ac:dyDescent="0.3">
      <c r="H94" s="22"/>
      <c r="I94" s="22"/>
    </row>
    <row r="95" spans="8:9" x14ac:dyDescent="0.3">
      <c r="H95" s="22"/>
      <c r="I95" s="22"/>
    </row>
    <row r="96" spans="8:9" x14ac:dyDescent="0.3">
      <c r="H96" s="22"/>
      <c r="I96" s="22"/>
    </row>
    <row r="97" spans="8:9" x14ac:dyDescent="0.3">
      <c r="H97" s="22"/>
      <c r="I97" s="22"/>
    </row>
    <row r="98" spans="8:9" x14ac:dyDescent="0.3">
      <c r="H98" s="22"/>
      <c r="I98" s="22"/>
    </row>
    <row r="99" spans="8:9" x14ac:dyDescent="0.3">
      <c r="H99" s="22"/>
      <c r="I99" s="22"/>
    </row>
    <row r="100" spans="8:9" x14ac:dyDescent="0.3">
      <c r="H100" s="22"/>
      <c r="I100" s="22"/>
    </row>
    <row r="101" spans="8:9" x14ac:dyDescent="0.3">
      <c r="H101" s="22"/>
      <c r="I101" s="22"/>
    </row>
    <row r="102" spans="8:9" x14ac:dyDescent="0.3">
      <c r="H102" s="22"/>
      <c r="I102" s="22"/>
    </row>
    <row r="103" spans="8:9" x14ac:dyDescent="0.3">
      <c r="H103" s="22"/>
      <c r="I103" s="22"/>
    </row>
    <row r="104" spans="8:9" x14ac:dyDescent="0.3">
      <c r="H104" s="22"/>
      <c r="I104" s="22"/>
    </row>
    <row r="105" spans="8:9" x14ac:dyDescent="0.3">
      <c r="H105" s="22"/>
      <c r="I105" s="22"/>
    </row>
    <row r="106" spans="8:9" x14ac:dyDescent="0.3">
      <c r="H106" s="22"/>
      <c r="I106" s="22"/>
    </row>
    <row r="107" spans="8:9" x14ac:dyDescent="0.3">
      <c r="H107" s="22"/>
      <c r="I107" s="22"/>
    </row>
    <row r="108" spans="8:9" x14ac:dyDescent="0.3">
      <c r="H108" s="22"/>
      <c r="I108" s="22"/>
    </row>
    <row r="109" spans="8:9" x14ac:dyDescent="0.3">
      <c r="H109" s="22"/>
      <c r="I109" s="22"/>
    </row>
    <row r="110" spans="8:9" x14ac:dyDescent="0.3">
      <c r="H110" s="22"/>
      <c r="I110" s="22"/>
    </row>
    <row r="111" spans="8:9" x14ac:dyDescent="0.3">
      <c r="H111" s="22"/>
      <c r="I111" s="22"/>
    </row>
    <row r="112" spans="8:9" x14ac:dyDescent="0.3">
      <c r="H112" s="22"/>
      <c r="I112" s="22"/>
    </row>
    <row r="113" spans="8:9" x14ac:dyDescent="0.3">
      <c r="H113" s="22"/>
      <c r="I113" s="22"/>
    </row>
    <row r="114" spans="8:9" x14ac:dyDescent="0.3">
      <c r="H114" s="22"/>
      <c r="I114" s="22"/>
    </row>
    <row r="115" spans="8:9" x14ac:dyDescent="0.3">
      <c r="H115" s="22"/>
      <c r="I115" s="22"/>
    </row>
    <row r="116" spans="8:9" x14ac:dyDescent="0.3">
      <c r="H116" s="22"/>
      <c r="I116" s="22"/>
    </row>
    <row r="117" spans="8:9" x14ac:dyDescent="0.3">
      <c r="H117" s="22"/>
      <c r="I117" s="22"/>
    </row>
    <row r="118" spans="8:9" x14ac:dyDescent="0.3">
      <c r="H118" s="22"/>
      <c r="I118" s="22"/>
    </row>
    <row r="119" spans="8:9" x14ac:dyDescent="0.3">
      <c r="H119" s="22"/>
      <c r="I119" s="22"/>
    </row>
    <row r="120" spans="8:9" x14ac:dyDescent="0.3">
      <c r="H120" s="22"/>
      <c r="I120" s="22"/>
    </row>
    <row r="121" spans="8:9" x14ac:dyDescent="0.3">
      <c r="H121" s="22"/>
      <c r="I121" s="22"/>
    </row>
    <row r="122" spans="8:9" x14ac:dyDescent="0.3">
      <c r="H122" s="22"/>
      <c r="I122" s="22"/>
    </row>
    <row r="123" spans="8:9" x14ac:dyDescent="0.3">
      <c r="H123" s="22"/>
      <c r="I123" s="22"/>
    </row>
    <row r="124" spans="8:9" x14ac:dyDescent="0.3">
      <c r="H124" s="22"/>
      <c r="I124" s="22"/>
    </row>
    <row r="125" spans="8:9" x14ac:dyDescent="0.3">
      <c r="H125" s="22"/>
      <c r="I125" s="22"/>
    </row>
    <row r="126" spans="8:9" x14ac:dyDescent="0.3">
      <c r="H126" s="22"/>
      <c r="I126" s="22"/>
    </row>
    <row r="127" spans="8:9" x14ac:dyDescent="0.3">
      <c r="H127" s="22"/>
      <c r="I127" s="22"/>
    </row>
    <row r="128" spans="8:9" x14ac:dyDescent="0.3">
      <c r="H128" s="22"/>
      <c r="I128" s="22"/>
    </row>
    <row r="129" spans="8:9" x14ac:dyDescent="0.3">
      <c r="H129" s="22"/>
      <c r="I129" s="22"/>
    </row>
    <row r="130" spans="8:9" x14ac:dyDescent="0.3">
      <c r="H130" s="22"/>
      <c r="I130" s="22"/>
    </row>
    <row r="131" spans="8:9" x14ac:dyDescent="0.3">
      <c r="H131" s="22"/>
      <c r="I131" s="22"/>
    </row>
    <row r="132" spans="8:9" x14ac:dyDescent="0.3">
      <c r="H132" s="22"/>
      <c r="I132" s="22"/>
    </row>
    <row r="133" spans="8:9" x14ac:dyDescent="0.3">
      <c r="H133" s="22"/>
      <c r="I133" s="22"/>
    </row>
    <row r="134" spans="8:9" x14ac:dyDescent="0.3">
      <c r="H134" s="22"/>
      <c r="I134" s="22"/>
    </row>
    <row r="135" spans="8:9" x14ac:dyDescent="0.3">
      <c r="H135" s="22"/>
      <c r="I135" s="22"/>
    </row>
    <row r="136" spans="8:9" x14ac:dyDescent="0.3">
      <c r="H136" s="22"/>
      <c r="I136" s="22"/>
    </row>
    <row r="137" spans="8:9" x14ac:dyDescent="0.3">
      <c r="H137" s="22"/>
      <c r="I137" s="22"/>
    </row>
    <row r="138" spans="8:9" x14ac:dyDescent="0.3">
      <c r="H138" s="22"/>
      <c r="I138" s="22"/>
    </row>
    <row r="139" spans="8:9" x14ac:dyDescent="0.3">
      <c r="H139" s="22"/>
      <c r="I139" s="22"/>
    </row>
    <row r="140" spans="8:9" x14ac:dyDescent="0.3">
      <c r="H140" s="22"/>
      <c r="I140" s="22"/>
    </row>
    <row r="141" spans="8:9" x14ac:dyDescent="0.3">
      <c r="H141" s="22"/>
      <c r="I141" s="22"/>
    </row>
    <row r="142" spans="8:9" x14ac:dyDescent="0.3">
      <c r="H142" s="22"/>
      <c r="I142" s="22"/>
    </row>
    <row r="143" spans="8:9" x14ac:dyDescent="0.3">
      <c r="H143" s="22"/>
      <c r="I143" s="22"/>
    </row>
    <row r="144" spans="8:9" x14ac:dyDescent="0.3">
      <c r="H144" s="22"/>
      <c r="I144" s="22"/>
    </row>
    <row r="145" spans="8:9" x14ac:dyDescent="0.3">
      <c r="H145" s="22"/>
      <c r="I145" s="22"/>
    </row>
    <row r="146" spans="8:9" x14ac:dyDescent="0.3">
      <c r="H146" s="22"/>
      <c r="I146" s="22"/>
    </row>
    <row r="147" spans="8:9" x14ac:dyDescent="0.3">
      <c r="H147" s="22"/>
      <c r="I147" s="22"/>
    </row>
    <row r="148" spans="8:9" x14ac:dyDescent="0.3">
      <c r="H148" s="22"/>
      <c r="I148" s="22"/>
    </row>
    <row r="149" spans="8:9" x14ac:dyDescent="0.3">
      <c r="H149" s="22"/>
      <c r="I149" s="22"/>
    </row>
    <row r="150" spans="8:9" x14ac:dyDescent="0.3">
      <c r="H150" s="22"/>
      <c r="I150" s="22"/>
    </row>
    <row r="151" spans="8:9" x14ac:dyDescent="0.3">
      <c r="H151" s="22"/>
      <c r="I151" s="22"/>
    </row>
    <row r="152" spans="8:9" x14ac:dyDescent="0.3">
      <c r="H152" s="22"/>
      <c r="I152" s="22"/>
    </row>
    <row r="153" spans="8:9" x14ac:dyDescent="0.3">
      <c r="H153" s="22"/>
      <c r="I153" s="22"/>
    </row>
    <row r="154" spans="8:9" x14ac:dyDescent="0.3">
      <c r="H154" s="22"/>
      <c r="I154" s="22"/>
    </row>
    <row r="155" spans="8:9" x14ac:dyDescent="0.3">
      <c r="H155" s="22"/>
      <c r="I155" s="22"/>
    </row>
    <row r="156" spans="8:9" x14ac:dyDescent="0.3">
      <c r="H156" s="22"/>
      <c r="I156" s="22"/>
    </row>
    <row r="157" spans="8:9" x14ac:dyDescent="0.3">
      <c r="H157" s="22"/>
      <c r="I157" s="22"/>
    </row>
    <row r="158" spans="8:9" x14ac:dyDescent="0.3">
      <c r="H158" s="22"/>
      <c r="I158" s="22"/>
    </row>
    <row r="159" spans="8:9" x14ac:dyDescent="0.3">
      <c r="H159" s="22"/>
      <c r="I159" s="22"/>
    </row>
    <row r="160" spans="8:9" x14ac:dyDescent="0.3">
      <c r="H160" s="22"/>
      <c r="I160" s="22"/>
    </row>
    <row r="161" spans="8:9" x14ac:dyDescent="0.3">
      <c r="H161" s="22"/>
      <c r="I161" s="22"/>
    </row>
    <row r="162" spans="8:9" x14ac:dyDescent="0.3">
      <c r="H162" s="22"/>
      <c r="I162" s="22"/>
    </row>
    <row r="163" spans="8:9" x14ac:dyDescent="0.3">
      <c r="H163" s="22"/>
      <c r="I163" s="22"/>
    </row>
    <row r="164" spans="8:9" x14ac:dyDescent="0.3">
      <c r="H164" s="22"/>
      <c r="I164" s="22"/>
    </row>
    <row r="165" spans="8:9" x14ac:dyDescent="0.3">
      <c r="H165" s="22"/>
      <c r="I165" s="22"/>
    </row>
    <row r="166" spans="8:9" x14ac:dyDescent="0.3">
      <c r="H166" s="22"/>
      <c r="I166" s="22"/>
    </row>
    <row r="167" spans="8:9" x14ac:dyDescent="0.3">
      <c r="H167" s="22"/>
      <c r="I167" s="22"/>
    </row>
    <row r="168" spans="8:9" x14ac:dyDescent="0.3">
      <c r="H168" s="22"/>
      <c r="I168" s="22"/>
    </row>
    <row r="169" spans="8:9" x14ac:dyDescent="0.3">
      <c r="H169" s="22"/>
      <c r="I169" s="22"/>
    </row>
    <row r="170" spans="8:9" x14ac:dyDescent="0.3">
      <c r="H170" s="22"/>
      <c r="I170" s="22"/>
    </row>
    <row r="171" spans="8:9" x14ac:dyDescent="0.3">
      <c r="H171" s="22"/>
      <c r="I171" s="22"/>
    </row>
    <row r="172" spans="8:9" x14ac:dyDescent="0.3">
      <c r="H172" s="22"/>
      <c r="I172" s="22"/>
    </row>
    <row r="173" spans="8:9" x14ac:dyDescent="0.3">
      <c r="H173" s="22"/>
      <c r="I173" s="22"/>
    </row>
    <row r="174" spans="8:9" x14ac:dyDescent="0.3">
      <c r="H174" s="22"/>
      <c r="I174" s="22"/>
    </row>
    <row r="175" spans="8:9" x14ac:dyDescent="0.3">
      <c r="H175" s="22"/>
      <c r="I175" s="22"/>
    </row>
    <row r="176" spans="8:9" x14ac:dyDescent="0.3">
      <c r="H176" s="22"/>
      <c r="I176" s="22"/>
    </row>
    <row r="177" spans="8:9" x14ac:dyDescent="0.3">
      <c r="H177" s="22"/>
      <c r="I177" s="22"/>
    </row>
    <row r="178" spans="8:9" x14ac:dyDescent="0.3">
      <c r="H178" s="22"/>
      <c r="I178" s="22"/>
    </row>
    <row r="179" spans="8:9" x14ac:dyDescent="0.3">
      <c r="H179" s="22"/>
      <c r="I179" s="22"/>
    </row>
    <row r="180" spans="8:9" x14ac:dyDescent="0.3">
      <c r="H180" s="22"/>
      <c r="I180" s="22"/>
    </row>
    <row r="181" spans="8:9" x14ac:dyDescent="0.3">
      <c r="H181" s="22"/>
      <c r="I181" s="22"/>
    </row>
    <row r="182" spans="8:9" x14ac:dyDescent="0.3">
      <c r="H182" s="22"/>
      <c r="I182" s="22"/>
    </row>
    <row r="183" spans="8:9" x14ac:dyDescent="0.3">
      <c r="H183" s="22"/>
      <c r="I183" s="22"/>
    </row>
    <row r="184" spans="8:9" x14ac:dyDescent="0.3">
      <c r="H184" s="22"/>
      <c r="I184" s="22"/>
    </row>
    <row r="185" spans="8:9" x14ac:dyDescent="0.3">
      <c r="H185" s="22"/>
      <c r="I185" s="22"/>
    </row>
    <row r="186" spans="8:9" x14ac:dyDescent="0.3">
      <c r="H186" s="22"/>
      <c r="I186" s="22"/>
    </row>
    <row r="187" spans="8:9" x14ac:dyDescent="0.3">
      <c r="H187" s="22"/>
      <c r="I187" s="22"/>
    </row>
    <row r="188" spans="8:9" x14ac:dyDescent="0.3">
      <c r="H188" s="22"/>
      <c r="I188" s="22"/>
    </row>
    <row r="189" spans="8:9" x14ac:dyDescent="0.3">
      <c r="H189" s="22"/>
      <c r="I189" s="22"/>
    </row>
    <row r="190" spans="8:9" x14ac:dyDescent="0.3">
      <c r="H190" s="22"/>
      <c r="I190" s="22"/>
    </row>
    <row r="191" spans="8:9" x14ac:dyDescent="0.3">
      <c r="H191" s="22"/>
      <c r="I191" s="22"/>
    </row>
    <row r="192" spans="8:9" x14ac:dyDescent="0.3">
      <c r="H192" s="22"/>
      <c r="I192" s="22"/>
    </row>
    <row r="193" spans="8:9" x14ac:dyDescent="0.3">
      <c r="H193" s="22"/>
      <c r="I193" s="22"/>
    </row>
    <row r="194" spans="8:9" x14ac:dyDescent="0.3">
      <c r="H194" s="22"/>
      <c r="I194" s="22"/>
    </row>
    <row r="195" spans="8:9" x14ac:dyDescent="0.3">
      <c r="H195" s="22"/>
      <c r="I195" s="22"/>
    </row>
    <row r="196" spans="8:9" x14ac:dyDescent="0.3">
      <c r="H196" s="22"/>
      <c r="I196" s="22"/>
    </row>
    <row r="197" spans="8:9" x14ac:dyDescent="0.3">
      <c r="H197" s="22"/>
      <c r="I197" s="22"/>
    </row>
    <row r="198" spans="8:9" x14ac:dyDescent="0.3">
      <c r="H198" s="22"/>
      <c r="I198" s="22"/>
    </row>
    <row r="199" spans="8:9" x14ac:dyDescent="0.3">
      <c r="H199" s="22"/>
      <c r="I199" s="22"/>
    </row>
    <row r="200" spans="8:9" x14ac:dyDescent="0.3">
      <c r="H200" s="22"/>
      <c r="I200" s="22"/>
    </row>
    <row r="201" spans="8:9" x14ac:dyDescent="0.3">
      <c r="H201" s="22"/>
      <c r="I201" s="22"/>
    </row>
    <row r="202" spans="8:9" x14ac:dyDescent="0.3">
      <c r="H202" s="22"/>
      <c r="I202" s="22"/>
    </row>
    <row r="203" spans="8:9" x14ac:dyDescent="0.3">
      <c r="H203" s="22"/>
      <c r="I203" s="22"/>
    </row>
    <row r="204" spans="8:9" x14ac:dyDescent="0.3">
      <c r="H204" s="22"/>
      <c r="I204" s="22"/>
    </row>
    <row r="205" spans="8:9" x14ac:dyDescent="0.3">
      <c r="H205" s="22"/>
      <c r="I205" s="22"/>
    </row>
    <row r="206" spans="8:9" x14ac:dyDescent="0.3">
      <c r="H206" s="22"/>
      <c r="I206" s="22"/>
    </row>
    <row r="207" spans="8:9" x14ac:dyDescent="0.3">
      <c r="H207" s="22"/>
      <c r="I207" s="22"/>
    </row>
    <row r="208" spans="8:9" x14ac:dyDescent="0.3">
      <c r="H208" s="22"/>
      <c r="I208" s="22"/>
    </row>
    <row r="209" spans="8:9" x14ac:dyDescent="0.3">
      <c r="H209" s="22"/>
      <c r="I209" s="22"/>
    </row>
    <row r="210" spans="8:9" x14ac:dyDescent="0.3">
      <c r="H210" s="22"/>
      <c r="I210" s="22"/>
    </row>
    <row r="211" spans="8:9" x14ac:dyDescent="0.3">
      <c r="H211" s="22"/>
      <c r="I211" s="22"/>
    </row>
    <row r="212" spans="8:9" x14ac:dyDescent="0.3">
      <c r="H212" s="22"/>
      <c r="I212" s="22"/>
    </row>
    <row r="213" spans="8:9" x14ac:dyDescent="0.3">
      <c r="H213" s="22"/>
      <c r="I213" s="22"/>
    </row>
    <row r="214" spans="8:9" x14ac:dyDescent="0.3">
      <c r="H214" s="22"/>
      <c r="I214" s="22"/>
    </row>
    <row r="215" spans="8:9" x14ac:dyDescent="0.3">
      <c r="H215" s="22"/>
      <c r="I215" s="22"/>
    </row>
    <row r="216" spans="8:9" x14ac:dyDescent="0.3">
      <c r="H216" s="22"/>
      <c r="I216" s="22"/>
    </row>
    <row r="217" spans="8:9" x14ac:dyDescent="0.3">
      <c r="H217" s="22"/>
      <c r="I217" s="22"/>
    </row>
    <row r="218" spans="8:9" x14ac:dyDescent="0.3">
      <c r="H218" s="22"/>
      <c r="I218" s="22"/>
    </row>
    <row r="219" spans="8:9" x14ac:dyDescent="0.3">
      <c r="H219" s="22"/>
      <c r="I219" s="22"/>
    </row>
    <row r="220" spans="8:9" x14ac:dyDescent="0.3">
      <c r="H220" s="22"/>
      <c r="I220" s="22"/>
    </row>
    <row r="221" spans="8:9" x14ac:dyDescent="0.3">
      <c r="H221" s="22"/>
      <c r="I221" s="22"/>
    </row>
    <row r="222" spans="8:9" x14ac:dyDescent="0.3">
      <c r="H222" s="22"/>
      <c r="I222" s="22"/>
    </row>
    <row r="223" spans="8:9" x14ac:dyDescent="0.3">
      <c r="H223" s="22"/>
      <c r="I223" s="22"/>
    </row>
    <row r="224" spans="8:9" x14ac:dyDescent="0.3">
      <c r="H224" s="22"/>
      <c r="I224" s="22"/>
    </row>
    <row r="225" spans="8:9" x14ac:dyDescent="0.3">
      <c r="H225" s="22"/>
      <c r="I225" s="22"/>
    </row>
    <row r="226" spans="8:9" x14ac:dyDescent="0.3">
      <c r="H226" s="22"/>
      <c r="I226" s="22"/>
    </row>
    <row r="227" spans="8:9" x14ac:dyDescent="0.3">
      <c r="H227" s="22"/>
      <c r="I227" s="22"/>
    </row>
    <row r="228" spans="8:9" x14ac:dyDescent="0.3">
      <c r="H228" s="22"/>
      <c r="I228" s="22"/>
    </row>
    <row r="229" spans="8:9" x14ac:dyDescent="0.3">
      <c r="H229" s="22"/>
      <c r="I229" s="22"/>
    </row>
    <row r="230" spans="8:9" x14ac:dyDescent="0.3">
      <c r="H230" s="22"/>
      <c r="I230" s="22"/>
    </row>
    <row r="231" spans="8:9" x14ac:dyDescent="0.3">
      <c r="H231" s="22"/>
      <c r="I231" s="22"/>
    </row>
    <row r="232" spans="8:9" x14ac:dyDescent="0.3">
      <c r="H232" s="22"/>
      <c r="I232" s="22"/>
    </row>
    <row r="233" spans="8:9" x14ac:dyDescent="0.3">
      <c r="H233" s="22"/>
      <c r="I233" s="22"/>
    </row>
    <row r="234" spans="8:9" x14ac:dyDescent="0.3">
      <c r="H234" s="22"/>
      <c r="I234" s="22"/>
    </row>
    <row r="235" spans="8:9" x14ac:dyDescent="0.3">
      <c r="H235" s="22"/>
      <c r="I235" s="22"/>
    </row>
    <row r="236" spans="8:9" x14ac:dyDescent="0.3">
      <c r="H236" s="22"/>
      <c r="I236" s="22"/>
    </row>
    <row r="237" spans="8:9" x14ac:dyDescent="0.3">
      <c r="H237" s="22"/>
      <c r="I237" s="22"/>
    </row>
    <row r="238" spans="8:9" x14ac:dyDescent="0.3">
      <c r="H238" s="22"/>
      <c r="I238" s="22"/>
    </row>
    <row r="239" spans="8:9" x14ac:dyDescent="0.3">
      <c r="H239" s="22"/>
      <c r="I239" s="22"/>
    </row>
    <row r="240" spans="8:9" x14ac:dyDescent="0.3">
      <c r="H240" s="22"/>
      <c r="I240" s="22"/>
    </row>
    <row r="241" spans="8:9" x14ac:dyDescent="0.3">
      <c r="H241" s="22"/>
      <c r="I241" s="22"/>
    </row>
    <row r="242" spans="8:9" x14ac:dyDescent="0.3">
      <c r="H242" s="22"/>
      <c r="I242" s="22"/>
    </row>
    <row r="243" spans="8:9" x14ac:dyDescent="0.3">
      <c r="H243" s="22"/>
      <c r="I243" s="22"/>
    </row>
    <row r="244" spans="8:9" x14ac:dyDescent="0.3">
      <c r="H244" s="22"/>
      <c r="I244" s="22"/>
    </row>
    <row r="245" spans="8:9" x14ac:dyDescent="0.3">
      <c r="H245" s="22"/>
      <c r="I245" s="22"/>
    </row>
    <row r="246" spans="8:9" x14ac:dyDescent="0.3">
      <c r="H246" s="22"/>
      <c r="I246" s="22"/>
    </row>
    <row r="247" spans="8:9" x14ac:dyDescent="0.3">
      <c r="H247" s="22"/>
      <c r="I247" s="22"/>
    </row>
    <row r="248" spans="8:9" x14ac:dyDescent="0.3">
      <c r="H248" s="22"/>
      <c r="I248" s="22"/>
    </row>
    <row r="249" spans="8:9" x14ac:dyDescent="0.3">
      <c r="H249" s="22"/>
      <c r="I249" s="22"/>
    </row>
    <row r="250" spans="8:9" x14ac:dyDescent="0.3">
      <c r="H250" s="22"/>
      <c r="I250" s="22"/>
    </row>
    <row r="251" spans="8:9" x14ac:dyDescent="0.3">
      <c r="H251" s="22"/>
      <c r="I251" s="22"/>
    </row>
    <row r="252" spans="8:9" x14ac:dyDescent="0.3">
      <c r="H252" s="22"/>
      <c r="I252" s="22"/>
    </row>
    <row r="253" spans="8:9" x14ac:dyDescent="0.3">
      <c r="H253" s="22"/>
      <c r="I253" s="22"/>
    </row>
    <row r="254" spans="8:9" x14ac:dyDescent="0.3">
      <c r="H254" s="22"/>
      <c r="I254" s="22"/>
    </row>
    <row r="255" spans="8:9" x14ac:dyDescent="0.3">
      <c r="H255" s="22"/>
      <c r="I255" s="22"/>
    </row>
    <row r="256" spans="8:9" x14ac:dyDescent="0.3">
      <c r="H256" s="22"/>
      <c r="I256" s="22"/>
    </row>
    <row r="257" spans="8:9" x14ac:dyDescent="0.3">
      <c r="H257" s="22"/>
      <c r="I257" s="22"/>
    </row>
    <row r="258" spans="8:9" x14ac:dyDescent="0.3">
      <c r="H258" s="22"/>
      <c r="I258" s="22"/>
    </row>
    <row r="259" spans="8:9" x14ac:dyDescent="0.3">
      <c r="H259" s="22"/>
      <c r="I259" s="22"/>
    </row>
    <row r="260" spans="8:9" x14ac:dyDescent="0.3">
      <c r="H260" s="22"/>
      <c r="I260" s="22"/>
    </row>
    <row r="261" spans="8:9" x14ac:dyDescent="0.3">
      <c r="H261" s="22"/>
      <c r="I261" s="22"/>
    </row>
    <row r="262" spans="8:9" x14ac:dyDescent="0.3">
      <c r="H262" s="22"/>
      <c r="I262" s="22"/>
    </row>
    <row r="263" spans="8:9" x14ac:dyDescent="0.3">
      <c r="H263" s="22"/>
      <c r="I263" s="22"/>
    </row>
    <row r="264" spans="8:9" x14ac:dyDescent="0.3">
      <c r="H264" s="22"/>
      <c r="I264" s="22"/>
    </row>
    <row r="265" spans="8:9" x14ac:dyDescent="0.3">
      <c r="H265" s="22"/>
      <c r="I265" s="22"/>
    </row>
    <row r="266" spans="8:9" x14ac:dyDescent="0.3">
      <c r="H266" s="22"/>
      <c r="I266" s="22"/>
    </row>
    <row r="267" spans="8:9" x14ac:dyDescent="0.3">
      <c r="H267" s="22"/>
      <c r="I267" s="22"/>
    </row>
    <row r="268" spans="8:9" x14ac:dyDescent="0.3">
      <c r="H268" s="22"/>
      <c r="I268" s="22"/>
    </row>
    <row r="269" spans="8:9" x14ac:dyDescent="0.3">
      <c r="H269" s="22"/>
      <c r="I269" s="22"/>
    </row>
    <row r="270" spans="8:9" x14ac:dyDescent="0.3">
      <c r="H270" s="22"/>
      <c r="I270" s="22"/>
    </row>
    <row r="271" spans="8:9" x14ac:dyDescent="0.3">
      <c r="H271" s="22"/>
      <c r="I271" s="22"/>
    </row>
    <row r="272" spans="8:9" x14ac:dyDescent="0.3">
      <c r="H272" s="22"/>
      <c r="I272" s="22"/>
    </row>
    <row r="273" spans="8:9" x14ac:dyDescent="0.3">
      <c r="H273" s="22"/>
      <c r="I273" s="22"/>
    </row>
    <row r="274" spans="8:9" x14ac:dyDescent="0.3">
      <c r="H274" s="22"/>
      <c r="I274" s="22"/>
    </row>
    <row r="275" spans="8:9" x14ac:dyDescent="0.3">
      <c r="H275" s="22"/>
      <c r="I275" s="22"/>
    </row>
    <row r="276" spans="8:9" x14ac:dyDescent="0.3">
      <c r="H276" s="22"/>
      <c r="I276" s="22"/>
    </row>
    <row r="277" spans="8:9" x14ac:dyDescent="0.3">
      <c r="H277" s="22"/>
      <c r="I277" s="22"/>
    </row>
    <row r="278" spans="8:9" x14ac:dyDescent="0.3">
      <c r="H278" s="22"/>
      <c r="I278" s="22"/>
    </row>
    <row r="279" spans="8:9" x14ac:dyDescent="0.3">
      <c r="H279" s="22"/>
      <c r="I279" s="22"/>
    </row>
    <row r="280" spans="8:9" x14ac:dyDescent="0.3">
      <c r="H280" s="22"/>
      <c r="I280" s="22"/>
    </row>
    <row r="281" spans="8:9" x14ac:dyDescent="0.3">
      <c r="H281" s="22"/>
      <c r="I281" s="22"/>
    </row>
    <row r="282" spans="8:9" x14ac:dyDescent="0.3">
      <c r="H282" s="22"/>
      <c r="I282" s="22"/>
    </row>
    <row r="283" spans="8:9" x14ac:dyDescent="0.3">
      <c r="H283" s="22"/>
      <c r="I283" s="22"/>
    </row>
    <row r="284" spans="8:9" x14ac:dyDescent="0.3">
      <c r="H284" s="22"/>
      <c r="I284" s="22"/>
    </row>
    <row r="285" spans="8:9" x14ac:dyDescent="0.3">
      <c r="H285" s="22"/>
      <c r="I285" s="22"/>
    </row>
    <row r="286" spans="8:9" x14ac:dyDescent="0.3">
      <c r="H286" s="22"/>
      <c r="I286" s="22"/>
    </row>
    <row r="287" spans="8:9" x14ac:dyDescent="0.3">
      <c r="H287" s="22"/>
      <c r="I287" s="22"/>
    </row>
    <row r="288" spans="8:9" x14ac:dyDescent="0.3">
      <c r="H288" s="22"/>
      <c r="I288" s="22"/>
    </row>
    <row r="289" spans="8:9" x14ac:dyDescent="0.3">
      <c r="H289" s="22"/>
      <c r="I289" s="22"/>
    </row>
    <row r="290" spans="8:9" x14ac:dyDescent="0.3">
      <c r="H290" s="22"/>
      <c r="I290" s="22"/>
    </row>
    <row r="291" spans="8:9" x14ac:dyDescent="0.3">
      <c r="H291" s="22"/>
      <c r="I291" s="22"/>
    </row>
    <row r="292" spans="8:9" x14ac:dyDescent="0.3">
      <c r="H292" s="22"/>
      <c r="I292" s="22"/>
    </row>
    <row r="293" spans="8:9" x14ac:dyDescent="0.3">
      <c r="H293" s="22"/>
      <c r="I293" s="22"/>
    </row>
    <row r="294" spans="8:9" x14ac:dyDescent="0.3">
      <c r="H294" s="22"/>
      <c r="I294" s="22"/>
    </row>
    <row r="295" spans="8:9" x14ac:dyDescent="0.3">
      <c r="H295" s="22"/>
      <c r="I295" s="22"/>
    </row>
    <row r="296" spans="8:9" x14ac:dyDescent="0.3">
      <c r="H296" s="22"/>
      <c r="I296" s="22"/>
    </row>
    <row r="297" spans="8:9" x14ac:dyDescent="0.3">
      <c r="H297" s="22"/>
      <c r="I297" s="22"/>
    </row>
    <row r="298" spans="8:9" x14ac:dyDescent="0.3">
      <c r="H298" s="22"/>
      <c r="I298" s="22"/>
    </row>
    <row r="299" spans="8:9" x14ac:dyDescent="0.3">
      <c r="H299" s="22"/>
      <c r="I299" s="22"/>
    </row>
    <row r="300" spans="8:9" x14ac:dyDescent="0.3">
      <c r="H300" s="22"/>
      <c r="I300" s="22"/>
    </row>
    <row r="301" spans="8:9" x14ac:dyDescent="0.3">
      <c r="H301" s="22"/>
      <c r="I301" s="22"/>
    </row>
    <row r="302" spans="8:9" x14ac:dyDescent="0.3">
      <c r="H302" s="22"/>
      <c r="I302" s="22"/>
    </row>
    <row r="303" spans="8:9" x14ac:dyDescent="0.3">
      <c r="H303" s="22"/>
      <c r="I303" s="22"/>
    </row>
    <row r="304" spans="8:9" x14ac:dyDescent="0.3">
      <c r="H304" s="22"/>
      <c r="I304" s="22"/>
    </row>
    <row r="305" spans="8:9" x14ac:dyDescent="0.3">
      <c r="H305" s="22"/>
      <c r="I305" s="22"/>
    </row>
    <row r="306" spans="8:9" x14ac:dyDescent="0.3">
      <c r="H306" s="22"/>
      <c r="I306" s="22"/>
    </row>
    <row r="307" spans="8:9" x14ac:dyDescent="0.3">
      <c r="H307" s="22"/>
      <c r="I307" s="22"/>
    </row>
    <row r="308" spans="8:9" x14ac:dyDescent="0.3">
      <c r="H308" s="22"/>
      <c r="I308" s="22"/>
    </row>
    <row r="309" spans="8:9" x14ac:dyDescent="0.3">
      <c r="H309" s="22"/>
      <c r="I309" s="22"/>
    </row>
    <row r="310" spans="8:9" x14ac:dyDescent="0.3">
      <c r="H310" s="22"/>
      <c r="I310" s="22"/>
    </row>
    <row r="311" spans="8:9" x14ac:dyDescent="0.3">
      <c r="H311" s="22"/>
      <c r="I311" s="22"/>
    </row>
    <row r="312" spans="8:9" x14ac:dyDescent="0.3">
      <c r="H312" s="22"/>
      <c r="I312" s="22"/>
    </row>
    <row r="313" spans="8:9" x14ac:dyDescent="0.3">
      <c r="H313" s="22"/>
      <c r="I313" s="22"/>
    </row>
    <row r="314" spans="8:9" x14ac:dyDescent="0.3">
      <c r="H314" s="22"/>
      <c r="I314" s="22"/>
    </row>
    <row r="315" spans="8:9" x14ac:dyDescent="0.3">
      <c r="H315" s="22"/>
      <c r="I315" s="22"/>
    </row>
    <row r="316" spans="8:9" x14ac:dyDescent="0.3">
      <c r="H316" s="22"/>
      <c r="I316" s="22"/>
    </row>
    <row r="317" spans="8:9" x14ac:dyDescent="0.3">
      <c r="H317" s="22"/>
      <c r="I317" s="22"/>
    </row>
    <row r="318" spans="8:9" x14ac:dyDescent="0.3">
      <c r="H318" s="22"/>
      <c r="I318" s="22"/>
    </row>
    <row r="319" spans="8:9" x14ac:dyDescent="0.3">
      <c r="H319" s="22"/>
      <c r="I319" s="22"/>
    </row>
    <row r="320" spans="8:9" x14ac:dyDescent="0.3">
      <c r="H320" s="22"/>
      <c r="I320" s="22"/>
    </row>
    <row r="321" spans="8:9" x14ac:dyDescent="0.3">
      <c r="H321" s="22"/>
      <c r="I321" s="22"/>
    </row>
    <row r="322" spans="8:9" x14ac:dyDescent="0.3">
      <c r="H322" s="22"/>
      <c r="I322" s="22"/>
    </row>
    <row r="323" spans="8:9" x14ac:dyDescent="0.3">
      <c r="H323" s="22"/>
      <c r="I323" s="22"/>
    </row>
    <row r="324" spans="8:9" x14ac:dyDescent="0.3">
      <c r="H324" s="22"/>
      <c r="I324" s="22"/>
    </row>
    <row r="325" spans="8:9" x14ac:dyDescent="0.3">
      <c r="H325" s="22"/>
      <c r="I325" s="22"/>
    </row>
    <row r="326" spans="8:9" x14ac:dyDescent="0.3">
      <c r="H326" s="22"/>
      <c r="I326" s="22"/>
    </row>
    <row r="327" spans="8:9" x14ac:dyDescent="0.3">
      <c r="H327" s="22"/>
      <c r="I327" s="22"/>
    </row>
    <row r="328" spans="8:9" x14ac:dyDescent="0.3">
      <c r="H328" s="22"/>
      <c r="I328" s="22"/>
    </row>
    <row r="329" spans="8:9" x14ac:dyDescent="0.3">
      <c r="H329" s="22"/>
      <c r="I329" s="22"/>
    </row>
    <row r="330" spans="8:9" x14ac:dyDescent="0.3">
      <c r="H330" s="22"/>
      <c r="I330" s="22"/>
    </row>
    <row r="331" spans="8:9" x14ac:dyDescent="0.3">
      <c r="H331" s="22"/>
      <c r="I331" s="22"/>
    </row>
    <row r="332" spans="8:9" x14ac:dyDescent="0.3">
      <c r="H332" s="22"/>
      <c r="I332" s="22"/>
    </row>
    <row r="333" spans="8:9" x14ac:dyDescent="0.3">
      <c r="H333" s="22"/>
      <c r="I333" s="22"/>
    </row>
    <row r="334" spans="8:9" x14ac:dyDescent="0.3">
      <c r="H334" s="22"/>
      <c r="I334" s="22"/>
    </row>
    <row r="335" spans="8:9" x14ac:dyDescent="0.3">
      <c r="H335" s="22"/>
      <c r="I335" s="22"/>
    </row>
    <row r="336" spans="8:9" x14ac:dyDescent="0.3">
      <c r="H336" s="22"/>
      <c r="I336" s="22"/>
    </row>
    <row r="337" spans="8:9" x14ac:dyDescent="0.3">
      <c r="H337" s="22"/>
      <c r="I337" s="22"/>
    </row>
    <row r="338" spans="8:9" x14ac:dyDescent="0.3">
      <c r="H338" s="22"/>
      <c r="I338" s="22"/>
    </row>
    <row r="339" spans="8:9" x14ac:dyDescent="0.3">
      <c r="H339" s="22"/>
      <c r="I339" s="22"/>
    </row>
    <row r="340" spans="8:9" x14ac:dyDescent="0.3">
      <c r="H340" s="22"/>
      <c r="I340" s="22"/>
    </row>
    <row r="341" spans="8:9" x14ac:dyDescent="0.3">
      <c r="H341" s="22"/>
      <c r="I341" s="22"/>
    </row>
    <row r="342" spans="8:9" x14ac:dyDescent="0.3">
      <c r="H342" s="22"/>
      <c r="I342" s="22"/>
    </row>
    <row r="343" spans="8:9" x14ac:dyDescent="0.3">
      <c r="H343" s="22"/>
      <c r="I343" s="22"/>
    </row>
    <row r="344" spans="8:9" x14ac:dyDescent="0.3">
      <c r="H344" s="22"/>
      <c r="I344" s="22"/>
    </row>
    <row r="345" spans="8:9" x14ac:dyDescent="0.3">
      <c r="H345" s="22"/>
      <c r="I345" s="22"/>
    </row>
    <row r="346" spans="8:9" x14ac:dyDescent="0.3">
      <c r="H346" s="22"/>
      <c r="I346" s="22"/>
    </row>
    <row r="347" spans="8:9" x14ac:dyDescent="0.3">
      <c r="H347" s="22"/>
      <c r="I347" s="22"/>
    </row>
    <row r="348" spans="8:9" x14ac:dyDescent="0.3">
      <c r="H348" s="22"/>
      <c r="I348" s="22"/>
    </row>
    <row r="349" spans="8:9" x14ac:dyDescent="0.3">
      <c r="H349" s="22"/>
      <c r="I349" s="22"/>
    </row>
    <row r="350" spans="8:9" x14ac:dyDescent="0.3">
      <c r="H350" s="22"/>
      <c r="I350" s="22"/>
    </row>
    <row r="351" spans="8:9" x14ac:dyDescent="0.3">
      <c r="H351" s="22"/>
      <c r="I351" s="22"/>
    </row>
    <row r="352" spans="8:9" x14ac:dyDescent="0.3">
      <c r="H352" s="22"/>
      <c r="I352" s="22"/>
    </row>
    <row r="353" spans="8:9" x14ac:dyDescent="0.3">
      <c r="H353" s="22"/>
      <c r="I353" s="22"/>
    </row>
    <row r="354" spans="8:9" x14ac:dyDescent="0.3">
      <c r="H354" s="22"/>
      <c r="I354" s="22"/>
    </row>
    <row r="355" spans="8:9" x14ac:dyDescent="0.3">
      <c r="H355" s="22"/>
      <c r="I355" s="22"/>
    </row>
    <row r="356" spans="8:9" x14ac:dyDescent="0.3">
      <c r="H356" s="22"/>
      <c r="I356" s="22"/>
    </row>
    <row r="357" spans="8:9" x14ac:dyDescent="0.3">
      <c r="H357" s="22"/>
      <c r="I357" s="22"/>
    </row>
    <row r="358" spans="8:9" x14ac:dyDescent="0.3">
      <c r="H358" s="22"/>
      <c r="I358" s="22"/>
    </row>
    <row r="359" spans="8:9" x14ac:dyDescent="0.3">
      <c r="H359" s="22"/>
      <c r="I359" s="22"/>
    </row>
    <row r="360" spans="8:9" x14ac:dyDescent="0.3">
      <c r="H360" s="22"/>
      <c r="I360" s="22"/>
    </row>
    <row r="361" spans="8:9" x14ac:dyDescent="0.3">
      <c r="H361" s="22"/>
      <c r="I361" s="22"/>
    </row>
    <row r="362" spans="8:9" x14ac:dyDescent="0.3">
      <c r="H362" s="22"/>
      <c r="I362" s="22"/>
    </row>
    <row r="363" spans="8:9" x14ac:dyDescent="0.3">
      <c r="H363" s="22"/>
      <c r="I363" s="22"/>
    </row>
  </sheetData>
  <mergeCells count="1"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F9EA-0FE4-481A-9F15-D85F93ADF4EA}">
  <dimension ref="A1:I363"/>
  <sheetViews>
    <sheetView zoomScaleNormal="100" workbookViewId="0">
      <selection activeCell="A13" sqref="A13:B13"/>
    </sheetView>
  </sheetViews>
  <sheetFormatPr defaultRowHeight="14.4" x14ac:dyDescent="0.3"/>
  <cols>
    <col min="1" max="1" width="13.6640625" customWidth="1"/>
    <col min="2" max="2" width="15.77734375" customWidth="1"/>
    <col min="3" max="3" width="12.44140625" bestFit="1" customWidth="1"/>
    <col min="4" max="4" width="12.33203125" customWidth="1"/>
    <col min="5" max="5" width="12.44140625" bestFit="1" customWidth="1"/>
    <col min="6" max="6" width="11.5546875" customWidth="1"/>
    <col min="8" max="9" width="12.44140625" bestFit="1" customWidth="1"/>
  </cols>
  <sheetData>
    <row r="1" spans="1:9" x14ac:dyDescent="0.3">
      <c r="G1" s="35" t="s">
        <v>0</v>
      </c>
      <c r="H1" s="35"/>
    </row>
    <row r="2" spans="1:9" x14ac:dyDescent="0.3">
      <c r="B2" t="s">
        <v>6</v>
      </c>
      <c r="C2" s="2">
        <v>2356</v>
      </c>
      <c r="E2" s="1"/>
      <c r="G2" s="24" t="s">
        <v>9</v>
      </c>
      <c r="H2" s="24" t="s">
        <v>16</v>
      </c>
    </row>
    <row r="3" spans="1:9" x14ac:dyDescent="0.3">
      <c r="B3" t="s">
        <v>56</v>
      </c>
      <c r="C3">
        <v>30</v>
      </c>
      <c r="G3" s="4">
        <v>0</v>
      </c>
      <c r="H3" s="21">
        <f>PV(C12,C4,C2)*-1</f>
        <v>377642.83938392764</v>
      </c>
      <c r="I3" s="2"/>
    </row>
    <row r="4" spans="1:9" x14ac:dyDescent="0.3">
      <c r="B4" t="s">
        <v>57</v>
      </c>
      <c r="C4">
        <f>C3*12</f>
        <v>360</v>
      </c>
      <c r="G4" s="4">
        <f>G3+1</f>
        <v>1</v>
      </c>
      <c r="H4" s="22">
        <f>H3*(1+$C$12)-$C$2</f>
        <v>377293.0669681548</v>
      </c>
      <c r="I4" s="2"/>
    </row>
    <row r="5" spans="1:9" x14ac:dyDescent="0.3">
      <c r="G5" s="4">
        <f t="shared" ref="G5:G68" si="0">G4+1</f>
        <v>2</v>
      </c>
      <c r="H5" s="22">
        <f t="shared" ref="H5:H68" si="1">H4*(1+$C$12)-$C$2</f>
        <v>376941.43638642313</v>
      </c>
      <c r="I5" s="2"/>
    </row>
    <row r="6" spans="1:9" x14ac:dyDescent="0.3">
      <c r="B6" t="s">
        <v>58</v>
      </c>
      <c r="C6">
        <v>4</v>
      </c>
      <c r="G6" s="4">
        <f t="shared" si="0"/>
        <v>3</v>
      </c>
      <c r="H6" s="22">
        <f t="shared" si="1"/>
        <v>376587.93776722602</v>
      </c>
      <c r="I6" s="2"/>
    </row>
    <row r="7" spans="1:9" x14ac:dyDescent="0.3">
      <c r="B7" t="s">
        <v>59</v>
      </c>
      <c r="C7">
        <v>8</v>
      </c>
      <c r="G7" s="4">
        <f t="shared" si="0"/>
        <v>4</v>
      </c>
      <c r="H7" s="22">
        <f t="shared" si="1"/>
        <v>376232.56118661445</v>
      </c>
      <c r="I7" s="2"/>
    </row>
    <row r="8" spans="1:9" x14ac:dyDescent="0.3">
      <c r="B8" t="s">
        <v>60</v>
      </c>
      <c r="C8">
        <f>C6*12+C7</f>
        <v>56</v>
      </c>
      <c r="G8" s="4">
        <f t="shared" si="0"/>
        <v>5</v>
      </c>
      <c r="H8" s="22">
        <f t="shared" si="1"/>
        <v>375875.29666791833</v>
      </c>
      <c r="I8" s="2"/>
    </row>
    <row r="9" spans="1:9" x14ac:dyDescent="0.3">
      <c r="A9" s="26"/>
      <c r="B9" s="26"/>
      <c r="C9" s="26"/>
      <c r="D9" s="26"/>
      <c r="E9" s="26"/>
      <c r="G9" s="4">
        <f t="shared" si="0"/>
        <v>6</v>
      </c>
      <c r="H9" s="22">
        <f t="shared" si="1"/>
        <v>375516.13418146665</v>
      </c>
      <c r="I9" s="2"/>
    </row>
    <row r="10" spans="1:9" x14ac:dyDescent="0.3">
      <c r="A10" s="26"/>
      <c r="B10" s="26" t="s">
        <v>61</v>
      </c>
      <c r="C10" s="26">
        <f>C4-C8</f>
        <v>304</v>
      </c>
      <c r="D10" s="26" t="s">
        <v>96</v>
      </c>
      <c r="E10" s="26"/>
      <c r="G10" s="4">
        <f t="shared" si="0"/>
        <v>7</v>
      </c>
      <c r="H10" s="22">
        <f t="shared" si="1"/>
        <v>375155.06364430569</v>
      </c>
      <c r="I10" s="2"/>
    </row>
    <row r="11" spans="1:9" x14ac:dyDescent="0.3">
      <c r="A11" s="26"/>
      <c r="B11" s="26" t="s">
        <v>11</v>
      </c>
      <c r="C11" s="27">
        <f>(6+3/8)/100</f>
        <v>6.3750000000000001E-2</v>
      </c>
      <c r="D11" s="26"/>
      <c r="E11" s="26"/>
      <c r="G11" s="4">
        <f t="shared" si="0"/>
        <v>8</v>
      </c>
      <c r="H11" s="22">
        <f t="shared" si="1"/>
        <v>374792.07491991611</v>
      </c>
      <c r="I11" s="2"/>
    </row>
    <row r="12" spans="1:9" x14ac:dyDescent="0.3">
      <c r="A12" s="26"/>
      <c r="B12" s="26" t="s">
        <v>13</v>
      </c>
      <c r="C12" s="27">
        <f>C11/12</f>
        <v>5.3125000000000004E-3</v>
      </c>
      <c r="D12" s="26" t="s">
        <v>97</v>
      </c>
      <c r="E12" s="26"/>
      <c r="G12" s="4">
        <f t="shared" si="0"/>
        <v>9</v>
      </c>
      <c r="H12" s="22">
        <f t="shared" si="1"/>
        <v>374427.15781792818</v>
      </c>
      <c r="I12" s="2"/>
    </row>
    <row r="13" spans="1:9" x14ac:dyDescent="0.3">
      <c r="A13" s="53" t="s">
        <v>95</v>
      </c>
      <c r="B13" s="53"/>
      <c r="C13" s="3">
        <f>-1*PV(C12,C10,C2)</f>
        <v>354899.99465697788</v>
      </c>
      <c r="D13" s="26" t="s">
        <v>98</v>
      </c>
      <c r="E13" s="26"/>
      <c r="G13" s="4">
        <f t="shared" si="0"/>
        <v>10</v>
      </c>
      <c r="H13" s="22">
        <f t="shared" si="1"/>
        <v>374060.30209383596</v>
      </c>
      <c r="I13" s="2"/>
    </row>
    <row r="14" spans="1:9" x14ac:dyDescent="0.3">
      <c r="A14" s="26"/>
      <c r="B14" s="26"/>
      <c r="C14" s="26"/>
      <c r="D14" s="26"/>
      <c r="E14" s="26"/>
      <c r="G14" s="4">
        <f t="shared" si="0"/>
        <v>11</v>
      </c>
      <c r="H14" s="22">
        <f t="shared" si="1"/>
        <v>373691.4974487095</v>
      </c>
      <c r="I14" s="2"/>
    </row>
    <row r="15" spans="1:9" x14ac:dyDescent="0.3">
      <c r="A15" s="26"/>
      <c r="B15" s="26"/>
      <c r="C15" s="26"/>
      <c r="D15" s="26"/>
      <c r="E15" s="26"/>
      <c r="G15" s="4">
        <f t="shared" si="0"/>
        <v>12</v>
      </c>
      <c r="H15" s="22">
        <f t="shared" si="1"/>
        <v>373320.73352890578</v>
      </c>
      <c r="I15" s="2"/>
    </row>
    <row r="16" spans="1:9" x14ac:dyDescent="0.3">
      <c r="A16" s="26"/>
      <c r="B16" s="26"/>
      <c r="C16" s="26"/>
      <c r="D16" s="26"/>
      <c r="E16" s="26"/>
      <c r="G16" s="4">
        <f t="shared" si="0"/>
        <v>13</v>
      </c>
      <c r="H16" s="22">
        <f t="shared" si="1"/>
        <v>372947.99992577813</v>
      </c>
      <c r="I16" s="2"/>
    </row>
    <row r="17" spans="1:9" x14ac:dyDescent="0.3">
      <c r="A17" s="26"/>
      <c r="B17" s="26"/>
      <c r="C17" s="26"/>
      <c r="D17" s="26"/>
      <c r="E17" s="26"/>
      <c r="G17" s="4">
        <f t="shared" si="0"/>
        <v>14</v>
      </c>
      <c r="H17" s="22">
        <f t="shared" si="1"/>
        <v>372573.28617538384</v>
      </c>
      <c r="I17" s="2"/>
    </row>
    <row r="18" spans="1:9" x14ac:dyDescent="0.3">
      <c r="G18" s="4">
        <f t="shared" si="0"/>
        <v>15</v>
      </c>
      <c r="H18" s="22">
        <f t="shared" si="1"/>
        <v>372196.58175819059</v>
      </c>
      <c r="I18" s="2"/>
    </row>
    <row r="19" spans="1:9" x14ac:dyDescent="0.3">
      <c r="G19" s="4">
        <f t="shared" si="0"/>
        <v>16</v>
      </c>
      <c r="H19" s="22">
        <f t="shared" si="1"/>
        <v>371817.87609878101</v>
      </c>
      <c r="I19" s="2"/>
    </row>
    <row r="20" spans="1:9" x14ac:dyDescent="0.3">
      <c r="G20" s="4">
        <f t="shared" si="0"/>
        <v>17</v>
      </c>
      <c r="H20" s="22">
        <f t="shared" si="1"/>
        <v>371437.15856555582</v>
      </c>
      <c r="I20" s="2"/>
    </row>
    <row r="21" spans="1:9" x14ac:dyDescent="0.3">
      <c r="G21" s="4">
        <f t="shared" si="0"/>
        <v>18</v>
      </c>
      <c r="H21" s="22">
        <f t="shared" si="1"/>
        <v>371054.41847043537</v>
      </c>
      <c r="I21" s="2"/>
    </row>
    <row r="22" spans="1:9" x14ac:dyDescent="0.3">
      <c r="G22" s="4">
        <f t="shared" si="0"/>
        <v>19</v>
      </c>
      <c r="H22" s="22">
        <f t="shared" si="1"/>
        <v>370669.64506855956</v>
      </c>
      <c r="I22" s="2"/>
    </row>
    <row r="23" spans="1:9" x14ac:dyDescent="0.3">
      <c r="G23" s="4">
        <f t="shared" si="0"/>
        <v>20</v>
      </c>
      <c r="H23" s="22">
        <f t="shared" si="1"/>
        <v>370282.82755798631</v>
      </c>
      <c r="I23" s="2"/>
    </row>
    <row r="24" spans="1:9" x14ac:dyDescent="0.3">
      <c r="G24" s="4">
        <f t="shared" si="0"/>
        <v>21</v>
      </c>
      <c r="H24" s="22">
        <f t="shared" si="1"/>
        <v>369893.95507938811</v>
      </c>
      <c r="I24" s="2"/>
    </row>
    <row r="25" spans="1:9" x14ac:dyDescent="0.3">
      <c r="G25" s="4">
        <f t="shared" si="0"/>
        <v>22</v>
      </c>
      <c r="H25" s="22">
        <f t="shared" si="1"/>
        <v>369503.01671574736</v>
      </c>
      <c r="I25" s="2"/>
    </row>
    <row r="26" spans="1:9" x14ac:dyDescent="0.3">
      <c r="G26" s="4">
        <f t="shared" si="0"/>
        <v>23</v>
      </c>
      <c r="H26" s="22">
        <f t="shared" si="1"/>
        <v>369110.00149204978</v>
      </c>
      <c r="I26" s="2"/>
    </row>
    <row r="27" spans="1:9" x14ac:dyDescent="0.3">
      <c r="G27" s="4">
        <f t="shared" si="0"/>
        <v>24</v>
      </c>
      <c r="H27" s="22">
        <f t="shared" si="1"/>
        <v>368714.8983749763</v>
      </c>
      <c r="I27" s="2"/>
    </row>
    <row r="28" spans="1:9" x14ac:dyDescent="0.3">
      <c r="G28" s="4">
        <f t="shared" si="0"/>
        <v>25</v>
      </c>
      <c r="H28" s="22">
        <f t="shared" si="1"/>
        <v>368317.6962725934</v>
      </c>
      <c r="I28" s="2"/>
    </row>
    <row r="29" spans="1:9" x14ac:dyDescent="0.3">
      <c r="G29" s="4">
        <f t="shared" si="0"/>
        <v>26</v>
      </c>
      <c r="H29" s="22">
        <f t="shared" si="1"/>
        <v>367918.38403404155</v>
      </c>
      <c r="I29" s="2"/>
    </row>
    <row r="30" spans="1:9" x14ac:dyDescent="0.3">
      <c r="G30" s="4">
        <f t="shared" si="0"/>
        <v>27</v>
      </c>
      <c r="H30" s="22">
        <f t="shared" si="1"/>
        <v>367516.95044922241</v>
      </c>
      <c r="I30" s="2"/>
    </row>
    <row r="31" spans="1:9" x14ac:dyDescent="0.3">
      <c r="G31" s="4">
        <f t="shared" si="0"/>
        <v>28</v>
      </c>
      <c r="H31" s="22">
        <f t="shared" si="1"/>
        <v>367113.38424848393</v>
      </c>
      <c r="I31" s="2"/>
    </row>
    <row r="32" spans="1:9" x14ac:dyDescent="0.3">
      <c r="G32" s="4">
        <f t="shared" si="0"/>
        <v>29</v>
      </c>
      <c r="H32" s="22">
        <f t="shared" si="1"/>
        <v>366707.67410230404</v>
      </c>
      <c r="I32" s="2"/>
    </row>
    <row r="33" spans="7:9" x14ac:dyDescent="0.3">
      <c r="G33" s="4">
        <f t="shared" si="0"/>
        <v>30</v>
      </c>
      <c r="H33" s="22">
        <f t="shared" si="1"/>
        <v>366299.80862097256</v>
      </c>
      <c r="I33" s="2"/>
    </row>
    <row r="34" spans="7:9" x14ac:dyDescent="0.3">
      <c r="G34" s="4">
        <f t="shared" si="0"/>
        <v>31</v>
      </c>
      <c r="H34" s="22">
        <f t="shared" si="1"/>
        <v>365889.77635427151</v>
      </c>
      <c r="I34" s="2"/>
    </row>
    <row r="35" spans="7:9" x14ac:dyDescent="0.3">
      <c r="G35" s="4">
        <f t="shared" si="0"/>
        <v>32</v>
      </c>
      <c r="H35" s="22">
        <f t="shared" si="1"/>
        <v>365477.56579115358</v>
      </c>
      <c r="I35" s="2"/>
    </row>
    <row r="36" spans="7:9" x14ac:dyDescent="0.3">
      <c r="G36" s="4">
        <f t="shared" si="0"/>
        <v>33</v>
      </c>
      <c r="H36" s="22">
        <f t="shared" si="1"/>
        <v>365063.16535941913</v>
      </c>
      <c r="I36" s="2"/>
    </row>
    <row r="37" spans="7:9" x14ac:dyDescent="0.3">
      <c r="G37" s="4">
        <f t="shared" si="0"/>
        <v>34</v>
      </c>
      <c r="H37" s="22">
        <f t="shared" si="1"/>
        <v>364646.56342539104</v>
      </c>
      <c r="I37" s="2"/>
    </row>
    <row r="38" spans="7:9" x14ac:dyDescent="0.3">
      <c r="G38" s="4">
        <f t="shared" si="0"/>
        <v>35</v>
      </c>
      <c r="H38" s="22">
        <f t="shared" si="1"/>
        <v>364227.74829358846</v>
      </c>
      <c r="I38" s="2"/>
    </row>
    <row r="39" spans="7:9" x14ac:dyDescent="0.3">
      <c r="G39" s="4">
        <f t="shared" si="0"/>
        <v>36</v>
      </c>
      <c r="H39" s="22">
        <f t="shared" si="1"/>
        <v>363806.70820639818</v>
      </c>
      <c r="I39" s="2"/>
    </row>
    <row r="40" spans="7:9" x14ac:dyDescent="0.3">
      <c r="G40" s="4">
        <f t="shared" si="0"/>
        <v>37</v>
      </c>
      <c r="H40" s="22">
        <f t="shared" si="1"/>
        <v>363383.43134374468</v>
      </c>
      <c r="I40" s="2"/>
    </row>
    <row r="41" spans="7:9" x14ac:dyDescent="0.3">
      <c r="G41" s="4">
        <f t="shared" si="0"/>
        <v>38</v>
      </c>
      <c r="H41" s="22">
        <f t="shared" si="1"/>
        <v>362957.90582275833</v>
      </c>
      <c r="I41" s="2"/>
    </row>
    <row r="42" spans="7:9" x14ac:dyDescent="0.3">
      <c r="G42" s="4">
        <f t="shared" si="0"/>
        <v>39</v>
      </c>
      <c r="H42" s="22">
        <f t="shared" si="1"/>
        <v>362530.11969744175</v>
      </c>
      <c r="I42" s="2"/>
    </row>
    <row r="43" spans="7:9" x14ac:dyDescent="0.3">
      <c r="G43" s="4">
        <f t="shared" si="0"/>
        <v>40</v>
      </c>
      <c r="H43" s="22">
        <f t="shared" si="1"/>
        <v>362100.06095833442</v>
      </c>
      <c r="I43" s="2"/>
    </row>
    <row r="44" spans="7:9" x14ac:dyDescent="0.3">
      <c r="G44" s="4">
        <f t="shared" si="0"/>
        <v>41</v>
      </c>
      <c r="H44" s="22">
        <f t="shared" si="1"/>
        <v>361667.71753217559</v>
      </c>
      <c r="I44" s="2"/>
    </row>
    <row r="45" spans="7:9" x14ac:dyDescent="0.3">
      <c r="G45" s="4">
        <f t="shared" si="0"/>
        <v>42</v>
      </c>
      <c r="H45" s="22">
        <f t="shared" si="1"/>
        <v>361233.07728156529</v>
      </c>
      <c r="I45" s="2"/>
    </row>
    <row r="46" spans="7:9" x14ac:dyDescent="0.3">
      <c r="G46" s="4">
        <f t="shared" si="0"/>
        <v>43</v>
      </c>
      <c r="H46" s="22">
        <f t="shared" si="1"/>
        <v>360796.12800462364</v>
      </c>
      <c r="I46" s="2"/>
    </row>
    <row r="47" spans="7:9" x14ac:dyDescent="0.3">
      <c r="G47" s="4">
        <f t="shared" si="0"/>
        <v>44</v>
      </c>
      <c r="H47" s="22">
        <f t="shared" si="1"/>
        <v>360356.85743464821</v>
      </c>
      <c r="I47" s="2"/>
    </row>
    <row r="48" spans="7:9" x14ac:dyDescent="0.3">
      <c r="G48" s="4">
        <f t="shared" si="0"/>
        <v>45</v>
      </c>
      <c r="H48" s="22">
        <f t="shared" si="1"/>
        <v>359915.25323976978</v>
      </c>
      <c r="I48" s="2"/>
    </row>
    <row r="49" spans="7:9" x14ac:dyDescent="0.3">
      <c r="G49" s="4">
        <f t="shared" si="0"/>
        <v>46</v>
      </c>
      <c r="H49" s="22">
        <f t="shared" si="1"/>
        <v>359471.30302260607</v>
      </c>
      <c r="I49" s="2"/>
    </row>
    <row r="50" spans="7:9" x14ac:dyDescent="0.3">
      <c r="G50" s="4">
        <f t="shared" si="0"/>
        <v>47</v>
      </c>
      <c r="H50" s="22">
        <f t="shared" si="1"/>
        <v>359024.99431991368</v>
      </c>
      <c r="I50" s="2"/>
    </row>
    <row r="51" spans="7:9" x14ac:dyDescent="0.3">
      <c r="G51" s="4">
        <f t="shared" si="0"/>
        <v>48</v>
      </c>
      <c r="H51" s="22">
        <f t="shared" si="1"/>
        <v>358576.31460223824</v>
      </c>
      <c r="I51" s="2"/>
    </row>
    <row r="52" spans="7:9" x14ac:dyDescent="0.3">
      <c r="G52" s="4">
        <f t="shared" si="0"/>
        <v>49</v>
      </c>
      <c r="H52" s="22">
        <f t="shared" si="1"/>
        <v>358125.25127356267</v>
      </c>
      <c r="I52" s="2"/>
    </row>
    <row r="53" spans="7:9" x14ac:dyDescent="0.3">
      <c r="G53" s="4">
        <f t="shared" si="0"/>
        <v>50</v>
      </c>
      <c r="H53" s="22">
        <f t="shared" si="1"/>
        <v>357671.79167095351</v>
      </c>
      <c r="I53" s="2"/>
    </row>
    <row r="54" spans="7:9" x14ac:dyDescent="0.3">
      <c r="G54" s="4">
        <f t="shared" si="0"/>
        <v>51</v>
      </c>
      <c r="H54" s="22">
        <f t="shared" si="1"/>
        <v>357215.92306420545</v>
      </c>
      <c r="I54" s="2"/>
    </row>
    <row r="55" spans="7:9" x14ac:dyDescent="0.3">
      <c r="G55" s="4">
        <f t="shared" si="0"/>
        <v>52</v>
      </c>
      <c r="H55" s="22">
        <f t="shared" si="1"/>
        <v>356757.63265548408</v>
      </c>
      <c r="I55" s="2"/>
    </row>
    <row r="56" spans="7:9" x14ac:dyDescent="0.3">
      <c r="G56" s="4">
        <f t="shared" si="0"/>
        <v>53</v>
      </c>
      <c r="H56" s="22">
        <f t="shared" si="1"/>
        <v>356296.90757896635</v>
      </c>
      <c r="I56" s="2"/>
    </row>
    <row r="57" spans="7:9" x14ac:dyDescent="0.3">
      <c r="G57" s="4">
        <f t="shared" si="0"/>
        <v>54</v>
      </c>
      <c r="H57" s="22">
        <f t="shared" si="1"/>
        <v>355833.73490047961</v>
      </c>
      <c r="I57" s="2"/>
    </row>
    <row r="58" spans="7:9" x14ac:dyDescent="0.3">
      <c r="G58" s="4">
        <f t="shared" si="0"/>
        <v>55</v>
      </c>
      <c r="H58" s="22">
        <f t="shared" si="1"/>
        <v>355368.10161713843</v>
      </c>
      <c r="I58" s="2"/>
    </row>
    <row r="59" spans="7:9" x14ac:dyDescent="0.3">
      <c r="G59" s="32">
        <f t="shared" si="0"/>
        <v>56</v>
      </c>
      <c r="H59" s="51">
        <f t="shared" si="1"/>
        <v>354899.99465697951</v>
      </c>
      <c r="I59" s="2"/>
    </row>
    <row r="60" spans="7:9" x14ac:dyDescent="0.3">
      <c r="G60" s="4">
        <f t="shared" si="0"/>
        <v>57</v>
      </c>
      <c r="H60" s="22">
        <f t="shared" si="1"/>
        <v>354429.40087859472</v>
      </c>
      <c r="I60" s="2"/>
    </row>
    <row r="61" spans="7:9" x14ac:dyDescent="0.3">
      <c r="G61" s="4">
        <f t="shared" si="0"/>
        <v>58</v>
      </c>
      <c r="H61" s="22">
        <f t="shared" si="1"/>
        <v>353956.30707076227</v>
      </c>
      <c r="I61" s="2"/>
    </row>
    <row r="62" spans="7:9" x14ac:dyDescent="0.3">
      <c r="G62" s="4">
        <f t="shared" si="0"/>
        <v>59</v>
      </c>
      <c r="H62" s="22">
        <f t="shared" si="1"/>
        <v>353480.69995207572</v>
      </c>
      <c r="I62" s="2"/>
    </row>
    <row r="63" spans="7:9" x14ac:dyDescent="0.3">
      <c r="G63" s="4">
        <f t="shared" si="0"/>
        <v>60</v>
      </c>
      <c r="H63" s="22">
        <f t="shared" si="1"/>
        <v>353002.56617057114</v>
      </c>
      <c r="I63" s="2"/>
    </row>
    <row r="64" spans="7:9" x14ac:dyDescent="0.3">
      <c r="G64" s="4">
        <f t="shared" si="0"/>
        <v>61</v>
      </c>
      <c r="H64" s="22">
        <f t="shared" si="1"/>
        <v>352521.8923033523</v>
      </c>
      <c r="I64" s="2"/>
    </row>
    <row r="65" spans="7:9" x14ac:dyDescent="0.3">
      <c r="G65" s="4">
        <f t="shared" si="0"/>
        <v>62</v>
      </c>
      <c r="H65" s="22">
        <f t="shared" si="1"/>
        <v>352038.6648562139</v>
      </c>
      <c r="I65" s="2"/>
    </row>
    <row r="66" spans="7:9" x14ac:dyDescent="0.3">
      <c r="G66" s="4">
        <f t="shared" si="0"/>
        <v>63</v>
      </c>
      <c r="H66" s="22">
        <f t="shared" si="1"/>
        <v>351552.87026326254</v>
      </c>
      <c r="I66" s="2"/>
    </row>
    <row r="67" spans="7:9" x14ac:dyDescent="0.3">
      <c r="G67" s="4">
        <f t="shared" si="0"/>
        <v>64</v>
      </c>
      <c r="H67" s="22">
        <f t="shared" si="1"/>
        <v>351064.49488653615</v>
      </c>
      <c r="I67" s="2"/>
    </row>
    <row r="68" spans="7:9" x14ac:dyDescent="0.3">
      <c r="G68" s="4">
        <f t="shared" si="0"/>
        <v>65</v>
      </c>
      <c r="H68" s="22">
        <f t="shared" si="1"/>
        <v>350573.52501562092</v>
      </c>
      <c r="I68" s="2"/>
    </row>
    <row r="69" spans="7:9" x14ac:dyDescent="0.3">
      <c r="G69" s="4">
        <f t="shared" ref="G69:G132" si="2">G68+1</f>
        <v>66</v>
      </c>
      <c r="H69" s="22">
        <f t="shared" ref="H69:H132" si="3">H68*(1+$C$12)-$C$2</f>
        <v>350079.94686726644</v>
      </c>
      <c r="I69" s="2"/>
    </row>
    <row r="70" spans="7:9" x14ac:dyDescent="0.3">
      <c r="G70" s="4">
        <f t="shared" si="2"/>
        <v>67</v>
      </c>
      <c r="H70" s="22">
        <f t="shared" si="3"/>
        <v>349583.74658499879</v>
      </c>
      <c r="I70" s="2"/>
    </row>
    <row r="71" spans="7:9" x14ac:dyDescent="0.3">
      <c r="G71" s="4">
        <f t="shared" si="2"/>
        <v>68</v>
      </c>
      <c r="H71" s="22">
        <f t="shared" si="3"/>
        <v>349084.91023873159</v>
      </c>
      <c r="I71" s="2"/>
    </row>
    <row r="72" spans="7:9" x14ac:dyDescent="0.3">
      <c r="G72" s="4">
        <f t="shared" si="2"/>
        <v>69</v>
      </c>
      <c r="H72" s="22">
        <f t="shared" si="3"/>
        <v>348583.42382437486</v>
      </c>
      <c r="I72" s="2"/>
    </row>
    <row r="73" spans="7:9" x14ac:dyDescent="0.3">
      <c r="G73" s="4">
        <f t="shared" si="2"/>
        <v>70</v>
      </c>
      <c r="H73" s="22">
        <f t="shared" si="3"/>
        <v>348079.27326344186</v>
      </c>
      <c r="I73" s="2"/>
    </row>
    <row r="74" spans="7:9" x14ac:dyDescent="0.3">
      <c r="G74" s="4">
        <f t="shared" si="2"/>
        <v>71</v>
      </c>
      <c r="H74" s="22">
        <f t="shared" si="3"/>
        <v>347572.4444026539</v>
      </c>
      <c r="I74" s="2"/>
    </row>
    <row r="75" spans="7:9" x14ac:dyDescent="0.3">
      <c r="G75" s="4">
        <f t="shared" si="2"/>
        <v>72</v>
      </c>
      <c r="H75" s="22">
        <f t="shared" si="3"/>
        <v>347062.92301354301</v>
      </c>
      <c r="I75" s="2"/>
    </row>
    <row r="76" spans="7:9" x14ac:dyDescent="0.3">
      <c r="G76" s="4">
        <f t="shared" si="2"/>
        <v>73</v>
      </c>
      <c r="H76" s="22">
        <f t="shared" si="3"/>
        <v>346550.6947920525</v>
      </c>
      <c r="I76" s="2"/>
    </row>
    <row r="77" spans="7:9" x14ac:dyDescent="0.3">
      <c r="G77" s="4">
        <f t="shared" si="2"/>
        <v>74</v>
      </c>
      <c r="H77" s="22">
        <f t="shared" si="3"/>
        <v>346035.74535813532</v>
      </c>
      <c r="I77" s="2"/>
    </row>
    <row r="78" spans="7:9" x14ac:dyDescent="0.3">
      <c r="G78" s="4">
        <f t="shared" si="2"/>
        <v>75</v>
      </c>
      <c r="H78" s="22">
        <f t="shared" si="3"/>
        <v>345518.06025535043</v>
      </c>
      <c r="I78" s="2"/>
    </row>
    <row r="79" spans="7:9" x14ac:dyDescent="0.3">
      <c r="G79" s="4">
        <f t="shared" si="2"/>
        <v>76</v>
      </c>
      <c r="H79" s="22">
        <f t="shared" si="3"/>
        <v>344997.62495045702</v>
      </c>
      <c r="I79" s="2"/>
    </row>
    <row r="80" spans="7:9" x14ac:dyDescent="0.3">
      <c r="G80" s="4">
        <f t="shared" si="2"/>
        <v>77</v>
      </c>
      <c r="H80" s="22">
        <f t="shared" si="3"/>
        <v>344474.42483300634</v>
      </c>
      <c r="I80" s="2"/>
    </row>
    <row r="81" spans="7:9" x14ac:dyDescent="0.3">
      <c r="G81" s="4">
        <f t="shared" si="2"/>
        <v>78</v>
      </c>
      <c r="H81" s="22">
        <f t="shared" si="3"/>
        <v>343948.44521493168</v>
      </c>
      <c r="I81" s="2"/>
    </row>
    <row r="82" spans="7:9" x14ac:dyDescent="0.3">
      <c r="G82" s="4">
        <f t="shared" si="2"/>
        <v>79</v>
      </c>
      <c r="H82" s="22">
        <f t="shared" si="3"/>
        <v>343419.67133013601</v>
      </c>
      <c r="I82" s="2"/>
    </row>
    <row r="83" spans="7:9" x14ac:dyDescent="0.3">
      <c r="G83" s="4">
        <f t="shared" si="2"/>
        <v>80</v>
      </c>
      <c r="H83" s="22">
        <f t="shared" si="3"/>
        <v>342888.08833407739</v>
      </c>
      <c r="I83" s="2"/>
    </row>
    <row r="84" spans="7:9" x14ac:dyDescent="0.3">
      <c r="G84" s="4">
        <f t="shared" si="2"/>
        <v>81</v>
      </c>
      <c r="H84" s="22">
        <f t="shared" si="3"/>
        <v>342353.68130335218</v>
      </c>
      <c r="I84" s="2"/>
    </row>
    <row r="85" spans="7:9" x14ac:dyDescent="0.3">
      <c r="G85" s="4">
        <f t="shared" si="2"/>
        <v>82</v>
      </c>
      <c r="H85" s="22">
        <f t="shared" si="3"/>
        <v>341816.43523527624</v>
      </c>
      <c r="I85" s="2"/>
    </row>
    <row r="86" spans="7:9" x14ac:dyDescent="0.3">
      <c r="G86" s="4">
        <f t="shared" si="2"/>
        <v>83</v>
      </c>
      <c r="H86" s="22">
        <f t="shared" si="3"/>
        <v>341276.33504746365</v>
      </c>
      <c r="I86" s="2"/>
    </row>
    <row r="87" spans="7:9" x14ac:dyDescent="0.3">
      <c r="G87" s="4">
        <f t="shared" si="2"/>
        <v>84</v>
      </c>
      <c r="H87" s="22">
        <f t="shared" si="3"/>
        <v>340733.36557740334</v>
      </c>
      <c r="I87" s="2"/>
    </row>
    <row r="88" spans="7:9" x14ac:dyDescent="0.3">
      <c r="G88" s="4">
        <f t="shared" si="2"/>
        <v>85</v>
      </c>
      <c r="H88" s="22">
        <f t="shared" si="3"/>
        <v>340187.5115820333</v>
      </c>
      <c r="I88" s="2"/>
    </row>
    <row r="89" spans="7:9" x14ac:dyDescent="0.3">
      <c r="G89" s="4">
        <f t="shared" si="2"/>
        <v>86</v>
      </c>
      <c r="H89" s="22">
        <f t="shared" si="3"/>
        <v>339638.75773731287</v>
      </c>
      <c r="I89" s="2"/>
    </row>
    <row r="90" spans="7:9" x14ac:dyDescent="0.3">
      <c r="G90" s="4">
        <f t="shared" si="2"/>
        <v>87</v>
      </c>
      <c r="H90" s="22">
        <f t="shared" si="3"/>
        <v>339087.08863779239</v>
      </c>
      <c r="I90" s="2"/>
    </row>
    <row r="91" spans="7:9" x14ac:dyDescent="0.3">
      <c r="G91" s="4">
        <f t="shared" si="2"/>
        <v>88</v>
      </c>
      <c r="H91" s="22">
        <f t="shared" si="3"/>
        <v>338532.4887961807</v>
      </c>
      <c r="I91" s="2"/>
    </row>
    <row r="92" spans="7:9" x14ac:dyDescent="0.3">
      <c r="G92" s="4">
        <f t="shared" si="2"/>
        <v>89</v>
      </c>
      <c r="H92" s="22">
        <f t="shared" si="3"/>
        <v>337974.94264291041</v>
      </c>
      <c r="I92" s="2"/>
    </row>
    <row r="93" spans="7:9" x14ac:dyDescent="0.3">
      <c r="G93" s="4">
        <f t="shared" si="2"/>
        <v>90</v>
      </c>
      <c r="H93" s="22">
        <f t="shared" si="3"/>
        <v>337414.43452570087</v>
      </c>
      <c r="I93" s="2"/>
    </row>
    <row r="94" spans="7:9" x14ac:dyDescent="0.3">
      <c r="G94" s="4">
        <f t="shared" si="2"/>
        <v>91</v>
      </c>
      <c r="H94" s="22">
        <f t="shared" si="3"/>
        <v>336850.94870911865</v>
      </c>
      <c r="I94" s="2"/>
    </row>
    <row r="95" spans="7:9" x14ac:dyDescent="0.3">
      <c r="G95" s="4">
        <f t="shared" si="2"/>
        <v>92</v>
      </c>
      <c r="H95" s="22">
        <f t="shared" si="3"/>
        <v>336284.46937413584</v>
      </c>
      <c r="I95" s="2"/>
    </row>
    <row r="96" spans="7:9" x14ac:dyDescent="0.3">
      <c r="G96" s="4">
        <f t="shared" si="2"/>
        <v>93</v>
      </c>
      <c r="H96" s="22">
        <f t="shared" si="3"/>
        <v>335714.98061768594</v>
      </c>
      <c r="I96" s="2"/>
    </row>
    <row r="97" spans="7:9" x14ac:dyDescent="0.3">
      <c r="G97" s="4">
        <f t="shared" si="2"/>
        <v>94</v>
      </c>
      <c r="H97" s="22">
        <f t="shared" si="3"/>
        <v>335142.46645221743</v>
      </c>
      <c r="I97" s="2"/>
    </row>
    <row r="98" spans="7:9" x14ac:dyDescent="0.3">
      <c r="G98" s="4">
        <f t="shared" si="2"/>
        <v>95</v>
      </c>
      <c r="H98" s="22">
        <f t="shared" si="3"/>
        <v>334566.91080524487</v>
      </c>
      <c r="I98" s="2"/>
    </row>
    <row r="99" spans="7:9" x14ac:dyDescent="0.3">
      <c r="G99" s="4">
        <f t="shared" si="2"/>
        <v>96</v>
      </c>
      <c r="H99" s="22">
        <f t="shared" si="3"/>
        <v>333988.29751889774</v>
      </c>
      <c r="I99" s="2"/>
    </row>
    <row r="100" spans="7:9" x14ac:dyDescent="0.3">
      <c r="G100" s="4">
        <f t="shared" si="2"/>
        <v>97</v>
      </c>
      <c r="H100" s="22">
        <f t="shared" si="3"/>
        <v>333406.61034946691</v>
      </c>
      <c r="I100" s="2"/>
    </row>
    <row r="101" spans="7:9" x14ac:dyDescent="0.3">
      <c r="G101" s="4">
        <f t="shared" si="2"/>
        <v>98</v>
      </c>
      <c r="H101" s="22">
        <f t="shared" si="3"/>
        <v>332821.83296694845</v>
      </c>
      <c r="I101" s="2"/>
    </row>
    <row r="102" spans="7:9" x14ac:dyDescent="0.3">
      <c r="G102" s="4">
        <f t="shared" si="2"/>
        <v>99</v>
      </c>
      <c r="H102" s="22">
        <f t="shared" si="3"/>
        <v>332233.94895458536</v>
      </c>
      <c r="I102" s="2"/>
    </row>
    <row r="103" spans="7:9" x14ac:dyDescent="0.3">
      <c r="G103" s="4">
        <f t="shared" si="2"/>
        <v>100</v>
      </c>
      <c r="H103" s="22">
        <f t="shared" si="3"/>
        <v>331642.94180840661</v>
      </c>
      <c r="I103" s="2"/>
    </row>
    <row r="104" spans="7:9" x14ac:dyDescent="0.3">
      <c r="G104" s="4">
        <f t="shared" si="2"/>
        <v>101</v>
      </c>
      <c r="H104" s="22">
        <f t="shared" si="3"/>
        <v>331048.79493676376</v>
      </c>
      <c r="I104" s="2"/>
    </row>
    <row r="105" spans="7:9" x14ac:dyDescent="0.3">
      <c r="G105" s="4">
        <f t="shared" si="2"/>
        <v>102</v>
      </c>
      <c r="H105" s="22">
        <f t="shared" si="3"/>
        <v>330451.49165986537</v>
      </c>
      <c r="I105" s="2"/>
    </row>
    <row r="106" spans="7:9" x14ac:dyDescent="0.3">
      <c r="G106" s="4">
        <f t="shared" si="2"/>
        <v>103</v>
      </c>
      <c r="H106" s="22">
        <f t="shared" si="3"/>
        <v>329851.01520930842</v>
      </c>
      <c r="I106" s="2"/>
    </row>
    <row r="107" spans="7:9" x14ac:dyDescent="0.3">
      <c r="G107" s="4">
        <f t="shared" si="2"/>
        <v>104</v>
      </c>
      <c r="H107" s="22">
        <f t="shared" si="3"/>
        <v>329247.34872760787</v>
      </c>
      <c r="I107" s="2"/>
    </row>
    <row r="108" spans="7:9" x14ac:dyDescent="0.3">
      <c r="G108" s="4">
        <f t="shared" si="2"/>
        <v>105</v>
      </c>
      <c r="H108" s="22">
        <f t="shared" si="3"/>
        <v>328640.47526772332</v>
      </c>
      <c r="I108" s="2"/>
    </row>
    <row r="109" spans="7:9" x14ac:dyDescent="0.3">
      <c r="G109" s="4">
        <f t="shared" si="2"/>
        <v>106</v>
      </c>
      <c r="H109" s="22">
        <f t="shared" si="3"/>
        <v>328030.37779258314</v>
      </c>
      <c r="I109" s="2"/>
    </row>
    <row r="110" spans="7:9" x14ac:dyDescent="0.3">
      <c r="G110" s="4">
        <f t="shared" si="2"/>
        <v>107</v>
      </c>
      <c r="H110" s="22">
        <f t="shared" si="3"/>
        <v>327417.03917460627</v>
      </c>
      <c r="I110" s="2"/>
    </row>
    <row r="111" spans="7:9" x14ac:dyDescent="0.3">
      <c r="G111" s="4">
        <f t="shared" si="2"/>
        <v>108</v>
      </c>
      <c r="H111" s="22">
        <f t="shared" si="3"/>
        <v>326800.44219522137</v>
      </c>
      <c r="I111" s="2"/>
    </row>
    <row r="112" spans="7:9" x14ac:dyDescent="0.3">
      <c r="G112" s="4">
        <f t="shared" si="2"/>
        <v>109</v>
      </c>
      <c r="H112" s="22">
        <f t="shared" si="3"/>
        <v>326180.5695443835</v>
      </c>
      <c r="I112" s="2"/>
    </row>
    <row r="113" spans="7:9" x14ac:dyDescent="0.3">
      <c r="G113" s="4">
        <f t="shared" si="2"/>
        <v>110</v>
      </c>
      <c r="H113" s="22">
        <f t="shared" si="3"/>
        <v>325557.40382008808</v>
      </c>
      <c r="I113" s="2"/>
    </row>
    <row r="114" spans="7:9" x14ac:dyDescent="0.3">
      <c r="G114" s="4">
        <f t="shared" si="2"/>
        <v>111</v>
      </c>
      <c r="H114" s="22">
        <f t="shared" si="3"/>
        <v>324930.92752788233</v>
      </c>
      <c r="I114" s="2"/>
    </row>
    <row r="115" spans="7:9" x14ac:dyDescent="0.3">
      <c r="G115" s="4">
        <f t="shared" si="2"/>
        <v>112</v>
      </c>
      <c r="H115" s="22">
        <f t="shared" si="3"/>
        <v>324301.12308037421</v>
      </c>
      <c r="I115" s="2"/>
    </row>
    <row r="116" spans="7:9" x14ac:dyDescent="0.3">
      <c r="G116" s="4">
        <f t="shared" si="2"/>
        <v>113</v>
      </c>
      <c r="H116" s="22">
        <f t="shared" si="3"/>
        <v>323667.97279673873</v>
      </c>
      <c r="I116" s="2"/>
    </row>
    <row r="117" spans="7:9" x14ac:dyDescent="0.3">
      <c r="G117" s="4">
        <f t="shared" si="2"/>
        <v>114</v>
      </c>
      <c r="H117" s="22">
        <f t="shared" si="3"/>
        <v>323031.45890222141</v>
      </c>
      <c r="I117" s="2"/>
    </row>
    <row r="118" spans="7:9" x14ac:dyDescent="0.3">
      <c r="G118" s="4">
        <f t="shared" si="2"/>
        <v>115</v>
      </c>
      <c r="H118" s="22">
        <f t="shared" si="3"/>
        <v>322391.56352763949</v>
      </c>
      <c r="I118" s="2"/>
    </row>
    <row r="119" spans="7:9" x14ac:dyDescent="0.3">
      <c r="G119" s="4">
        <f t="shared" si="2"/>
        <v>116</v>
      </c>
      <c r="H119" s="22">
        <f t="shared" si="3"/>
        <v>321748.26870888012</v>
      </c>
      <c r="I119" s="2"/>
    </row>
    <row r="120" spans="7:9" x14ac:dyDescent="0.3">
      <c r="G120" s="4">
        <f t="shared" si="2"/>
        <v>117</v>
      </c>
      <c r="H120" s="22">
        <f t="shared" si="3"/>
        <v>321101.55638639606</v>
      </c>
      <c r="I120" s="2"/>
    </row>
    <row r="121" spans="7:9" x14ac:dyDescent="0.3">
      <c r="G121" s="4">
        <f t="shared" si="2"/>
        <v>118</v>
      </c>
      <c r="H121" s="22">
        <f t="shared" si="3"/>
        <v>320451.40840469883</v>
      </c>
      <c r="I121" s="2"/>
    </row>
    <row r="122" spans="7:9" x14ac:dyDescent="0.3">
      <c r="G122" s="4">
        <f t="shared" si="2"/>
        <v>119</v>
      </c>
      <c r="H122" s="22">
        <f t="shared" si="3"/>
        <v>319797.80651184882</v>
      </c>
      <c r="I122" s="2"/>
    </row>
    <row r="123" spans="7:9" x14ac:dyDescent="0.3">
      <c r="G123" s="4">
        <f t="shared" si="2"/>
        <v>120</v>
      </c>
      <c r="H123" s="22">
        <f t="shared" si="3"/>
        <v>319140.73235894303</v>
      </c>
      <c r="I123" s="2"/>
    </row>
    <row r="124" spans="7:9" x14ac:dyDescent="0.3">
      <c r="G124" s="4">
        <f t="shared" si="2"/>
        <v>121</v>
      </c>
      <c r="H124" s="22">
        <f t="shared" si="3"/>
        <v>318480.16749959992</v>
      </c>
      <c r="I124" s="2"/>
    </row>
    <row r="125" spans="7:9" x14ac:dyDescent="0.3">
      <c r="G125" s="4">
        <f t="shared" si="2"/>
        <v>122</v>
      </c>
      <c r="H125" s="22">
        <f t="shared" si="3"/>
        <v>317816.09338944155</v>
      </c>
      <c r="I125" s="2"/>
    </row>
    <row r="126" spans="7:9" x14ac:dyDescent="0.3">
      <c r="G126" s="4">
        <f t="shared" si="2"/>
        <v>123</v>
      </c>
      <c r="H126" s="22">
        <f t="shared" si="3"/>
        <v>317148.491385573</v>
      </c>
      <c r="I126" s="2"/>
    </row>
    <row r="127" spans="7:9" x14ac:dyDescent="0.3">
      <c r="G127" s="4">
        <f t="shared" si="2"/>
        <v>124</v>
      </c>
      <c r="H127" s="22">
        <f t="shared" si="3"/>
        <v>316477.34274605889</v>
      </c>
      <c r="I127" s="2"/>
    </row>
    <row r="128" spans="7:9" x14ac:dyDescent="0.3">
      <c r="G128" s="4">
        <f t="shared" si="2"/>
        <v>125</v>
      </c>
      <c r="H128" s="22">
        <f t="shared" si="3"/>
        <v>315802.62862939737</v>
      </c>
      <c r="I128" s="2"/>
    </row>
    <row r="129" spans="7:9" x14ac:dyDescent="0.3">
      <c r="G129" s="4">
        <f t="shared" si="2"/>
        <v>126</v>
      </c>
      <c r="H129" s="22">
        <f t="shared" si="3"/>
        <v>315124.33009399107</v>
      </c>
      <c r="I129" s="2"/>
    </row>
    <row r="130" spans="7:9" x14ac:dyDescent="0.3">
      <c r="G130" s="4">
        <f t="shared" si="2"/>
        <v>127</v>
      </c>
      <c r="H130" s="22">
        <f t="shared" si="3"/>
        <v>314442.42809761543</v>
      </c>
      <c r="I130" s="2"/>
    </row>
    <row r="131" spans="7:9" x14ac:dyDescent="0.3">
      <c r="G131" s="4">
        <f t="shared" si="2"/>
        <v>128</v>
      </c>
      <c r="H131" s="22">
        <f t="shared" si="3"/>
        <v>313756.90349688404</v>
      </c>
      <c r="I131" s="2"/>
    </row>
    <row r="132" spans="7:9" x14ac:dyDescent="0.3">
      <c r="G132" s="4">
        <f t="shared" si="2"/>
        <v>129</v>
      </c>
      <c r="H132" s="22">
        <f t="shared" si="3"/>
        <v>313067.73704671126</v>
      </c>
      <c r="I132" s="2"/>
    </row>
    <row r="133" spans="7:9" x14ac:dyDescent="0.3">
      <c r="G133" s="4">
        <f t="shared" ref="G133:G196" si="4">G132+1</f>
        <v>130</v>
      </c>
      <c r="H133" s="22">
        <f t="shared" ref="H133:H196" si="5">H132*(1+$C$12)-$C$2</f>
        <v>312374.90939977195</v>
      </c>
      <c r="I133" s="2"/>
    </row>
    <row r="134" spans="7:9" x14ac:dyDescent="0.3">
      <c r="G134" s="4">
        <f t="shared" si="4"/>
        <v>131</v>
      </c>
      <c r="H134" s="22">
        <f t="shared" si="5"/>
        <v>311678.40110595827</v>
      </c>
      <c r="I134" s="2"/>
    </row>
    <row r="135" spans="7:9" x14ac:dyDescent="0.3">
      <c r="G135" s="4">
        <f t="shared" si="4"/>
        <v>132</v>
      </c>
      <c r="H135" s="22">
        <f t="shared" si="5"/>
        <v>310978.19261183369</v>
      </c>
      <c r="I135" s="2"/>
    </row>
    <row r="136" spans="7:9" x14ac:dyDescent="0.3">
      <c r="G136" s="4">
        <f t="shared" si="4"/>
        <v>133</v>
      </c>
      <c r="H136" s="22">
        <f t="shared" si="5"/>
        <v>310274.26426008408</v>
      </c>
      <c r="I136" s="2"/>
    </row>
    <row r="137" spans="7:9" x14ac:dyDescent="0.3">
      <c r="G137" s="4">
        <f t="shared" si="4"/>
        <v>134</v>
      </c>
      <c r="H137" s="22">
        <f t="shared" si="5"/>
        <v>309566.59628896578</v>
      </c>
      <c r="I137" s="2"/>
    </row>
    <row r="138" spans="7:9" x14ac:dyDescent="0.3">
      <c r="G138" s="4">
        <f t="shared" si="4"/>
        <v>135</v>
      </c>
      <c r="H138" s="22">
        <f t="shared" si="5"/>
        <v>308855.16883175093</v>
      </c>
      <c r="I138" s="2"/>
    </row>
    <row r="139" spans="7:9" x14ac:dyDescent="0.3">
      <c r="G139" s="4">
        <f t="shared" si="4"/>
        <v>136</v>
      </c>
      <c r="H139" s="22">
        <f t="shared" si="5"/>
        <v>308139.96191616962</v>
      </c>
      <c r="I139" s="2"/>
    </row>
    <row r="140" spans="7:9" x14ac:dyDescent="0.3">
      <c r="G140" s="4">
        <f t="shared" si="4"/>
        <v>137</v>
      </c>
      <c r="H140" s="22">
        <f t="shared" si="5"/>
        <v>307420.9554638493</v>
      </c>
      <c r="I140" s="2"/>
    </row>
    <row r="141" spans="7:9" x14ac:dyDescent="0.3">
      <c r="G141" s="4">
        <f t="shared" si="4"/>
        <v>138</v>
      </c>
      <c r="H141" s="22">
        <f t="shared" si="5"/>
        <v>306698.129289751</v>
      </c>
      <c r="I141" s="2"/>
    </row>
    <row r="142" spans="7:9" x14ac:dyDescent="0.3">
      <c r="G142" s="4">
        <f t="shared" si="4"/>
        <v>139</v>
      </c>
      <c r="H142" s="22">
        <f t="shared" si="5"/>
        <v>305971.4631016028</v>
      </c>
      <c r="I142" s="2"/>
    </row>
    <row r="143" spans="7:9" x14ac:dyDescent="0.3">
      <c r="G143" s="4">
        <f t="shared" si="4"/>
        <v>140</v>
      </c>
      <c r="H143" s="22">
        <f t="shared" si="5"/>
        <v>305240.9364993301</v>
      </c>
      <c r="I143" s="2"/>
    </row>
    <row r="144" spans="7:9" x14ac:dyDescent="0.3">
      <c r="G144" s="4">
        <f t="shared" si="4"/>
        <v>141</v>
      </c>
      <c r="H144" s="22">
        <f t="shared" si="5"/>
        <v>304506.52897448279</v>
      </c>
      <c r="I144" s="2"/>
    </row>
    <row r="145" spans="7:9" x14ac:dyDescent="0.3">
      <c r="G145" s="4">
        <f t="shared" si="4"/>
        <v>142</v>
      </c>
      <c r="H145" s="22">
        <f t="shared" si="5"/>
        <v>303768.21990965976</v>
      </c>
      <c r="I145" s="2"/>
    </row>
    <row r="146" spans="7:9" x14ac:dyDescent="0.3">
      <c r="G146" s="4">
        <f t="shared" si="4"/>
        <v>143</v>
      </c>
      <c r="H146" s="22">
        <f t="shared" si="5"/>
        <v>303025.98857792985</v>
      </c>
      <c r="I146" s="2"/>
    </row>
    <row r="147" spans="7:9" x14ac:dyDescent="0.3">
      <c r="G147" s="4">
        <f t="shared" si="4"/>
        <v>144</v>
      </c>
      <c r="H147" s="22">
        <f t="shared" si="5"/>
        <v>302279.81414225011</v>
      </c>
      <c r="I147" s="2"/>
    </row>
    <row r="148" spans="7:9" x14ac:dyDescent="0.3">
      <c r="G148" s="4">
        <f t="shared" si="4"/>
        <v>145</v>
      </c>
      <c r="H148" s="22">
        <f t="shared" si="5"/>
        <v>301529.67565488082</v>
      </c>
      <c r="I148" s="2"/>
    </row>
    <row r="149" spans="7:9" x14ac:dyDescent="0.3">
      <c r="G149" s="4">
        <f t="shared" si="4"/>
        <v>146</v>
      </c>
      <c r="H149" s="22">
        <f t="shared" si="5"/>
        <v>300775.55205679737</v>
      </c>
      <c r="I149" s="2"/>
    </row>
    <row r="150" spans="7:9" x14ac:dyDescent="0.3">
      <c r="G150" s="4">
        <f t="shared" si="4"/>
        <v>147</v>
      </c>
      <c r="H150" s="22">
        <f t="shared" si="5"/>
        <v>300017.4221770991</v>
      </c>
      <c r="I150" s="2"/>
    </row>
    <row r="151" spans="7:9" x14ac:dyDescent="0.3">
      <c r="G151" s="4">
        <f t="shared" si="4"/>
        <v>148</v>
      </c>
      <c r="H151" s="22">
        <f t="shared" si="5"/>
        <v>299255.26473241497</v>
      </c>
      <c r="I151" s="2"/>
    </row>
    <row r="152" spans="7:9" x14ac:dyDescent="0.3">
      <c r="G152" s="4">
        <f t="shared" si="4"/>
        <v>149</v>
      </c>
      <c r="H152" s="22">
        <f t="shared" si="5"/>
        <v>298489.05832630594</v>
      </c>
      <c r="I152" s="2"/>
    </row>
    <row r="153" spans="7:9" x14ac:dyDescent="0.3">
      <c r="G153" s="4">
        <f t="shared" si="4"/>
        <v>150</v>
      </c>
      <c r="H153" s="22">
        <f t="shared" si="5"/>
        <v>297718.78144866443</v>
      </c>
      <c r="I153" s="2"/>
    </row>
    <row r="154" spans="7:9" x14ac:dyDescent="0.3">
      <c r="G154" s="4">
        <f t="shared" si="4"/>
        <v>151</v>
      </c>
      <c r="H154" s="22">
        <f t="shared" si="5"/>
        <v>296944.4124751105</v>
      </c>
      <c r="I154" s="2"/>
    </row>
    <row r="155" spans="7:9" x14ac:dyDescent="0.3">
      <c r="G155" s="4">
        <f t="shared" si="4"/>
        <v>152</v>
      </c>
      <c r="H155" s="22">
        <f t="shared" si="5"/>
        <v>296165.92966638453</v>
      </c>
      <c r="I155" s="2"/>
    </row>
    <row r="156" spans="7:9" x14ac:dyDescent="0.3">
      <c r="G156" s="4">
        <f t="shared" si="4"/>
        <v>153</v>
      </c>
      <c r="H156" s="22">
        <f t="shared" si="5"/>
        <v>295383.31116773724</v>
      </c>
      <c r="I156" s="2"/>
    </row>
    <row r="157" spans="7:9" x14ac:dyDescent="0.3">
      <c r="G157" s="4">
        <f t="shared" si="4"/>
        <v>154</v>
      </c>
      <c r="H157" s="22">
        <f t="shared" si="5"/>
        <v>294596.53500831587</v>
      </c>
      <c r="I157" s="2"/>
    </row>
    <row r="158" spans="7:9" x14ac:dyDescent="0.3">
      <c r="G158" s="4">
        <f t="shared" si="4"/>
        <v>155</v>
      </c>
      <c r="H158" s="22">
        <f t="shared" si="5"/>
        <v>293805.57910054759</v>
      </c>
      <c r="I158" s="2"/>
    </row>
    <row r="159" spans="7:9" x14ac:dyDescent="0.3">
      <c r="G159" s="4">
        <f t="shared" si="4"/>
        <v>156</v>
      </c>
      <c r="H159" s="22">
        <f t="shared" si="5"/>
        <v>293010.42123951926</v>
      </c>
      <c r="I159" s="2"/>
    </row>
    <row r="160" spans="7:9" x14ac:dyDescent="0.3">
      <c r="G160" s="4">
        <f t="shared" si="4"/>
        <v>157</v>
      </c>
      <c r="H160" s="22">
        <f t="shared" si="5"/>
        <v>292211.0391023542</v>
      </c>
      <c r="I160" s="2"/>
    </row>
    <row r="161" spans="7:9" x14ac:dyDescent="0.3">
      <c r="G161" s="4">
        <f t="shared" si="4"/>
        <v>158</v>
      </c>
      <c r="H161" s="22">
        <f t="shared" si="5"/>
        <v>291407.4102475855</v>
      </c>
      <c r="I161" s="2"/>
    </row>
    <row r="162" spans="7:9" x14ac:dyDescent="0.3">
      <c r="G162" s="4">
        <f t="shared" si="4"/>
        <v>159</v>
      </c>
      <c r="H162" s="22">
        <f t="shared" si="5"/>
        <v>290599.51211452583</v>
      </c>
      <c r="I162" s="2"/>
    </row>
    <row r="163" spans="7:9" x14ac:dyDescent="0.3">
      <c r="G163" s="4">
        <f t="shared" si="4"/>
        <v>160</v>
      </c>
      <c r="H163" s="22">
        <f t="shared" si="5"/>
        <v>289787.32202263427</v>
      </c>
      <c r="I163" s="2"/>
    </row>
    <row r="164" spans="7:9" x14ac:dyDescent="0.3">
      <c r="G164" s="4">
        <f t="shared" si="4"/>
        <v>161</v>
      </c>
      <c r="H164" s="22">
        <f t="shared" si="5"/>
        <v>288970.81717087951</v>
      </c>
      <c r="I164" s="2"/>
    </row>
    <row r="165" spans="7:9" x14ac:dyDescent="0.3">
      <c r="G165" s="4">
        <f t="shared" si="4"/>
        <v>162</v>
      </c>
      <c r="H165" s="22">
        <f t="shared" si="5"/>
        <v>288149.97463709983</v>
      </c>
      <c r="I165" s="2"/>
    </row>
    <row r="166" spans="7:9" x14ac:dyDescent="0.3">
      <c r="G166" s="4">
        <f t="shared" si="4"/>
        <v>163</v>
      </c>
      <c r="H166" s="22">
        <f t="shared" si="5"/>
        <v>287324.77137735946</v>
      </c>
      <c r="I166" s="2"/>
    </row>
    <row r="167" spans="7:9" x14ac:dyDescent="0.3">
      <c r="G167" s="4">
        <f t="shared" si="4"/>
        <v>164</v>
      </c>
      <c r="H167" s="22">
        <f t="shared" si="5"/>
        <v>286495.18422530172</v>
      </c>
      <c r="I167" s="2"/>
    </row>
    <row r="168" spans="7:9" x14ac:dyDescent="0.3">
      <c r="G168" s="4">
        <f t="shared" si="4"/>
        <v>165</v>
      </c>
      <c r="H168" s="22">
        <f t="shared" si="5"/>
        <v>285661.18989149865</v>
      </c>
      <c r="I168" s="2"/>
    </row>
    <row r="169" spans="7:9" x14ac:dyDescent="0.3">
      <c r="G169" s="4">
        <f t="shared" si="4"/>
        <v>166</v>
      </c>
      <c r="H169" s="22">
        <f t="shared" si="5"/>
        <v>284822.76496279723</v>
      </c>
      <c r="I169" s="2"/>
    </row>
    <row r="170" spans="7:9" x14ac:dyDescent="0.3">
      <c r="G170" s="4">
        <f t="shared" si="4"/>
        <v>167</v>
      </c>
      <c r="H170" s="22">
        <f t="shared" si="5"/>
        <v>283979.88590166211</v>
      </c>
      <c r="I170" s="2"/>
    </row>
    <row r="171" spans="7:9" x14ac:dyDescent="0.3">
      <c r="G171" s="4">
        <f t="shared" si="4"/>
        <v>168</v>
      </c>
      <c r="H171" s="22">
        <f t="shared" si="5"/>
        <v>283132.5290455147</v>
      </c>
      <c r="I171" s="2"/>
    </row>
    <row r="172" spans="7:9" x14ac:dyDescent="0.3">
      <c r="G172" s="4">
        <f t="shared" si="4"/>
        <v>169</v>
      </c>
      <c r="H172" s="22">
        <f t="shared" si="5"/>
        <v>282280.67060606903</v>
      </c>
      <c r="I172" s="2"/>
    </row>
    <row r="173" spans="7:9" x14ac:dyDescent="0.3">
      <c r="G173" s="4">
        <f t="shared" si="4"/>
        <v>170</v>
      </c>
      <c r="H173" s="22">
        <f t="shared" si="5"/>
        <v>281424.28666866379</v>
      </c>
      <c r="I173" s="2"/>
    </row>
    <row r="174" spans="7:9" x14ac:dyDescent="0.3">
      <c r="G174" s="4">
        <f t="shared" si="4"/>
        <v>171</v>
      </c>
      <c r="H174" s="22">
        <f t="shared" si="5"/>
        <v>280563.3531915911</v>
      </c>
      <c r="I174" s="2"/>
    </row>
    <row r="175" spans="7:9" x14ac:dyDescent="0.3">
      <c r="G175" s="4">
        <f t="shared" si="4"/>
        <v>172</v>
      </c>
      <c r="H175" s="22">
        <f t="shared" si="5"/>
        <v>279697.84600542142</v>
      </c>
      <c r="I175" s="2"/>
    </row>
    <row r="176" spans="7:9" x14ac:dyDescent="0.3">
      <c r="G176" s="4">
        <f t="shared" si="4"/>
        <v>173</v>
      </c>
      <c r="H176" s="22">
        <f t="shared" si="5"/>
        <v>278827.74081232527</v>
      </c>
      <c r="I176" s="2"/>
    </row>
    <row r="177" spans="7:9" x14ac:dyDescent="0.3">
      <c r="G177" s="4">
        <f t="shared" si="4"/>
        <v>174</v>
      </c>
      <c r="H177" s="22">
        <f t="shared" si="5"/>
        <v>277953.01318539074</v>
      </c>
      <c r="I177" s="2"/>
    </row>
    <row r="178" spans="7:9" x14ac:dyDescent="0.3">
      <c r="G178" s="4">
        <f t="shared" si="4"/>
        <v>175</v>
      </c>
      <c r="H178" s="22">
        <f t="shared" si="5"/>
        <v>277073.63856793812</v>
      </c>
      <c r="I178" s="2"/>
    </row>
    <row r="179" spans="7:9" x14ac:dyDescent="0.3">
      <c r="G179" s="4">
        <f t="shared" si="4"/>
        <v>176</v>
      </c>
      <c r="H179" s="22">
        <f t="shared" si="5"/>
        <v>276189.59227283031</v>
      </c>
      <c r="I179" s="2"/>
    </row>
    <row r="180" spans="7:9" x14ac:dyDescent="0.3">
      <c r="G180" s="4">
        <f t="shared" si="4"/>
        <v>177</v>
      </c>
      <c r="H180" s="22">
        <f t="shared" si="5"/>
        <v>275300.84948177973</v>
      </c>
      <c r="I180" s="2"/>
    </row>
    <row r="181" spans="7:9" x14ac:dyDescent="0.3">
      <c r="G181" s="4">
        <f t="shared" si="4"/>
        <v>178</v>
      </c>
      <c r="H181" s="22">
        <f t="shared" si="5"/>
        <v>274407.3852446517</v>
      </c>
      <c r="I181" s="2"/>
    </row>
    <row r="182" spans="7:9" x14ac:dyDescent="0.3">
      <c r="G182" s="4">
        <f t="shared" si="4"/>
        <v>179</v>
      </c>
      <c r="H182" s="22">
        <f t="shared" si="5"/>
        <v>273509.17447876395</v>
      </c>
      <c r="I182" s="2"/>
    </row>
    <row r="183" spans="7:9" x14ac:dyDescent="0.3">
      <c r="G183" s="4">
        <f t="shared" si="4"/>
        <v>180</v>
      </c>
      <c r="H183" s="22">
        <f t="shared" si="5"/>
        <v>272606.19196818239</v>
      </c>
      <c r="I183" s="2"/>
    </row>
    <row r="184" spans="7:9" x14ac:dyDescent="0.3">
      <c r="G184" s="4">
        <f t="shared" si="4"/>
        <v>181</v>
      </c>
      <c r="H184" s="22">
        <f t="shared" si="5"/>
        <v>271698.41236301337</v>
      </c>
      <c r="I184" s="2"/>
    </row>
    <row r="185" spans="7:9" x14ac:dyDescent="0.3">
      <c r="G185" s="4">
        <f t="shared" si="4"/>
        <v>182</v>
      </c>
      <c r="H185" s="22">
        <f t="shared" si="5"/>
        <v>270785.81017869187</v>
      </c>
      <c r="I185" s="2"/>
    </row>
    <row r="186" spans="7:9" x14ac:dyDescent="0.3">
      <c r="G186" s="4">
        <f t="shared" si="4"/>
        <v>183</v>
      </c>
      <c r="H186" s="22">
        <f t="shared" si="5"/>
        <v>269868.35979526618</v>
      </c>
      <c r="I186" s="2"/>
    </row>
    <row r="187" spans="7:9" x14ac:dyDescent="0.3">
      <c r="G187" s="4">
        <f t="shared" si="4"/>
        <v>184</v>
      </c>
      <c r="H187" s="22">
        <f t="shared" si="5"/>
        <v>268946.03545667854</v>
      </c>
      <c r="I187" s="2"/>
    </row>
    <row r="188" spans="7:9" x14ac:dyDescent="0.3">
      <c r="G188" s="4">
        <f t="shared" si="4"/>
        <v>185</v>
      </c>
      <c r="H188" s="22">
        <f t="shared" si="5"/>
        <v>268018.81127004215</v>
      </c>
      <c r="I188" s="2"/>
    </row>
    <row r="189" spans="7:9" x14ac:dyDescent="0.3">
      <c r="G189" s="4">
        <f t="shared" si="4"/>
        <v>186</v>
      </c>
      <c r="H189" s="22">
        <f t="shared" si="5"/>
        <v>267086.66120491427</v>
      </c>
      <c r="I189" s="2"/>
    </row>
    <row r="190" spans="7:9" x14ac:dyDescent="0.3">
      <c r="G190" s="4">
        <f t="shared" si="4"/>
        <v>187</v>
      </c>
      <c r="H190" s="22">
        <f t="shared" si="5"/>
        <v>266149.55909256538</v>
      </c>
      <c r="I190" s="2"/>
    </row>
    <row r="191" spans="7:9" x14ac:dyDescent="0.3">
      <c r="G191" s="4">
        <f t="shared" si="4"/>
        <v>188</v>
      </c>
      <c r="H191" s="22">
        <f t="shared" si="5"/>
        <v>265207.47862524464</v>
      </c>
      <c r="I191" s="2"/>
    </row>
    <row r="192" spans="7:9" x14ac:dyDescent="0.3">
      <c r="G192" s="4">
        <f t="shared" si="4"/>
        <v>189</v>
      </c>
      <c r="H192" s="22">
        <f t="shared" si="5"/>
        <v>264260.39335544128</v>
      </c>
      <c r="I192" s="2"/>
    </row>
    <row r="193" spans="7:9" x14ac:dyDescent="0.3">
      <c r="G193" s="4">
        <f t="shared" si="4"/>
        <v>190</v>
      </c>
      <c r="H193" s="22">
        <f t="shared" si="5"/>
        <v>263308.27669514209</v>
      </c>
      <c r="I193" s="2"/>
    </row>
    <row r="194" spans="7:9" x14ac:dyDescent="0.3">
      <c r="G194" s="4">
        <f t="shared" si="4"/>
        <v>191</v>
      </c>
      <c r="H194" s="22">
        <f t="shared" si="5"/>
        <v>262351.10191508505</v>
      </c>
      <c r="I194" s="2"/>
    </row>
    <row r="195" spans="7:9" x14ac:dyDescent="0.3">
      <c r="G195" s="4">
        <f t="shared" si="4"/>
        <v>192</v>
      </c>
      <c r="H195" s="22">
        <f t="shared" si="5"/>
        <v>261388.84214400896</v>
      </c>
      <c r="I195" s="2"/>
    </row>
    <row r="196" spans="7:9" x14ac:dyDescent="0.3">
      <c r="G196" s="4">
        <f t="shared" si="4"/>
        <v>193</v>
      </c>
      <c r="H196" s="22">
        <f t="shared" si="5"/>
        <v>260421.47036789905</v>
      </c>
      <c r="I196" s="2"/>
    </row>
    <row r="197" spans="7:9" x14ac:dyDescent="0.3">
      <c r="G197" s="4">
        <f t="shared" ref="G197:G260" si="6">G196+1</f>
        <v>194</v>
      </c>
      <c r="H197" s="22">
        <f t="shared" ref="H197:H260" si="7">H196*(1+$C$12)-$C$2</f>
        <v>259448.95942922853</v>
      </c>
      <c r="I197" s="2"/>
    </row>
    <row r="198" spans="7:9" x14ac:dyDescent="0.3">
      <c r="G198" s="4">
        <f t="shared" si="6"/>
        <v>195</v>
      </c>
      <c r="H198" s="22">
        <f t="shared" si="7"/>
        <v>258471.28202619634</v>
      </c>
      <c r="I198" s="2"/>
    </row>
    <row r="199" spans="7:9" x14ac:dyDescent="0.3">
      <c r="G199" s="4">
        <f t="shared" si="6"/>
        <v>196</v>
      </c>
      <c r="H199" s="22">
        <f t="shared" si="7"/>
        <v>257488.41071196052</v>
      </c>
      <c r="I199" s="2"/>
    </row>
    <row r="200" spans="7:9" x14ac:dyDescent="0.3">
      <c r="G200" s="4">
        <f t="shared" si="6"/>
        <v>197</v>
      </c>
      <c r="H200" s="22">
        <f t="shared" si="7"/>
        <v>256500.31789386782</v>
      </c>
      <c r="I200" s="2"/>
    </row>
    <row r="201" spans="7:9" x14ac:dyDescent="0.3">
      <c r="G201" s="4">
        <f t="shared" si="6"/>
        <v>198</v>
      </c>
      <c r="H201" s="22">
        <f t="shared" si="7"/>
        <v>255506.97583267902</v>
      </c>
      <c r="I201" s="2"/>
    </row>
    <row r="202" spans="7:9" x14ac:dyDescent="0.3">
      <c r="G202" s="4">
        <f t="shared" si="6"/>
        <v>199</v>
      </c>
      <c r="H202" s="22">
        <f t="shared" si="7"/>
        <v>254508.35664179013</v>
      </c>
      <c r="I202" s="2"/>
    </row>
    <row r="203" spans="7:9" x14ac:dyDescent="0.3">
      <c r="G203" s="4">
        <f t="shared" si="6"/>
        <v>200</v>
      </c>
      <c r="H203" s="22">
        <f t="shared" si="7"/>
        <v>253504.43228644965</v>
      </c>
      <c r="I203" s="2"/>
    </row>
    <row r="204" spans="7:9" x14ac:dyDescent="0.3">
      <c r="G204" s="4">
        <f t="shared" si="6"/>
        <v>201</v>
      </c>
      <c r="H204" s="22">
        <f t="shared" si="7"/>
        <v>252495.17458297143</v>
      </c>
      <c r="I204" s="2"/>
    </row>
    <row r="205" spans="7:9" x14ac:dyDescent="0.3">
      <c r="G205" s="4">
        <f t="shared" si="6"/>
        <v>202</v>
      </c>
      <c r="H205" s="22">
        <f t="shared" si="7"/>
        <v>251480.5551979435</v>
      </c>
      <c r="I205" s="2"/>
    </row>
    <row r="206" spans="7:9" x14ac:dyDescent="0.3">
      <c r="G206" s="4">
        <f t="shared" si="6"/>
        <v>203</v>
      </c>
      <c r="H206" s="22">
        <f t="shared" si="7"/>
        <v>250460.54564743259</v>
      </c>
      <c r="I206" s="2"/>
    </row>
    <row r="207" spans="7:9" x14ac:dyDescent="0.3">
      <c r="G207" s="4">
        <f t="shared" si="6"/>
        <v>204</v>
      </c>
      <c r="H207" s="22">
        <f t="shared" si="7"/>
        <v>249435.11729618459</v>
      </c>
      <c r="I207" s="2"/>
    </row>
    <row r="208" spans="7:9" x14ac:dyDescent="0.3">
      <c r="G208" s="4">
        <f t="shared" si="6"/>
        <v>205</v>
      </c>
      <c r="H208" s="22">
        <f t="shared" si="7"/>
        <v>248404.2413568206</v>
      </c>
      <c r="I208" s="2"/>
    </row>
    <row r="209" spans="7:9" x14ac:dyDescent="0.3">
      <c r="G209" s="4">
        <f t="shared" si="6"/>
        <v>206</v>
      </c>
      <c r="H209" s="22">
        <f t="shared" si="7"/>
        <v>247367.88888902872</v>
      </c>
      <c r="I209" s="2"/>
    </row>
    <row r="210" spans="7:9" x14ac:dyDescent="0.3">
      <c r="G210" s="4">
        <f t="shared" si="6"/>
        <v>207</v>
      </c>
      <c r="H210" s="22">
        <f t="shared" si="7"/>
        <v>246326.03079875169</v>
      </c>
      <c r="I210" s="2"/>
    </row>
    <row r="211" spans="7:9" x14ac:dyDescent="0.3">
      <c r="G211" s="4">
        <f t="shared" si="6"/>
        <v>208</v>
      </c>
      <c r="H211" s="22">
        <f t="shared" si="7"/>
        <v>245278.63783737007</v>
      </c>
      <c r="I211" s="2"/>
    </row>
    <row r="212" spans="7:9" x14ac:dyDescent="0.3">
      <c r="G212" s="4">
        <f t="shared" si="6"/>
        <v>209</v>
      </c>
      <c r="H212" s="22">
        <f t="shared" si="7"/>
        <v>244225.68060088111</v>
      </c>
      <c r="I212" s="2"/>
    </row>
    <row r="213" spans="7:9" x14ac:dyDescent="0.3">
      <c r="G213" s="4">
        <f t="shared" si="6"/>
        <v>210</v>
      </c>
      <c r="H213" s="22">
        <f t="shared" si="7"/>
        <v>243167.12952907331</v>
      </c>
      <c r="I213" s="2"/>
    </row>
    <row r="214" spans="7:9" x14ac:dyDescent="0.3">
      <c r="G214" s="4">
        <f t="shared" si="6"/>
        <v>211</v>
      </c>
      <c r="H214" s="22">
        <f t="shared" si="7"/>
        <v>242102.95490469653</v>
      </c>
      <c r="I214" s="2"/>
    </row>
    <row r="215" spans="7:9" x14ac:dyDescent="0.3">
      <c r="G215" s="4">
        <f t="shared" si="6"/>
        <v>212</v>
      </c>
      <c r="H215" s="22">
        <f t="shared" si="7"/>
        <v>241033.12685262773</v>
      </c>
      <c r="I215" s="2"/>
    </row>
    <row r="216" spans="7:9" x14ac:dyDescent="0.3">
      <c r="G216" s="4">
        <f t="shared" si="6"/>
        <v>213</v>
      </c>
      <c r="H216" s="22">
        <f t="shared" si="7"/>
        <v>239957.61533903232</v>
      </c>
      <c r="I216" s="2"/>
    </row>
    <row r="217" spans="7:9" x14ac:dyDescent="0.3">
      <c r="G217" s="4">
        <f t="shared" si="6"/>
        <v>214</v>
      </c>
      <c r="H217" s="22">
        <f t="shared" si="7"/>
        <v>238876.39017052093</v>
      </c>
      <c r="I217" s="2"/>
    </row>
    <row r="218" spans="7:9" x14ac:dyDescent="0.3">
      <c r="G218" s="4">
        <f t="shared" si="6"/>
        <v>215</v>
      </c>
      <c r="H218" s="22">
        <f t="shared" si="7"/>
        <v>237789.42099330184</v>
      </c>
      <c r="I218" s="2"/>
    </row>
    <row r="219" spans="7:9" x14ac:dyDescent="0.3">
      <c r="G219" s="4">
        <f t="shared" si="6"/>
        <v>216</v>
      </c>
      <c r="H219" s="22">
        <f t="shared" si="7"/>
        <v>236696.67729232876</v>
      </c>
      <c r="I219" s="2"/>
    </row>
    <row r="220" spans="7:9" x14ac:dyDescent="0.3">
      <c r="G220" s="4">
        <f t="shared" si="6"/>
        <v>217</v>
      </c>
      <c r="H220" s="22">
        <f t="shared" si="7"/>
        <v>235598.12839044427</v>
      </c>
      <c r="I220" s="2"/>
    </row>
    <row r="221" spans="7:9" x14ac:dyDescent="0.3">
      <c r="G221" s="4">
        <f t="shared" si="6"/>
        <v>218</v>
      </c>
      <c r="H221" s="22">
        <f t="shared" si="7"/>
        <v>234493.74344751853</v>
      </c>
      <c r="I221" s="2"/>
    </row>
    <row r="222" spans="7:9" x14ac:dyDescent="0.3">
      <c r="G222" s="4">
        <f t="shared" si="6"/>
        <v>219</v>
      </c>
      <c r="H222" s="22">
        <f t="shared" si="7"/>
        <v>233383.49145958349</v>
      </c>
      <c r="I222" s="2"/>
    </row>
    <row r="223" spans="7:9" x14ac:dyDescent="0.3">
      <c r="G223" s="4">
        <f t="shared" si="6"/>
        <v>220</v>
      </c>
      <c r="H223" s="22">
        <f t="shared" si="7"/>
        <v>232267.34125796254</v>
      </c>
      <c r="I223" s="2"/>
    </row>
    <row r="224" spans="7:9" x14ac:dyDescent="0.3">
      <c r="G224" s="4">
        <f t="shared" si="6"/>
        <v>221</v>
      </c>
      <c r="H224" s="22">
        <f t="shared" si="7"/>
        <v>231145.26150839549</v>
      </c>
      <c r="I224" s="2"/>
    </row>
    <row r="225" spans="7:9" x14ac:dyDescent="0.3">
      <c r="G225" s="4">
        <f t="shared" si="6"/>
        <v>222</v>
      </c>
      <c r="H225" s="22">
        <f t="shared" si="7"/>
        <v>230017.22071015884</v>
      </c>
      <c r="I225" s="2"/>
    </row>
    <row r="226" spans="7:9" x14ac:dyDescent="0.3">
      <c r="G226" s="4">
        <f t="shared" si="6"/>
        <v>223</v>
      </c>
      <c r="H226" s="22">
        <f t="shared" si="7"/>
        <v>228883.18719518158</v>
      </c>
      <c r="I226" s="2"/>
    </row>
    <row r="227" spans="7:9" x14ac:dyDescent="0.3">
      <c r="G227" s="4">
        <f t="shared" si="6"/>
        <v>224</v>
      </c>
      <c r="H227" s="22">
        <f t="shared" si="7"/>
        <v>227743.12912715599</v>
      </c>
      <c r="I227" s="2"/>
    </row>
    <row r="228" spans="7:9" x14ac:dyDescent="0.3">
      <c r="G228" s="4">
        <f t="shared" si="6"/>
        <v>225</v>
      </c>
      <c r="H228" s="22">
        <f t="shared" si="7"/>
        <v>226597.01450064403</v>
      </c>
      <c r="I228" s="2"/>
    </row>
    <row r="229" spans="7:9" x14ac:dyDescent="0.3">
      <c r="G229" s="4">
        <f t="shared" si="6"/>
        <v>226</v>
      </c>
      <c r="H229" s="22">
        <f t="shared" si="7"/>
        <v>225444.8111401787</v>
      </c>
      <c r="I229" s="2"/>
    </row>
    <row r="230" spans="7:9" x14ac:dyDescent="0.3">
      <c r="G230" s="4">
        <f t="shared" si="6"/>
        <v>227</v>
      </c>
      <c r="H230" s="22">
        <f t="shared" si="7"/>
        <v>224286.48669936092</v>
      </c>
      <c r="I230" s="2"/>
    </row>
    <row r="231" spans="7:9" x14ac:dyDescent="0.3">
      <c r="G231" s="4">
        <f t="shared" si="6"/>
        <v>228</v>
      </c>
      <c r="H231" s="22">
        <f t="shared" si="7"/>
        <v>223122.00865995127</v>
      </c>
      <c r="I231" s="2"/>
    </row>
    <row r="232" spans="7:9" x14ac:dyDescent="0.3">
      <c r="G232" s="4">
        <f t="shared" si="6"/>
        <v>229</v>
      </c>
      <c r="H232" s="22">
        <f t="shared" si="7"/>
        <v>221951.34433095728</v>
      </c>
      <c r="I232" s="2"/>
    </row>
    <row r="233" spans="7:9" x14ac:dyDescent="0.3">
      <c r="G233" s="4">
        <f t="shared" si="6"/>
        <v>230</v>
      </c>
      <c r="H233" s="22">
        <f t="shared" si="7"/>
        <v>220774.4608477155</v>
      </c>
      <c r="I233" s="2"/>
    </row>
    <row r="234" spans="7:9" x14ac:dyDescent="0.3">
      <c r="G234" s="4">
        <f t="shared" si="6"/>
        <v>231</v>
      </c>
      <c r="H234" s="22">
        <f t="shared" si="7"/>
        <v>219591.32517096901</v>
      </c>
      <c r="I234" s="2"/>
    </row>
    <row r="235" spans="7:9" x14ac:dyDescent="0.3">
      <c r="G235" s="4">
        <f t="shared" si="6"/>
        <v>232</v>
      </c>
      <c r="H235" s="22">
        <f t="shared" si="7"/>
        <v>218401.90408593978</v>
      </c>
      <c r="I235" s="2"/>
    </row>
    <row r="236" spans="7:9" x14ac:dyDescent="0.3">
      <c r="G236" s="4">
        <f t="shared" si="6"/>
        <v>233</v>
      </c>
      <c r="H236" s="22">
        <f t="shared" si="7"/>
        <v>217206.16420139634</v>
      </c>
      <c r="I236" s="2"/>
    </row>
    <row r="237" spans="7:9" x14ac:dyDescent="0.3">
      <c r="G237" s="4">
        <f t="shared" si="6"/>
        <v>234</v>
      </c>
      <c r="H237" s="22">
        <f t="shared" si="7"/>
        <v>216004.07194871627</v>
      </c>
      <c r="I237" s="2"/>
    </row>
    <row r="238" spans="7:9" x14ac:dyDescent="0.3">
      <c r="G238" s="4">
        <f t="shared" si="6"/>
        <v>235</v>
      </c>
      <c r="H238" s="22">
        <f t="shared" si="7"/>
        <v>214795.59358094385</v>
      </c>
      <c r="I238" s="2"/>
    </row>
    <row r="239" spans="7:9" x14ac:dyDescent="0.3">
      <c r="G239" s="4">
        <f t="shared" si="6"/>
        <v>236</v>
      </c>
      <c r="H239" s="22">
        <f t="shared" si="7"/>
        <v>213580.69517184264</v>
      </c>
      <c r="I239" s="2"/>
    </row>
    <row r="240" spans="7:9" x14ac:dyDescent="0.3">
      <c r="G240" s="4">
        <f t="shared" si="6"/>
        <v>237</v>
      </c>
      <c r="H240" s="22">
        <f t="shared" si="7"/>
        <v>212359.34261494307</v>
      </c>
      <c r="I240" s="2"/>
    </row>
    <row r="241" spans="7:9" x14ac:dyDescent="0.3">
      <c r="G241" s="4">
        <f t="shared" si="6"/>
        <v>238</v>
      </c>
      <c r="H241" s="22">
        <f t="shared" si="7"/>
        <v>211131.50162258497</v>
      </c>
      <c r="I241" s="2"/>
    </row>
    <row r="242" spans="7:9" x14ac:dyDescent="0.3">
      <c r="G242" s="4">
        <f t="shared" si="6"/>
        <v>239</v>
      </c>
      <c r="H242" s="22">
        <f t="shared" si="7"/>
        <v>209897.13772495496</v>
      </c>
      <c r="I242" s="2"/>
    </row>
    <row r="243" spans="7:9" x14ac:dyDescent="0.3">
      <c r="G243" s="4">
        <f t="shared" si="6"/>
        <v>240</v>
      </c>
      <c r="H243" s="22">
        <f t="shared" si="7"/>
        <v>208656.2162691188</v>
      </c>
      <c r="I243" s="2"/>
    </row>
    <row r="244" spans="7:9" x14ac:dyDescent="0.3">
      <c r="G244" s="4">
        <f t="shared" si="6"/>
        <v>241</v>
      </c>
      <c r="H244" s="22">
        <f t="shared" si="7"/>
        <v>207408.70241804852</v>
      </c>
      <c r="I244" s="2"/>
    </row>
    <row r="245" spans="7:9" x14ac:dyDescent="0.3">
      <c r="G245" s="4">
        <f t="shared" si="6"/>
        <v>242</v>
      </c>
      <c r="H245" s="22">
        <f t="shared" si="7"/>
        <v>206154.5611496444</v>
      </c>
      <c r="I245" s="2"/>
    </row>
    <row r="246" spans="7:9" x14ac:dyDescent="0.3">
      <c r="G246" s="4">
        <f t="shared" si="6"/>
        <v>243</v>
      </c>
      <c r="H246" s="22">
        <f t="shared" si="7"/>
        <v>204893.7572557519</v>
      </c>
      <c r="I246" s="2"/>
    </row>
    <row r="247" spans="7:9" x14ac:dyDescent="0.3">
      <c r="G247" s="4">
        <f t="shared" si="6"/>
        <v>244</v>
      </c>
      <c r="H247" s="22">
        <f t="shared" si="7"/>
        <v>203626.25534117309</v>
      </c>
      <c r="I247" s="2"/>
    </row>
    <row r="248" spans="7:9" x14ac:dyDescent="0.3">
      <c r="G248" s="4">
        <f t="shared" si="6"/>
        <v>245</v>
      </c>
      <c r="H248" s="22">
        <f t="shared" si="7"/>
        <v>202352.01982267309</v>
      </c>
      <c r="I248" s="2"/>
    </row>
    <row r="249" spans="7:9" x14ac:dyDescent="0.3">
      <c r="G249" s="4">
        <f t="shared" si="6"/>
        <v>246</v>
      </c>
      <c r="H249" s="22">
        <f t="shared" si="7"/>
        <v>201071.01492798104</v>
      </c>
      <c r="I249" s="2"/>
    </row>
    <row r="250" spans="7:9" x14ac:dyDescent="0.3">
      <c r="G250" s="4">
        <f t="shared" si="6"/>
        <v>247</v>
      </c>
      <c r="H250" s="22">
        <f t="shared" si="7"/>
        <v>199783.20469478596</v>
      </c>
      <c r="I250" s="2"/>
    </row>
    <row r="251" spans="7:9" x14ac:dyDescent="0.3">
      <c r="G251" s="4">
        <f t="shared" si="6"/>
        <v>248</v>
      </c>
      <c r="H251" s="22">
        <f t="shared" si="7"/>
        <v>198488.55296972702</v>
      </c>
      <c r="I251" s="2"/>
    </row>
    <row r="252" spans="7:9" x14ac:dyDescent="0.3">
      <c r="G252" s="4">
        <f t="shared" si="6"/>
        <v>249</v>
      </c>
      <c r="H252" s="22">
        <f t="shared" si="7"/>
        <v>197187.0234073787</v>
      </c>
      <c r="I252" s="2"/>
    </row>
    <row r="253" spans="7:9" x14ac:dyDescent="0.3">
      <c r="G253" s="4">
        <f t="shared" si="6"/>
        <v>250</v>
      </c>
      <c r="H253" s="22">
        <f t="shared" si="7"/>
        <v>195878.5794692304</v>
      </c>
      <c r="I253" s="2"/>
    </row>
    <row r="254" spans="7:9" x14ac:dyDescent="0.3">
      <c r="G254" s="4">
        <f t="shared" si="6"/>
        <v>251</v>
      </c>
      <c r="H254" s="22">
        <f t="shared" si="7"/>
        <v>194563.18442266071</v>
      </c>
      <c r="I254" s="2"/>
    </row>
    <row r="255" spans="7:9" x14ac:dyDescent="0.3">
      <c r="G255" s="4">
        <f t="shared" si="6"/>
        <v>252</v>
      </c>
      <c r="H255" s="22">
        <f t="shared" si="7"/>
        <v>193240.80133990609</v>
      </c>
      <c r="I255" s="2"/>
    </row>
    <row r="256" spans="7:9" x14ac:dyDescent="0.3">
      <c r="G256" s="4">
        <f t="shared" si="6"/>
        <v>253</v>
      </c>
      <c r="H256" s="22">
        <f t="shared" si="7"/>
        <v>191911.39309702435</v>
      </c>
      <c r="I256" s="2"/>
    </row>
    <row r="257" spans="7:9" x14ac:dyDescent="0.3">
      <c r="G257" s="4">
        <f t="shared" si="6"/>
        <v>254</v>
      </c>
      <c r="H257" s="22">
        <f t="shared" si="7"/>
        <v>190574.92237285231</v>
      </c>
      <c r="I257" s="2"/>
    </row>
    <row r="258" spans="7:9" x14ac:dyDescent="0.3">
      <c r="G258" s="4">
        <f t="shared" si="6"/>
        <v>255</v>
      </c>
      <c r="H258" s="22">
        <f t="shared" si="7"/>
        <v>189231.3516479581</v>
      </c>
      <c r="I258" s="2"/>
    </row>
    <row r="259" spans="7:9" x14ac:dyDescent="0.3">
      <c r="G259" s="4">
        <f t="shared" si="6"/>
        <v>256</v>
      </c>
      <c r="H259" s="22">
        <f t="shared" si="7"/>
        <v>187880.64320358788</v>
      </c>
      <c r="I259" s="2"/>
    </row>
    <row r="260" spans="7:9" x14ac:dyDescent="0.3">
      <c r="G260" s="4">
        <f t="shared" si="6"/>
        <v>257</v>
      </c>
      <c r="H260" s="22">
        <f t="shared" si="7"/>
        <v>186522.75912060696</v>
      </c>
      <c r="I260" s="2"/>
    </row>
    <row r="261" spans="7:9" x14ac:dyDescent="0.3">
      <c r="G261" s="4">
        <f t="shared" ref="G261:G324" si="8">G260+1</f>
        <v>258</v>
      </c>
      <c r="H261" s="22">
        <f t="shared" ref="H261:H324" si="9">H260*(1+$C$12)-$C$2</f>
        <v>185157.6612784352</v>
      </c>
      <c r="I261" s="2"/>
    </row>
    <row r="262" spans="7:9" x14ac:dyDescent="0.3">
      <c r="G262" s="4">
        <f t="shared" si="8"/>
        <v>259</v>
      </c>
      <c r="H262" s="22">
        <f t="shared" si="9"/>
        <v>183785.3113539769</v>
      </c>
      <c r="I262" s="2"/>
    </row>
    <row r="263" spans="7:9" x14ac:dyDescent="0.3">
      <c r="G263" s="4">
        <f t="shared" si="8"/>
        <v>260</v>
      </c>
      <c r="H263" s="22">
        <f t="shared" si="9"/>
        <v>182405.67082054491</v>
      </c>
      <c r="I263" s="2"/>
    </row>
    <row r="264" spans="7:9" x14ac:dyDescent="0.3">
      <c r="G264" s="4">
        <f t="shared" si="8"/>
        <v>261</v>
      </c>
      <c r="H264" s="22">
        <f t="shared" si="9"/>
        <v>181018.70094677908</v>
      </c>
      <c r="I264" s="2"/>
    </row>
    <row r="265" spans="7:9" x14ac:dyDescent="0.3">
      <c r="G265" s="4">
        <f t="shared" si="8"/>
        <v>262</v>
      </c>
      <c r="H265" s="22">
        <f t="shared" si="9"/>
        <v>179624.36279555885</v>
      </c>
      <c r="I265" s="2"/>
    </row>
    <row r="266" spans="7:9" x14ac:dyDescent="0.3">
      <c r="G266" s="4">
        <f t="shared" si="8"/>
        <v>263</v>
      </c>
      <c r="H266" s="22">
        <f t="shared" si="9"/>
        <v>178222.61722291025</v>
      </c>
      <c r="I266" s="2"/>
    </row>
    <row r="267" spans="7:9" x14ac:dyDescent="0.3">
      <c r="G267" s="4">
        <f t="shared" si="8"/>
        <v>264</v>
      </c>
      <c r="H267" s="22">
        <f t="shared" si="9"/>
        <v>176813.42487690697</v>
      </c>
      <c r="I267" s="2"/>
    </row>
    <row r="268" spans="7:9" x14ac:dyDescent="0.3">
      <c r="G268" s="4">
        <f t="shared" si="8"/>
        <v>265</v>
      </c>
      <c r="H268" s="22">
        <f t="shared" si="9"/>
        <v>175396.74619656554</v>
      </c>
      <c r="I268" s="2"/>
    </row>
    <row r="269" spans="7:9" x14ac:dyDescent="0.3">
      <c r="G269" s="4">
        <f t="shared" si="8"/>
        <v>266</v>
      </c>
      <c r="H269" s="22">
        <f t="shared" si="9"/>
        <v>173972.54141073479</v>
      </c>
      <c r="I269" s="2"/>
    </row>
    <row r="270" spans="7:9" x14ac:dyDescent="0.3">
      <c r="G270" s="4">
        <f t="shared" si="8"/>
        <v>267</v>
      </c>
      <c r="H270" s="22">
        <f t="shared" si="9"/>
        <v>172540.77053697934</v>
      </c>
      <c r="I270" s="2"/>
    </row>
    <row r="271" spans="7:9" x14ac:dyDescent="0.3">
      <c r="G271" s="4">
        <f t="shared" si="8"/>
        <v>268</v>
      </c>
      <c r="H271" s="22">
        <f t="shared" si="9"/>
        <v>171101.39338045704</v>
      </c>
      <c r="I271" s="2"/>
    </row>
    <row r="272" spans="7:9" x14ac:dyDescent="0.3">
      <c r="G272" s="4">
        <f t="shared" si="8"/>
        <v>269</v>
      </c>
      <c r="H272" s="22">
        <f t="shared" si="9"/>
        <v>169654.36953279073</v>
      </c>
      <c r="I272" s="2"/>
    </row>
    <row r="273" spans="7:9" x14ac:dyDescent="0.3">
      <c r="G273" s="4">
        <f t="shared" si="8"/>
        <v>270</v>
      </c>
      <c r="H273" s="22">
        <f t="shared" si="9"/>
        <v>168199.6583709337</v>
      </c>
      <c r="I273" s="2"/>
    </row>
    <row r="274" spans="7:9" x14ac:dyDescent="0.3">
      <c r="G274" s="4">
        <f t="shared" si="8"/>
        <v>271</v>
      </c>
      <c r="H274" s="22">
        <f t="shared" si="9"/>
        <v>166737.21905602928</v>
      </c>
      <c r="I274" s="2"/>
    </row>
    <row r="275" spans="7:9" x14ac:dyDescent="0.3">
      <c r="G275" s="4">
        <f t="shared" si="8"/>
        <v>272</v>
      </c>
      <c r="H275" s="22">
        <f t="shared" si="9"/>
        <v>165267.01053226445</v>
      </c>
      <c r="I275" s="2"/>
    </row>
    <row r="276" spans="7:9" x14ac:dyDescent="0.3">
      <c r="G276" s="4">
        <f t="shared" si="8"/>
        <v>273</v>
      </c>
      <c r="H276" s="22">
        <f t="shared" si="9"/>
        <v>163788.99152571711</v>
      </c>
      <c r="I276" s="2"/>
    </row>
    <row r="277" spans="7:9" x14ac:dyDescent="0.3">
      <c r="G277" s="4">
        <f t="shared" si="8"/>
        <v>274</v>
      </c>
      <c r="H277" s="22">
        <f t="shared" si="9"/>
        <v>162303.1205431975</v>
      </c>
      <c r="I277" s="2"/>
    </row>
    <row r="278" spans="7:9" x14ac:dyDescent="0.3">
      <c r="G278" s="4">
        <f t="shared" si="8"/>
        <v>275</v>
      </c>
      <c r="H278" s="22">
        <f t="shared" si="9"/>
        <v>160809.35587108324</v>
      </c>
      <c r="I278" s="2"/>
    </row>
    <row r="279" spans="7:9" x14ac:dyDescent="0.3">
      <c r="G279" s="4">
        <f t="shared" si="8"/>
        <v>276</v>
      </c>
      <c r="H279" s="22">
        <f t="shared" si="9"/>
        <v>159307.65557414838</v>
      </c>
      <c r="I279" s="2"/>
    </row>
    <row r="280" spans="7:9" x14ac:dyDescent="0.3">
      <c r="G280" s="4">
        <f t="shared" si="8"/>
        <v>277</v>
      </c>
      <c r="H280" s="22">
        <f t="shared" si="9"/>
        <v>157797.97749438605</v>
      </c>
      <c r="I280" s="2"/>
    </row>
    <row r="281" spans="7:9" x14ac:dyDescent="0.3">
      <c r="G281" s="4">
        <f t="shared" si="8"/>
        <v>278</v>
      </c>
      <c r="H281" s="22">
        <f t="shared" si="9"/>
        <v>156280.27924982499</v>
      </c>
      <c r="I281" s="2"/>
    </row>
    <row r="282" spans="7:9" x14ac:dyDescent="0.3">
      <c r="G282" s="4">
        <f t="shared" si="8"/>
        <v>279</v>
      </c>
      <c r="H282" s="22">
        <f t="shared" si="9"/>
        <v>154754.51823333968</v>
      </c>
      <c r="I282" s="2"/>
    </row>
    <row r="283" spans="7:9" x14ac:dyDescent="0.3">
      <c r="G283" s="4">
        <f t="shared" si="8"/>
        <v>280</v>
      </c>
      <c r="H283" s="22">
        <f t="shared" si="9"/>
        <v>153220.65161145432</v>
      </c>
      <c r="I283" s="2"/>
    </row>
    <row r="284" spans="7:9" x14ac:dyDescent="0.3">
      <c r="G284" s="4">
        <f t="shared" si="8"/>
        <v>281</v>
      </c>
      <c r="H284" s="22">
        <f t="shared" si="9"/>
        <v>151678.63632314018</v>
      </c>
      <c r="I284" s="2"/>
    </row>
    <row r="285" spans="7:9" x14ac:dyDescent="0.3">
      <c r="G285" s="4">
        <f t="shared" si="8"/>
        <v>282</v>
      </c>
      <c r="H285" s="22">
        <f t="shared" si="9"/>
        <v>150128.42907860686</v>
      </c>
      <c r="I285" s="2"/>
    </row>
    <row r="286" spans="7:9" x14ac:dyDescent="0.3">
      <c r="G286" s="4">
        <f t="shared" si="8"/>
        <v>283</v>
      </c>
      <c r="H286" s="22">
        <f t="shared" si="9"/>
        <v>148569.98635808696</v>
      </c>
      <c r="I286" s="2"/>
    </row>
    <row r="287" spans="7:9" x14ac:dyDescent="0.3">
      <c r="G287" s="4">
        <f t="shared" si="8"/>
        <v>284</v>
      </c>
      <c r="H287" s="22">
        <f t="shared" si="9"/>
        <v>147003.2644106143</v>
      </c>
      <c r="I287" s="2"/>
    </row>
    <row r="288" spans="7:9" x14ac:dyDescent="0.3">
      <c r="G288" s="4">
        <f t="shared" si="8"/>
        <v>285</v>
      </c>
      <c r="H288" s="22">
        <f t="shared" si="9"/>
        <v>145428.21925279571</v>
      </c>
      <c r="I288" s="2"/>
    </row>
    <row r="289" spans="7:9" x14ac:dyDescent="0.3">
      <c r="G289" s="4">
        <f t="shared" si="8"/>
        <v>286</v>
      </c>
      <c r="H289" s="22">
        <f t="shared" si="9"/>
        <v>143844.80666757619</v>
      </c>
      <c r="I289" s="2"/>
    </row>
    <row r="290" spans="7:9" x14ac:dyDescent="0.3">
      <c r="G290" s="4">
        <f t="shared" si="8"/>
        <v>287</v>
      </c>
      <c r="H290" s="22">
        <f t="shared" si="9"/>
        <v>142252.98220299769</v>
      </c>
      <c r="I290" s="2"/>
    </row>
    <row r="291" spans="7:9" x14ac:dyDescent="0.3">
      <c r="G291" s="4">
        <f t="shared" si="8"/>
        <v>288</v>
      </c>
      <c r="H291" s="22">
        <f t="shared" si="9"/>
        <v>140652.70117095113</v>
      </c>
      <c r="I291" s="2"/>
    </row>
    <row r="292" spans="7:9" x14ac:dyDescent="0.3">
      <c r="G292" s="4">
        <f t="shared" si="8"/>
        <v>289</v>
      </c>
      <c r="H292" s="22">
        <f t="shared" si="9"/>
        <v>139043.9186459218</v>
      </c>
      <c r="I292" s="2"/>
    </row>
    <row r="293" spans="7:9" x14ac:dyDescent="0.3">
      <c r="G293" s="4">
        <f t="shared" si="8"/>
        <v>290</v>
      </c>
      <c r="H293" s="22">
        <f t="shared" si="9"/>
        <v>137426.58946372828</v>
      </c>
      <c r="I293" s="2"/>
    </row>
    <row r="294" spans="7:9" x14ac:dyDescent="0.3">
      <c r="G294" s="4">
        <f t="shared" si="8"/>
        <v>291</v>
      </c>
      <c r="H294" s="22">
        <f t="shared" si="9"/>
        <v>135800.66822025433</v>
      </c>
      <c r="I294" s="2"/>
    </row>
    <row r="295" spans="7:9" x14ac:dyDescent="0.3">
      <c r="G295" s="4">
        <f t="shared" si="8"/>
        <v>292</v>
      </c>
      <c r="H295" s="22">
        <f t="shared" si="9"/>
        <v>134166.10927017443</v>
      </c>
      <c r="I295" s="2"/>
    </row>
    <row r="296" spans="7:9" x14ac:dyDescent="0.3">
      <c r="G296" s="4">
        <f t="shared" si="8"/>
        <v>293</v>
      </c>
      <c r="H296" s="22">
        <f t="shared" si="9"/>
        <v>132522.86672567224</v>
      </c>
      <c r="I296" s="2"/>
    </row>
    <row r="297" spans="7:9" x14ac:dyDescent="0.3">
      <c r="G297" s="4">
        <f t="shared" si="8"/>
        <v>294</v>
      </c>
      <c r="H297" s="22">
        <f t="shared" si="9"/>
        <v>130870.89445515239</v>
      </c>
      <c r="I297" s="2"/>
    </row>
    <row r="298" spans="7:9" x14ac:dyDescent="0.3">
      <c r="G298" s="4">
        <f t="shared" si="8"/>
        <v>295</v>
      </c>
      <c r="H298" s="22">
        <f t="shared" si="9"/>
        <v>129210.14608194539</v>
      </c>
      <c r="I298" s="2"/>
    </row>
    <row r="299" spans="7:9" x14ac:dyDescent="0.3">
      <c r="G299" s="4">
        <f t="shared" si="8"/>
        <v>296</v>
      </c>
      <c r="H299" s="22">
        <f t="shared" si="9"/>
        <v>127540.57498300573</v>
      </c>
      <c r="I299" s="2"/>
    </row>
    <row r="300" spans="7:9" x14ac:dyDescent="0.3">
      <c r="G300" s="4">
        <f t="shared" si="8"/>
        <v>297</v>
      </c>
      <c r="H300" s="22">
        <f t="shared" si="9"/>
        <v>125862.13428760295</v>
      </c>
      <c r="I300" s="2"/>
    </row>
    <row r="301" spans="7:9" x14ac:dyDescent="0.3">
      <c r="G301" s="4">
        <f t="shared" si="8"/>
        <v>298</v>
      </c>
      <c r="H301" s="22">
        <f t="shared" si="9"/>
        <v>124174.77687600585</v>
      </c>
      <c r="I301" s="2"/>
    </row>
    <row r="302" spans="7:9" x14ac:dyDescent="0.3">
      <c r="G302" s="4">
        <f t="shared" si="8"/>
        <v>299</v>
      </c>
      <c r="H302" s="22">
        <f t="shared" si="9"/>
        <v>122478.45537815965</v>
      </c>
      <c r="I302" s="2"/>
    </row>
    <row r="303" spans="7:9" x14ac:dyDescent="0.3">
      <c r="G303" s="4">
        <f t="shared" si="8"/>
        <v>300</v>
      </c>
      <c r="H303" s="22">
        <f t="shared" si="9"/>
        <v>120773.12217235613</v>
      </c>
      <c r="I303" s="2"/>
    </row>
    <row r="304" spans="7:9" x14ac:dyDescent="0.3">
      <c r="G304" s="4">
        <f t="shared" si="8"/>
        <v>301</v>
      </c>
      <c r="H304" s="22">
        <f t="shared" si="9"/>
        <v>119058.72938389677</v>
      </c>
      <c r="I304" s="2"/>
    </row>
    <row r="305" spans="7:9" x14ac:dyDescent="0.3">
      <c r="G305" s="4">
        <f t="shared" si="8"/>
        <v>302</v>
      </c>
      <c r="H305" s="22">
        <f t="shared" si="9"/>
        <v>117335.22888374873</v>
      </c>
      <c r="I305" s="2"/>
    </row>
    <row r="306" spans="7:9" x14ac:dyDescent="0.3">
      <c r="G306" s="4">
        <f t="shared" si="8"/>
        <v>303</v>
      </c>
      <c r="H306" s="22">
        <f t="shared" si="9"/>
        <v>115602.57228719365</v>
      </c>
      <c r="I306" s="2"/>
    </row>
    <row r="307" spans="7:9" x14ac:dyDescent="0.3">
      <c r="G307" s="4">
        <f t="shared" si="8"/>
        <v>304</v>
      </c>
      <c r="H307" s="22">
        <f t="shared" si="9"/>
        <v>113860.71095246937</v>
      </c>
      <c r="I307" s="2"/>
    </row>
    <row r="308" spans="7:9" x14ac:dyDescent="0.3">
      <c r="G308" s="4">
        <f t="shared" si="8"/>
        <v>305</v>
      </c>
      <c r="H308" s="22">
        <f t="shared" si="9"/>
        <v>112109.59597940436</v>
      </c>
      <c r="I308" s="2"/>
    </row>
    <row r="309" spans="7:9" x14ac:dyDescent="0.3">
      <c r="G309" s="4">
        <f t="shared" si="8"/>
        <v>306</v>
      </c>
      <c r="H309" s="22">
        <f t="shared" si="9"/>
        <v>110349.17820804495</v>
      </c>
      <c r="I309" s="2"/>
    </row>
    <row r="310" spans="7:9" x14ac:dyDescent="0.3">
      <c r="G310" s="4">
        <f t="shared" si="8"/>
        <v>307</v>
      </c>
      <c r="H310" s="22">
        <f t="shared" si="9"/>
        <v>108579.4082172752</v>
      </c>
      <c r="I310" s="2"/>
    </row>
    <row r="311" spans="7:9" x14ac:dyDescent="0.3">
      <c r="G311" s="4">
        <f t="shared" si="8"/>
        <v>308</v>
      </c>
      <c r="H311" s="22">
        <f t="shared" si="9"/>
        <v>106800.23632342948</v>
      </c>
      <c r="I311" s="2"/>
    </row>
    <row r="312" spans="7:9" x14ac:dyDescent="0.3">
      <c r="G312" s="4">
        <f t="shared" si="8"/>
        <v>309</v>
      </c>
      <c r="H312" s="22">
        <f t="shared" si="9"/>
        <v>105011.61257889769</v>
      </c>
      <c r="I312" s="2"/>
    </row>
    <row r="313" spans="7:9" x14ac:dyDescent="0.3">
      <c r="G313" s="4">
        <f t="shared" si="8"/>
        <v>310</v>
      </c>
      <c r="H313" s="22">
        <f t="shared" si="9"/>
        <v>103213.48677072309</v>
      </c>
      <c r="I313" s="2"/>
    </row>
    <row r="314" spans="7:9" x14ac:dyDescent="0.3">
      <c r="G314" s="4">
        <f t="shared" si="8"/>
        <v>311</v>
      </c>
      <c r="H314" s="22">
        <f t="shared" si="9"/>
        <v>101405.80841919256</v>
      </c>
      <c r="I314" s="2"/>
    </row>
    <row r="315" spans="7:9" x14ac:dyDescent="0.3">
      <c r="G315" s="4">
        <f t="shared" si="8"/>
        <v>312</v>
      </c>
      <c r="H315" s="22">
        <f t="shared" si="9"/>
        <v>99588.526776419531</v>
      </c>
      <c r="I315" s="2"/>
    </row>
    <row r="316" spans="7:9" x14ac:dyDescent="0.3">
      <c r="G316" s="4">
        <f t="shared" si="8"/>
        <v>313</v>
      </c>
      <c r="H316" s="22">
        <f t="shared" si="9"/>
        <v>97761.590824919258</v>
      </c>
      <c r="I316" s="2"/>
    </row>
    <row r="317" spans="7:9" x14ac:dyDescent="0.3">
      <c r="G317" s="4">
        <f t="shared" si="8"/>
        <v>314</v>
      </c>
      <c r="H317" s="22">
        <f t="shared" si="9"/>
        <v>95924.949276176645</v>
      </c>
      <c r="I317" s="2"/>
    </row>
    <row r="318" spans="7:9" x14ac:dyDescent="0.3">
      <c r="G318" s="4">
        <f t="shared" si="8"/>
        <v>315</v>
      </c>
      <c r="H318" s="22">
        <f t="shared" si="9"/>
        <v>94078.550569206345</v>
      </c>
      <c r="I318" s="2"/>
    </row>
    <row r="319" spans="7:9" x14ac:dyDescent="0.3">
      <c r="G319" s="4">
        <f t="shared" si="8"/>
        <v>316</v>
      </c>
      <c r="H319" s="22">
        <f t="shared" si="9"/>
        <v>92222.342869105254</v>
      </c>
      <c r="I319" s="2"/>
    </row>
    <row r="320" spans="7:9" x14ac:dyDescent="0.3">
      <c r="G320" s="4">
        <f t="shared" si="8"/>
        <v>317</v>
      </c>
      <c r="H320" s="22">
        <f t="shared" si="9"/>
        <v>90356.274065597376</v>
      </c>
      <c r="I320" s="2"/>
    </row>
    <row r="321" spans="7:9" x14ac:dyDescent="0.3">
      <c r="G321" s="4">
        <f t="shared" si="8"/>
        <v>318</v>
      </c>
      <c r="H321" s="22">
        <f t="shared" si="9"/>
        <v>88480.291771570861</v>
      </c>
      <c r="I321" s="2"/>
    </row>
    <row r="322" spans="7:9" x14ac:dyDescent="0.3">
      <c r="G322" s="4">
        <f t="shared" si="8"/>
        <v>319</v>
      </c>
      <c r="H322" s="22">
        <f t="shared" si="9"/>
        <v>86594.343321607332</v>
      </c>
      <c r="I322" s="2"/>
    </row>
    <row r="323" spans="7:9" x14ac:dyDescent="0.3">
      <c r="G323" s="4">
        <f t="shared" si="8"/>
        <v>320</v>
      </c>
      <c r="H323" s="22">
        <f t="shared" si="9"/>
        <v>84698.375770503379</v>
      </c>
      <c r="I323" s="2"/>
    </row>
    <row r="324" spans="7:9" x14ac:dyDescent="0.3">
      <c r="G324" s="4">
        <f t="shared" si="8"/>
        <v>321</v>
      </c>
      <c r="H324" s="22">
        <f t="shared" si="9"/>
        <v>82792.335891784183</v>
      </c>
      <c r="I324" s="2"/>
    </row>
    <row r="325" spans="7:9" x14ac:dyDescent="0.3">
      <c r="G325" s="4">
        <f t="shared" ref="G325:G363" si="10">G324+1</f>
        <v>322</v>
      </c>
      <c r="H325" s="22">
        <f t="shared" ref="H325:H363" si="11">H324*(1+$C$12)-$C$2</f>
        <v>80876.170176209285</v>
      </c>
      <c r="I325" s="2"/>
    </row>
    <row r="326" spans="7:9" x14ac:dyDescent="0.3">
      <c r="G326" s="4">
        <f t="shared" si="10"/>
        <v>323</v>
      </c>
      <c r="H326" s="22">
        <f t="shared" si="11"/>
        <v>78949.824830270401</v>
      </c>
      <c r="I326" s="2"/>
    </row>
    <row r="327" spans="7:9" x14ac:dyDescent="0.3">
      <c r="G327" s="4">
        <f t="shared" si="10"/>
        <v>324</v>
      </c>
      <c r="H327" s="22">
        <f t="shared" si="11"/>
        <v>77013.245774681214</v>
      </c>
      <c r="I327" s="2"/>
    </row>
    <row r="328" spans="7:9" x14ac:dyDescent="0.3">
      <c r="G328" s="4">
        <f t="shared" si="10"/>
        <v>325</v>
      </c>
      <c r="H328" s="22">
        <f t="shared" si="11"/>
        <v>75066.378642859214</v>
      </c>
      <c r="I328" s="2"/>
    </row>
    <row r="329" spans="7:9" x14ac:dyDescent="0.3">
      <c r="G329" s="4">
        <f t="shared" si="10"/>
        <v>326</v>
      </c>
      <c r="H329" s="22">
        <f t="shared" si="11"/>
        <v>73109.168779399406</v>
      </c>
      <c r="I329" s="2"/>
    </row>
    <row r="330" spans="7:9" x14ac:dyDescent="0.3">
      <c r="G330" s="4">
        <f t="shared" si="10"/>
        <v>327</v>
      </c>
      <c r="H330" s="22">
        <f t="shared" si="11"/>
        <v>71141.561238539973</v>
      </c>
      <c r="I330" s="2"/>
    </row>
    <row r="331" spans="7:9" x14ac:dyDescent="0.3">
      <c r="G331" s="4">
        <f t="shared" si="10"/>
        <v>328</v>
      </c>
      <c r="H331" s="22">
        <f t="shared" si="11"/>
        <v>69163.500782619725</v>
      </c>
      <c r="I331" s="2"/>
    </row>
    <row r="332" spans="7:9" x14ac:dyDescent="0.3">
      <c r="G332" s="4">
        <f t="shared" si="10"/>
        <v>329</v>
      </c>
      <c r="H332" s="22">
        <f t="shared" si="11"/>
        <v>67174.931880527394</v>
      </c>
      <c r="I332" s="2"/>
    </row>
    <row r="333" spans="7:9" x14ac:dyDescent="0.3">
      <c r="G333" s="4">
        <f t="shared" si="10"/>
        <v>330</v>
      </c>
      <c r="H333" s="22">
        <f t="shared" si="11"/>
        <v>65175.798706142697</v>
      </c>
      <c r="I333" s="2"/>
    </row>
    <row r="334" spans="7:9" x14ac:dyDescent="0.3">
      <c r="G334" s="4">
        <f t="shared" si="10"/>
        <v>331</v>
      </c>
      <c r="H334" s="22">
        <f t="shared" si="11"/>
        <v>63166.045136769084</v>
      </c>
      <c r="I334" s="2"/>
    </row>
    <row r="335" spans="7:9" x14ac:dyDescent="0.3">
      <c r="G335" s="4">
        <f t="shared" si="10"/>
        <v>332</v>
      </c>
      <c r="H335" s="22">
        <f t="shared" si="11"/>
        <v>61145.614751558176</v>
      </c>
      <c r="I335" s="2"/>
    </row>
    <row r="336" spans="7:9" x14ac:dyDescent="0.3">
      <c r="G336" s="4">
        <f t="shared" si="10"/>
        <v>333</v>
      </c>
      <c r="H336" s="22">
        <f t="shared" si="11"/>
        <v>59114.45082992583</v>
      </c>
      <c r="I336" s="2"/>
    </row>
    <row r="337" spans="7:9" x14ac:dyDescent="0.3">
      <c r="G337" s="4">
        <f t="shared" si="10"/>
        <v>334</v>
      </c>
      <c r="H337" s="22">
        <f t="shared" si="11"/>
        <v>57072.496349959816</v>
      </c>
      <c r="I337" s="2"/>
    </row>
    <row r="338" spans="7:9" x14ac:dyDescent="0.3">
      <c r="G338" s="4">
        <f t="shared" si="10"/>
        <v>335</v>
      </c>
      <c r="H338" s="22">
        <f t="shared" si="11"/>
        <v>55019.69398681898</v>
      </c>
      <c r="I338" s="2"/>
    </row>
    <row r="339" spans="7:9" x14ac:dyDescent="0.3">
      <c r="G339" s="4">
        <f t="shared" si="10"/>
        <v>336</v>
      </c>
      <c r="H339" s="22">
        <f t="shared" si="11"/>
        <v>52955.986111123959</v>
      </c>
      <c r="I339" s="2"/>
    </row>
    <row r="340" spans="7:9" x14ac:dyDescent="0.3">
      <c r="G340" s="4">
        <f t="shared" si="10"/>
        <v>337</v>
      </c>
      <c r="H340" s="22">
        <f t="shared" si="11"/>
        <v>50881.31478733931</v>
      </c>
      <c r="I340" s="2"/>
    </row>
    <row r="341" spans="7:9" x14ac:dyDescent="0.3">
      <c r="G341" s="4">
        <f t="shared" si="10"/>
        <v>338</v>
      </c>
      <c r="H341" s="22">
        <f t="shared" si="11"/>
        <v>48795.621772147053</v>
      </c>
      <c r="I341" s="2"/>
    </row>
    <row r="342" spans="7:9" x14ac:dyDescent="0.3">
      <c r="G342" s="4">
        <f t="shared" si="10"/>
        <v>339</v>
      </c>
      <c r="H342" s="22">
        <f t="shared" si="11"/>
        <v>46698.848512811586</v>
      </c>
      <c r="I342" s="2"/>
    </row>
    <row r="343" spans="7:9" x14ac:dyDescent="0.3">
      <c r="G343" s="4">
        <f t="shared" si="10"/>
        <v>340</v>
      </c>
      <c r="H343" s="22">
        <f t="shared" si="11"/>
        <v>44590.936145535903</v>
      </c>
      <c r="I343" s="2"/>
    </row>
    <row r="344" spans="7:9" x14ac:dyDescent="0.3">
      <c r="G344" s="4">
        <f t="shared" si="10"/>
        <v>341</v>
      </c>
      <c r="H344" s="22">
        <f t="shared" si="11"/>
        <v>42471.825493809061</v>
      </c>
      <c r="I344" s="2"/>
    </row>
    <row r="345" spans="7:9" x14ac:dyDescent="0.3">
      <c r="G345" s="4">
        <f t="shared" si="10"/>
        <v>342</v>
      </c>
      <c r="H345" s="22">
        <f t="shared" si="11"/>
        <v>40341.457066744922</v>
      </c>
      <c r="I345" s="2"/>
    </row>
    <row r="346" spans="7:9" x14ac:dyDescent="0.3">
      <c r="G346" s="4">
        <f t="shared" si="10"/>
        <v>343</v>
      </c>
      <c r="H346" s="22">
        <f t="shared" si="11"/>
        <v>38199.771057412006</v>
      </c>
      <c r="I346" s="2"/>
    </row>
    <row r="347" spans="7:9" x14ac:dyDescent="0.3">
      <c r="G347" s="4">
        <f t="shared" si="10"/>
        <v>344</v>
      </c>
      <c r="H347" s="22">
        <f t="shared" si="11"/>
        <v>36046.707341154513</v>
      </c>
      <c r="I347" s="2"/>
    </row>
    <row r="348" spans="7:9" x14ac:dyDescent="0.3">
      <c r="G348" s="4">
        <f t="shared" si="10"/>
        <v>345</v>
      </c>
      <c r="H348" s="22">
        <f t="shared" si="11"/>
        <v>33882.205473904396</v>
      </c>
      <c r="I348" s="2"/>
    </row>
    <row r="349" spans="7:9" x14ac:dyDescent="0.3">
      <c r="G349" s="4">
        <f t="shared" si="10"/>
        <v>346</v>
      </c>
      <c r="H349" s="22">
        <f t="shared" si="11"/>
        <v>31706.204690484512</v>
      </c>
      <c r="I349" s="2"/>
    </row>
    <row r="350" spans="7:9" x14ac:dyDescent="0.3">
      <c r="G350" s="4">
        <f t="shared" si="10"/>
        <v>347</v>
      </c>
      <c r="H350" s="22">
        <f t="shared" si="11"/>
        <v>29518.643902902713</v>
      </c>
      <c r="I350" s="2"/>
    </row>
    <row r="351" spans="7:9" x14ac:dyDescent="0.3">
      <c r="G351" s="4">
        <f t="shared" si="10"/>
        <v>348</v>
      </c>
      <c r="H351" s="22">
        <f t="shared" si="11"/>
        <v>27319.461698636886</v>
      </c>
      <c r="I351" s="2"/>
    </row>
    <row r="352" spans="7:9" x14ac:dyDescent="0.3">
      <c r="G352" s="4">
        <f t="shared" si="10"/>
        <v>349</v>
      </c>
      <c r="H352" s="22">
        <f t="shared" si="11"/>
        <v>25108.596338910895</v>
      </c>
      <c r="I352" s="2"/>
    </row>
    <row r="353" spans="7:9" x14ac:dyDescent="0.3">
      <c r="G353" s="4">
        <f t="shared" si="10"/>
        <v>350</v>
      </c>
      <c r="H353" s="22">
        <f t="shared" si="11"/>
        <v>22885.98575696136</v>
      </c>
      <c r="I353" s="2"/>
    </row>
    <row r="354" spans="7:9" x14ac:dyDescent="0.3">
      <c r="G354" s="4">
        <f t="shared" si="10"/>
        <v>351</v>
      </c>
      <c r="H354" s="22">
        <f t="shared" si="11"/>
        <v>20651.567556295216</v>
      </c>
      <c r="I354" s="2"/>
    </row>
    <row r="355" spans="7:9" x14ac:dyDescent="0.3">
      <c r="G355" s="4">
        <f t="shared" si="10"/>
        <v>352</v>
      </c>
      <c r="H355" s="22">
        <f t="shared" si="11"/>
        <v>18405.279008938036</v>
      </c>
      <c r="I355" s="2"/>
    </row>
    <row r="356" spans="7:9" x14ac:dyDescent="0.3">
      <c r="G356" s="4">
        <f t="shared" si="10"/>
        <v>353</v>
      </c>
      <c r="H356" s="22">
        <f t="shared" si="11"/>
        <v>16147.057053673019</v>
      </c>
      <c r="I356" s="2"/>
    </row>
    <row r="357" spans="7:9" x14ac:dyDescent="0.3">
      <c r="G357" s="4">
        <f t="shared" si="10"/>
        <v>354</v>
      </c>
      <c r="H357" s="22">
        <f t="shared" si="11"/>
        <v>13876.838294270658</v>
      </c>
      <c r="I357" s="2"/>
    </row>
    <row r="358" spans="7:9" x14ac:dyDescent="0.3">
      <c r="G358" s="4">
        <f t="shared" si="10"/>
        <v>355</v>
      </c>
      <c r="H358" s="22">
        <f t="shared" si="11"/>
        <v>11594.558997708971</v>
      </c>
      <c r="I358" s="2"/>
    </row>
    <row r="359" spans="7:9" x14ac:dyDescent="0.3">
      <c r="G359" s="4">
        <f t="shared" si="10"/>
        <v>356</v>
      </c>
      <c r="H359" s="22">
        <f t="shared" si="11"/>
        <v>9300.1550923843006</v>
      </c>
      <c r="I359" s="2"/>
    </row>
    <row r="360" spans="7:9" x14ac:dyDescent="0.3">
      <c r="G360" s="4">
        <f t="shared" si="10"/>
        <v>357</v>
      </c>
      <c r="H360" s="22">
        <f t="shared" si="11"/>
        <v>6993.562166312593</v>
      </c>
      <c r="I360" s="2"/>
    </row>
    <row r="361" spans="7:9" x14ac:dyDescent="0.3">
      <c r="G361" s="4">
        <f t="shared" si="10"/>
        <v>358</v>
      </c>
      <c r="H361" s="22">
        <f t="shared" si="11"/>
        <v>4674.7154653211292</v>
      </c>
      <c r="I361" s="2"/>
    </row>
    <row r="362" spans="7:9" x14ac:dyDescent="0.3">
      <c r="G362" s="4">
        <f t="shared" si="10"/>
        <v>359</v>
      </c>
      <c r="H362" s="22">
        <f t="shared" si="11"/>
        <v>2343.5498912306475</v>
      </c>
      <c r="I362" s="2"/>
    </row>
    <row r="363" spans="7:9" x14ac:dyDescent="0.3">
      <c r="G363" s="4">
        <f t="shared" si="10"/>
        <v>360</v>
      </c>
      <c r="H363" s="22">
        <f t="shared" si="11"/>
        <v>2.78105289908126E-8</v>
      </c>
      <c r="I363" s="2"/>
    </row>
  </sheetData>
  <mergeCells count="2">
    <mergeCell ref="G1:H1"/>
    <mergeCell ref="A13:B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7428-2786-40B7-92A0-EED9A1EE5286}">
  <dimension ref="A1:R41"/>
  <sheetViews>
    <sheetView zoomScale="70" zoomScaleNormal="70" workbookViewId="0">
      <selection activeCell="A21" sqref="A21"/>
    </sheetView>
  </sheetViews>
  <sheetFormatPr defaultRowHeight="14.4" x14ac:dyDescent="0.3"/>
  <cols>
    <col min="1" max="1" width="8.88671875" style="59"/>
    <col min="2" max="2" width="11.6640625" style="59" customWidth="1"/>
    <col min="3" max="3" width="16.6640625" style="59" bestFit="1" customWidth="1"/>
    <col min="4" max="4" width="20.109375" style="59" bestFit="1" customWidth="1"/>
    <col min="5" max="5" width="17" style="59" bestFit="1" customWidth="1"/>
    <col min="6" max="6" width="17" style="59" customWidth="1"/>
    <col min="7" max="7" width="16.6640625" style="59" bestFit="1" customWidth="1"/>
    <col min="8" max="9" width="8.88671875" style="59"/>
    <col min="10" max="10" width="11.77734375" style="59" bestFit="1" customWidth="1"/>
    <col min="11" max="11" width="16" style="59" customWidth="1"/>
    <col min="12" max="12" width="12.109375" style="59" bestFit="1" customWidth="1"/>
    <col min="13" max="13" width="11.21875" style="59" bestFit="1" customWidth="1"/>
    <col min="14" max="14" width="11.109375" style="59" bestFit="1" customWidth="1"/>
    <col min="15" max="15" width="11.21875" style="59" bestFit="1" customWidth="1"/>
    <col min="16" max="16" width="10.88671875" style="59" customWidth="1"/>
    <col min="17" max="17" width="12.109375" style="59" bestFit="1" customWidth="1"/>
    <col min="18" max="18" width="12.6640625" style="59" bestFit="1" customWidth="1"/>
    <col min="19" max="16384" width="8.88671875" style="59"/>
  </cols>
  <sheetData>
    <row r="1" spans="1:18" x14ac:dyDescent="0.3">
      <c r="A1" s="59" t="s">
        <v>20</v>
      </c>
      <c r="C1" s="71">
        <v>0.04</v>
      </c>
    </row>
    <row r="2" spans="1:18" x14ac:dyDescent="0.3">
      <c r="A2" s="59" t="s">
        <v>21</v>
      </c>
      <c r="C2" s="71">
        <v>2.3E-2</v>
      </c>
      <c r="D2" s="60"/>
      <c r="E2" s="60"/>
      <c r="F2" s="60"/>
    </row>
    <row r="3" spans="1:18" hidden="1" x14ac:dyDescent="0.3">
      <c r="A3" s="59" t="s">
        <v>22</v>
      </c>
      <c r="C3" s="59">
        <f>(1+C1)/(1+C2)</f>
        <v>1.0166177908113394</v>
      </c>
    </row>
    <row r="4" spans="1:18" x14ac:dyDescent="0.3">
      <c r="A4" s="59" t="s">
        <v>99</v>
      </c>
      <c r="C4" s="72">
        <v>19</v>
      </c>
      <c r="K4" s="54"/>
      <c r="N4" s="61"/>
    </row>
    <row r="5" spans="1:18" x14ac:dyDescent="0.3">
      <c r="D5" s="55"/>
      <c r="J5" s="61"/>
      <c r="K5" s="61"/>
      <c r="L5" s="61"/>
      <c r="M5" s="61"/>
      <c r="N5" s="62"/>
      <c r="Q5" s="61"/>
      <c r="R5" s="61"/>
    </row>
    <row r="6" spans="1:18" x14ac:dyDescent="0.3">
      <c r="A6" s="78" t="s">
        <v>100</v>
      </c>
      <c r="B6" s="78"/>
      <c r="C6" s="78"/>
      <c r="D6" s="55"/>
      <c r="J6" s="61"/>
      <c r="K6" s="61"/>
      <c r="L6" s="61"/>
      <c r="M6" s="61"/>
      <c r="N6" s="62"/>
      <c r="Q6" s="61"/>
      <c r="R6" s="61"/>
    </row>
    <row r="7" spans="1:18" x14ac:dyDescent="0.3">
      <c r="A7" s="78" t="s">
        <v>101</v>
      </c>
      <c r="B7" s="78"/>
      <c r="C7" s="78"/>
      <c r="D7" s="55"/>
      <c r="J7" s="61"/>
      <c r="K7" s="61"/>
      <c r="L7" s="61"/>
      <c r="M7" s="61"/>
      <c r="N7" s="62"/>
      <c r="Q7" s="61"/>
      <c r="R7" s="61"/>
    </row>
    <row r="8" spans="1:18" x14ac:dyDescent="0.3">
      <c r="A8" s="78" t="s">
        <v>102</v>
      </c>
      <c r="B8" s="78"/>
      <c r="C8" s="78"/>
      <c r="D8" s="55"/>
      <c r="J8" s="61"/>
      <c r="K8" s="61"/>
      <c r="L8" s="61"/>
      <c r="M8" s="61"/>
      <c r="N8" s="62"/>
      <c r="Q8" s="61"/>
      <c r="R8" s="61"/>
    </row>
    <row r="9" spans="1:18" x14ac:dyDescent="0.3">
      <c r="D9" s="55"/>
      <c r="F9" s="76" t="s">
        <v>107</v>
      </c>
      <c r="H9" s="75" t="s">
        <v>105</v>
      </c>
      <c r="I9" s="75"/>
      <c r="J9" s="75"/>
      <c r="K9" s="75"/>
      <c r="L9" s="75"/>
      <c r="M9" s="61"/>
      <c r="N9" s="75" t="s">
        <v>106</v>
      </c>
      <c r="O9" s="75"/>
      <c r="P9" s="75"/>
      <c r="Q9" s="75"/>
      <c r="R9" s="75"/>
    </row>
    <row r="10" spans="1:18" x14ac:dyDescent="0.3">
      <c r="A10" s="73" t="s">
        <v>19</v>
      </c>
      <c r="B10" s="73" t="s">
        <v>9</v>
      </c>
      <c r="C10" s="73" t="s">
        <v>24</v>
      </c>
      <c r="D10" s="73" t="s">
        <v>103</v>
      </c>
      <c r="E10" s="73" t="s">
        <v>104</v>
      </c>
      <c r="F10" s="77"/>
      <c r="H10" s="73" t="s">
        <v>19</v>
      </c>
      <c r="I10" s="73" t="s">
        <v>9</v>
      </c>
      <c r="J10" s="74" t="s">
        <v>62</v>
      </c>
      <c r="K10" s="74" t="s">
        <v>15</v>
      </c>
      <c r="L10" s="74" t="s">
        <v>63</v>
      </c>
      <c r="M10" s="61"/>
      <c r="N10" s="73" t="s">
        <v>19</v>
      </c>
      <c r="O10" s="73" t="s">
        <v>9</v>
      </c>
      <c r="P10" s="74" t="s">
        <v>62</v>
      </c>
      <c r="Q10" s="74" t="s">
        <v>15</v>
      </c>
      <c r="R10" s="74" t="s">
        <v>63</v>
      </c>
    </row>
    <row r="11" spans="1:18" x14ac:dyDescent="0.3">
      <c r="A11" s="59">
        <v>65</v>
      </c>
      <c r="B11" s="59">
        <v>0</v>
      </c>
      <c r="C11" s="54">
        <v>2000000</v>
      </c>
      <c r="D11" s="54"/>
      <c r="G11" s="63"/>
      <c r="H11" s="59">
        <v>65</v>
      </c>
      <c r="I11" s="59">
        <v>0</v>
      </c>
      <c r="J11" s="64"/>
      <c r="K11" s="64"/>
      <c r="L11" s="79"/>
      <c r="M11" s="61"/>
      <c r="N11" s="59">
        <v>65</v>
      </c>
      <c r="O11" s="59">
        <v>0</v>
      </c>
      <c r="P11" s="64"/>
      <c r="Q11" s="65"/>
      <c r="R11" s="80"/>
    </row>
    <row r="12" spans="1:18" x14ac:dyDescent="0.3">
      <c r="A12" s="59">
        <f>A11+1</f>
        <v>66</v>
      </c>
      <c r="B12" s="59">
        <f>B11+1</f>
        <v>1</v>
      </c>
      <c r="C12" s="60"/>
      <c r="D12" s="60"/>
      <c r="E12" s="54"/>
      <c r="F12" s="54"/>
      <c r="G12" s="63"/>
      <c r="H12" s="59">
        <f>H11+1</f>
        <v>66</v>
      </c>
      <c r="I12" s="59">
        <v>1</v>
      </c>
      <c r="J12" s="61"/>
      <c r="K12" s="61"/>
      <c r="L12" s="61"/>
      <c r="M12" s="61"/>
      <c r="N12" s="59">
        <f>N11+1</f>
        <v>66</v>
      </c>
      <c r="O12" s="59">
        <v>1</v>
      </c>
      <c r="P12" s="61"/>
      <c r="Q12" s="61"/>
      <c r="R12" s="61"/>
    </row>
    <row r="13" spans="1:18" x14ac:dyDescent="0.3">
      <c r="A13" s="59">
        <f t="shared" ref="A13:B28" si="0">A12+1</f>
        <v>67</v>
      </c>
      <c r="B13" s="59">
        <f t="shared" si="0"/>
        <v>2</v>
      </c>
      <c r="C13" s="60"/>
      <c r="D13" s="60"/>
      <c r="E13" s="54"/>
      <c r="F13" s="54"/>
      <c r="G13" s="63"/>
      <c r="H13" s="59">
        <f t="shared" ref="H13:I28" si="1">H12+1</f>
        <v>67</v>
      </c>
      <c r="I13" s="59">
        <f>I12+1</f>
        <v>2</v>
      </c>
      <c r="J13" s="61"/>
      <c r="K13" s="61"/>
      <c r="L13" s="66"/>
      <c r="M13" s="61"/>
      <c r="N13" s="59">
        <f t="shared" ref="N13:O28" si="2">N12+1</f>
        <v>67</v>
      </c>
      <c r="O13" s="59">
        <f>O12+1</f>
        <v>2</v>
      </c>
      <c r="P13" s="61"/>
      <c r="Q13" s="61"/>
      <c r="R13" s="61"/>
    </row>
    <row r="14" spans="1:18" x14ac:dyDescent="0.3">
      <c r="A14" s="59">
        <f t="shared" si="0"/>
        <v>68</v>
      </c>
      <c r="B14" s="59">
        <f t="shared" si="0"/>
        <v>3</v>
      </c>
      <c r="C14" s="60"/>
      <c r="D14" s="60"/>
      <c r="E14" s="54"/>
      <c r="F14" s="54"/>
      <c r="G14" s="63"/>
      <c r="H14" s="59">
        <f t="shared" si="1"/>
        <v>68</v>
      </c>
      <c r="I14" s="59">
        <f t="shared" si="1"/>
        <v>3</v>
      </c>
      <c r="J14" s="61"/>
      <c r="K14" s="61"/>
      <c r="L14" s="66"/>
      <c r="M14" s="61"/>
      <c r="N14" s="59">
        <f t="shared" si="2"/>
        <v>68</v>
      </c>
      <c r="O14" s="59">
        <f t="shared" si="2"/>
        <v>3</v>
      </c>
      <c r="P14" s="61"/>
      <c r="Q14" s="61"/>
      <c r="R14" s="61"/>
    </row>
    <row r="15" spans="1:18" x14ac:dyDescent="0.3">
      <c r="A15" s="59">
        <f t="shared" si="0"/>
        <v>69</v>
      </c>
      <c r="B15" s="59">
        <f t="shared" si="0"/>
        <v>4</v>
      </c>
      <c r="C15" s="60"/>
      <c r="D15" s="60"/>
      <c r="E15" s="54"/>
      <c r="F15" s="54"/>
      <c r="G15" s="63"/>
      <c r="H15" s="59">
        <f t="shared" si="1"/>
        <v>69</v>
      </c>
      <c r="I15" s="59">
        <f t="shared" si="1"/>
        <v>4</v>
      </c>
      <c r="J15" s="61"/>
      <c r="K15" s="61"/>
      <c r="L15" s="66"/>
      <c r="M15" s="61"/>
      <c r="N15" s="59">
        <f t="shared" si="2"/>
        <v>69</v>
      </c>
      <c r="O15" s="59">
        <f t="shared" si="2"/>
        <v>4</v>
      </c>
      <c r="P15" s="61"/>
      <c r="Q15" s="61"/>
      <c r="R15" s="61"/>
    </row>
    <row r="16" spans="1:18" x14ac:dyDescent="0.3">
      <c r="A16" s="59">
        <f t="shared" si="0"/>
        <v>70</v>
      </c>
      <c r="B16" s="59">
        <f t="shared" si="0"/>
        <v>5</v>
      </c>
      <c r="C16" s="60"/>
      <c r="D16" s="60"/>
      <c r="E16" s="54"/>
      <c r="F16" s="54"/>
      <c r="G16" s="63"/>
      <c r="H16" s="59">
        <f t="shared" si="1"/>
        <v>70</v>
      </c>
      <c r="I16" s="59">
        <f t="shared" si="1"/>
        <v>5</v>
      </c>
      <c r="J16" s="61"/>
      <c r="K16" s="61"/>
      <c r="L16" s="66"/>
      <c r="M16" s="61"/>
      <c r="N16" s="59">
        <f t="shared" si="2"/>
        <v>70</v>
      </c>
      <c r="O16" s="59">
        <f t="shared" si="2"/>
        <v>5</v>
      </c>
      <c r="P16" s="61"/>
      <c r="Q16" s="61"/>
      <c r="R16" s="61"/>
    </row>
    <row r="17" spans="1:18" x14ac:dyDescent="0.3">
      <c r="A17" s="59">
        <f t="shared" si="0"/>
        <v>71</v>
      </c>
      <c r="B17" s="59">
        <f t="shared" si="0"/>
        <v>6</v>
      </c>
      <c r="C17" s="60"/>
      <c r="D17" s="60"/>
      <c r="E17" s="54"/>
      <c r="F17" s="54"/>
      <c r="G17" s="63"/>
      <c r="H17" s="59">
        <f t="shared" si="1"/>
        <v>71</v>
      </c>
      <c r="I17" s="59">
        <f t="shared" si="1"/>
        <v>6</v>
      </c>
      <c r="J17" s="61"/>
      <c r="K17" s="61"/>
      <c r="L17" s="66"/>
      <c r="M17" s="61"/>
      <c r="N17" s="59">
        <f t="shared" si="2"/>
        <v>71</v>
      </c>
      <c r="O17" s="59">
        <f t="shared" si="2"/>
        <v>6</v>
      </c>
      <c r="P17" s="61"/>
      <c r="Q17" s="61"/>
      <c r="R17" s="61"/>
    </row>
    <row r="18" spans="1:18" x14ac:dyDescent="0.3">
      <c r="A18" s="59">
        <f t="shared" si="0"/>
        <v>72</v>
      </c>
      <c r="B18" s="59">
        <f t="shared" si="0"/>
        <v>7</v>
      </c>
      <c r="C18" s="60"/>
      <c r="D18" s="60"/>
      <c r="E18" s="54"/>
      <c r="F18" s="54"/>
      <c r="G18" s="63"/>
      <c r="H18" s="59">
        <f t="shared" si="1"/>
        <v>72</v>
      </c>
      <c r="I18" s="59">
        <f t="shared" si="1"/>
        <v>7</v>
      </c>
      <c r="J18" s="61"/>
      <c r="K18" s="61"/>
      <c r="L18" s="66"/>
      <c r="M18" s="61"/>
      <c r="N18" s="59">
        <f t="shared" si="2"/>
        <v>72</v>
      </c>
      <c r="O18" s="59">
        <f t="shared" si="2"/>
        <v>7</v>
      </c>
      <c r="P18" s="61"/>
      <c r="Q18" s="61"/>
      <c r="R18" s="61"/>
    </row>
    <row r="19" spans="1:18" x14ac:dyDescent="0.3">
      <c r="A19" s="59">
        <f t="shared" si="0"/>
        <v>73</v>
      </c>
      <c r="B19" s="59">
        <f t="shared" si="0"/>
        <v>8</v>
      </c>
      <c r="C19" s="60"/>
      <c r="D19" s="60"/>
      <c r="E19" s="54"/>
      <c r="F19" s="54"/>
      <c r="G19" s="63"/>
      <c r="H19" s="59">
        <f t="shared" si="1"/>
        <v>73</v>
      </c>
      <c r="I19" s="59">
        <f t="shared" si="1"/>
        <v>8</v>
      </c>
      <c r="J19" s="61"/>
      <c r="K19" s="61"/>
      <c r="L19" s="66"/>
      <c r="M19" s="61"/>
      <c r="N19" s="59">
        <f t="shared" si="2"/>
        <v>73</v>
      </c>
      <c r="O19" s="59">
        <f t="shared" si="2"/>
        <v>8</v>
      </c>
      <c r="P19" s="61"/>
      <c r="Q19" s="61"/>
      <c r="R19" s="61"/>
    </row>
    <row r="20" spans="1:18" x14ac:dyDescent="0.3">
      <c r="A20" s="59">
        <f t="shared" si="0"/>
        <v>74</v>
      </c>
      <c r="B20" s="59">
        <f t="shared" si="0"/>
        <v>9</v>
      </c>
      <c r="C20" s="60"/>
      <c r="D20" s="60"/>
      <c r="E20" s="54"/>
      <c r="F20" s="54"/>
      <c r="G20" s="63"/>
      <c r="H20" s="59">
        <f t="shared" si="1"/>
        <v>74</v>
      </c>
      <c r="I20" s="59">
        <f t="shared" si="1"/>
        <v>9</v>
      </c>
      <c r="J20" s="61"/>
      <c r="K20" s="61"/>
      <c r="L20" s="61"/>
      <c r="M20" s="61"/>
      <c r="N20" s="59">
        <f t="shared" si="2"/>
        <v>74</v>
      </c>
      <c r="O20" s="59">
        <f t="shared" si="2"/>
        <v>9</v>
      </c>
      <c r="P20" s="61"/>
      <c r="Q20" s="61"/>
      <c r="R20" s="61"/>
    </row>
    <row r="21" spans="1:18" x14ac:dyDescent="0.3">
      <c r="A21" s="59">
        <f t="shared" si="0"/>
        <v>75</v>
      </c>
      <c r="B21" s="59">
        <f t="shared" si="0"/>
        <v>10</v>
      </c>
      <c r="C21" s="60"/>
      <c r="D21" s="60"/>
      <c r="E21" s="54"/>
      <c r="F21" s="95"/>
      <c r="G21" s="63"/>
      <c r="H21" s="59">
        <f t="shared" si="1"/>
        <v>75</v>
      </c>
      <c r="I21" s="59">
        <f t="shared" si="1"/>
        <v>10</v>
      </c>
      <c r="J21" s="61"/>
      <c r="K21" s="61"/>
      <c r="L21" s="61"/>
      <c r="M21" s="61"/>
      <c r="N21" s="59">
        <f t="shared" si="2"/>
        <v>75</v>
      </c>
      <c r="O21" s="59">
        <f t="shared" si="2"/>
        <v>10</v>
      </c>
      <c r="P21" s="61"/>
      <c r="Q21" s="61"/>
      <c r="R21" s="61"/>
    </row>
    <row r="22" spans="1:18" x14ac:dyDescent="0.3">
      <c r="A22" s="59">
        <f t="shared" si="0"/>
        <v>76</v>
      </c>
      <c r="B22" s="59">
        <f t="shared" si="0"/>
        <v>11</v>
      </c>
      <c r="C22" s="60"/>
      <c r="D22" s="60"/>
      <c r="E22" s="54"/>
      <c r="F22" s="54"/>
      <c r="G22" s="63"/>
      <c r="H22" s="59">
        <f t="shared" si="1"/>
        <v>76</v>
      </c>
      <c r="I22" s="59">
        <f t="shared" si="1"/>
        <v>11</v>
      </c>
      <c r="J22" s="61"/>
      <c r="K22" s="61"/>
      <c r="L22" s="61"/>
      <c r="M22" s="61"/>
      <c r="N22" s="59">
        <f t="shared" si="2"/>
        <v>76</v>
      </c>
      <c r="O22" s="59">
        <f t="shared" si="2"/>
        <v>11</v>
      </c>
      <c r="P22" s="61"/>
      <c r="Q22" s="61"/>
      <c r="R22" s="61"/>
    </row>
    <row r="23" spans="1:18" x14ac:dyDescent="0.3">
      <c r="A23" s="59">
        <f t="shared" si="0"/>
        <v>77</v>
      </c>
      <c r="B23" s="59">
        <f t="shared" si="0"/>
        <v>12</v>
      </c>
      <c r="C23" s="60"/>
      <c r="D23" s="60"/>
      <c r="E23" s="54"/>
      <c r="F23" s="54"/>
      <c r="G23" s="63"/>
      <c r="H23" s="59">
        <f t="shared" si="1"/>
        <v>77</v>
      </c>
      <c r="I23" s="59">
        <f t="shared" si="1"/>
        <v>12</v>
      </c>
      <c r="J23" s="61"/>
      <c r="K23" s="61"/>
      <c r="L23" s="61"/>
      <c r="M23" s="61"/>
      <c r="N23" s="59">
        <f t="shared" si="2"/>
        <v>77</v>
      </c>
      <c r="O23" s="59">
        <f t="shared" si="2"/>
        <v>12</v>
      </c>
      <c r="P23" s="61"/>
      <c r="Q23" s="61"/>
      <c r="R23" s="61"/>
    </row>
    <row r="24" spans="1:18" x14ac:dyDescent="0.3">
      <c r="A24" s="59">
        <f t="shared" si="0"/>
        <v>78</v>
      </c>
      <c r="B24" s="59">
        <f t="shared" si="0"/>
        <v>13</v>
      </c>
      <c r="C24" s="60"/>
      <c r="D24" s="60"/>
      <c r="E24" s="54"/>
      <c r="F24" s="54"/>
      <c r="G24" s="63"/>
      <c r="H24" s="59">
        <f t="shared" si="1"/>
        <v>78</v>
      </c>
      <c r="I24" s="59">
        <f t="shared" si="1"/>
        <v>13</v>
      </c>
      <c r="J24" s="61"/>
      <c r="K24" s="61"/>
      <c r="L24" s="61"/>
      <c r="M24" s="61"/>
      <c r="N24" s="59">
        <f t="shared" si="2"/>
        <v>78</v>
      </c>
      <c r="O24" s="59">
        <f t="shared" si="2"/>
        <v>13</v>
      </c>
      <c r="P24" s="61"/>
      <c r="Q24" s="61"/>
      <c r="R24" s="61"/>
    </row>
    <row r="25" spans="1:18" x14ac:dyDescent="0.3">
      <c r="A25" s="59">
        <f t="shared" si="0"/>
        <v>79</v>
      </c>
      <c r="B25" s="59">
        <f t="shared" si="0"/>
        <v>14</v>
      </c>
      <c r="C25" s="60"/>
      <c r="D25" s="60"/>
      <c r="E25" s="54"/>
      <c r="F25" s="54"/>
      <c r="G25" s="63"/>
      <c r="H25" s="59">
        <f t="shared" si="1"/>
        <v>79</v>
      </c>
      <c r="I25" s="59">
        <f t="shared" si="1"/>
        <v>14</v>
      </c>
      <c r="J25" s="61"/>
      <c r="K25" s="61"/>
      <c r="L25" s="61"/>
      <c r="M25" s="61"/>
      <c r="N25" s="59">
        <f t="shared" si="2"/>
        <v>79</v>
      </c>
      <c r="O25" s="59">
        <f t="shared" si="2"/>
        <v>14</v>
      </c>
      <c r="P25" s="61"/>
      <c r="Q25" s="61"/>
      <c r="R25" s="61"/>
    </row>
    <row r="26" spans="1:18" x14ac:dyDescent="0.3">
      <c r="A26" s="59">
        <f t="shared" si="0"/>
        <v>80</v>
      </c>
      <c r="B26" s="59">
        <f t="shared" si="0"/>
        <v>15</v>
      </c>
      <c r="C26" s="60"/>
      <c r="D26" s="60"/>
      <c r="E26" s="54"/>
      <c r="F26" s="54"/>
      <c r="G26" s="63"/>
      <c r="H26" s="59">
        <f t="shared" si="1"/>
        <v>80</v>
      </c>
      <c r="I26" s="59">
        <f t="shared" si="1"/>
        <v>15</v>
      </c>
      <c r="J26" s="61"/>
      <c r="K26" s="61"/>
      <c r="L26" s="61"/>
      <c r="M26" s="61"/>
      <c r="N26" s="59">
        <f t="shared" si="2"/>
        <v>80</v>
      </c>
      <c r="O26" s="59">
        <f t="shared" si="2"/>
        <v>15</v>
      </c>
      <c r="P26" s="61"/>
      <c r="Q26" s="61"/>
      <c r="R26" s="61"/>
    </row>
    <row r="27" spans="1:18" x14ac:dyDescent="0.3">
      <c r="A27" s="59">
        <f t="shared" si="0"/>
        <v>81</v>
      </c>
      <c r="B27" s="59">
        <f t="shared" si="0"/>
        <v>16</v>
      </c>
      <c r="C27" s="60"/>
      <c r="D27" s="60"/>
      <c r="E27" s="54"/>
      <c r="F27" s="54"/>
      <c r="G27" s="63"/>
      <c r="H27" s="59">
        <f t="shared" si="1"/>
        <v>81</v>
      </c>
      <c r="I27" s="59">
        <f t="shared" si="1"/>
        <v>16</v>
      </c>
      <c r="J27" s="61"/>
      <c r="K27" s="61"/>
      <c r="L27" s="61"/>
      <c r="M27" s="61"/>
      <c r="N27" s="59">
        <f t="shared" si="2"/>
        <v>81</v>
      </c>
      <c r="O27" s="59">
        <f t="shared" si="2"/>
        <v>16</v>
      </c>
      <c r="P27" s="61"/>
      <c r="Q27" s="61"/>
      <c r="R27" s="61"/>
    </row>
    <row r="28" spans="1:18" x14ac:dyDescent="0.3">
      <c r="A28" s="59">
        <f t="shared" si="0"/>
        <v>82</v>
      </c>
      <c r="B28" s="59">
        <f t="shared" si="0"/>
        <v>17</v>
      </c>
      <c r="C28" s="60"/>
      <c r="D28" s="60"/>
      <c r="E28" s="54"/>
      <c r="F28" s="54"/>
      <c r="G28" s="63"/>
      <c r="H28" s="59">
        <f t="shared" si="1"/>
        <v>82</v>
      </c>
      <c r="I28" s="59">
        <f t="shared" si="1"/>
        <v>17</v>
      </c>
      <c r="J28" s="61"/>
      <c r="K28" s="61"/>
      <c r="L28" s="66"/>
      <c r="M28" s="61"/>
      <c r="N28" s="59">
        <f t="shared" si="2"/>
        <v>82</v>
      </c>
      <c r="O28" s="59">
        <f t="shared" si="2"/>
        <v>17</v>
      </c>
      <c r="P28" s="61"/>
      <c r="Q28" s="61"/>
      <c r="R28" s="61"/>
    </row>
    <row r="29" spans="1:18" x14ac:dyDescent="0.3">
      <c r="A29" s="59">
        <f t="shared" ref="A29:B30" si="3">A28+1</f>
        <v>83</v>
      </c>
      <c r="B29" s="59">
        <f t="shared" si="3"/>
        <v>18</v>
      </c>
      <c r="C29" s="60"/>
      <c r="D29" s="60"/>
      <c r="E29" s="54"/>
      <c r="F29" s="54"/>
      <c r="G29" s="63"/>
      <c r="H29" s="59">
        <f t="shared" ref="H29:I41" si="4">H28+1</f>
        <v>83</v>
      </c>
      <c r="I29" s="59">
        <f t="shared" si="4"/>
        <v>18</v>
      </c>
      <c r="J29" s="61"/>
      <c r="K29" s="61"/>
      <c r="L29" s="66"/>
      <c r="M29" s="61"/>
      <c r="N29" s="59">
        <f t="shared" ref="N29:O41" si="5">N28+1</f>
        <v>83</v>
      </c>
      <c r="O29" s="59">
        <f t="shared" si="5"/>
        <v>18</v>
      </c>
      <c r="P29" s="61"/>
      <c r="Q29" s="61"/>
      <c r="R29" s="61"/>
    </row>
    <row r="30" spans="1:18" x14ac:dyDescent="0.3">
      <c r="A30" s="59">
        <f t="shared" si="3"/>
        <v>84</v>
      </c>
      <c r="B30" s="56">
        <f t="shared" si="3"/>
        <v>19</v>
      </c>
      <c r="C30" s="67"/>
      <c r="D30" s="60"/>
      <c r="E30" s="54"/>
      <c r="F30" s="54"/>
      <c r="G30" s="57"/>
      <c r="H30" s="59">
        <f t="shared" si="4"/>
        <v>84</v>
      </c>
      <c r="I30" s="59">
        <f t="shared" si="4"/>
        <v>19</v>
      </c>
      <c r="J30" s="61"/>
      <c r="K30" s="61"/>
      <c r="L30" s="66"/>
      <c r="M30" s="61"/>
      <c r="N30" s="59">
        <f t="shared" si="5"/>
        <v>84</v>
      </c>
      <c r="O30" s="59">
        <f t="shared" si="5"/>
        <v>19</v>
      </c>
      <c r="P30" s="61"/>
      <c r="Q30" s="61"/>
      <c r="R30" s="61"/>
    </row>
    <row r="31" spans="1:18" ht="15.6" x14ac:dyDescent="0.3">
      <c r="H31" s="59">
        <f t="shared" si="4"/>
        <v>85</v>
      </c>
      <c r="I31" s="59">
        <f t="shared" si="4"/>
        <v>20</v>
      </c>
      <c r="J31" s="68"/>
      <c r="K31" s="58"/>
      <c r="L31" s="66"/>
      <c r="M31" s="61"/>
      <c r="N31" s="59">
        <f t="shared" si="5"/>
        <v>85</v>
      </c>
      <c r="O31" s="59">
        <f t="shared" si="5"/>
        <v>20</v>
      </c>
      <c r="P31" s="69"/>
      <c r="Q31" s="61"/>
      <c r="R31" s="61"/>
    </row>
    <row r="32" spans="1:18" ht="15.6" x14ac:dyDescent="0.3">
      <c r="H32" s="59">
        <f t="shared" si="4"/>
        <v>86</v>
      </c>
      <c r="I32" s="59">
        <f t="shared" si="4"/>
        <v>21</v>
      </c>
      <c r="J32" s="68"/>
      <c r="K32" s="58"/>
      <c r="L32" s="66"/>
      <c r="M32" s="61"/>
      <c r="N32" s="59">
        <f t="shared" si="5"/>
        <v>86</v>
      </c>
      <c r="O32" s="59">
        <f t="shared" si="5"/>
        <v>21</v>
      </c>
      <c r="P32" s="68"/>
      <c r="Q32" s="61"/>
      <c r="R32" s="61"/>
    </row>
    <row r="33" spans="8:18" ht="15.6" x14ac:dyDescent="0.3">
      <c r="H33" s="59">
        <f t="shared" si="4"/>
        <v>87</v>
      </c>
      <c r="I33" s="59">
        <f t="shared" si="4"/>
        <v>22</v>
      </c>
      <c r="J33" s="68"/>
      <c r="K33" s="58"/>
      <c r="L33" s="66"/>
      <c r="M33" s="61"/>
      <c r="N33" s="59">
        <f t="shared" si="5"/>
        <v>87</v>
      </c>
      <c r="O33" s="59">
        <f t="shared" si="5"/>
        <v>22</v>
      </c>
      <c r="P33" s="68"/>
      <c r="Q33" s="61"/>
      <c r="R33" s="61"/>
    </row>
    <row r="34" spans="8:18" ht="15.6" x14ac:dyDescent="0.3">
      <c r="H34" s="59">
        <f t="shared" si="4"/>
        <v>88</v>
      </c>
      <c r="I34" s="59">
        <f t="shared" si="4"/>
        <v>23</v>
      </c>
      <c r="J34" s="68"/>
      <c r="K34" s="58"/>
      <c r="L34" s="66"/>
      <c r="M34" s="61"/>
      <c r="N34" s="59">
        <f t="shared" si="5"/>
        <v>88</v>
      </c>
      <c r="O34" s="59">
        <f t="shared" si="5"/>
        <v>23</v>
      </c>
      <c r="P34" s="68"/>
      <c r="Q34" s="61"/>
      <c r="R34" s="61"/>
    </row>
    <row r="35" spans="8:18" ht="15.6" x14ac:dyDescent="0.3">
      <c r="H35" s="59">
        <f t="shared" si="4"/>
        <v>89</v>
      </c>
      <c r="I35" s="59">
        <f t="shared" si="4"/>
        <v>24</v>
      </c>
      <c r="J35" s="68"/>
      <c r="K35" s="58"/>
      <c r="L35" s="61"/>
      <c r="M35" s="61"/>
      <c r="N35" s="59">
        <f t="shared" si="5"/>
        <v>89</v>
      </c>
      <c r="O35" s="59">
        <f t="shared" si="5"/>
        <v>24</v>
      </c>
      <c r="P35" s="68"/>
      <c r="Q35" s="61"/>
      <c r="R35" s="61"/>
    </row>
    <row r="36" spans="8:18" ht="15.6" x14ac:dyDescent="0.3">
      <c r="H36" s="59">
        <f t="shared" si="4"/>
        <v>90</v>
      </c>
      <c r="I36" s="59">
        <f t="shared" si="4"/>
        <v>25</v>
      </c>
      <c r="J36" s="68"/>
      <c r="K36" s="58"/>
      <c r="L36" s="61"/>
      <c r="M36" s="61"/>
      <c r="N36" s="59">
        <f t="shared" si="5"/>
        <v>90</v>
      </c>
      <c r="O36" s="59">
        <f t="shared" si="5"/>
        <v>25</v>
      </c>
      <c r="P36" s="68"/>
      <c r="Q36" s="61"/>
      <c r="R36" s="61"/>
    </row>
    <row r="37" spans="8:18" ht="15.6" x14ac:dyDescent="0.3">
      <c r="H37" s="59">
        <f t="shared" si="4"/>
        <v>91</v>
      </c>
      <c r="I37" s="59">
        <f t="shared" si="4"/>
        <v>26</v>
      </c>
      <c r="J37" s="68"/>
      <c r="K37" s="58"/>
      <c r="L37" s="61"/>
      <c r="M37" s="61"/>
      <c r="N37" s="59">
        <f t="shared" si="5"/>
        <v>91</v>
      </c>
      <c r="O37" s="59">
        <f t="shared" si="5"/>
        <v>26</v>
      </c>
      <c r="P37" s="68"/>
      <c r="Q37" s="61"/>
      <c r="R37" s="61"/>
    </row>
    <row r="38" spans="8:18" ht="15.6" x14ac:dyDescent="0.3">
      <c r="H38" s="59">
        <f t="shared" si="4"/>
        <v>92</v>
      </c>
      <c r="I38" s="59">
        <f t="shared" si="4"/>
        <v>27</v>
      </c>
      <c r="J38" s="68"/>
      <c r="K38" s="58"/>
      <c r="L38" s="61"/>
      <c r="M38" s="61"/>
      <c r="N38" s="59">
        <f t="shared" si="5"/>
        <v>92</v>
      </c>
      <c r="O38" s="59">
        <f t="shared" si="5"/>
        <v>27</v>
      </c>
      <c r="P38" s="68"/>
      <c r="Q38" s="61"/>
      <c r="R38" s="61"/>
    </row>
    <row r="39" spans="8:18" ht="15.6" x14ac:dyDescent="0.3">
      <c r="H39" s="59">
        <f t="shared" si="4"/>
        <v>93</v>
      </c>
      <c r="I39" s="59">
        <f t="shared" si="4"/>
        <v>28</v>
      </c>
      <c r="J39" s="68"/>
      <c r="K39" s="58"/>
      <c r="L39" s="61"/>
      <c r="M39" s="61"/>
      <c r="N39" s="59">
        <f t="shared" si="5"/>
        <v>93</v>
      </c>
      <c r="O39" s="59">
        <f t="shared" si="5"/>
        <v>28</v>
      </c>
      <c r="P39" s="68"/>
      <c r="Q39" s="61"/>
      <c r="R39" s="61"/>
    </row>
    <row r="40" spans="8:18" ht="15.6" x14ac:dyDescent="0.3">
      <c r="H40" s="59">
        <f t="shared" si="4"/>
        <v>94</v>
      </c>
      <c r="I40" s="59">
        <f t="shared" si="4"/>
        <v>29</v>
      </c>
      <c r="J40" s="68"/>
      <c r="K40" s="58"/>
      <c r="L40" s="61"/>
      <c r="M40" s="61"/>
      <c r="N40" s="59">
        <f t="shared" si="5"/>
        <v>94</v>
      </c>
      <c r="O40" s="59">
        <f t="shared" si="5"/>
        <v>29</v>
      </c>
      <c r="P40" s="68"/>
      <c r="Q40" s="61"/>
      <c r="R40" s="61"/>
    </row>
    <row r="41" spans="8:18" ht="15.6" x14ac:dyDescent="0.3">
      <c r="H41" s="59">
        <f t="shared" si="4"/>
        <v>95</v>
      </c>
      <c r="I41" s="59">
        <f t="shared" si="4"/>
        <v>30</v>
      </c>
      <c r="J41" s="68"/>
      <c r="K41" s="58"/>
      <c r="N41" s="59">
        <f t="shared" si="5"/>
        <v>95</v>
      </c>
      <c r="O41" s="59">
        <f t="shared" si="5"/>
        <v>30</v>
      </c>
      <c r="P41" s="68"/>
    </row>
  </sheetData>
  <mergeCells count="3">
    <mergeCell ref="H9:L9"/>
    <mergeCell ref="N9:R9"/>
    <mergeCell ref="F9:F10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5908-5CAC-4752-930C-FE952790C58D}">
  <dimension ref="A1:T37"/>
  <sheetViews>
    <sheetView zoomScale="115" zoomScaleNormal="115" workbookViewId="0">
      <selection activeCell="A7" sqref="A7"/>
    </sheetView>
  </sheetViews>
  <sheetFormatPr defaultRowHeight="14.4" x14ac:dyDescent="0.3"/>
  <cols>
    <col min="1" max="1" width="8.88671875" style="59"/>
    <col min="2" max="2" width="11.6640625" style="59" customWidth="1"/>
    <col min="3" max="3" width="16.6640625" style="59" bestFit="1" customWidth="1"/>
    <col min="4" max="4" width="19.109375" style="59" customWidth="1"/>
    <col min="5" max="5" width="17" style="59" bestFit="1" customWidth="1"/>
    <col min="6" max="6" width="16.6640625" style="59" bestFit="1" customWidth="1"/>
    <col min="7" max="7" width="8.88671875" style="59"/>
    <col min="8" max="9" width="12.109375" style="59" bestFit="1" customWidth="1"/>
    <col min="10" max="11" width="8.88671875" style="59"/>
    <col min="12" max="12" width="11.77734375" style="59" bestFit="1" customWidth="1"/>
    <col min="13" max="13" width="16" style="59" customWidth="1"/>
    <col min="14" max="14" width="12.109375" style="59" bestFit="1" customWidth="1"/>
    <col min="15" max="15" width="11.21875" style="59" bestFit="1" customWidth="1"/>
    <col min="16" max="16" width="11.109375" style="59" bestFit="1" customWidth="1"/>
    <col min="17" max="17" width="11.21875" style="59" bestFit="1" customWidth="1"/>
    <col min="18" max="18" width="10.88671875" style="59" customWidth="1"/>
    <col min="19" max="19" width="12.109375" style="59" bestFit="1" customWidth="1"/>
    <col min="20" max="16384" width="8.88671875" style="59"/>
  </cols>
  <sheetData>
    <row r="1" spans="1:20" x14ac:dyDescent="0.3">
      <c r="A1" s="59" t="s">
        <v>20</v>
      </c>
      <c r="C1" s="70">
        <v>0.04</v>
      </c>
      <c r="D1" s="78" t="s">
        <v>70</v>
      </c>
      <c r="E1" s="78" t="s">
        <v>72</v>
      </c>
    </row>
    <row r="2" spans="1:20" x14ac:dyDescent="0.3">
      <c r="A2" s="59" t="s">
        <v>21</v>
      </c>
      <c r="C2" s="70">
        <v>2.3E-2</v>
      </c>
      <c r="D2" s="81">
        <f>PMT(C1,C4,C7)</f>
        <v>-152277.23680435514</v>
      </c>
      <c r="E2" s="81">
        <f>PMT(E4,19,C7)</f>
        <v>-123619.04432736804</v>
      </c>
      <c r="M2" s="59" t="s">
        <v>77</v>
      </c>
    </row>
    <row r="3" spans="1:20" hidden="1" x14ac:dyDescent="0.3">
      <c r="A3" s="59" t="s">
        <v>22</v>
      </c>
      <c r="C3" s="59">
        <f>(1+C1)/(1+C2)</f>
        <v>1.0166177908113394</v>
      </c>
    </row>
    <row r="4" spans="1:20" x14ac:dyDescent="0.3">
      <c r="A4" s="59" t="s">
        <v>69</v>
      </c>
      <c r="C4" s="72">
        <v>19</v>
      </c>
      <c r="D4" s="59" t="s">
        <v>71</v>
      </c>
      <c r="E4" s="55">
        <f>((1+C1)/(1+C2))-1</f>
        <v>1.6617790811339406E-2</v>
      </c>
      <c r="M4" s="54">
        <f>SUM(M7:M37)</f>
        <v>-1.4551915228366852E-11</v>
      </c>
      <c r="P4" s="61"/>
    </row>
    <row r="5" spans="1:20" x14ac:dyDescent="0.3">
      <c r="K5" s="59" t="s">
        <v>64</v>
      </c>
      <c r="L5" s="61"/>
      <c r="M5" s="61"/>
      <c r="N5" s="61"/>
      <c r="O5" s="61"/>
      <c r="P5" s="62"/>
      <c r="Q5" s="59" t="s">
        <v>65</v>
      </c>
      <c r="S5" s="61"/>
      <c r="T5" s="61"/>
    </row>
    <row r="6" spans="1:20" x14ac:dyDescent="0.3">
      <c r="A6" s="59" t="s">
        <v>19</v>
      </c>
      <c r="B6" s="59" t="s">
        <v>23</v>
      </c>
      <c r="C6" s="59" t="s">
        <v>24</v>
      </c>
      <c r="D6" s="59" t="s">
        <v>72</v>
      </c>
      <c r="E6" s="59" t="s">
        <v>73</v>
      </c>
      <c r="F6" s="59" t="s">
        <v>74</v>
      </c>
      <c r="J6" s="59" t="s">
        <v>19</v>
      </c>
      <c r="K6" s="59" t="s">
        <v>9</v>
      </c>
      <c r="L6" s="61" t="s">
        <v>62</v>
      </c>
      <c r="M6" s="61" t="s">
        <v>15</v>
      </c>
      <c r="N6" s="61" t="s">
        <v>63</v>
      </c>
      <c r="O6" s="61"/>
      <c r="P6" s="59" t="s">
        <v>19</v>
      </c>
      <c r="Q6" s="59" t="s">
        <v>9</v>
      </c>
      <c r="R6" s="61" t="s">
        <v>62</v>
      </c>
      <c r="S6" s="61" t="s">
        <v>63</v>
      </c>
      <c r="T6" s="61"/>
    </row>
    <row r="7" spans="1:20" x14ac:dyDescent="0.3">
      <c r="A7" s="59">
        <v>65</v>
      </c>
      <c r="B7" s="59">
        <v>0</v>
      </c>
      <c r="C7" s="54">
        <v>2000000</v>
      </c>
      <c r="D7" s="54"/>
      <c r="F7" s="63">
        <f>C7</f>
        <v>2000000</v>
      </c>
      <c r="J7" s="59">
        <v>65</v>
      </c>
      <c r="K7" s="59">
        <v>0</v>
      </c>
      <c r="L7" s="64">
        <v>-100000</v>
      </c>
      <c r="M7" s="64">
        <f>L7</f>
        <v>-100000</v>
      </c>
      <c r="N7" s="79">
        <f>IRR(L7:L37)</f>
        <v>5.965194152581188E-2</v>
      </c>
      <c r="O7" s="61" t="s">
        <v>76</v>
      </c>
      <c r="P7" s="59">
        <v>65</v>
      </c>
      <c r="Q7" s="59">
        <v>0</v>
      </c>
      <c r="R7" s="64">
        <v>-100000</v>
      </c>
      <c r="S7" s="96">
        <f>IRR(R7:R37)</f>
        <v>6.1350978768154762E-2</v>
      </c>
      <c r="T7" s="61"/>
    </row>
    <row r="8" spans="1:20" x14ac:dyDescent="0.3">
      <c r="A8" s="59">
        <f>A7+1</f>
        <v>66</v>
      </c>
      <c r="B8" s="59">
        <f>B7+1</f>
        <v>1</v>
      </c>
      <c r="C8" s="60">
        <f t="shared" ref="C8:C26" si="0">C7*(1+$C$1)+$D$2</f>
        <v>1927722.7631956448</v>
      </c>
      <c r="D8" s="60">
        <f>E2*-1</f>
        <v>123619.04432736804</v>
      </c>
      <c r="E8" s="54">
        <f>D8*(1+$C$2)^B8</f>
        <v>126462.2823468975</v>
      </c>
      <c r="F8" s="63">
        <f>F7*(1+$C$1)-E8</f>
        <v>1953537.7176531025</v>
      </c>
      <c r="H8" s="54"/>
      <c r="J8" s="59">
        <f>J7+1</f>
        <v>66</v>
      </c>
      <c r="K8" s="59">
        <v>1</v>
      </c>
      <c r="L8" s="61">
        <v>0</v>
      </c>
      <c r="M8" s="61">
        <f>L8/(1+$N$7)^K8</f>
        <v>0</v>
      </c>
      <c r="N8" s="82" t="s">
        <v>108</v>
      </c>
      <c r="O8" s="82"/>
      <c r="P8" s="59">
        <f>P7+1</f>
        <v>66</v>
      </c>
      <c r="Q8" s="59">
        <v>1</v>
      </c>
      <c r="R8" s="61">
        <v>0</v>
      </c>
      <c r="S8" s="61"/>
      <c r="T8" s="61"/>
    </row>
    <row r="9" spans="1:20" x14ac:dyDescent="0.3">
      <c r="A9" s="59">
        <f t="shared" ref="A9:B24" si="1">A8+1</f>
        <v>67</v>
      </c>
      <c r="B9" s="59">
        <f t="shared" si="1"/>
        <v>2</v>
      </c>
      <c r="C9" s="60">
        <f t="shared" si="0"/>
        <v>1852554.4369191155</v>
      </c>
      <c r="D9" s="60">
        <f>D8</f>
        <v>123619.04432736804</v>
      </c>
      <c r="E9" s="54">
        <f t="shared" ref="E9:E26" si="2">D9*(1+$C$2)^B9</f>
        <v>129370.91484087612</v>
      </c>
      <c r="F9" s="63">
        <f t="shared" ref="F9:F26" si="3">F8*(1+$C$1)-E9</f>
        <v>1902308.3115183506</v>
      </c>
      <c r="H9" s="54"/>
      <c r="J9" s="59">
        <f t="shared" ref="J9:K24" si="4">J8+1</f>
        <v>67</v>
      </c>
      <c r="K9" s="59">
        <f>K8+1</f>
        <v>2</v>
      </c>
      <c r="L9" s="61">
        <v>0</v>
      </c>
      <c r="M9" s="61">
        <f t="shared" ref="M9:M37" si="5">L9/(1+$N$7)^K9</f>
        <v>0</v>
      </c>
      <c r="N9" s="82"/>
      <c r="O9" s="82"/>
      <c r="P9" s="59">
        <f t="shared" ref="P9:Q24" si="6">P8+1</f>
        <v>67</v>
      </c>
      <c r="Q9" s="59">
        <f>Q8+1</f>
        <v>2</v>
      </c>
      <c r="R9" s="61">
        <v>0</v>
      </c>
      <c r="S9" s="61"/>
      <c r="T9" s="61"/>
    </row>
    <row r="10" spans="1:20" x14ac:dyDescent="0.3">
      <c r="A10" s="59">
        <f t="shared" si="1"/>
        <v>68</v>
      </c>
      <c r="B10" s="59">
        <f t="shared" si="1"/>
        <v>3</v>
      </c>
      <c r="C10" s="60">
        <f t="shared" si="0"/>
        <v>1774379.377591525</v>
      </c>
      <c r="D10" s="60">
        <f t="shared" ref="D10:D26" si="7">D9</f>
        <v>123619.04432736804</v>
      </c>
      <c r="E10" s="54">
        <f t="shared" si="2"/>
        <v>132346.44588221627</v>
      </c>
      <c r="F10" s="63">
        <f t="shared" si="3"/>
        <v>1846054.1980968683</v>
      </c>
      <c r="H10" s="54"/>
      <c r="J10" s="59">
        <f t="shared" si="4"/>
        <v>68</v>
      </c>
      <c r="K10" s="59">
        <f t="shared" si="4"/>
        <v>3</v>
      </c>
      <c r="L10" s="61">
        <v>0</v>
      </c>
      <c r="M10" s="61">
        <f t="shared" si="5"/>
        <v>0</v>
      </c>
      <c r="N10" s="82"/>
      <c r="O10" s="82"/>
      <c r="P10" s="59">
        <f t="shared" si="6"/>
        <v>68</v>
      </c>
      <c r="Q10" s="59">
        <f t="shared" si="6"/>
        <v>3</v>
      </c>
      <c r="R10" s="61">
        <v>0</v>
      </c>
      <c r="S10" s="61"/>
      <c r="T10" s="61"/>
    </row>
    <row r="11" spans="1:20" x14ac:dyDescent="0.3">
      <c r="A11" s="59">
        <f t="shared" si="1"/>
        <v>69</v>
      </c>
      <c r="B11" s="59">
        <f t="shared" si="1"/>
        <v>4</v>
      </c>
      <c r="C11" s="60">
        <f t="shared" si="0"/>
        <v>1693077.3158908309</v>
      </c>
      <c r="D11" s="60">
        <f t="shared" si="7"/>
        <v>123619.04432736804</v>
      </c>
      <c r="E11" s="54">
        <f t="shared" si="2"/>
        <v>135390.41413750724</v>
      </c>
      <c r="F11" s="63">
        <f t="shared" si="3"/>
        <v>1784505.9518832357</v>
      </c>
      <c r="H11" s="54"/>
      <c r="J11" s="59">
        <f t="shared" si="4"/>
        <v>69</v>
      </c>
      <c r="K11" s="59">
        <f t="shared" si="4"/>
        <v>4</v>
      </c>
      <c r="L11" s="61">
        <v>0</v>
      </c>
      <c r="M11" s="61">
        <f t="shared" si="5"/>
        <v>0</v>
      </c>
      <c r="N11" s="82"/>
      <c r="O11" s="82"/>
      <c r="P11" s="59">
        <f t="shared" si="6"/>
        <v>69</v>
      </c>
      <c r="Q11" s="59">
        <f t="shared" si="6"/>
        <v>4</v>
      </c>
      <c r="R11" s="61">
        <v>0</v>
      </c>
      <c r="S11" s="61"/>
      <c r="T11" s="61"/>
    </row>
    <row r="12" spans="1:20" x14ac:dyDescent="0.3">
      <c r="A12" s="59">
        <f t="shared" si="1"/>
        <v>70</v>
      </c>
      <c r="B12" s="59">
        <f t="shared" si="1"/>
        <v>5</v>
      </c>
      <c r="C12" s="60">
        <f t="shared" si="0"/>
        <v>1608523.171722109</v>
      </c>
      <c r="D12" s="60">
        <f t="shared" si="7"/>
        <v>123619.04432736804</v>
      </c>
      <c r="E12" s="54">
        <f t="shared" si="2"/>
        <v>138504.39366266987</v>
      </c>
      <c r="F12" s="63">
        <f t="shared" si="3"/>
        <v>1717381.7962958952</v>
      </c>
      <c r="H12" s="54"/>
      <c r="J12" s="59">
        <f t="shared" si="4"/>
        <v>70</v>
      </c>
      <c r="K12" s="59">
        <f t="shared" si="4"/>
        <v>5</v>
      </c>
      <c r="L12" s="61">
        <v>0</v>
      </c>
      <c r="M12" s="61">
        <f t="shared" si="5"/>
        <v>0</v>
      </c>
      <c r="N12" s="82"/>
      <c r="O12" s="82"/>
      <c r="P12" s="59">
        <f t="shared" si="6"/>
        <v>70</v>
      </c>
      <c r="Q12" s="59">
        <f t="shared" si="6"/>
        <v>5</v>
      </c>
      <c r="R12" s="61">
        <v>0</v>
      </c>
      <c r="S12" s="61"/>
      <c r="T12" s="61"/>
    </row>
    <row r="13" spans="1:20" x14ac:dyDescent="0.3">
      <c r="A13" s="59">
        <f t="shared" si="1"/>
        <v>71</v>
      </c>
      <c r="B13" s="59">
        <f t="shared" si="1"/>
        <v>6</v>
      </c>
      <c r="C13" s="60">
        <f t="shared" si="0"/>
        <v>1520586.8617866382</v>
      </c>
      <c r="D13" s="60">
        <f t="shared" si="7"/>
        <v>123619.04432736804</v>
      </c>
      <c r="E13" s="54">
        <f t="shared" si="2"/>
        <v>141689.99471691129</v>
      </c>
      <c r="F13" s="63">
        <f t="shared" si="3"/>
        <v>1644387.0734308197</v>
      </c>
      <c r="H13" s="54"/>
      <c r="J13" s="59">
        <f t="shared" si="4"/>
        <v>71</v>
      </c>
      <c r="K13" s="59">
        <f t="shared" si="4"/>
        <v>6</v>
      </c>
      <c r="L13" s="61">
        <v>0</v>
      </c>
      <c r="M13" s="61">
        <f t="shared" si="5"/>
        <v>0</v>
      </c>
      <c r="N13" s="82"/>
      <c r="O13" s="82"/>
      <c r="P13" s="59">
        <f t="shared" si="6"/>
        <v>71</v>
      </c>
      <c r="Q13" s="59">
        <f t="shared" si="6"/>
        <v>6</v>
      </c>
      <c r="R13" s="61">
        <v>0</v>
      </c>
      <c r="S13" s="61"/>
      <c r="T13" s="61"/>
    </row>
    <row r="14" spans="1:20" x14ac:dyDescent="0.3">
      <c r="A14" s="59">
        <f t="shared" si="1"/>
        <v>72</v>
      </c>
      <c r="B14" s="59">
        <f t="shared" si="1"/>
        <v>7</v>
      </c>
      <c r="C14" s="60">
        <f t="shared" si="0"/>
        <v>1429133.0994537487</v>
      </c>
      <c r="D14" s="60">
        <f t="shared" si="7"/>
        <v>123619.04432736804</v>
      </c>
      <c r="E14" s="54">
        <f t="shared" si="2"/>
        <v>144948.8645954002</v>
      </c>
      <c r="F14" s="63">
        <f t="shared" si="3"/>
        <v>1565213.6917726523</v>
      </c>
      <c r="H14" s="54"/>
      <c r="J14" s="59">
        <f t="shared" si="4"/>
        <v>72</v>
      </c>
      <c r="K14" s="59">
        <f t="shared" si="4"/>
        <v>7</v>
      </c>
      <c r="L14" s="61">
        <v>0</v>
      </c>
      <c r="M14" s="61">
        <f t="shared" si="5"/>
        <v>0</v>
      </c>
      <c r="N14" s="66"/>
      <c r="O14" s="61"/>
      <c r="P14" s="59">
        <f t="shared" si="6"/>
        <v>72</v>
      </c>
      <c r="Q14" s="59">
        <f t="shared" si="6"/>
        <v>7</v>
      </c>
      <c r="R14" s="61">
        <v>0</v>
      </c>
      <c r="S14" s="61"/>
      <c r="T14" s="61"/>
    </row>
    <row r="15" spans="1:20" x14ac:dyDescent="0.3">
      <c r="A15" s="59">
        <f t="shared" si="1"/>
        <v>73</v>
      </c>
      <c r="B15" s="59">
        <f t="shared" si="1"/>
        <v>8</v>
      </c>
      <c r="C15" s="60">
        <f t="shared" si="0"/>
        <v>1334021.1866275435</v>
      </c>
      <c r="D15" s="60">
        <f t="shared" si="7"/>
        <v>123619.04432736804</v>
      </c>
      <c r="E15" s="54">
        <f t="shared" si="2"/>
        <v>148282.6884810944</v>
      </c>
      <c r="F15" s="63">
        <f t="shared" si="3"/>
        <v>1479539.5509624642</v>
      </c>
      <c r="H15" s="54"/>
      <c r="J15" s="59">
        <f t="shared" si="4"/>
        <v>73</v>
      </c>
      <c r="K15" s="59">
        <f t="shared" si="4"/>
        <v>8</v>
      </c>
      <c r="L15" s="61">
        <v>0</v>
      </c>
      <c r="M15" s="61">
        <f t="shared" si="5"/>
        <v>0</v>
      </c>
      <c r="N15" s="66"/>
      <c r="O15" s="61"/>
      <c r="P15" s="59">
        <f t="shared" si="6"/>
        <v>73</v>
      </c>
      <c r="Q15" s="59">
        <f t="shared" si="6"/>
        <v>8</v>
      </c>
      <c r="R15" s="61">
        <v>0</v>
      </c>
      <c r="S15" s="61"/>
      <c r="T15" s="61"/>
    </row>
    <row r="16" spans="1:20" x14ac:dyDescent="0.3">
      <c r="A16" s="59">
        <f t="shared" si="1"/>
        <v>74</v>
      </c>
      <c r="B16" s="59">
        <f t="shared" si="1"/>
        <v>9</v>
      </c>
      <c r="C16" s="60">
        <f t="shared" si="0"/>
        <v>1235104.7972882902</v>
      </c>
      <c r="D16" s="60">
        <f t="shared" si="7"/>
        <v>123619.04432736804</v>
      </c>
      <c r="E16" s="54">
        <f t="shared" si="2"/>
        <v>151693.19031615957</v>
      </c>
      <c r="F16" s="63">
        <f t="shared" si="3"/>
        <v>1387027.9426848034</v>
      </c>
      <c r="H16" s="54"/>
      <c r="J16" s="59">
        <f t="shared" si="4"/>
        <v>74</v>
      </c>
      <c r="K16" s="59">
        <f t="shared" si="4"/>
        <v>9</v>
      </c>
      <c r="L16" s="61">
        <v>0</v>
      </c>
      <c r="M16" s="61">
        <f t="shared" si="5"/>
        <v>0</v>
      </c>
      <c r="N16" s="61"/>
      <c r="O16" s="61"/>
      <c r="P16" s="59">
        <f t="shared" si="6"/>
        <v>74</v>
      </c>
      <c r="Q16" s="59">
        <f t="shared" si="6"/>
        <v>9</v>
      </c>
      <c r="R16" s="61">
        <v>0</v>
      </c>
      <c r="S16" s="61"/>
      <c r="T16" s="61"/>
    </row>
    <row r="17" spans="1:20" x14ac:dyDescent="0.3">
      <c r="A17" s="59">
        <f t="shared" si="1"/>
        <v>75</v>
      </c>
      <c r="B17" s="59">
        <f t="shared" si="1"/>
        <v>10</v>
      </c>
      <c r="C17" s="60">
        <f t="shared" si="0"/>
        <v>1132231.7523754667</v>
      </c>
      <c r="D17" s="60">
        <f t="shared" si="7"/>
        <v>123619.04432736804</v>
      </c>
      <c r="E17" s="54">
        <f t="shared" si="2"/>
        <v>155182.13369343121</v>
      </c>
      <c r="F17" s="94">
        <f t="shared" si="3"/>
        <v>1287326.9266987643</v>
      </c>
      <c r="G17" s="59" t="s">
        <v>75</v>
      </c>
      <c r="H17" s="54"/>
      <c r="I17" s="54"/>
      <c r="J17" s="59">
        <f t="shared" si="4"/>
        <v>75</v>
      </c>
      <c r="K17" s="59">
        <f t="shared" si="4"/>
        <v>10</v>
      </c>
      <c r="L17" s="61">
        <v>0</v>
      </c>
      <c r="M17" s="61">
        <f t="shared" si="5"/>
        <v>0</v>
      </c>
      <c r="N17" s="61"/>
      <c r="O17" s="61"/>
      <c r="P17" s="59">
        <f t="shared" si="6"/>
        <v>75</v>
      </c>
      <c r="Q17" s="59">
        <f t="shared" si="6"/>
        <v>10</v>
      </c>
      <c r="R17" s="61">
        <v>0</v>
      </c>
      <c r="S17" s="61"/>
      <c r="T17" s="61"/>
    </row>
    <row r="18" spans="1:20" x14ac:dyDescent="0.3">
      <c r="A18" s="59">
        <f t="shared" si="1"/>
        <v>76</v>
      </c>
      <c r="B18" s="59">
        <f t="shared" si="1"/>
        <v>11</v>
      </c>
      <c r="C18" s="60">
        <f t="shared" si="0"/>
        <v>1025243.7856661303</v>
      </c>
      <c r="D18" s="60">
        <f t="shared" si="7"/>
        <v>123619.04432736804</v>
      </c>
      <c r="E18" s="54">
        <f t="shared" si="2"/>
        <v>158751.32276838014</v>
      </c>
      <c r="F18" s="63">
        <f t="shared" si="3"/>
        <v>1180068.6809983347</v>
      </c>
      <c r="H18" s="54"/>
      <c r="J18" s="59">
        <f t="shared" si="4"/>
        <v>76</v>
      </c>
      <c r="K18" s="59">
        <f t="shared" si="4"/>
        <v>11</v>
      </c>
      <c r="L18" s="61">
        <v>0</v>
      </c>
      <c r="M18" s="61">
        <f t="shared" si="5"/>
        <v>0</v>
      </c>
      <c r="N18" s="61"/>
      <c r="O18" s="61"/>
      <c r="P18" s="59">
        <f t="shared" si="6"/>
        <v>76</v>
      </c>
      <c r="Q18" s="59">
        <f t="shared" si="6"/>
        <v>11</v>
      </c>
      <c r="R18" s="61">
        <v>0</v>
      </c>
      <c r="S18" s="61"/>
      <c r="T18" s="61"/>
    </row>
    <row r="19" spans="1:20" x14ac:dyDescent="0.3">
      <c r="A19" s="59">
        <f t="shared" si="1"/>
        <v>77</v>
      </c>
      <c r="B19" s="59">
        <f t="shared" si="1"/>
        <v>12</v>
      </c>
      <c r="C19" s="60">
        <f t="shared" si="0"/>
        <v>913976.3002884204</v>
      </c>
      <c r="D19" s="60">
        <f t="shared" si="7"/>
        <v>123619.04432736804</v>
      </c>
      <c r="E19" s="54">
        <f t="shared" si="2"/>
        <v>162402.60319205286</v>
      </c>
      <c r="F19" s="63">
        <f t="shared" si="3"/>
        <v>1064868.8250462152</v>
      </c>
      <c r="H19" s="54"/>
      <c r="J19" s="59">
        <f t="shared" si="4"/>
        <v>77</v>
      </c>
      <c r="K19" s="59">
        <f t="shared" si="4"/>
        <v>12</v>
      </c>
      <c r="L19" s="61">
        <v>0</v>
      </c>
      <c r="M19" s="61">
        <f t="shared" si="5"/>
        <v>0</v>
      </c>
      <c r="N19" s="61"/>
      <c r="O19" s="61"/>
      <c r="P19" s="59">
        <f t="shared" si="6"/>
        <v>77</v>
      </c>
      <c r="Q19" s="59">
        <f t="shared" si="6"/>
        <v>12</v>
      </c>
      <c r="R19" s="61">
        <v>0</v>
      </c>
      <c r="S19" s="61"/>
      <c r="T19" s="61"/>
    </row>
    <row r="20" spans="1:20" x14ac:dyDescent="0.3">
      <c r="A20" s="59">
        <f t="shared" si="1"/>
        <v>78</v>
      </c>
      <c r="B20" s="59">
        <f t="shared" si="1"/>
        <v>13</v>
      </c>
      <c r="C20" s="60">
        <f t="shared" si="0"/>
        <v>798258.11549560213</v>
      </c>
      <c r="D20" s="60">
        <f t="shared" si="7"/>
        <v>123619.04432736804</v>
      </c>
      <c r="E20" s="54">
        <f t="shared" si="2"/>
        <v>166137.86306547004</v>
      </c>
      <c r="F20" s="63">
        <f t="shared" si="3"/>
        <v>941325.7149825939</v>
      </c>
      <c r="H20" s="54"/>
      <c r="J20" s="59">
        <f t="shared" si="4"/>
        <v>78</v>
      </c>
      <c r="K20" s="59">
        <f t="shared" si="4"/>
        <v>13</v>
      </c>
      <c r="L20" s="61">
        <v>0</v>
      </c>
      <c r="M20" s="61">
        <f t="shared" si="5"/>
        <v>0</v>
      </c>
      <c r="N20" s="61"/>
      <c r="O20" s="61"/>
      <c r="P20" s="59">
        <f t="shared" si="6"/>
        <v>78</v>
      </c>
      <c r="Q20" s="59">
        <f t="shared" si="6"/>
        <v>13</v>
      </c>
      <c r="R20" s="61">
        <v>0</v>
      </c>
      <c r="S20" s="61"/>
      <c r="T20" s="61"/>
    </row>
    <row r="21" spans="1:20" x14ac:dyDescent="0.3">
      <c r="A21" s="59">
        <f t="shared" si="1"/>
        <v>79</v>
      </c>
      <c r="B21" s="59">
        <f t="shared" si="1"/>
        <v>14</v>
      </c>
      <c r="C21" s="60">
        <f t="shared" si="0"/>
        <v>677911.20331107103</v>
      </c>
      <c r="D21" s="60">
        <f t="shared" si="7"/>
        <v>123619.04432736804</v>
      </c>
      <c r="E21" s="54">
        <f t="shared" si="2"/>
        <v>169959.03391597586</v>
      </c>
      <c r="F21" s="63">
        <f t="shared" si="3"/>
        <v>809019.70966592187</v>
      </c>
      <c r="H21" s="54"/>
      <c r="J21" s="59">
        <f t="shared" si="4"/>
        <v>79</v>
      </c>
      <c r="K21" s="59">
        <f t="shared" si="4"/>
        <v>14</v>
      </c>
      <c r="L21" s="61">
        <v>0</v>
      </c>
      <c r="M21" s="61">
        <f t="shared" si="5"/>
        <v>0</v>
      </c>
      <c r="N21" s="61"/>
      <c r="O21" s="61"/>
      <c r="P21" s="59">
        <f t="shared" si="6"/>
        <v>79</v>
      </c>
      <c r="Q21" s="59">
        <f t="shared" si="6"/>
        <v>14</v>
      </c>
      <c r="R21" s="61">
        <v>0</v>
      </c>
      <c r="S21" s="61"/>
      <c r="T21" s="61"/>
    </row>
    <row r="22" spans="1:20" x14ac:dyDescent="0.3">
      <c r="A22" s="59">
        <f t="shared" si="1"/>
        <v>80</v>
      </c>
      <c r="B22" s="59">
        <f t="shared" si="1"/>
        <v>15</v>
      </c>
      <c r="C22" s="60">
        <f t="shared" si="0"/>
        <v>552750.41463915876</v>
      </c>
      <c r="D22" s="60">
        <f t="shared" si="7"/>
        <v>123619.04432736804</v>
      </c>
      <c r="E22" s="54">
        <f t="shared" si="2"/>
        <v>173868.09169604327</v>
      </c>
      <c r="F22" s="63">
        <f t="shared" si="3"/>
        <v>667512.40635651548</v>
      </c>
      <c r="H22" s="54"/>
      <c r="J22" s="59">
        <f t="shared" si="4"/>
        <v>80</v>
      </c>
      <c r="K22" s="59">
        <f t="shared" si="4"/>
        <v>15</v>
      </c>
      <c r="L22" s="61">
        <v>0</v>
      </c>
      <c r="M22" s="61">
        <f t="shared" si="5"/>
        <v>0</v>
      </c>
      <c r="N22" s="61"/>
      <c r="O22" s="61"/>
      <c r="P22" s="59">
        <f t="shared" si="6"/>
        <v>80</v>
      </c>
      <c r="Q22" s="59">
        <f t="shared" si="6"/>
        <v>15</v>
      </c>
      <c r="R22" s="61">
        <v>0</v>
      </c>
      <c r="S22" s="61"/>
      <c r="T22" s="61"/>
    </row>
    <row r="23" spans="1:20" x14ac:dyDescent="0.3">
      <c r="A23" s="59">
        <f t="shared" si="1"/>
        <v>81</v>
      </c>
      <c r="B23" s="59">
        <f t="shared" si="1"/>
        <v>16</v>
      </c>
      <c r="C23" s="60">
        <f t="shared" si="0"/>
        <v>422583.19442036992</v>
      </c>
      <c r="D23" s="60">
        <f t="shared" si="7"/>
        <v>123619.04432736804</v>
      </c>
      <c r="E23" s="54">
        <f t="shared" si="2"/>
        <v>177867.05780505223</v>
      </c>
      <c r="F23" s="63">
        <f t="shared" si="3"/>
        <v>516345.84480572387</v>
      </c>
      <c r="H23" s="54"/>
      <c r="J23" s="59">
        <f t="shared" si="4"/>
        <v>81</v>
      </c>
      <c r="K23" s="59">
        <f t="shared" si="4"/>
        <v>16</v>
      </c>
      <c r="L23" s="61">
        <v>0</v>
      </c>
      <c r="M23" s="61">
        <f t="shared" si="5"/>
        <v>0</v>
      </c>
      <c r="N23" s="61"/>
      <c r="O23" s="61"/>
      <c r="P23" s="59">
        <f t="shared" si="6"/>
        <v>81</v>
      </c>
      <c r="Q23" s="59">
        <f t="shared" si="6"/>
        <v>16</v>
      </c>
      <c r="R23" s="61">
        <v>0</v>
      </c>
      <c r="S23" s="61"/>
      <c r="T23" s="61"/>
    </row>
    <row r="24" spans="1:20" x14ac:dyDescent="0.3">
      <c r="A24" s="59">
        <f t="shared" si="1"/>
        <v>82</v>
      </c>
      <c r="B24" s="59">
        <f t="shared" si="1"/>
        <v>17</v>
      </c>
      <c r="C24" s="60">
        <f t="shared" si="0"/>
        <v>287209.28539282957</v>
      </c>
      <c r="D24" s="60">
        <f t="shared" si="7"/>
        <v>123619.04432736804</v>
      </c>
      <c r="E24" s="54">
        <f t="shared" si="2"/>
        <v>181958.00013456843</v>
      </c>
      <c r="F24" s="63">
        <f t="shared" si="3"/>
        <v>355041.67846338439</v>
      </c>
      <c r="H24" s="54"/>
      <c r="J24" s="59">
        <f t="shared" si="4"/>
        <v>82</v>
      </c>
      <c r="K24" s="59">
        <f t="shared" si="4"/>
        <v>17</v>
      </c>
      <c r="L24" s="61">
        <v>0</v>
      </c>
      <c r="M24" s="61">
        <f t="shared" si="5"/>
        <v>0</v>
      </c>
      <c r="N24" s="66"/>
      <c r="O24" s="61"/>
      <c r="P24" s="59">
        <f t="shared" si="6"/>
        <v>82</v>
      </c>
      <c r="Q24" s="59">
        <f t="shared" si="6"/>
        <v>17</v>
      </c>
      <c r="R24" s="61">
        <v>0</v>
      </c>
      <c r="S24" s="61"/>
      <c r="T24" s="61"/>
    </row>
    <row r="25" spans="1:20" x14ac:dyDescent="0.3">
      <c r="A25" s="59">
        <f t="shared" ref="A25:B26" si="8">A24+1</f>
        <v>83</v>
      </c>
      <c r="B25" s="59">
        <f t="shared" si="8"/>
        <v>18</v>
      </c>
      <c r="C25" s="60">
        <f t="shared" si="0"/>
        <v>146420.42000418765</v>
      </c>
      <c r="D25" s="60">
        <f t="shared" si="7"/>
        <v>123619.04432736804</v>
      </c>
      <c r="E25" s="54">
        <f t="shared" si="2"/>
        <v>186143.03413766349</v>
      </c>
      <c r="F25" s="63">
        <f t="shared" si="3"/>
        <v>183100.31146425632</v>
      </c>
      <c r="H25" s="54"/>
      <c r="J25" s="59">
        <f t="shared" ref="J25:K37" si="9">J24+1</f>
        <v>83</v>
      </c>
      <c r="K25" s="59">
        <f t="shared" si="9"/>
        <v>18</v>
      </c>
      <c r="L25" s="61">
        <v>0</v>
      </c>
      <c r="M25" s="61">
        <f t="shared" si="5"/>
        <v>0</v>
      </c>
      <c r="N25" s="66"/>
      <c r="O25" s="61"/>
      <c r="P25" s="59">
        <f t="shared" ref="P25:Q37" si="10">P24+1</f>
        <v>83</v>
      </c>
      <c r="Q25" s="59">
        <f t="shared" si="10"/>
        <v>18</v>
      </c>
      <c r="R25" s="61">
        <v>0</v>
      </c>
      <c r="S25" s="61"/>
      <c r="T25" s="61"/>
    </row>
    <row r="26" spans="1:20" x14ac:dyDescent="0.3">
      <c r="A26" s="59">
        <f t="shared" si="8"/>
        <v>84</v>
      </c>
      <c r="B26" s="56">
        <f t="shared" si="8"/>
        <v>19</v>
      </c>
      <c r="C26" s="67">
        <f t="shared" si="0"/>
        <v>0</v>
      </c>
      <c r="D26" s="60">
        <f t="shared" si="7"/>
        <v>123619.04432736804</v>
      </c>
      <c r="E26" s="54">
        <f t="shared" si="2"/>
        <v>190424.3239228297</v>
      </c>
      <c r="F26" s="57">
        <f t="shared" si="3"/>
        <v>-3.1141098588705063E-9</v>
      </c>
      <c r="H26" s="54"/>
      <c r="J26" s="59">
        <f t="shared" si="9"/>
        <v>84</v>
      </c>
      <c r="K26" s="59">
        <f t="shared" si="9"/>
        <v>19</v>
      </c>
      <c r="L26" s="61">
        <v>0</v>
      </c>
      <c r="M26" s="61">
        <f t="shared" si="5"/>
        <v>0</v>
      </c>
      <c r="N26" s="66"/>
      <c r="O26" s="61"/>
      <c r="P26" s="59">
        <f t="shared" si="10"/>
        <v>84</v>
      </c>
      <c r="Q26" s="59">
        <f t="shared" si="10"/>
        <v>19</v>
      </c>
      <c r="R26" s="61">
        <v>0</v>
      </c>
      <c r="S26" s="61"/>
      <c r="T26" s="61"/>
    </row>
    <row r="27" spans="1:20" ht="15.6" x14ac:dyDescent="0.3">
      <c r="J27" s="59">
        <f t="shared" si="9"/>
        <v>85</v>
      </c>
      <c r="K27" s="59">
        <f t="shared" si="9"/>
        <v>20</v>
      </c>
      <c r="L27" s="68">
        <v>38056</v>
      </c>
      <c r="M27" s="58">
        <f t="shared" si="5"/>
        <v>11944.235966270147</v>
      </c>
      <c r="N27" s="66" t="s">
        <v>78</v>
      </c>
      <c r="O27" s="61"/>
      <c r="P27" s="59">
        <f t="shared" si="10"/>
        <v>85</v>
      </c>
      <c r="Q27" s="59">
        <f t="shared" si="10"/>
        <v>20</v>
      </c>
      <c r="R27" s="69">
        <v>45841</v>
      </c>
      <c r="S27" s="61"/>
      <c r="T27" s="61"/>
    </row>
    <row r="28" spans="1:20" ht="15.6" x14ac:dyDescent="0.3">
      <c r="J28" s="59">
        <f t="shared" si="9"/>
        <v>86</v>
      </c>
      <c r="K28" s="59">
        <f t="shared" si="9"/>
        <v>21</v>
      </c>
      <c r="L28" s="68">
        <v>38056</v>
      </c>
      <c r="M28" s="58">
        <f t="shared" si="5"/>
        <v>11271.848328868657</v>
      </c>
      <c r="N28" s="66" t="s">
        <v>79</v>
      </c>
      <c r="O28" s="61"/>
      <c r="P28" s="59">
        <f t="shared" si="10"/>
        <v>86</v>
      </c>
      <c r="Q28" s="59">
        <f t="shared" si="10"/>
        <v>21</v>
      </c>
      <c r="R28" s="68">
        <v>45841</v>
      </c>
      <c r="S28" s="61"/>
      <c r="T28" s="61"/>
    </row>
    <row r="29" spans="1:20" ht="15.6" x14ac:dyDescent="0.3">
      <c r="J29" s="59">
        <f t="shared" si="9"/>
        <v>87</v>
      </c>
      <c r="K29" s="59">
        <f t="shared" si="9"/>
        <v>22</v>
      </c>
      <c r="L29" s="68">
        <v>38056</v>
      </c>
      <c r="M29" s="58">
        <f t="shared" si="5"/>
        <v>10637.312014582938</v>
      </c>
      <c r="N29" s="66"/>
      <c r="O29" s="61"/>
      <c r="P29" s="59">
        <f t="shared" si="10"/>
        <v>87</v>
      </c>
      <c r="Q29" s="59">
        <f t="shared" si="10"/>
        <v>22</v>
      </c>
      <c r="R29" s="68">
        <v>45841</v>
      </c>
      <c r="S29" s="61"/>
      <c r="T29" s="61"/>
    </row>
    <row r="30" spans="1:20" ht="15.6" x14ac:dyDescent="0.3">
      <c r="J30" s="59">
        <f t="shared" si="9"/>
        <v>88</v>
      </c>
      <c r="K30" s="59">
        <f t="shared" si="9"/>
        <v>23</v>
      </c>
      <c r="L30" s="68">
        <v>38056</v>
      </c>
      <c r="M30" s="58">
        <f t="shared" si="5"/>
        <v>10038.496224775545</v>
      </c>
      <c r="N30" s="66"/>
      <c r="O30" s="61"/>
      <c r="P30" s="59">
        <f t="shared" si="10"/>
        <v>88</v>
      </c>
      <c r="Q30" s="59">
        <f t="shared" si="10"/>
        <v>23</v>
      </c>
      <c r="R30" s="68">
        <v>45841</v>
      </c>
      <c r="S30" s="61"/>
      <c r="T30" s="61"/>
    </row>
    <row r="31" spans="1:20" ht="15.6" x14ac:dyDescent="0.3">
      <c r="J31" s="59">
        <f t="shared" si="9"/>
        <v>89</v>
      </c>
      <c r="K31" s="59">
        <f t="shared" si="9"/>
        <v>24</v>
      </c>
      <c r="L31" s="68">
        <v>38056</v>
      </c>
      <c r="M31" s="58">
        <f t="shared" si="5"/>
        <v>9473.3901117766382</v>
      </c>
      <c r="N31" s="61"/>
      <c r="O31" s="61"/>
      <c r="P31" s="59">
        <f t="shared" si="10"/>
        <v>89</v>
      </c>
      <c r="Q31" s="59">
        <f t="shared" si="10"/>
        <v>24</v>
      </c>
      <c r="R31" s="68">
        <v>45841</v>
      </c>
      <c r="S31" s="61"/>
      <c r="T31" s="61"/>
    </row>
    <row r="32" spans="1:20" ht="15.6" x14ac:dyDescent="0.3">
      <c r="J32" s="59">
        <f t="shared" si="9"/>
        <v>90</v>
      </c>
      <c r="K32" s="59">
        <f t="shared" si="9"/>
        <v>25</v>
      </c>
      <c r="L32" s="68">
        <v>38056</v>
      </c>
      <c r="M32" s="58">
        <f t="shared" si="5"/>
        <v>8940.0960263761081</v>
      </c>
      <c r="N32" s="61"/>
      <c r="O32" s="61"/>
      <c r="P32" s="59">
        <f t="shared" si="10"/>
        <v>90</v>
      </c>
      <c r="Q32" s="59">
        <f t="shared" si="10"/>
        <v>25</v>
      </c>
      <c r="R32" s="68">
        <v>45841</v>
      </c>
      <c r="S32" s="61"/>
      <c r="T32" s="61"/>
    </row>
    <row r="33" spans="10:20" ht="15.6" x14ac:dyDescent="0.3">
      <c r="J33" s="59">
        <f t="shared" si="9"/>
        <v>91</v>
      </c>
      <c r="K33" s="59">
        <f t="shared" si="9"/>
        <v>26</v>
      </c>
      <c r="L33" s="68">
        <v>38056</v>
      </c>
      <c r="M33" s="58">
        <f t="shared" si="5"/>
        <v>8436.8231454406668</v>
      </c>
      <c r="N33" s="61"/>
      <c r="O33" s="61"/>
      <c r="P33" s="59">
        <f t="shared" si="10"/>
        <v>91</v>
      </c>
      <c r="Q33" s="59">
        <f t="shared" si="10"/>
        <v>26</v>
      </c>
      <c r="R33" s="68">
        <v>45841</v>
      </c>
      <c r="S33" s="61"/>
      <c r="T33" s="61"/>
    </row>
    <row r="34" spans="10:20" ht="15.6" x14ac:dyDescent="0.3">
      <c r="J34" s="59">
        <f t="shared" si="9"/>
        <v>92</v>
      </c>
      <c r="K34" s="59">
        <f t="shared" si="9"/>
        <v>27</v>
      </c>
      <c r="L34" s="68">
        <v>38056</v>
      </c>
      <c r="M34" s="58">
        <f t="shared" si="5"/>
        <v>7961.8814582572595</v>
      </c>
      <c r="N34" s="61"/>
      <c r="O34" s="61"/>
      <c r="P34" s="59">
        <f t="shared" si="10"/>
        <v>92</v>
      </c>
      <c r="Q34" s="59">
        <f t="shared" si="10"/>
        <v>27</v>
      </c>
      <c r="R34" s="68">
        <v>45841</v>
      </c>
      <c r="S34" s="61"/>
      <c r="T34" s="61"/>
    </row>
    <row r="35" spans="10:20" ht="15.6" x14ac:dyDescent="0.3">
      <c r="J35" s="59">
        <f t="shared" si="9"/>
        <v>93</v>
      </c>
      <c r="K35" s="59">
        <f t="shared" si="9"/>
        <v>28</v>
      </c>
      <c r="L35" s="68">
        <v>38056</v>
      </c>
      <c r="M35" s="58">
        <f t="shared" si="5"/>
        <v>7513.6760914086581</v>
      </c>
      <c r="N35" s="61"/>
      <c r="O35" s="61"/>
      <c r="P35" s="59">
        <f t="shared" si="10"/>
        <v>93</v>
      </c>
      <c r="Q35" s="59">
        <f t="shared" si="10"/>
        <v>28</v>
      </c>
      <c r="R35" s="68">
        <v>45841</v>
      </c>
      <c r="S35" s="61"/>
      <c r="T35" s="61"/>
    </row>
    <row r="36" spans="10:20" ht="15.6" x14ac:dyDescent="0.3">
      <c r="J36" s="59">
        <f t="shared" si="9"/>
        <v>94</v>
      </c>
      <c r="K36" s="59">
        <f t="shared" si="9"/>
        <v>29</v>
      </c>
      <c r="L36" s="68">
        <v>38056</v>
      </c>
      <c r="M36" s="58">
        <f t="shared" si="5"/>
        <v>7090.7019531239494</v>
      </c>
      <c r="N36" s="61"/>
      <c r="O36" s="61"/>
      <c r="P36" s="59">
        <f t="shared" si="10"/>
        <v>94</v>
      </c>
      <c r="Q36" s="59">
        <f t="shared" si="10"/>
        <v>29</v>
      </c>
      <c r="R36" s="68"/>
      <c r="S36" s="61"/>
      <c r="T36" s="61"/>
    </row>
    <row r="37" spans="10:20" ht="15.6" x14ac:dyDescent="0.3">
      <c r="J37" s="59">
        <f t="shared" si="9"/>
        <v>95</v>
      </c>
      <c r="K37" s="59">
        <f t="shared" si="9"/>
        <v>30</v>
      </c>
      <c r="L37" s="68">
        <v>38056</v>
      </c>
      <c r="M37" s="58">
        <f t="shared" si="5"/>
        <v>6691.5386791194105</v>
      </c>
      <c r="P37" s="59">
        <f t="shared" si="10"/>
        <v>95</v>
      </c>
      <c r="Q37" s="59">
        <f t="shared" si="10"/>
        <v>30</v>
      </c>
      <c r="R37" s="68"/>
    </row>
  </sheetData>
  <mergeCells count="1">
    <mergeCell ref="N8:O1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0C99-2420-4F13-BCF4-D3669015D1BB}">
  <dimension ref="B1:R65"/>
  <sheetViews>
    <sheetView zoomScale="85" zoomScaleNormal="85" workbookViewId="0"/>
  </sheetViews>
  <sheetFormatPr defaultRowHeight="14.4" x14ac:dyDescent="0.3"/>
  <cols>
    <col min="1" max="3" width="8.88671875" style="83"/>
    <col min="4" max="4" width="13.33203125" style="83" bestFit="1" customWidth="1"/>
    <col min="5" max="5" width="17.6640625" style="83" bestFit="1" customWidth="1"/>
    <col min="6" max="6" width="16.21875" style="83" bestFit="1" customWidth="1"/>
    <col min="7" max="7" width="10.6640625" style="83" bestFit="1" customWidth="1"/>
    <col min="8" max="8" width="15.5546875" style="83" bestFit="1" customWidth="1"/>
    <col min="9" max="9" width="10.88671875" style="83" customWidth="1"/>
    <col min="10" max="10" width="15.21875" style="83" bestFit="1" customWidth="1"/>
    <col min="11" max="11" width="13.88671875" style="83" bestFit="1" customWidth="1"/>
    <col min="12" max="13" width="8.88671875" style="83"/>
    <col min="14" max="14" width="13.88671875" style="83" bestFit="1" customWidth="1"/>
    <col min="15" max="15" width="13.44140625" style="83" bestFit="1" customWidth="1"/>
    <col min="16" max="16" width="13.88671875" style="83" bestFit="1" customWidth="1"/>
    <col min="17" max="17" width="8.88671875" style="83"/>
    <col min="18" max="18" width="12" style="83" customWidth="1"/>
    <col min="19" max="16384" width="8.88671875" style="83"/>
  </cols>
  <sheetData>
    <row r="1" spans="2:18" x14ac:dyDescent="0.3">
      <c r="D1" s="83" t="s">
        <v>109</v>
      </c>
      <c r="E1" s="84">
        <v>6.08E-2</v>
      </c>
    </row>
    <row r="2" spans="2:18" x14ac:dyDescent="0.3">
      <c r="D2" s="83" t="s">
        <v>110</v>
      </c>
      <c r="E2" s="84">
        <v>0.04</v>
      </c>
      <c r="H2" s="84"/>
      <c r="I2" s="84"/>
    </row>
    <row r="3" spans="2:18" x14ac:dyDescent="0.3">
      <c r="J3" s="85"/>
      <c r="K3" s="85"/>
      <c r="L3" s="85"/>
      <c r="M3" s="85"/>
    </row>
    <row r="4" spans="2:18" x14ac:dyDescent="0.3">
      <c r="B4" s="86" t="s">
        <v>19</v>
      </c>
      <c r="C4" s="86" t="s">
        <v>9</v>
      </c>
      <c r="D4" s="86" t="s">
        <v>25</v>
      </c>
      <c r="E4" s="86" t="s">
        <v>111</v>
      </c>
      <c r="F4" s="83" t="s">
        <v>112</v>
      </c>
      <c r="G4" s="83" t="s">
        <v>113</v>
      </c>
      <c r="H4" s="83" t="s">
        <v>114</v>
      </c>
      <c r="I4" s="83" t="s">
        <v>115</v>
      </c>
      <c r="J4" s="85"/>
      <c r="K4" s="29"/>
      <c r="L4" s="85"/>
      <c r="M4" s="85"/>
      <c r="N4" s="30"/>
      <c r="O4" s="87"/>
      <c r="R4" s="87"/>
    </row>
    <row r="5" spans="2:18" x14ac:dyDescent="0.3">
      <c r="B5" s="83">
        <v>25</v>
      </c>
      <c r="C5" s="83">
        <v>0</v>
      </c>
      <c r="J5" s="88"/>
      <c r="K5" s="89"/>
      <c r="L5" s="85"/>
      <c r="M5" s="85"/>
      <c r="N5" s="90"/>
      <c r="O5" s="91"/>
      <c r="P5" s="90"/>
      <c r="R5" s="91"/>
    </row>
    <row r="6" spans="2:18" ht="14.4" customHeight="1" x14ac:dyDescent="0.3">
      <c r="B6" s="83">
        <f>B5+1</f>
        <v>26</v>
      </c>
      <c r="C6" s="83">
        <f>C5+1</f>
        <v>1</v>
      </c>
      <c r="D6" s="92">
        <v>80000</v>
      </c>
      <c r="E6" s="93"/>
      <c r="F6" s="97"/>
      <c r="H6" s="93"/>
      <c r="I6" s="93"/>
      <c r="J6" s="88"/>
      <c r="K6" s="29"/>
      <c r="L6" s="85"/>
      <c r="M6" s="85"/>
    </row>
    <row r="7" spans="2:18" x14ac:dyDescent="0.3">
      <c r="B7" s="83">
        <f t="shared" ref="B7:C22" si="0">B6+1</f>
        <v>27</v>
      </c>
      <c r="C7" s="83">
        <f t="shared" si="0"/>
        <v>2</v>
      </c>
      <c r="J7" s="85"/>
      <c r="K7" s="29"/>
      <c r="L7" s="85"/>
      <c r="M7" s="85"/>
    </row>
    <row r="8" spans="2:18" x14ac:dyDescent="0.3">
      <c r="B8" s="83">
        <f t="shared" si="0"/>
        <v>28</v>
      </c>
      <c r="C8" s="83">
        <f t="shared" si="0"/>
        <v>3</v>
      </c>
      <c r="F8" s="83" t="s">
        <v>112</v>
      </c>
      <c r="J8" s="85"/>
      <c r="K8" s="29"/>
      <c r="L8" s="85"/>
      <c r="M8" s="85"/>
    </row>
    <row r="9" spans="2:18" x14ac:dyDescent="0.3">
      <c r="B9" s="83">
        <f t="shared" si="0"/>
        <v>29</v>
      </c>
      <c r="C9" s="83">
        <f t="shared" si="0"/>
        <v>4</v>
      </c>
      <c r="F9" s="83" t="s">
        <v>116</v>
      </c>
      <c r="J9" s="85"/>
      <c r="K9" s="29"/>
      <c r="L9" s="85"/>
      <c r="M9" s="85"/>
    </row>
    <row r="10" spans="2:18" x14ac:dyDescent="0.3">
      <c r="B10" s="83">
        <f t="shared" si="0"/>
        <v>30</v>
      </c>
      <c r="C10" s="83">
        <f t="shared" si="0"/>
        <v>5</v>
      </c>
      <c r="F10" s="84">
        <v>0.05</v>
      </c>
      <c r="J10" s="85"/>
      <c r="K10" s="29"/>
      <c r="L10" s="85"/>
      <c r="M10" s="85"/>
    </row>
    <row r="11" spans="2:18" x14ac:dyDescent="0.3">
      <c r="B11" s="83">
        <f t="shared" si="0"/>
        <v>31</v>
      </c>
      <c r="C11" s="83">
        <f t="shared" si="0"/>
        <v>6</v>
      </c>
      <c r="F11" s="93"/>
      <c r="J11" s="85"/>
      <c r="K11" s="85"/>
      <c r="L11" s="85"/>
      <c r="M11" s="85"/>
      <c r="N11" s="91"/>
    </row>
    <row r="12" spans="2:18" x14ac:dyDescent="0.3">
      <c r="B12" s="83">
        <f t="shared" si="0"/>
        <v>32</v>
      </c>
      <c r="C12" s="83">
        <f t="shared" si="0"/>
        <v>7</v>
      </c>
      <c r="J12" s="85"/>
      <c r="K12" s="85"/>
      <c r="L12" s="85"/>
      <c r="M12" s="85"/>
    </row>
    <row r="13" spans="2:18" x14ac:dyDescent="0.3">
      <c r="B13" s="83">
        <f t="shared" si="0"/>
        <v>33</v>
      </c>
      <c r="C13" s="83">
        <f t="shared" si="0"/>
        <v>8</v>
      </c>
      <c r="J13" s="85"/>
      <c r="K13" s="85"/>
      <c r="L13" s="85"/>
      <c r="M13" s="85"/>
    </row>
    <row r="14" spans="2:18" x14ac:dyDescent="0.3">
      <c r="B14" s="83">
        <f t="shared" si="0"/>
        <v>34</v>
      </c>
      <c r="C14" s="83">
        <f t="shared" si="0"/>
        <v>9</v>
      </c>
      <c r="J14" s="85"/>
      <c r="K14" s="85"/>
      <c r="L14" s="85"/>
      <c r="M14" s="85"/>
    </row>
    <row r="15" spans="2:18" x14ac:dyDescent="0.3">
      <c r="B15" s="83">
        <f t="shared" si="0"/>
        <v>35</v>
      </c>
      <c r="C15" s="83">
        <f t="shared" si="0"/>
        <v>10</v>
      </c>
    </row>
    <row r="16" spans="2:18" x14ac:dyDescent="0.3">
      <c r="B16" s="83">
        <f t="shared" si="0"/>
        <v>36</v>
      </c>
      <c r="C16" s="83">
        <f t="shared" si="0"/>
        <v>11</v>
      </c>
    </row>
    <row r="17" spans="2:3" x14ac:dyDescent="0.3">
      <c r="B17" s="83">
        <f t="shared" si="0"/>
        <v>37</v>
      </c>
      <c r="C17" s="83">
        <f t="shared" si="0"/>
        <v>12</v>
      </c>
    </row>
    <row r="18" spans="2:3" x14ac:dyDescent="0.3">
      <c r="B18" s="83">
        <f t="shared" si="0"/>
        <v>38</v>
      </c>
      <c r="C18" s="83">
        <f t="shared" si="0"/>
        <v>13</v>
      </c>
    </row>
    <row r="19" spans="2:3" x14ac:dyDescent="0.3">
      <c r="B19" s="83">
        <f t="shared" si="0"/>
        <v>39</v>
      </c>
      <c r="C19" s="83">
        <f t="shared" si="0"/>
        <v>14</v>
      </c>
    </row>
    <row r="20" spans="2:3" x14ac:dyDescent="0.3">
      <c r="B20" s="83">
        <f t="shared" si="0"/>
        <v>40</v>
      </c>
      <c r="C20" s="83">
        <f t="shared" si="0"/>
        <v>15</v>
      </c>
    </row>
    <row r="21" spans="2:3" x14ac:dyDescent="0.3">
      <c r="B21" s="83">
        <f t="shared" si="0"/>
        <v>41</v>
      </c>
      <c r="C21" s="83">
        <f t="shared" si="0"/>
        <v>16</v>
      </c>
    </row>
    <row r="22" spans="2:3" x14ac:dyDescent="0.3">
      <c r="B22" s="83">
        <f t="shared" si="0"/>
        <v>42</v>
      </c>
      <c r="C22" s="83">
        <f t="shared" si="0"/>
        <v>17</v>
      </c>
    </row>
    <row r="23" spans="2:3" x14ac:dyDescent="0.3">
      <c r="B23" s="83">
        <f t="shared" ref="B23:C38" si="1">B22+1</f>
        <v>43</v>
      </c>
      <c r="C23" s="83">
        <f t="shared" si="1"/>
        <v>18</v>
      </c>
    </row>
    <row r="24" spans="2:3" x14ac:dyDescent="0.3">
      <c r="B24" s="83">
        <f t="shared" si="1"/>
        <v>44</v>
      </c>
      <c r="C24" s="83">
        <f t="shared" si="1"/>
        <v>19</v>
      </c>
    </row>
    <row r="25" spans="2:3" x14ac:dyDescent="0.3">
      <c r="B25" s="83">
        <f t="shared" si="1"/>
        <v>45</v>
      </c>
      <c r="C25" s="83">
        <f t="shared" si="1"/>
        <v>20</v>
      </c>
    </row>
    <row r="26" spans="2:3" x14ac:dyDescent="0.3">
      <c r="B26" s="83">
        <f t="shared" si="1"/>
        <v>46</v>
      </c>
      <c r="C26" s="83">
        <f t="shared" si="1"/>
        <v>21</v>
      </c>
    </row>
    <row r="27" spans="2:3" x14ac:dyDescent="0.3">
      <c r="B27" s="83">
        <f t="shared" si="1"/>
        <v>47</v>
      </c>
      <c r="C27" s="83">
        <f t="shared" si="1"/>
        <v>22</v>
      </c>
    </row>
    <row r="28" spans="2:3" x14ac:dyDescent="0.3">
      <c r="B28" s="83">
        <f t="shared" si="1"/>
        <v>48</v>
      </c>
      <c r="C28" s="83">
        <f t="shared" si="1"/>
        <v>23</v>
      </c>
    </row>
    <row r="29" spans="2:3" x14ac:dyDescent="0.3">
      <c r="B29" s="83">
        <f t="shared" si="1"/>
        <v>49</v>
      </c>
      <c r="C29" s="83">
        <f t="shared" si="1"/>
        <v>24</v>
      </c>
    </row>
    <row r="30" spans="2:3" x14ac:dyDescent="0.3">
      <c r="B30" s="83">
        <f t="shared" si="1"/>
        <v>50</v>
      </c>
      <c r="C30" s="83">
        <f t="shared" si="1"/>
        <v>25</v>
      </c>
    </row>
    <row r="31" spans="2:3" x14ac:dyDescent="0.3">
      <c r="B31" s="83">
        <f t="shared" si="1"/>
        <v>51</v>
      </c>
      <c r="C31" s="83">
        <f t="shared" si="1"/>
        <v>26</v>
      </c>
    </row>
    <row r="32" spans="2:3" x14ac:dyDescent="0.3">
      <c r="B32" s="83">
        <f t="shared" si="1"/>
        <v>52</v>
      </c>
      <c r="C32" s="83">
        <f t="shared" si="1"/>
        <v>27</v>
      </c>
    </row>
    <row r="33" spans="2:3" x14ac:dyDescent="0.3">
      <c r="B33" s="83">
        <f t="shared" si="1"/>
        <v>53</v>
      </c>
      <c r="C33" s="83">
        <f t="shared" si="1"/>
        <v>28</v>
      </c>
    </row>
    <row r="34" spans="2:3" x14ac:dyDescent="0.3">
      <c r="B34" s="83">
        <f t="shared" si="1"/>
        <v>54</v>
      </c>
      <c r="C34" s="83">
        <f t="shared" si="1"/>
        <v>29</v>
      </c>
    </row>
    <row r="35" spans="2:3" x14ac:dyDescent="0.3">
      <c r="B35" s="83">
        <f t="shared" si="1"/>
        <v>55</v>
      </c>
      <c r="C35" s="83">
        <f t="shared" si="1"/>
        <v>30</v>
      </c>
    </row>
    <row r="36" spans="2:3" x14ac:dyDescent="0.3">
      <c r="B36" s="83">
        <f t="shared" si="1"/>
        <v>56</v>
      </c>
      <c r="C36" s="83">
        <f t="shared" si="1"/>
        <v>31</v>
      </c>
    </row>
    <row r="37" spans="2:3" x14ac:dyDescent="0.3">
      <c r="B37" s="83">
        <f t="shared" si="1"/>
        <v>57</v>
      </c>
      <c r="C37" s="83">
        <f t="shared" si="1"/>
        <v>32</v>
      </c>
    </row>
    <row r="38" spans="2:3" x14ac:dyDescent="0.3">
      <c r="B38" s="83">
        <f t="shared" si="1"/>
        <v>58</v>
      </c>
      <c r="C38" s="83">
        <f t="shared" si="1"/>
        <v>33</v>
      </c>
    </row>
    <row r="39" spans="2:3" x14ac:dyDescent="0.3">
      <c r="B39" s="83">
        <f t="shared" ref="B39:C54" si="2">B38+1</f>
        <v>59</v>
      </c>
      <c r="C39" s="83">
        <f t="shared" si="2"/>
        <v>34</v>
      </c>
    </row>
    <row r="40" spans="2:3" x14ac:dyDescent="0.3">
      <c r="B40" s="83">
        <f t="shared" si="2"/>
        <v>60</v>
      </c>
      <c r="C40" s="83">
        <f t="shared" si="2"/>
        <v>35</v>
      </c>
    </row>
    <row r="41" spans="2:3" x14ac:dyDescent="0.3">
      <c r="B41" s="83">
        <f t="shared" si="2"/>
        <v>61</v>
      </c>
      <c r="C41" s="83">
        <f t="shared" si="2"/>
        <v>36</v>
      </c>
    </row>
    <row r="42" spans="2:3" x14ac:dyDescent="0.3">
      <c r="B42" s="83">
        <f t="shared" si="2"/>
        <v>62</v>
      </c>
      <c r="C42" s="83">
        <f t="shared" si="2"/>
        <v>37</v>
      </c>
    </row>
    <row r="43" spans="2:3" x14ac:dyDescent="0.3">
      <c r="B43" s="83">
        <f t="shared" si="2"/>
        <v>63</v>
      </c>
      <c r="C43" s="83">
        <f t="shared" si="2"/>
        <v>38</v>
      </c>
    </row>
    <row r="44" spans="2:3" x14ac:dyDescent="0.3">
      <c r="B44" s="83">
        <f t="shared" si="2"/>
        <v>64</v>
      </c>
      <c r="C44" s="83">
        <f t="shared" si="2"/>
        <v>39</v>
      </c>
    </row>
    <row r="45" spans="2:3" x14ac:dyDescent="0.3">
      <c r="B45" s="83">
        <f t="shared" si="2"/>
        <v>65</v>
      </c>
      <c r="C45" s="83">
        <f t="shared" si="2"/>
        <v>40</v>
      </c>
    </row>
    <row r="46" spans="2:3" x14ac:dyDescent="0.3">
      <c r="B46" s="83">
        <f t="shared" ref="B46:C46" si="3">B45+1</f>
        <v>66</v>
      </c>
      <c r="C46" s="83">
        <f t="shared" si="3"/>
        <v>41</v>
      </c>
    </row>
    <row r="47" spans="2:3" x14ac:dyDescent="0.3">
      <c r="B47" s="83">
        <f t="shared" ref="B47:C47" si="4">B46+1</f>
        <v>67</v>
      </c>
      <c r="C47" s="83">
        <f t="shared" si="4"/>
        <v>42</v>
      </c>
    </row>
    <row r="48" spans="2:3" x14ac:dyDescent="0.3">
      <c r="B48" s="83">
        <f t="shared" ref="B48:C48" si="5">B47+1</f>
        <v>68</v>
      </c>
      <c r="C48" s="83">
        <f t="shared" si="5"/>
        <v>43</v>
      </c>
    </row>
    <row r="49" spans="2:3" x14ac:dyDescent="0.3">
      <c r="B49" s="83">
        <f t="shared" ref="B49:C49" si="6">B48+1</f>
        <v>69</v>
      </c>
      <c r="C49" s="83">
        <f t="shared" si="6"/>
        <v>44</v>
      </c>
    </row>
    <row r="50" spans="2:3" x14ac:dyDescent="0.3">
      <c r="B50" s="83">
        <f t="shared" ref="B50:C50" si="7">B49+1</f>
        <v>70</v>
      </c>
      <c r="C50" s="83">
        <f t="shared" si="7"/>
        <v>45</v>
      </c>
    </row>
    <row r="51" spans="2:3" x14ac:dyDescent="0.3">
      <c r="B51" s="83">
        <f t="shared" ref="B51:C51" si="8">B50+1</f>
        <v>71</v>
      </c>
      <c r="C51" s="83">
        <f t="shared" si="8"/>
        <v>46</v>
      </c>
    </row>
    <row r="52" spans="2:3" x14ac:dyDescent="0.3">
      <c r="B52" s="83">
        <f t="shared" ref="B52:C52" si="9">B51+1</f>
        <v>72</v>
      </c>
      <c r="C52" s="83">
        <f t="shared" si="9"/>
        <v>47</v>
      </c>
    </row>
    <row r="53" spans="2:3" x14ac:dyDescent="0.3">
      <c r="B53" s="83">
        <f t="shared" ref="B53:C53" si="10">B52+1</f>
        <v>73</v>
      </c>
      <c r="C53" s="83">
        <f t="shared" si="10"/>
        <v>48</v>
      </c>
    </row>
    <row r="54" spans="2:3" x14ac:dyDescent="0.3">
      <c r="B54" s="83">
        <f t="shared" ref="B54:C54" si="11">B53+1</f>
        <v>74</v>
      </c>
      <c r="C54" s="83">
        <f t="shared" si="11"/>
        <v>49</v>
      </c>
    </row>
    <row r="55" spans="2:3" x14ac:dyDescent="0.3">
      <c r="B55" s="83">
        <f t="shared" ref="B55:C55" si="12">B54+1</f>
        <v>75</v>
      </c>
      <c r="C55" s="83">
        <f t="shared" si="12"/>
        <v>50</v>
      </c>
    </row>
    <row r="56" spans="2:3" x14ac:dyDescent="0.3">
      <c r="B56" s="83">
        <f t="shared" ref="B56:C56" si="13">B55+1</f>
        <v>76</v>
      </c>
      <c r="C56" s="83">
        <f t="shared" si="13"/>
        <v>51</v>
      </c>
    </row>
    <row r="57" spans="2:3" x14ac:dyDescent="0.3">
      <c r="B57" s="83">
        <f t="shared" ref="B57:C57" si="14">B56+1</f>
        <v>77</v>
      </c>
      <c r="C57" s="83">
        <f t="shared" si="14"/>
        <v>52</v>
      </c>
    </row>
    <row r="58" spans="2:3" x14ac:dyDescent="0.3">
      <c r="B58" s="83">
        <f t="shared" ref="B58:C58" si="15">B57+1</f>
        <v>78</v>
      </c>
      <c r="C58" s="83">
        <f t="shared" si="15"/>
        <v>53</v>
      </c>
    </row>
    <row r="59" spans="2:3" x14ac:dyDescent="0.3">
      <c r="B59" s="83">
        <f t="shared" ref="B59:C59" si="16">B58+1</f>
        <v>79</v>
      </c>
      <c r="C59" s="83">
        <f t="shared" si="16"/>
        <v>54</v>
      </c>
    </row>
    <row r="60" spans="2:3" x14ac:dyDescent="0.3">
      <c r="B60" s="83">
        <f t="shared" ref="B60:C60" si="17">B59+1</f>
        <v>80</v>
      </c>
      <c r="C60" s="83">
        <f t="shared" si="17"/>
        <v>55</v>
      </c>
    </row>
    <row r="61" spans="2:3" x14ac:dyDescent="0.3">
      <c r="B61" s="83">
        <f t="shared" ref="B61:C61" si="18">B60+1</f>
        <v>81</v>
      </c>
      <c r="C61" s="83">
        <f t="shared" si="18"/>
        <v>56</v>
      </c>
    </row>
    <row r="62" spans="2:3" x14ac:dyDescent="0.3">
      <c r="B62" s="83">
        <f t="shared" ref="B62:C62" si="19">B61+1</f>
        <v>82</v>
      </c>
      <c r="C62" s="83">
        <f t="shared" si="19"/>
        <v>57</v>
      </c>
    </row>
    <row r="63" spans="2:3" x14ac:dyDescent="0.3">
      <c r="B63" s="83">
        <f t="shared" ref="B63:C63" si="20">B62+1</f>
        <v>83</v>
      </c>
      <c r="C63" s="83">
        <f t="shared" si="20"/>
        <v>58</v>
      </c>
    </row>
    <row r="64" spans="2:3" x14ac:dyDescent="0.3">
      <c r="B64" s="83">
        <f t="shared" ref="B64:C64" si="21">B63+1</f>
        <v>84</v>
      </c>
      <c r="C64" s="83">
        <f t="shared" si="21"/>
        <v>59</v>
      </c>
    </row>
    <row r="65" spans="2:3" x14ac:dyDescent="0.3">
      <c r="B65" s="83">
        <f t="shared" ref="B65:C65" si="22">B64+1</f>
        <v>85</v>
      </c>
      <c r="C65" s="83">
        <f t="shared" si="22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Q1--Template</vt:lpstr>
      <vt:lpstr>Q1--Solution</vt:lpstr>
      <vt:lpstr>Q2--Template</vt:lpstr>
      <vt:lpstr>Q2--Solution</vt:lpstr>
      <vt:lpstr>Q3--Template</vt:lpstr>
      <vt:lpstr>Q3--Solution</vt:lpstr>
      <vt:lpstr>Q4--Template</vt:lpstr>
      <vt:lpstr>Q4--Solution</vt:lpstr>
      <vt:lpstr>Q5--Template</vt:lpstr>
      <vt:lpstr>Q5--Solution</vt:lpstr>
      <vt:lpstr>Q6--Template</vt:lpstr>
      <vt:lpstr>Q6--Solution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Sammon</dc:creator>
  <cp:lastModifiedBy>Marco Sammon</cp:lastModifiedBy>
  <dcterms:created xsi:type="dcterms:W3CDTF">2018-05-14T18:57:07Z</dcterms:created>
  <dcterms:modified xsi:type="dcterms:W3CDTF">2018-09-04T20:41:40Z</dcterms:modified>
</cp:coreProperties>
</file>