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healthqld.sharepoint.com/teams/ICUPCCULeave/Shared Documents/ICU SMO/"/>
    </mc:Choice>
  </mc:AlternateContent>
  <xr:revisionPtr revIDLastSave="10520" documentId="11_5C6BC27AF3EB3F149EBD8AB8153787022C73FF96" xr6:coauthVersionLast="47" xr6:coauthVersionMax="47" xr10:uidLastSave="{226BB47F-22F5-4DBE-A3AD-A97F478A2BB1}"/>
  <bookViews>
    <workbookView xWindow="-120" yWindow="-120" windowWidth="37575" windowHeight="24240" xr2:uid="{00000000-000D-0000-FFFF-FFFF00000000}"/>
  </bookViews>
  <sheets>
    <sheet name="2024" sheetId="7" r:id="rId1"/>
    <sheet name="2024 - Weekly" sheetId="9" r:id="rId2"/>
    <sheet name="MASTER" sheetId="8" r:id="rId3"/>
    <sheet name="Roster Cycles and PH" sheetId="4" r:id="rId4"/>
    <sheet name="2023" sheetId="2" r:id="rId5"/>
    <sheet name="2023 - Weekly Roster" sheetId="5" r:id="rId6"/>
  </sheets>
  <externalReferences>
    <externalReference r:id="rId7"/>
    <externalReference r:id="rId8"/>
  </externalReferences>
  <definedNames>
    <definedName name="_xlnm.Print_Area" localSheetId="4">'2023'!$A$2:$S$93</definedName>
    <definedName name="_xlnm.Print_Area" localSheetId="0">'2024'!$A$2:$S$93</definedName>
    <definedName name="_xlnm.Print_Area" localSheetId="2">MASTER!$A$2:$S$93</definedName>
    <definedName name="_xlnm.Print_Titles" localSheetId="4">'2023'!$2:$2</definedName>
    <definedName name="_xlnm.Print_Titles" localSheetId="0">'2024'!$2:$2</definedName>
    <definedName name="_xlnm.Print_Titles" localSheetId="2">MASTER!$2:$2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21" i="9" l="1" a="1"/>
  <c r="C521" i="9" s="1"/>
  <c r="G525" i="9" a="1"/>
  <c r="G525" i="9" s="1"/>
  <c r="G524" i="9" a="1"/>
  <c r="G524" i="9" s="1"/>
  <c r="G523" i="9" a="1"/>
  <c r="G523" i="9" s="1"/>
  <c r="G522" i="9" a="1"/>
  <c r="G522" i="9" s="1"/>
  <c r="E525" i="9" a="1"/>
  <c r="E525" i="9" s="1"/>
  <c r="E524" i="9" a="1"/>
  <c r="E524" i="9" s="1"/>
  <c r="E523" i="9" a="1"/>
  <c r="E523" i="9" s="1"/>
  <c r="E522" i="9" a="1"/>
  <c r="E522" i="9" s="1"/>
  <c r="D525" i="9" a="1"/>
  <c r="D525" i="9" s="1"/>
  <c r="D524" i="9" a="1"/>
  <c r="D524" i="9" s="1"/>
  <c r="D523" i="9" a="1"/>
  <c r="D523" i="9" s="1"/>
  <c r="D522" i="9" a="1"/>
  <c r="D522" i="9" s="1"/>
  <c r="C525" i="9" a="1"/>
  <c r="C525" i="9" s="1"/>
  <c r="C524" i="9" a="1"/>
  <c r="C524" i="9" s="1"/>
  <c r="C523" i="9" a="1"/>
  <c r="C523" i="9" s="1"/>
  <c r="C522" i="9" a="1"/>
  <c r="C522" i="9" s="1"/>
  <c r="G521" i="9" a="1"/>
  <c r="G521" i="9" s="1"/>
  <c r="G511" i="9" a="1"/>
  <c r="G511" i="9" s="1"/>
  <c r="E521" i="9" a="1"/>
  <c r="E521" i="9" s="1"/>
  <c r="E511" i="9" a="1"/>
  <c r="E511" i="9" s="1"/>
  <c r="D521" i="9" a="1"/>
  <c r="D521" i="9" s="1"/>
  <c r="D511" i="9" a="1"/>
  <c r="D511" i="9" s="1"/>
  <c r="C511" i="9" a="1"/>
  <c r="C511" i="9" s="1"/>
  <c r="G515" i="9" a="1"/>
  <c r="G515" i="9" s="1"/>
  <c r="G514" i="9" a="1"/>
  <c r="G514" i="9" s="1"/>
  <c r="G513" i="9" a="1"/>
  <c r="G513" i="9" s="1"/>
  <c r="G512" i="9" a="1"/>
  <c r="G512" i="9" s="1"/>
  <c r="E515" i="9" a="1"/>
  <c r="E515" i="9" s="1"/>
  <c r="E514" i="9" a="1"/>
  <c r="E514" i="9" s="1"/>
  <c r="E513" i="9" a="1"/>
  <c r="E513" i="9" s="1"/>
  <c r="E512" i="9" a="1"/>
  <c r="E512" i="9" s="1"/>
  <c r="D515" i="9" a="1"/>
  <c r="D515" i="9" s="1"/>
  <c r="D514" i="9" a="1"/>
  <c r="D514" i="9" s="1"/>
  <c r="D513" i="9" a="1"/>
  <c r="D513" i="9" s="1"/>
  <c r="D512" i="9" a="1"/>
  <c r="D512" i="9" s="1"/>
  <c r="C515" i="9" a="1"/>
  <c r="C515" i="9" s="1"/>
  <c r="C514" i="9" a="1"/>
  <c r="C514" i="9" s="1"/>
  <c r="C513" i="9" a="1"/>
  <c r="C513" i="9" s="1"/>
  <c r="C512" i="9" a="1"/>
  <c r="C512" i="9" s="1"/>
  <c r="G505" i="9" a="1"/>
  <c r="G505" i="9" s="1"/>
  <c r="G504" i="9" a="1"/>
  <c r="G504" i="9" s="1"/>
  <c r="G503" i="9" a="1"/>
  <c r="G503" i="9" s="1"/>
  <c r="G502" i="9" a="1"/>
  <c r="G502" i="9" s="1"/>
  <c r="G501" i="9" a="1"/>
  <c r="G501" i="9" s="1"/>
  <c r="E505" i="9" a="1"/>
  <c r="E505" i="9" s="1"/>
  <c r="E504" i="9" a="1"/>
  <c r="E504" i="9" s="1"/>
  <c r="E503" i="9" a="1"/>
  <c r="E503" i="9" s="1"/>
  <c r="E502" i="9" a="1"/>
  <c r="E502" i="9" s="1"/>
  <c r="E501" i="9" a="1"/>
  <c r="E501" i="9" s="1"/>
  <c r="D505" i="9" a="1"/>
  <c r="D505" i="9" s="1"/>
  <c r="D504" i="9" a="1"/>
  <c r="D504" i="9" s="1"/>
  <c r="D503" i="9" a="1"/>
  <c r="D503" i="9" s="1"/>
  <c r="D502" i="9" a="1"/>
  <c r="D502" i="9" s="1"/>
  <c r="D501" i="9" a="1"/>
  <c r="D501" i="9" s="1"/>
  <c r="C505" i="9" a="1"/>
  <c r="C505" i="9" s="1"/>
  <c r="C504" i="9" a="1"/>
  <c r="C504" i="9" s="1"/>
  <c r="C503" i="9" a="1"/>
  <c r="C503" i="9" s="1"/>
  <c r="C502" i="9" a="1"/>
  <c r="C502" i="9" s="1"/>
  <c r="C501" i="9" a="1"/>
  <c r="C501" i="9" s="1"/>
  <c r="G495" i="9" a="1"/>
  <c r="G495" i="9" s="1"/>
  <c r="G494" i="9" a="1"/>
  <c r="G494" i="9" s="1"/>
  <c r="G493" i="9" a="1"/>
  <c r="G493" i="9" s="1"/>
  <c r="G492" i="9" a="1"/>
  <c r="G492" i="9" s="1"/>
  <c r="G491" i="9" a="1"/>
  <c r="G491" i="9" s="1"/>
  <c r="E495" i="9" a="1"/>
  <c r="E495" i="9" s="1"/>
  <c r="E494" i="9" a="1"/>
  <c r="E494" i="9" s="1"/>
  <c r="E493" i="9" a="1"/>
  <c r="E493" i="9" s="1"/>
  <c r="E492" i="9" a="1"/>
  <c r="E492" i="9" s="1"/>
  <c r="E491" i="9" a="1"/>
  <c r="E491" i="9" s="1"/>
  <c r="D495" i="9" a="1"/>
  <c r="D495" i="9" s="1"/>
  <c r="D494" i="9" a="1"/>
  <c r="D494" i="9" s="1"/>
  <c r="D493" i="9" a="1"/>
  <c r="D493" i="9" s="1"/>
  <c r="D492" i="9" a="1"/>
  <c r="D492" i="9" s="1"/>
  <c r="D491" i="9" a="1"/>
  <c r="D491" i="9" s="1"/>
  <c r="C495" i="9" a="1"/>
  <c r="C495" i="9" s="1"/>
  <c r="C494" i="9" a="1"/>
  <c r="C494" i="9" s="1"/>
  <c r="C493" i="9" a="1"/>
  <c r="C493" i="9" s="1"/>
  <c r="C492" i="9" a="1"/>
  <c r="C492" i="9" s="1"/>
  <c r="C491" i="9" a="1"/>
  <c r="C491" i="9" s="1"/>
  <c r="G485" i="9" a="1"/>
  <c r="G485" i="9" s="1"/>
  <c r="G484" i="9" a="1"/>
  <c r="G484" i="9" s="1"/>
  <c r="G483" i="9" a="1"/>
  <c r="G483" i="9" s="1"/>
  <c r="G482" i="9" a="1"/>
  <c r="G482" i="9" s="1"/>
  <c r="G481" i="9" a="1"/>
  <c r="G481" i="9" s="1"/>
  <c r="E485" i="9" a="1"/>
  <c r="E485" i="9" s="1"/>
  <c r="E484" i="9" a="1"/>
  <c r="E484" i="9" s="1"/>
  <c r="E483" i="9" a="1"/>
  <c r="E483" i="9" s="1"/>
  <c r="E482" i="9" a="1"/>
  <c r="E482" i="9" s="1"/>
  <c r="E481" i="9" a="1"/>
  <c r="E481" i="9" s="1"/>
  <c r="D485" i="9" a="1"/>
  <c r="D485" i="9" s="1"/>
  <c r="D484" i="9" a="1"/>
  <c r="D484" i="9" s="1"/>
  <c r="D483" i="9" a="1"/>
  <c r="D483" i="9" s="1"/>
  <c r="D482" i="9" a="1"/>
  <c r="D482" i="9" s="1"/>
  <c r="D481" i="9" a="1"/>
  <c r="D481" i="9" s="1"/>
  <c r="C485" i="9" a="1"/>
  <c r="C485" i="9" s="1"/>
  <c r="C484" i="9" a="1"/>
  <c r="C484" i="9" s="1"/>
  <c r="C483" i="9" a="1"/>
  <c r="C483" i="9" s="1"/>
  <c r="C482" i="9" a="1"/>
  <c r="C482" i="9" s="1"/>
  <c r="C481" i="9" a="1"/>
  <c r="C481" i="9" s="1"/>
  <c r="G475" i="9" a="1"/>
  <c r="G475" i="9" s="1"/>
  <c r="G474" i="9" a="1"/>
  <c r="G474" i="9" s="1"/>
  <c r="G473" i="9" a="1"/>
  <c r="G473" i="9" s="1"/>
  <c r="G472" i="9" a="1"/>
  <c r="G472" i="9" s="1"/>
  <c r="G471" i="9" a="1"/>
  <c r="G471" i="9" s="1"/>
  <c r="E475" i="9" a="1"/>
  <c r="E475" i="9" s="1"/>
  <c r="E474" i="9" a="1"/>
  <c r="E474" i="9" s="1"/>
  <c r="E473" i="9" a="1"/>
  <c r="E473" i="9" s="1"/>
  <c r="E472" i="9" a="1"/>
  <c r="E472" i="9" s="1"/>
  <c r="E471" i="9" a="1"/>
  <c r="E471" i="9" s="1"/>
  <c r="D475" i="9" a="1"/>
  <c r="D475" i="9" s="1"/>
  <c r="D474" i="9" a="1"/>
  <c r="D474" i="9" s="1"/>
  <c r="D473" i="9" a="1"/>
  <c r="D473" i="9" s="1"/>
  <c r="D472" i="9" a="1"/>
  <c r="D472" i="9" s="1"/>
  <c r="D471" i="9" a="1"/>
  <c r="D471" i="9" s="1"/>
  <c r="C475" i="9" a="1"/>
  <c r="C475" i="9" s="1"/>
  <c r="C474" i="9" a="1"/>
  <c r="C474" i="9" s="1"/>
  <c r="C473" i="9" a="1"/>
  <c r="C473" i="9" s="1"/>
  <c r="C472" i="9" a="1"/>
  <c r="C472" i="9" s="1"/>
  <c r="C471" i="9" a="1"/>
  <c r="C471" i="9" s="1"/>
  <c r="G465" i="9" a="1"/>
  <c r="G465" i="9" s="1"/>
  <c r="G464" i="9" a="1"/>
  <c r="G464" i="9" s="1"/>
  <c r="G463" i="9" a="1"/>
  <c r="G463" i="9" s="1"/>
  <c r="G462" i="9" a="1"/>
  <c r="G462" i="9" s="1"/>
  <c r="G461" i="9" a="1"/>
  <c r="G461" i="9" s="1"/>
  <c r="E465" i="9" a="1"/>
  <c r="E465" i="9" s="1"/>
  <c r="E464" i="9" a="1"/>
  <c r="E464" i="9" s="1"/>
  <c r="E463" i="9" a="1"/>
  <c r="E463" i="9" s="1"/>
  <c r="E462" i="9" a="1"/>
  <c r="E462" i="9" s="1"/>
  <c r="E461" i="9" a="1"/>
  <c r="E461" i="9" s="1"/>
  <c r="D465" i="9" a="1"/>
  <c r="D465" i="9" s="1"/>
  <c r="D464" i="9" a="1"/>
  <c r="D464" i="9" s="1"/>
  <c r="D463" i="9" a="1"/>
  <c r="D463" i="9" s="1"/>
  <c r="D462" i="9" a="1"/>
  <c r="D462" i="9" s="1"/>
  <c r="D461" i="9" a="1"/>
  <c r="D461" i="9" s="1"/>
  <c r="C465" i="9" a="1"/>
  <c r="C465" i="9" s="1"/>
  <c r="C464" i="9" a="1"/>
  <c r="C464" i="9" s="1"/>
  <c r="C463" i="9" a="1"/>
  <c r="C463" i="9" s="1"/>
  <c r="C462" i="9" a="1"/>
  <c r="C462" i="9" s="1"/>
  <c r="C461" i="9" a="1"/>
  <c r="C461" i="9" s="1"/>
  <c r="G451" i="9" a="1"/>
  <c r="G451" i="9" s="1"/>
  <c r="E451" i="9" a="1"/>
  <c r="E451" i="9" s="1"/>
  <c r="D451" i="9" a="1"/>
  <c r="D451" i="9" s="1"/>
  <c r="C451" i="9" a="1"/>
  <c r="C451" i="9" s="1"/>
  <c r="G455" i="9" a="1"/>
  <c r="G455" i="9" s="1"/>
  <c r="G454" i="9" a="1"/>
  <c r="G454" i="9" s="1"/>
  <c r="G453" i="9" a="1"/>
  <c r="G453" i="9" s="1"/>
  <c r="G452" i="9" a="1"/>
  <c r="G452" i="9" s="1"/>
  <c r="E455" i="9" a="1"/>
  <c r="E455" i="9" s="1"/>
  <c r="E454" i="9" a="1"/>
  <c r="E454" i="9" s="1"/>
  <c r="E453" i="9" a="1"/>
  <c r="E453" i="9" s="1"/>
  <c r="E452" i="9" a="1"/>
  <c r="E452" i="9" s="1"/>
  <c r="D455" i="9" a="1"/>
  <c r="D455" i="9" s="1"/>
  <c r="D454" i="9" a="1"/>
  <c r="D454" i="9" s="1"/>
  <c r="D453" i="9" a="1"/>
  <c r="D453" i="9" s="1"/>
  <c r="D452" i="9" a="1"/>
  <c r="D452" i="9" s="1"/>
  <c r="C455" i="9" a="1"/>
  <c r="C455" i="9" s="1"/>
  <c r="C454" i="9" a="1"/>
  <c r="C454" i="9" s="1"/>
  <c r="C453" i="9" a="1"/>
  <c r="C453" i="9" s="1"/>
  <c r="C452" i="9" a="1"/>
  <c r="C452" i="9" s="1"/>
  <c r="G445" i="9" a="1"/>
  <c r="G445" i="9" s="1"/>
  <c r="G444" i="9" a="1"/>
  <c r="G444" i="9" s="1"/>
  <c r="G443" i="9" a="1"/>
  <c r="G443" i="9" s="1"/>
  <c r="G442" i="9" a="1"/>
  <c r="G442" i="9" s="1"/>
  <c r="G441" i="9" a="1"/>
  <c r="G441" i="9" s="1"/>
  <c r="E445" i="9" a="1"/>
  <c r="E445" i="9" s="1"/>
  <c r="E444" i="9" a="1"/>
  <c r="E444" i="9" s="1"/>
  <c r="E443" i="9" a="1"/>
  <c r="E443" i="9" s="1"/>
  <c r="E442" i="9" a="1"/>
  <c r="E442" i="9" s="1"/>
  <c r="E441" i="9" a="1"/>
  <c r="E441" i="9" s="1"/>
  <c r="D445" i="9" a="1"/>
  <c r="D445" i="9" s="1"/>
  <c r="D444" i="9" a="1"/>
  <c r="D444" i="9" s="1"/>
  <c r="D443" i="9" a="1"/>
  <c r="D443" i="9" s="1"/>
  <c r="D442" i="9" a="1"/>
  <c r="D442" i="9" s="1"/>
  <c r="D441" i="9" a="1"/>
  <c r="D441" i="9" s="1"/>
  <c r="C445" i="9" a="1"/>
  <c r="C445" i="9" s="1"/>
  <c r="C444" i="9" a="1"/>
  <c r="C444" i="9" s="1"/>
  <c r="C443" i="9" a="1"/>
  <c r="C443" i="9" s="1"/>
  <c r="C442" i="9" a="1"/>
  <c r="C442" i="9" s="1"/>
  <c r="C441" i="9" a="1"/>
  <c r="C441" i="9" s="1"/>
  <c r="G435" i="9" a="1"/>
  <c r="G435" i="9" s="1"/>
  <c r="G434" i="9" a="1"/>
  <c r="G434" i="9" s="1"/>
  <c r="G433" i="9" a="1"/>
  <c r="G433" i="9" s="1"/>
  <c r="G432" i="9" a="1"/>
  <c r="G432" i="9" s="1"/>
  <c r="G431" i="9" a="1"/>
  <c r="G431" i="9" s="1"/>
  <c r="E435" i="9" a="1"/>
  <c r="E435" i="9" s="1"/>
  <c r="E434" i="9" a="1"/>
  <c r="E434" i="9" s="1"/>
  <c r="E433" i="9" a="1"/>
  <c r="E433" i="9" s="1"/>
  <c r="E432" i="9" a="1"/>
  <c r="E432" i="9" s="1"/>
  <c r="E431" i="9" a="1"/>
  <c r="E431" i="9" s="1"/>
  <c r="D435" i="9" a="1"/>
  <c r="D435" i="9" s="1"/>
  <c r="D434" i="9" a="1"/>
  <c r="D434" i="9" s="1"/>
  <c r="D433" i="9" a="1"/>
  <c r="D433" i="9" s="1"/>
  <c r="D432" i="9" a="1"/>
  <c r="D432" i="9" s="1"/>
  <c r="D431" i="9" a="1"/>
  <c r="D431" i="9" s="1"/>
  <c r="C435" i="9" a="1"/>
  <c r="C435" i="9" s="1"/>
  <c r="C434" i="9" a="1"/>
  <c r="C434" i="9" s="1"/>
  <c r="C433" i="9" a="1"/>
  <c r="C433" i="9" s="1"/>
  <c r="C432" i="9" a="1"/>
  <c r="C432" i="9" s="1"/>
  <c r="C431" i="9" a="1"/>
  <c r="C431" i="9" s="1"/>
  <c r="G425" i="9" a="1"/>
  <c r="G425" i="9" s="1"/>
  <c r="G424" i="9" a="1"/>
  <c r="G424" i="9" s="1"/>
  <c r="G423" i="9" a="1"/>
  <c r="G423" i="9" s="1"/>
  <c r="G422" i="9" a="1"/>
  <c r="G422" i="9" s="1"/>
  <c r="G421" i="9" a="1"/>
  <c r="G421" i="9" s="1"/>
  <c r="E425" i="9" a="1"/>
  <c r="E425" i="9" s="1"/>
  <c r="E424" i="9" a="1"/>
  <c r="E424" i="9" s="1"/>
  <c r="E423" i="9" a="1"/>
  <c r="E423" i="9" s="1"/>
  <c r="E422" i="9" a="1"/>
  <c r="E422" i="9" s="1"/>
  <c r="E421" i="9" a="1"/>
  <c r="E421" i="9" s="1"/>
  <c r="D425" i="9" a="1"/>
  <c r="D425" i="9" s="1"/>
  <c r="D424" i="9" a="1"/>
  <c r="D424" i="9" s="1"/>
  <c r="D423" i="9" a="1"/>
  <c r="D423" i="9" s="1"/>
  <c r="D422" i="9" a="1"/>
  <c r="D422" i="9" s="1"/>
  <c r="D421" i="9" a="1"/>
  <c r="D421" i="9" s="1"/>
  <c r="C425" i="9" a="1"/>
  <c r="C425" i="9" s="1"/>
  <c r="C424" i="9" a="1"/>
  <c r="C424" i="9" s="1"/>
  <c r="C423" i="9" a="1"/>
  <c r="C423" i="9" s="1"/>
  <c r="C422" i="9" a="1"/>
  <c r="C422" i="9" s="1"/>
  <c r="C421" i="9" a="1"/>
  <c r="C421" i="9" s="1"/>
  <c r="G415" i="9" a="1"/>
  <c r="G415" i="9" s="1"/>
  <c r="G414" i="9" a="1"/>
  <c r="G414" i="9" s="1"/>
  <c r="G413" i="9" a="1"/>
  <c r="G413" i="9" s="1"/>
  <c r="G412" i="9" a="1"/>
  <c r="G412" i="9" s="1"/>
  <c r="E415" i="9" a="1"/>
  <c r="E415" i="9" s="1"/>
  <c r="E414" i="9" a="1"/>
  <c r="E414" i="9" s="1"/>
  <c r="E413" i="9" a="1"/>
  <c r="E413" i="9" s="1"/>
  <c r="E412" i="9" a="1"/>
  <c r="E412" i="9" s="1"/>
  <c r="D415" i="9" a="1"/>
  <c r="D415" i="9" s="1"/>
  <c r="D414" i="9" a="1"/>
  <c r="D414" i="9" s="1"/>
  <c r="D413" i="9" a="1"/>
  <c r="D413" i="9" s="1"/>
  <c r="D412" i="9" a="1"/>
  <c r="D412" i="9" s="1"/>
  <c r="C415" i="9" a="1"/>
  <c r="C415" i="9" s="1"/>
  <c r="C414" i="9" a="1"/>
  <c r="C414" i="9" s="1"/>
  <c r="C413" i="9" a="1"/>
  <c r="C413" i="9" s="1"/>
  <c r="C412" i="9" a="1"/>
  <c r="C412" i="9" s="1"/>
  <c r="G405" i="9" a="1"/>
  <c r="G405" i="9" s="1"/>
  <c r="G404" i="9" a="1"/>
  <c r="G404" i="9" s="1"/>
  <c r="G403" i="9" a="1"/>
  <c r="G403" i="9" s="1"/>
  <c r="G402" i="9" a="1"/>
  <c r="G402" i="9" s="1"/>
  <c r="G401" i="9" a="1"/>
  <c r="G401" i="9" s="1"/>
  <c r="E405" i="9" a="1"/>
  <c r="E405" i="9" s="1"/>
  <c r="E404" i="9" a="1"/>
  <c r="E404" i="9" s="1"/>
  <c r="E403" i="9" a="1"/>
  <c r="E403" i="9" s="1"/>
  <c r="E402" i="9" a="1"/>
  <c r="E402" i="9" s="1"/>
  <c r="E401" i="9" a="1"/>
  <c r="E401" i="9" s="1"/>
  <c r="D405" i="9" a="1"/>
  <c r="D405" i="9" s="1"/>
  <c r="D404" i="9" a="1"/>
  <c r="D404" i="9" s="1"/>
  <c r="D403" i="9" a="1"/>
  <c r="D403" i="9" s="1"/>
  <c r="D402" i="9" a="1"/>
  <c r="D402" i="9" s="1"/>
  <c r="D401" i="9" a="1"/>
  <c r="D401" i="9" s="1"/>
  <c r="C405" i="9" a="1"/>
  <c r="C405" i="9" s="1"/>
  <c r="C404" i="9" a="1"/>
  <c r="C404" i="9" s="1"/>
  <c r="C403" i="9" a="1"/>
  <c r="C403" i="9" s="1"/>
  <c r="C402" i="9" a="1"/>
  <c r="C402" i="9" s="1"/>
  <c r="C401" i="9" a="1"/>
  <c r="C401" i="9" s="1"/>
  <c r="G391" i="9" a="1"/>
  <c r="G391" i="9" s="1"/>
  <c r="C519" i="9"/>
  <c r="C479" i="9"/>
  <c r="C489" i="9" s="1"/>
  <c r="C439" i="9"/>
  <c r="C449" i="9" s="1"/>
  <c r="C399" i="9"/>
  <c r="A401" i="9" s="1"/>
  <c r="G395" i="9" a="1"/>
  <c r="G395" i="9" s="1"/>
  <c r="G394" i="9" a="1"/>
  <c r="G394" i="9" s="1"/>
  <c r="G393" i="9" a="1"/>
  <c r="G393" i="9" s="1"/>
  <c r="G392" i="9" a="1"/>
  <c r="G392" i="9" s="1"/>
  <c r="E395" i="9" a="1"/>
  <c r="E395" i="9" s="1"/>
  <c r="E394" i="9" a="1"/>
  <c r="E394" i="9" s="1"/>
  <c r="E393" i="9" a="1"/>
  <c r="E393" i="9" s="1"/>
  <c r="E392" i="9" a="1"/>
  <c r="E392" i="9" s="1"/>
  <c r="E391" i="9" a="1"/>
  <c r="E391" i="9" s="1"/>
  <c r="D395" i="9" a="1"/>
  <c r="D395" i="9" s="1"/>
  <c r="D394" i="9" a="1"/>
  <c r="D394" i="9" s="1"/>
  <c r="D393" i="9" a="1"/>
  <c r="D393" i="9" s="1"/>
  <c r="D392" i="9" a="1"/>
  <c r="D392" i="9" s="1"/>
  <c r="D391" i="9" a="1"/>
  <c r="D391" i="9" s="1"/>
  <c r="C395" i="9" a="1"/>
  <c r="C395" i="9" s="1"/>
  <c r="C394" i="9" a="1"/>
  <c r="C394" i="9" s="1"/>
  <c r="C393" i="9" a="1"/>
  <c r="C393" i="9" s="1"/>
  <c r="C392" i="9" a="1"/>
  <c r="C392" i="9" s="1"/>
  <c r="C391" i="9" a="1"/>
  <c r="C391" i="9" s="1"/>
  <c r="G385" i="9" a="1"/>
  <c r="G385" i="9" s="1"/>
  <c r="G384" i="9" a="1"/>
  <c r="G384" i="9" s="1"/>
  <c r="G383" i="9" a="1"/>
  <c r="G383" i="9" s="1"/>
  <c r="G382" i="9" a="1"/>
  <c r="G382" i="9" s="1"/>
  <c r="G381" i="9" a="1"/>
  <c r="G381" i="9" s="1"/>
  <c r="E385" i="9" a="1"/>
  <c r="E385" i="9" s="1"/>
  <c r="E384" i="9" a="1"/>
  <c r="E384" i="9" s="1"/>
  <c r="E383" i="9" a="1"/>
  <c r="E383" i="9" s="1"/>
  <c r="E382" i="9" a="1"/>
  <c r="E382" i="9" s="1"/>
  <c r="E381" i="9" a="1"/>
  <c r="E381" i="9" s="1"/>
  <c r="D385" i="9" a="1"/>
  <c r="D385" i="9" s="1"/>
  <c r="D384" i="9" a="1"/>
  <c r="D384" i="9" s="1"/>
  <c r="D383" i="9" a="1"/>
  <c r="D383" i="9" s="1"/>
  <c r="D382" i="9" a="1"/>
  <c r="D382" i="9" s="1"/>
  <c r="D381" i="9" a="1"/>
  <c r="D381" i="9" s="1"/>
  <c r="G371" i="9" a="1"/>
  <c r="G371" i="9" s="1"/>
  <c r="E371" i="9" a="1"/>
  <c r="E371" i="9" s="1"/>
  <c r="D371" i="9" a="1"/>
  <c r="D371" i="9" s="1"/>
  <c r="C385" i="9" a="1"/>
  <c r="C385" i="9" s="1"/>
  <c r="C384" i="9" a="1"/>
  <c r="C384" i="9" s="1"/>
  <c r="C383" i="9" a="1"/>
  <c r="C383" i="9" s="1"/>
  <c r="C381" i="9" a="1"/>
  <c r="C381" i="9" s="1"/>
  <c r="C382" i="9" a="1"/>
  <c r="C382" i="9" s="1"/>
  <c r="C371" i="9" a="1"/>
  <c r="C371" i="9" s="1"/>
  <c r="G375" i="9" a="1"/>
  <c r="G375" i="9" s="1"/>
  <c r="G374" i="9" a="1"/>
  <c r="G374" i="9" s="1"/>
  <c r="G373" i="9" a="1"/>
  <c r="G373" i="9" s="1"/>
  <c r="G372" i="9" a="1"/>
  <c r="G372" i="9" s="1"/>
  <c r="G361" i="9" a="1"/>
  <c r="G361" i="9" s="1"/>
  <c r="E375" i="9" a="1"/>
  <c r="E375" i="9" s="1"/>
  <c r="E374" i="9" a="1"/>
  <c r="E374" i="9" s="1"/>
  <c r="E373" i="9" a="1"/>
  <c r="E373" i="9" s="1"/>
  <c r="E372" i="9" a="1"/>
  <c r="E372" i="9" s="1"/>
  <c r="E361" i="9" a="1"/>
  <c r="E361" i="9" s="1"/>
  <c r="D375" i="9" a="1"/>
  <c r="D375" i="9" s="1"/>
  <c r="D374" i="9" a="1"/>
  <c r="D374" i="9" s="1"/>
  <c r="D373" i="9" a="1"/>
  <c r="D373" i="9" s="1"/>
  <c r="D372" i="9" a="1"/>
  <c r="D372" i="9" s="1"/>
  <c r="C375" i="9" a="1"/>
  <c r="C375" i="9" s="1"/>
  <c r="C374" i="9" a="1"/>
  <c r="C374" i="9" s="1"/>
  <c r="C373" i="9" a="1"/>
  <c r="C373" i="9" s="1"/>
  <c r="C372" i="9" a="1"/>
  <c r="C372" i="9" s="1"/>
  <c r="D361" i="9" a="1"/>
  <c r="D361" i="9" s="1"/>
  <c r="C361" i="9" a="1"/>
  <c r="C361" i="9" s="1"/>
  <c r="C369" i="9"/>
  <c r="A371" i="9" s="1"/>
  <c r="G365" i="9" a="1"/>
  <c r="G365" i="9" s="1"/>
  <c r="G364" i="9" a="1"/>
  <c r="G364" i="9" s="1"/>
  <c r="G363" i="9" a="1"/>
  <c r="G363" i="9" s="1"/>
  <c r="G362" i="9" a="1"/>
  <c r="G362" i="9" s="1"/>
  <c r="E365" i="9" a="1"/>
  <c r="E365" i="9" s="1"/>
  <c r="E364" i="9" a="1"/>
  <c r="E364" i="9" s="1"/>
  <c r="E363" i="9" a="1"/>
  <c r="E363" i="9" s="1"/>
  <c r="E362" i="9" a="1"/>
  <c r="E362" i="9" s="1"/>
  <c r="D365" i="9" a="1"/>
  <c r="D365" i="9" s="1"/>
  <c r="D364" i="9" a="1"/>
  <c r="D364" i="9" s="1"/>
  <c r="D363" i="9" a="1"/>
  <c r="D363" i="9" s="1"/>
  <c r="D362" i="9" a="1"/>
  <c r="D362" i="9" s="1"/>
  <c r="C365" i="9" a="1"/>
  <c r="C365" i="9" s="1"/>
  <c r="C364" i="9" a="1"/>
  <c r="C364" i="9" s="1"/>
  <c r="C363" i="9" a="1"/>
  <c r="C363" i="9" s="1"/>
  <c r="C362" i="9" a="1"/>
  <c r="C362" i="9" s="1"/>
  <c r="C379" i="9"/>
  <c r="A381" i="9" s="1"/>
  <c r="C359" i="9"/>
  <c r="A361" i="9" s="1"/>
  <c r="AC4" i="7"/>
  <c r="AC5" i="7"/>
  <c r="AC6" i="7"/>
  <c r="AC7" i="7"/>
  <c r="AC8" i="7"/>
  <c r="AC9" i="7"/>
  <c r="AC10" i="7"/>
  <c r="AC11" i="7"/>
  <c r="AC12" i="7"/>
  <c r="AC13" i="7"/>
  <c r="AC14" i="7"/>
  <c r="AC15" i="7"/>
  <c r="AC16" i="7"/>
  <c r="AC17" i="7"/>
  <c r="AC18" i="7"/>
  <c r="AC19" i="7"/>
  <c r="AC20" i="7"/>
  <c r="AC21" i="7"/>
  <c r="AC22" i="7"/>
  <c r="AC23" i="7"/>
  <c r="AC24" i="7"/>
  <c r="AC25" i="7"/>
  <c r="AC26" i="7"/>
  <c r="AC27" i="7"/>
  <c r="AC28" i="7"/>
  <c r="AC29" i="7"/>
  <c r="AC30" i="7"/>
  <c r="AC31" i="7"/>
  <c r="AC32" i="7"/>
  <c r="AC33" i="7"/>
  <c r="AC34" i="7"/>
  <c r="AC35" i="7"/>
  <c r="AC36" i="7"/>
  <c r="AC37" i="7"/>
  <c r="AC38" i="7"/>
  <c r="AC39" i="7"/>
  <c r="AC40" i="7"/>
  <c r="AC41" i="7"/>
  <c r="AC42" i="7"/>
  <c r="AC43" i="7"/>
  <c r="AC44" i="7"/>
  <c r="AC45" i="7"/>
  <c r="AC46" i="7"/>
  <c r="AC47" i="7"/>
  <c r="AC48" i="7"/>
  <c r="AC49" i="7"/>
  <c r="AC50" i="7"/>
  <c r="AC51" i="7"/>
  <c r="AC52" i="7"/>
  <c r="AC53" i="7"/>
  <c r="AC54" i="7"/>
  <c r="AC55" i="7"/>
  <c r="AC56" i="7"/>
  <c r="AC57" i="7"/>
  <c r="AC58" i="7"/>
  <c r="AC59" i="7"/>
  <c r="AC60" i="7"/>
  <c r="AC61" i="7"/>
  <c r="AC62" i="7"/>
  <c r="AC63" i="7"/>
  <c r="AC64" i="7"/>
  <c r="AC65" i="7"/>
  <c r="AC66" i="7"/>
  <c r="AC67" i="7"/>
  <c r="AC68" i="7"/>
  <c r="AC69" i="7"/>
  <c r="AC70" i="7"/>
  <c r="AC71" i="7"/>
  <c r="AC72" i="7"/>
  <c r="AC73" i="7"/>
  <c r="AC74" i="7"/>
  <c r="AC75" i="7"/>
  <c r="AC76" i="7"/>
  <c r="AC77" i="7"/>
  <c r="AC78" i="7"/>
  <c r="AC79" i="7"/>
  <c r="AC80" i="7"/>
  <c r="AC81" i="7"/>
  <c r="AC82" i="7"/>
  <c r="AC83" i="7"/>
  <c r="AC84" i="7"/>
  <c r="AC85" i="7"/>
  <c r="AC86" i="7"/>
  <c r="AC87" i="7"/>
  <c r="AC88" i="7"/>
  <c r="AC89" i="7"/>
  <c r="AC90" i="7"/>
  <c r="AC91" i="7"/>
  <c r="AC92" i="7"/>
  <c r="AC93" i="7"/>
  <c r="AC94" i="7"/>
  <c r="AC95" i="7"/>
  <c r="AC96" i="7"/>
  <c r="AC97" i="7"/>
  <c r="AC98" i="7"/>
  <c r="AC99" i="7"/>
  <c r="AC100" i="7"/>
  <c r="AC101" i="7"/>
  <c r="AC102" i="7"/>
  <c r="AC103" i="7"/>
  <c r="AC104" i="7"/>
  <c r="AC105" i="7"/>
  <c r="AC106" i="7"/>
  <c r="AC107" i="7"/>
  <c r="AC108" i="7"/>
  <c r="AC109" i="7"/>
  <c r="AC110" i="7"/>
  <c r="AC111" i="7"/>
  <c r="AC112" i="7"/>
  <c r="AC113" i="7"/>
  <c r="AC114" i="7"/>
  <c r="AC115" i="7"/>
  <c r="AC116" i="7"/>
  <c r="AC117" i="7"/>
  <c r="AC118" i="7"/>
  <c r="AC119" i="7"/>
  <c r="AC120" i="7"/>
  <c r="AC121" i="7"/>
  <c r="AC122" i="7"/>
  <c r="AC123" i="7"/>
  <c r="AC124" i="7" s="1"/>
  <c r="AC125" i="7" s="1"/>
  <c r="AC126" i="7" s="1"/>
  <c r="AC127" i="7" s="1"/>
  <c r="AC128" i="7" s="1"/>
  <c r="AC129" i="7" s="1"/>
  <c r="AC130" i="7" s="1"/>
  <c r="AC131" i="7" s="1"/>
  <c r="AC132" i="7" s="1"/>
  <c r="AC133" i="7" s="1"/>
  <c r="AC134" i="7" s="1"/>
  <c r="AC135" i="7" s="1"/>
  <c r="AC136" i="7" s="1"/>
  <c r="AC137" i="7" s="1"/>
  <c r="AC138" i="7" s="1"/>
  <c r="AC139" i="7" s="1"/>
  <c r="AC140" i="7" s="1"/>
  <c r="AC141" i="7" s="1"/>
  <c r="AC142" i="7" s="1"/>
  <c r="AC143" i="7" s="1"/>
  <c r="AC144" i="7" s="1"/>
  <c r="AC145" i="7" s="1"/>
  <c r="AC146" i="7" s="1"/>
  <c r="AC147" i="7" s="1"/>
  <c r="AC148" i="7" s="1"/>
  <c r="AC149" i="7" s="1"/>
  <c r="AC150" i="7" s="1"/>
  <c r="AC151" i="7" s="1"/>
  <c r="AC152" i="7" s="1"/>
  <c r="AC153" i="7" s="1"/>
  <c r="AC154" i="7" s="1"/>
  <c r="AC155" i="7" s="1"/>
  <c r="AC156" i="7" s="1"/>
  <c r="AC157" i="7" s="1"/>
  <c r="AC158" i="7" s="1"/>
  <c r="AC159" i="7" s="1"/>
  <c r="AC160" i="7" s="1"/>
  <c r="AC161" i="7" s="1"/>
  <c r="AC162" i="7" s="1"/>
  <c r="AC163" i="7" s="1"/>
  <c r="AC164" i="7" s="1"/>
  <c r="AC165" i="7" s="1"/>
  <c r="AC166" i="7" s="1"/>
  <c r="AC167" i="7" s="1"/>
  <c r="AC168" i="7" s="1"/>
  <c r="AC169" i="7" s="1"/>
  <c r="AC170" i="7" s="1"/>
  <c r="AC171" i="7" s="1"/>
  <c r="AC172" i="7" s="1"/>
  <c r="AC173" i="7" s="1"/>
  <c r="AC174" i="7" s="1"/>
  <c r="AC175" i="7" s="1"/>
  <c r="AC176" i="7" s="1"/>
  <c r="AC177" i="7" s="1"/>
  <c r="AC178" i="7" s="1"/>
  <c r="AC179" i="7" s="1"/>
  <c r="AC180" i="7" s="1"/>
  <c r="AC181" i="7" s="1"/>
  <c r="AC182" i="7" s="1"/>
  <c r="AC183" i="7" s="1"/>
  <c r="AC184" i="7" s="1"/>
  <c r="AC185" i="7" s="1"/>
  <c r="AC186" i="7" s="1"/>
  <c r="AC187" i="7" s="1"/>
  <c r="AC188" i="7" s="1"/>
  <c r="AC189" i="7" s="1"/>
  <c r="AC190" i="7" s="1"/>
  <c r="AC191" i="7" s="1"/>
  <c r="AC192" i="7" s="1"/>
  <c r="AC193" i="7" s="1"/>
  <c r="AC194" i="7" s="1"/>
  <c r="AC195" i="7" s="1"/>
  <c r="AC196" i="7" s="1"/>
  <c r="AC197" i="7" s="1"/>
  <c r="AC198" i="7" s="1"/>
  <c r="AC199" i="7" s="1"/>
  <c r="AC200" i="7" s="1"/>
  <c r="AC201" i="7" s="1"/>
  <c r="AC202" i="7" s="1"/>
  <c r="AC203" i="7" s="1"/>
  <c r="AC204" i="7" s="1"/>
  <c r="AC205" i="7" s="1"/>
  <c r="AC206" i="7" s="1"/>
  <c r="AC207" i="7" s="1"/>
  <c r="AC208" i="7" s="1"/>
  <c r="AC209" i="7" s="1"/>
  <c r="AC210" i="7" s="1"/>
  <c r="AC211" i="7" s="1"/>
  <c r="AC212" i="7" s="1"/>
  <c r="AC213" i="7" s="1"/>
  <c r="AC214" i="7" s="1"/>
  <c r="AC215" i="7" s="1"/>
  <c r="AC216" i="7" s="1"/>
  <c r="AC217" i="7" s="1"/>
  <c r="AC218" i="7" s="1"/>
  <c r="AC219" i="7" s="1"/>
  <c r="AC220" i="7" s="1"/>
  <c r="AC221" i="7" s="1"/>
  <c r="AC222" i="7" s="1"/>
  <c r="AC223" i="7" s="1"/>
  <c r="AC224" i="7" s="1"/>
  <c r="AC225" i="7" s="1"/>
  <c r="AC226" i="7" s="1"/>
  <c r="AC227" i="7" s="1"/>
  <c r="AC228" i="7" s="1"/>
  <c r="AC229" i="7" s="1"/>
  <c r="AC230" i="7" s="1"/>
  <c r="AC231" i="7" s="1"/>
  <c r="AC232" i="7" s="1"/>
  <c r="AC233" i="7" s="1"/>
  <c r="AC234" i="7" s="1"/>
  <c r="AC235" i="7" s="1"/>
  <c r="AC236" i="7" s="1"/>
  <c r="AC237" i="7" s="1"/>
  <c r="AC238" i="7" s="1"/>
  <c r="AC239" i="7" s="1"/>
  <c r="AC240" i="7" s="1"/>
  <c r="AC241" i="7" s="1"/>
  <c r="AC242" i="7" s="1"/>
  <c r="AC243" i="7" s="1"/>
  <c r="AC244" i="7" s="1"/>
  <c r="AC245" i="7" s="1"/>
  <c r="AC246" i="7" s="1"/>
  <c r="AC247" i="7" s="1"/>
  <c r="AC248" i="7" s="1"/>
  <c r="AC249" i="7" s="1"/>
  <c r="AC250" i="7" s="1"/>
  <c r="AC251" i="7" s="1"/>
  <c r="AC252" i="7" s="1"/>
  <c r="AC253" i="7" s="1"/>
  <c r="AC254" i="7" s="1"/>
  <c r="AC255" i="7" s="1"/>
  <c r="AC256" i="7" s="1"/>
  <c r="AC257" i="7" s="1"/>
  <c r="AC258" i="7" s="1"/>
  <c r="AC259" i="7" s="1"/>
  <c r="AC260" i="7" s="1"/>
  <c r="AC261" i="7" s="1"/>
  <c r="AC262" i="7" s="1"/>
  <c r="AC263" i="7" s="1"/>
  <c r="AC264" i="7" s="1"/>
  <c r="AC265" i="7" s="1"/>
  <c r="AC266" i="7" s="1"/>
  <c r="AC267" i="7" s="1"/>
  <c r="AC268" i="7" s="1"/>
  <c r="AC269" i="7" s="1"/>
  <c r="AC270" i="7" s="1"/>
  <c r="AC271" i="7" s="1"/>
  <c r="AC272" i="7" s="1"/>
  <c r="AC273" i="7" s="1"/>
  <c r="AC274" i="7" s="1"/>
  <c r="AC275" i="7" s="1"/>
  <c r="AC276" i="7" s="1"/>
  <c r="AC277" i="7" s="1"/>
  <c r="AC278" i="7" s="1"/>
  <c r="AC279" i="7" s="1"/>
  <c r="AC280" i="7" s="1"/>
  <c r="AC281" i="7" s="1"/>
  <c r="AC282" i="7" s="1"/>
  <c r="AC283" i="7" s="1"/>
  <c r="AC284" i="7" s="1"/>
  <c r="AC285" i="7" s="1"/>
  <c r="AC286" i="7" s="1"/>
  <c r="AC287" i="7" s="1"/>
  <c r="AC288" i="7" s="1"/>
  <c r="AC289" i="7" s="1"/>
  <c r="AC290" i="7" s="1"/>
  <c r="AC291" i="7" s="1"/>
  <c r="AC292" i="7" s="1"/>
  <c r="AC293" i="7" s="1"/>
  <c r="AC294" i="7" s="1"/>
  <c r="AC295" i="7" s="1"/>
  <c r="AC296" i="7" s="1"/>
  <c r="AC297" i="7" s="1"/>
  <c r="AC298" i="7" s="1"/>
  <c r="AC299" i="7" s="1"/>
  <c r="AC300" i="7" s="1"/>
  <c r="AC301" i="7" s="1"/>
  <c r="AC302" i="7" s="1"/>
  <c r="AC303" i="7" s="1"/>
  <c r="AC304" i="7" s="1"/>
  <c r="AC305" i="7" s="1"/>
  <c r="AC306" i="7" s="1"/>
  <c r="AC307" i="7" s="1"/>
  <c r="AC308" i="7" s="1"/>
  <c r="AC309" i="7" s="1"/>
  <c r="AC310" i="7" s="1"/>
  <c r="AC311" i="7" s="1"/>
  <c r="AC312" i="7" s="1"/>
  <c r="AC313" i="7" s="1"/>
  <c r="AC314" i="7" s="1"/>
  <c r="AC315" i="7" s="1"/>
  <c r="AC316" i="7" s="1"/>
  <c r="AC317" i="7" s="1"/>
  <c r="AC318" i="7" s="1"/>
  <c r="AC319" i="7" s="1"/>
  <c r="AC320" i="7" s="1"/>
  <c r="AC321" i="7" s="1"/>
  <c r="AC322" i="7" s="1"/>
  <c r="AC323" i="7" s="1"/>
  <c r="AC324" i="7" s="1"/>
  <c r="AC325" i="7" s="1"/>
  <c r="AC326" i="7" s="1"/>
  <c r="AC327" i="7" s="1"/>
  <c r="AC328" i="7" s="1"/>
  <c r="AC329" i="7" s="1"/>
  <c r="AC330" i="7" s="1"/>
  <c r="AC331" i="7" s="1"/>
  <c r="AC332" i="7" s="1"/>
  <c r="AC333" i="7" s="1"/>
  <c r="AC334" i="7" s="1"/>
  <c r="AC335" i="7" s="1"/>
  <c r="AC336" i="7" s="1"/>
  <c r="AC337" i="7" s="1"/>
  <c r="AC338" i="7" s="1"/>
  <c r="AC339" i="7" s="1"/>
  <c r="AC340" i="7" s="1"/>
  <c r="AC341" i="7" s="1"/>
  <c r="AC342" i="7" s="1"/>
  <c r="AC343" i="7" s="1"/>
  <c r="AC344" i="7" s="1"/>
  <c r="AC345" i="7" s="1"/>
  <c r="AC346" i="7" s="1"/>
  <c r="AC347" i="7" s="1"/>
  <c r="AC348" i="7" s="1"/>
  <c r="AC349" i="7" s="1"/>
  <c r="AC350" i="7" s="1"/>
  <c r="AC351" i="7" s="1"/>
  <c r="AC352" i="7" s="1"/>
  <c r="AC353" i="7" s="1"/>
  <c r="AC354" i="7" s="1"/>
  <c r="AC355" i="7" s="1"/>
  <c r="AC356" i="7" s="1"/>
  <c r="AC357" i="7" s="1"/>
  <c r="AC358" i="7" s="1"/>
  <c r="AC359" i="7" s="1"/>
  <c r="AC360" i="7" s="1"/>
  <c r="AC361" i="7" s="1"/>
  <c r="AC362" i="7" s="1"/>
  <c r="AC363" i="7" s="1"/>
  <c r="AC364" i="7" s="1"/>
  <c r="AC365" i="7" s="1"/>
  <c r="AC366" i="7" s="1"/>
  <c r="C349" i="9"/>
  <c r="A351" i="9"/>
  <c r="A341" i="9"/>
  <c r="C339" i="9"/>
  <c r="C329" i="9"/>
  <c r="A331" i="9"/>
  <c r="C319" i="9"/>
  <c r="A321" i="9"/>
  <c r="C309" i="9"/>
  <c r="A311" i="9"/>
  <c r="C299" i="9"/>
  <c r="A301" i="9"/>
  <c r="C289" i="9"/>
  <c r="A291" i="9"/>
  <c r="A282" i="9"/>
  <c r="A281" i="9"/>
  <c r="C279" i="9"/>
  <c r="C269" i="9"/>
  <c r="A271" i="9"/>
  <c r="A272" i="9"/>
  <c r="A273" i="9"/>
  <c r="A274" i="9"/>
  <c r="A275" i="9"/>
  <c r="A276" i="9"/>
  <c r="A277" i="9"/>
  <c r="C259" i="9"/>
  <c r="A261" i="9"/>
  <c r="C249" i="9"/>
  <c r="A251" i="9"/>
  <c r="C239" i="9"/>
  <c r="A241" i="9"/>
  <c r="C229" i="9"/>
  <c r="A231" i="9"/>
  <c r="C219" i="9"/>
  <c r="A221" i="9"/>
  <c r="C209" i="9"/>
  <c r="A211" i="9"/>
  <c r="C199" i="9"/>
  <c r="A201" i="9"/>
  <c r="C189" i="9"/>
  <c r="A191" i="9"/>
  <c r="C179" i="9"/>
  <c r="A181" i="9"/>
  <c r="C169" i="9"/>
  <c r="A171" i="9"/>
  <c r="V314" i="2"/>
  <c r="C129" i="9"/>
  <c r="A131" i="9"/>
  <c r="A89" i="9"/>
  <c r="C87" i="9"/>
  <c r="C97" i="9"/>
  <c r="A49" i="9"/>
  <c r="A50" i="9"/>
  <c r="A48" i="9"/>
  <c r="A47" i="9"/>
  <c r="C45" i="9"/>
  <c r="C55" i="9"/>
  <c r="C65" i="9"/>
  <c r="F5" i="9"/>
  <c r="C13" i="9"/>
  <c r="F388" i="8"/>
  <c r="F387" i="8"/>
  <c r="S384" i="8" a="1"/>
  <c r="S384" i="8"/>
  <c r="R384" i="8" a="1"/>
  <c r="R384" i="8"/>
  <c r="Q384" i="8" a="1"/>
  <c r="Q384" i="8"/>
  <c r="P384" i="8" a="1"/>
  <c r="P384" i="8"/>
  <c r="O384" i="8" a="1"/>
  <c r="O384" i="8"/>
  <c r="N384" i="8" a="1"/>
  <c r="N384" i="8"/>
  <c r="M384" i="8" a="1"/>
  <c r="M384" i="8"/>
  <c r="L384" i="8" a="1"/>
  <c r="L384" i="8"/>
  <c r="K384" i="8" a="1"/>
  <c r="K384" i="8"/>
  <c r="J384" i="8" a="1"/>
  <c r="J384" i="8"/>
  <c r="I384" i="8" a="1"/>
  <c r="I384" i="8"/>
  <c r="H384" i="8" a="1"/>
  <c r="H384" i="8"/>
  <c r="G384" i="8" a="1"/>
  <c r="G384" i="8"/>
  <c r="F384" i="8" a="1"/>
  <c r="F384" i="8"/>
  <c r="U384" i="8"/>
  <c r="S383" i="8"/>
  <c r="R383" i="8"/>
  <c r="Q383" i="8"/>
  <c r="P383" i="8"/>
  <c r="O383" i="8"/>
  <c r="N383" i="8"/>
  <c r="M383" i="8"/>
  <c r="L383" i="8"/>
  <c r="K383" i="8"/>
  <c r="J383" i="8"/>
  <c r="I383" i="8"/>
  <c r="H383" i="8"/>
  <c r="G383" i="8"/>
  <c r="F383" i="8"/>
  <c r="S382" i="8"/>
  <c r="R382" i="8"/>
  <c r="Q382" i="8"/>
  <c r="P382" i="8"/>
  <c r="O382" i="8"/>
  <c r="N382" i="8"/>
  <c r="M382" i="8"/>
  <c r="L382" i="8"/>
  <c r="K382" i="8"/>
  <c r="J382" i="8"/>
  <c r="I382" i="8"/>
  <c r="H382" i="8"/>
  <c r="G382" i="8"/>
  <c r="F382" i="8"/>
  <c r="S381" i="8"/>
  <c r="R381" i="8"/>
  <c r="Q381" i="8"/>
  <c r="P381" i="8"/>
  <c r="O381" i="8"/>
  <c r="N381" i="8"/>
  <c r="M381" i="8"/>
  <c r="L381" i="8"/>
  <c r="K381" i="8"/>
  <c r="J381" i="8"/>
  <c r="I381" i="8"/>
  <c r="H381" i="8"/>
  <c r="G381" i="8"/>
  <c r="F381" i="8"/>
  <c r="S380" i="8"/>
  <c r="R380" i="8"/>
  <c r="Q380" i="8"/>
  <c r="P380" i="8"/>
  <c r="O380" i="8"/>
  <c r="N380" i="8"/>
  <c r="M380" i="8"/>
  <c r="L380" i="8"/>
  <c r="K380" i="8"/>
  <c r="J380" i="8"/>
  <c r="I380" i="8"/>
  <c r="H380" i="8"/>
  <c r="G380" i="8"/>
  <c r="F380" i="8"/>
  <c r="S379" i="8"/>
  <c r="R379" i="8"/>
  <c r="Q379" i="8"/>
  <c r="P379" i="8"/>
  <c r="O379" i="8"/>
  <c r="N379" i="8"/>
  <c r="M379" i="8"/>
  <c r="L379" i="8"/>
  <c r="K379" i="8"/>
  <c r="J379" i="8"/>
  <c r="I379" i="8"/>
  <c r="H379" i="8"/>
  <c r="G379" i="8"/>
  <c r="F379" i="8"/>
  <c r="S378" i="8"/>
  <c r="R378" i="8"/>
  <c r="Q378" i="8"/>
  <c r="P378" i="8"/>
  <c r="O378" i="8"/>
  <c r="N378" i="8"/>
  <c r="M378" i="8"/>
  <c r="L378" i="8"/>
  <c r="K378" i="8"/>
  <c r="J378" i="8"/>
  <c r="I378" i="8"/>
  <c r="H378" i="8"/>
  <c r="G378" i="8"/>
  <c r="F378" i="8"/>
  <c r="S377" i="8"/>
  <c r="R377" i="8"/>
  <c r="Q377" i="8"/>
  <c r="P377" i="8"/>
  <c r="O377" i="8"/>
  <c r="N377" i="8"/>
  <c r="M377" i="8"/>
  <c r="L377" i="8"/>
  <c r="K377" i="8"/>
  <c r="J377" i="8"/>
  <c r="I377" i="8"/>
  <c r="H377" i="8"/>
  <c r="G377" i="8"/>
  <c r="F377" i="8"/>
  <c r="S376" i="8"/>
  <c r="R376" i="8"/>
  <c r="Q376" i="8"/>
  <c r="P376" i="8"/>
  <c r="O376" i="8"/>
  <c r="N376" i="8"/>
  <c r="M376" i="8"/>
  <c r="L376" i="8"/>
  <c r="K376" i="8"/>
  <c r="J376" i="8"/>
  <c r="I376" i="8"/>
  <c r="H376" i="8"/>
  <c r="G376" i="8"/>
  <c r="F376" i="8"/>
  <c r="S375" i="8"/>
  <c r="R375" i="8"/>
  <c r="Q375" i="8"/>
  <c r="P375" i="8"/>
  <c r="O375" i="8"/>
  <c r="N375" i="8"/>
  <c r="M375" i="8"/>
  <c r="L375" i="8"/>
  <c r="K375" i="8"/>
  <c r="J375" i="8"/>
  <c r="I375" i="8"/>
  <c r="H375" i="8"/>
  <c r="G375" i="8"/>
  <c r="F375" i="8"/>
  <c r="Y366" i="8"/>
  <c r="X366" i="8"/>
  <c r="W366" i="8"/>
  <c r="V366" i="8"/>
  <c r="U366" i="8"/>
  <c r="Y365" i="8"/>
  <c r="X365" i="8"/>
  <c r="W365" i="8"/>
  <c r="V365" i="8"/>
  <c r="U365" i="8"/>
  <c r="Y364" i="8"/>
  <c r="X364" i="8"/>
  <c r="W364" i="8"/>
  <c r="V364" i="8"/>
  <c r="U364" i="8"/>
  <c r="Y363" i="8"/>
  <c r="X363" i="8"/>
  <c r="W363" i="8"/>
  <c r="V363" i="8"/>
  <c r="U363" i="8"/>
  <c r="Y362" i="8"/>
  <c r="X362" i="8"/>
  <c r="W362" i="8"/>
  <c r="V362" i="8"/>
  <c r="U362" i="8"/>
  <c r="Y361" i="8"/>
  <c r="X361" i="8"/>
  <c r="W361" i="8"/>
  <c r="V361" i="8"/>
  <c r="U361" i="8"/>
  <c r="Y360" i="8"/>
  <c r="X360" i="8"/>
  <c r="W360" i="8"/>
  <c r="V360" i="8"/>
  <c r="U360" i="8"/>
  <c r="Y359" i="8"/>
  <c r="X359" i="8"/>
  <c r="W359" i="8"/>
  <c r="V359" i="8"/>
  <c r="U359" i="8"/>
  <c r="Y358" i="8"/>
  <c r="X358" i="8"/>
  <c r="W358" i="8"/>
  <c r="V358" i="8"/>
  <c r="U358" i="8"/>
  <c r="Y357" i="8"/>
  <c r="X357" i="8"/>
  <c r="W357" i="8"/>
  <c r="V357" i="8"/>
  <c r="U357" i="8"/>
  <c r="Y356" i="8"/>
  <c r="X356" i="8"/>
  <c r="W356" i="8"/>
  <c r="V356" i="8"/>
  <c r="U356" i="8"/>
  <c r="Y355" i="8"/>
  <c r="X355" i="8"/>
  <c r="W355" i="8"/>
  <c r="V355" i="8"/>
  <c r="U355" i="8"/>
  <c r="Y354" i="8"/>
  <c r="X354" i="8"/>
  <c r="W354" i="8"/>
  <c r="V354" i="8"/>
  <c r="U354" i="8"/>
  <c r="Y353" i="8"/>
  <c r="X353" i="8"/>
  <c r="W353" i="8"/>
  <c r="V353" i="8"/>
  <c r="U353" i="8"/>
  <c r="Y352" i="8"/>
  <c r="X352" i="8"/>
  <c r="W352" i="8"/>
  <c r="V352" i="8"/>
  <c r="U352" i="8"/>
  <c r="Y351" i="8"/>
  <c r="X351" i="8"/>
  <c r="W351" i="8"/>
  <c r="V351" i="8"/>
  <c r="U351" i="8"/>
  <c r="Y350" i="8"/>
  <c r="X350" i="8"/>
  <c r="W350" i="8"/>
  <c r="V350" i="8"/>
  <c r="U350" i="8"/>
  <c r="Y349" i="8"/>
  <c r="X349" i="8"/>
  <c r="W349" i="8"/>
  <c r="V349" i="8"/>
  <c r="U349" i="8"/>
  <c r="Y348" i="8"/>
  <c r="X348" i="8"/>
  <c r="W348" i="8"/>
  <c r="V348" i="8"/>
  <c r="U348" i="8"/>
  <c r="Y347" i="8"/>
  <c r="X347" i="8"/>
  <c r="W347" i="8"/>
  <c r="V347" i="8"/>
  <c r="U347" i="8"/>
  <c r="Y346" i="8"/>
  <c r="X346" i="8"/>
  <c r="W346" i="8"/>
  <c r="V346" i="8"/>
  <c r="U346" i="8"/>
  <c r="Y345" i="8"/>
  <c r="X345" i="8"/>
  <c r="W345" i="8"/>
  <c r="V345" i="8"/>
  <c r="U345" i="8"/>
  <c r="Y344" i="8"/>
  <c r="X344" i="8"/>
  <c r="W344" i="8"/>
  <c r="V344" i="8"/>
  <c r="U344" i="8"/>
  <c r="Y343" i="8"/>
  <c r="X343" i="8"/>
  <c r="W343" i="8"/>
  <c r="V343" i="8"/>
  <c r="U343" i="8"/>
  <c r="Y342" i="8"/>
  <c r="X342" i="8"/>
  <c r="W342" i="8"/>
  <c r="V342" i="8"/>
  <c r="U342" i="8"/>
  <c r="Y341" i="8"/>
  <c r="X341" i="8"/>
  <c r="W341" i="8"/>
  <c r="V341" i="8"/>
  <c r="U341" i="8"/>
  <c r="Y340" i="8"/>
  <c r="X340" i="8"/>
  <c r="W340" i="8"/>
  <c r="V340" i="8"/>
  <c r="U340" i="8"/>
  <c r="Y339" i="8"/>
  <c r="X339" i="8"/>
  <c r="W339" i="8"/>
  <c r="V339" i="8"/>
  <c r="U339" i="8"/>
  <c r="Y338" i="8"/>
  <c r="X338" i="8"/>
  <c r="W338" i="8"/>
  <c r="V338" i="8"/>
  <c r="U338" i="8"/>
  <c r="Y337" i="8"/>
  <c r="X337" i="8"/>
  <c r="W337" i="8"/>
  <c r="V337" i="8"/>
  <c r="U337" i="8"/>
  <c r="Y336" i="8"/>
  <c r="X336" i="8"/>
  <c r="W336" i="8"/>
  <c r="V336" i="8"/>
  <c r="U336" i="8"/>
  <c r="Y335" i="8"/>
  <c r="X335" i="8"/>
  <c r="W335" i="8"/>
  <c r="V335" i="8"/>
  <c r="U335" i="8"/>
  <c r="Y334" i="8"/>
  <c r="X334" i="8"/>
  <c r="W334" i="8"/>
  <c r="V334" i="8"/>
  <c r="U334" i="8"/>
  <c r="Y333" i="8"/>
  <c r="X333" i="8"/>
  <c r="W333" i="8"/>
  <c r="V333" i="8"/>
  <c r="U333" i="8"/>
  <c r="Y332" i="8"/>
  <c r="X332" i="8"/>
  <c r="W332" i="8"/>
  <c r="V332" i="8"/>
  <c r="U332" i="8"/>
  <c r="Y331" i="8"/>
  <c r="X331" i="8"/>
  <c r="W331" i="8"/>
  <c r="V331" i="8"/>
  <c r="U331" i="8"/>
  <c r="Y330" i="8"/>
  <c r="X330" i="8"/>
  <c r="W330" i="8"/>
  <c r="V330" i="8"/>
  <c r="U330" i="8"/>
  <c r="Y329" i="8"/>
  <c r="X329" i="8"/>
  <c r="W329" i="8"/>
  <c r="V329" i="8"/>
  <c r="U329" i="8"/>
  <c r="Y328" i="8"/>
  <c r="X328" i="8"/>
  <c r="W328" i="8"/>
  <c r="V328" i="8"/>
  <c r="U328" i="8"/>
  <c r="Y327" i="8"/>
  <c r="X327" i="8"/>
  <c r="W327" i="8"/>
  <c r="V327" i="8"/>
  <c r="U327" i="8"/>
  <c r="Y326" i="8"/>
  <c r="X326" i="8"/>
  <c r="W326" i="8"/>
  <c r="V326" i="8"/>
  <c r="U326" i="8"/>
  <c r="Y325" i="8"/>
  <c r="X325" i="8"/>
  <c r="W325" i="8"/>
  <c r="V325" i="8"/>
  <c r="U325" i="8"/>
  <c r="Y324" i="8"/>
  <c r="X324" i="8"/>
  <c r="W324" i="8"/>
  <c r="V324" i="8"/>
  <c r="U324" i="8"/>
  <c r="Y323" i="8"/>
  <c r="X323" i="8"/>
  <c r="W323" i="8"/>
  <c r="V323" i="8"/>
  <c r="U323" i="8"/>
  <c r="Y322" i="8"/>
  <c r="X322" i="8"/>
  <c r="W322" i="8"/>
  <c r="V322" i="8"/>
  <c r="U322" i="8"/>
  <c r="Y321" i="8"/>
  <c r="X321" i="8"/>
  <c r="W321" i="8"/>
  <c r="V321" i="8"/>
  <c r="U321" i="8"/>
  <c r="Y320" i="8"/>
  <c r="X320" i="8"/>
  <c r="W320" i="8"/>
  <c r="V320" i="8"/>
  <c r="U320" i="8"/>
  <c r="Y319" i="8"/>
  <c r="X319" i="8"/>
  <c r="W319" i="8"/>
  <c r="V319" i="8"/>
  <c r="U319" i="8"/>
  <c r="Y318" i="8"/>
  <c r="X318" i="8"/>
  <c r="W318" i="8"/>
  <c r="V318" i="8"/>
  <c r="U318" i="8"/>
  <c r="Y317" i="8"/>
  <c r="X317" i="8"/>
  <c r="W317" i="8"/>
  <c r="V317" i="8"/>
  <c r="U317" i="8"/>
  <c r="Y316" i="8"/>
  <c r="X316" i="8"/>
  <c r="W316" i="8"/>
  <c r="V316" i="8"/>
  <c r="U316" i="8"/>
  <c r="Y315" i="8"/>
  <c r="X315" i="8"/>
  <c r="W315" i="8"/>
  <c r="V315" i="8"/>
  <c r="U315" i="8"/>
  <c r="Y314" i="8"/>
  <c r="X314" i="8"/>
  <c r="W314" i="8"/>
  <c r="V314" i="8"/>
  <c r="U314" i="8"/>
  <c r="Y313" i="8"/>
  <c r="X313" i="8"/>
  <c r="W313" i="8"/>
  <c r="V313" i="8"/>
  <c r="U313" i="8"/>
  <c r="Y312" i="8"/>
  <c r="X312" i="8"/>
  <c r="W312" i="8"/>
  <c r="V312" i="8"/>
  <c r="U312" i="8"/>
  <c r="Y311" i="8"/>
  <c r="X311" i="8"/>
  <c r="W311" i="8"/>
  <c r="V311" i="8"/>
  <c r="U311" i="8"/>
  <c r="Y310" i="8"/>
  <c r="X310" i="8"/>
  <c r="W310" i="8"/>
  <c r="V310" i="8"/>
  <c r="U310" i="8"/>
  <c r="Y309" i="8"/>
  <c r="X309" i="8"/>
  <c r="W309" i="8"/>
  <c r="V309" i="8"/>
  <c r="U309" i="8"/>
  <c r="Y308" i="8"/>
  <c r="X308" i="8"/>
  <c r="W308" i="8"/>
  <c r="V308" i="8"/>
  <c r="U308" i="8"/>
  <c r="Y307" i="8"/>
  <c r="X307" i="8"/>
  <c r="W307" i="8"/>
  <c r="V307" i="8"/>
  <c r="U307" i="8"/>
  <c r="Y306" i="8"/>
  <c r="X306" i="8"/>
  <c r="W306" i="8"/>
  <c r="V306" i="8"/>
  <c r="U306" i="8"/>
  <c r="Y305" i="8"/>
  <c r="X305" i="8"/>
  <c r="W305" i="8"/>
  <c r="V305" i="8"/>
  <c r="U305" i="8"/>
  <c r="Y304" i="8"/>
  <c r="X304" i="8"/>
  <c r="W304" i="8"/>
  <c r="V304" i="8"/>
  <c r="U304" i="8"/>
  <c r="Y303" i="8"/>
  <c r="X303" i="8"/>
  <c r="W303" i="8"/>
  <c r="V303" i="8"/>
  <c r="U303" i="8"/>
  <c r="Y302" i="8"/>
  <c r="X302" i="8"/>
  <c r="W302" i="8"/>
  <c r="V302" i="8"/>
  <c r="U302" i="8"/>
  <c r="Y301" i="8"/>
  <c r="X301" i="8"/>
  <c r="W301" i="8"/>
  <c r="V301" i="8"/>
  <c r="U301" i="8"/>
  <c r="Y300" i="8"/>
  <c r="X300" i="8"/>
  <c r="W300" i="8"/>
  <c r="V300" i="8"/>
  <c r="U300" i="8"/>
  <c r="Y299" i="8"/>
  <c r="X299" i="8"/>
  <c r="W299" i="8"/>
  <c r="V299" i="8"/>
  <c r="U299" i="8"/>
  <c r="Y298" i="8"/>
  <c r="X298" i="8"/>
  <c r="W298" i="8"/>
  <c r="V298" i="8"/>
  <c r="U298" i="8"/>
  <c r="Y297" i="8"/>
  <c r="X297" i="8"/>
  <c r="W297" i="8"/>
  <c r="V297" i="8"/>
  <c r="U297" i="8"/>
  <c r="Y296" i="8"/>
  <c r="X296" i="8"/>
  <c r="W296" i="8"/>
  <c r="V296" i="8"/>
  <c r="U296" i="8"/>
  <c r="Y295" i="8"/>
  <c r="X295" i="8"/>
  <c r="W295" i="8"/>
  <c r="V295" i="8"/>
  <c r="U295" i="8"/>
  <c r="Y294" i="8"/>
  <c r="X294" i="8"/>
  <c r="W294" i="8"/>
  <c r="V294" i="8"/>
  <c r="U294" i="8"/>
  <c r="Y293" i="8"/>
  <c r="X293" i="8"/>
  <c r="W293" i="8"/>
  <c r="V293" i="8"/>
  <c r="U293" i="8"/>
  <c r="Y292" i="8"/>
  <c r="X292" i="8"/>
  <c r="W292" i="8"/>
  <c r="V292" i="8"/>
  <c r="U292" i="8"/>
  <c r="Y291" i="8"/>
  <c r="X291" i="8"/>
  <c r="W291" i="8"/>
  <c r="V291" i="8"/>
  <c r="U291" i="8"/>
  <c r="Y290" i="8"/>
  <c r="X290" i="8"/>
  <c r="W290" i="8"/>
  <c r="V290" i="8"/>
  <c r="U290" i="8"/>
  <c r="Y289" i="8"/>
  <c r="X289" i="8"/>
  <c r="W289" i="8"/>
  <c r="V289" i="8"/>
  <c r="U289" i="8"/>
  <c r="Y288" i="8"/>
  <c r="X288" i="8"/>
  <c r="W288" i="8"/>
  <c r="V288" i="8"/>
  <c r="U288" i="8"/>
  <c r="Y287" i="8"/>
  <c r="X287" i="8"/>
  <c r="W287" i="8"/>
  <c r="V287" i="8"/>
  <c r="U287" i="8"/>
  <c r="Y286" i="8"/>
  <c r="X286" i="8"/>
  <c r="W286" i="8"/>
  <c r="V286" i="8"/>
  <c r="U286" i="8"/>
  <c r="Y285" i="8"/>
  <c r="X285" i="8"/>
  <c r="W285" i="8"/>
  <c r="V285" i="8"/>
  <c r="U285" i="8"/>
  <c r="Y284" i="8"/>
  <c r="X284" i="8"/>
  <c r="W284" i="8"/>
  <c r="V284" i="8"/>
  <c r="U284" i="8"/>
  <c r="Y283" i="8"/>
  <c r="X283" i="8"/>
  <c r="W283" i="8"/>
  <c r="V283" i="8"/>
  <c r="U283" i="8"/>
  <c r="Y282" i="8"/>
  <c r="X282" i="8"/>
  <c r="W282" i="8"/>
  <c r="V282" i="8"/>
  <c r="U282" i="8"/>
  <c r="Y281" i="8"/>
  <c r="X281" i="8"/>
  <c r="W281" i="8"/>
  <c r="V281" i="8"/>
  <c r="U281" i="8"/>
  <c r="Y280" i="8"/>
  <c r="X280" i="8"/>
  <c r="W280" i="8"/>
  <c r="V280" i="8"/>
  <c r="U280" i="8"/>
  <c r="Y279" i="8"/>
  <c r="X279" i="8"/>
  <c r="W279" i="8"/>
  <c r="V279" i="8"/>
  <c r="U279" i="8"/>
  <c r="Y278" i="8"/>
  <c r="X278" i="8"/>
  <c r="W278" i="8"/>
  <c r="V278" i="8"/>
  <c r="U278" i="8"/>
  <c r="Y277" i="8"/>
  <c r="X277" i="8"/>
  <c r="W277" i="8"/>
  <c r="V277" i="8"/>
  <c r="U277" i="8"/>
  <c r="Y276" i="8"/>
  <c r="X276" i="8"/>
  <c r="W276" i="8"/>
  <c r="V276" i="8"/>
  <c r="U276" i="8"/>
  <c r="Y275" i="8"/>
  <c r="X275" i="8"/>
  <c r="W275" i="8"/>
  <c r="V275" i="8"/>
  <c r="U275" i="8"/>
  <c r="Y274" i="8"/>
  <c r="X274" i="8"/>
  <c r="W274" i="8"/>
  <c r="V274" i="8"/>
  <c r="U274" i="8"/>
  <c r="Y273" i="8"/>
  <c r="X273" i="8"/>
  <c r="W273" i="8"/>
  <c r="V273" i="8"/>
  <c r="U273" i="8"/>
  <c r="Y272" i="8"/>
  <c r="X272" i="8"/>
  <c r="W272" i="8"/>
  <c r="V272" i="8"/>
  <c r="U272" i="8"/>
  <c r="Y271" i="8"/>
  <c r="X271" i="8"/>
  <c r="W271" i="8"/>
  <c r="V271" i="8"/>
  <c r="U271" i="8"/>
  <c r="Y270" i="8"/>
  <c r="X270" i="8"/>
  <c r="W270" i="8"/>
  <c r="V270" i="8"/>
  <c r="U270" i="8"/>
  <c r="Y269" i="8"/>
  <c r="X269" i="8"/>
  <c r="W269" i="8"/>
  <c r="V269" i="8"/>
  <c r="U269" i="8"/>
  <c r="Y268" i="8"/>
  <c r="X268" i="8"/>
  <c r="W268" i="8"/>
  <c r="V268" i="8"/>
  <c r="U268" i="8"/>
  <c r="Y267" i="8"/>
  <c r="X267" i="8"/>
  <c r="W267" i="8"/>
  <c r="V267" i="8"/>
  <c r="U267" i="8"/>
  <c r="Y266" i="8"/>
  <c r="X266" i="8"/>
  <c r="W266" i="8"/>
  <c r="V266" i="8"/>
  <c r="U266" i="8"/>
  <c r="Y265" i="8"/>
  <c r="X265" i="8"/>
  <c r="W265" i="8"/>
  <c r="V265" i="8"/>
  <c r="U265" i="8"/>
  <c r="Y264" i="8"/>
  <c r="X264" i="8"/>
  <c r="W264" i="8"/>
  <c r="V264" i="8"/>
  <c r="U264" i="8"/>
  <c r="Y263" i="8"/>
  <c r="X263" i="8"/>
  <c r="W263" i="8"/>
  <c r="V263" i="8"/>
  <c r="U263" i="8"/>
  <c r="Y262" i="8"/>
  <c r="X262" i="8"/>
  <c r="W262" i="8"/>
  <c r="V262" i="8"/>
  <c r="U262" i="8"/>
  <c r="Y261" i="8"/>
  <c r="X261" i="8"/>
  <c r="W261" i="8"/>
  <c r="V261" i="8"/>
  <c r="U261" i="8"/>
  <c r="Y260" i="8"/>
  <c r="X260" i="8"/>
  <c r="W260" i="8"/>
  <c r="V260" i="8"/>
  <c r="U260" i="8"/>
  <c r="Y259" i="8"/>
  <c r="X259" i="8"/>
  <c r="W259" i="8"/>
  <c r="V259" i="8"/>
  <c r="U259" i="8"/>
  <c r="Y258" i="8"/>
  <c r="X258" i="8"/>
  <c r="W258" i="8"/>
  <c r="V258" i="8"/>
  <c r="U258" i="8"/>
  <c r="Y257" i="8"/>
  <c r="X257" i="8"/>
  <c r="W257" i="8"/>
  <c r="V257" i="8"/>
  <c r="U257" i="8"/>
  <c r="Y256" i="8"/>
  <c r="X256" i="8"/>
  <c r="W256" i="8"/>
  <c r="V256" i="8"/>
  <c r="U256" i="8"/>
  <c r="Y255" i="8"/>
  <c r="X255" i="8"/>
  <c r="W255" i="8"/>
  <c r="V255" i="8"/>
  <c r="U255" i="8"/>
  <c r="Y254" i="8"/>
  <c r="X254" i="8"/>
  <c r="W254" i="8"/>
  <c r="V254" i="8"/>
  <c r="U254" i="8"/>
  <c r="Y253" i="8"/>
  <c r="X253" i="8"/>
  <c r="W253" i="8"/>
  <c r="V253" i="8"/>
  <c r="U253" i="8"/>
  <c r="Y252" i="8"/>
  <c r="X252" i="8"/>
  <c r="W252" i="8"/>
  <c r="V252" i="8"/>
  <c r="U252" i="8"/>
  <c r="Y251" i="8"/>
  <c r="X251" i="8"/>
  <c r="W251" i="8"/>
  <c r="V251" i="8"/>
  <c r="U251" i="8"/>
  <c r="Y250" i="8"/>
  <c r="X250" i="8"/>
  <c r="W250" i="8"/>
  <c r="V250" i="8"/>
  <c r="U250" i="8"/>
  <c r="Y249" i="8"/>
  <c r="X249" i="8"/>
  <c r="W249" i="8"/>
  <c r="V249" i="8"/>
  <c r="U249" i="8"/>
  <c r="Y248" i="8"/>
  <c r="X248" i="8"/>
  <c r="W248" i="8"/>
  <c r="V248" i="8"/>
  <c r="U248" i="8"/>
  <c r="Y247" i="8"/>
  <c r="X247" i="8"/>
  <c r="W247" i="8"/>
  <c r="V247" i="8"/>
  <c r="U247" i="8"/>
  <c r="Y246" i="8"/>
  <c r="X246" i="8"/>
  <c r="W246" i="8"/>
  <c r="V246" i="8"/>
  <c r="U246" i="8"/>
  <c r="Y245" i="8"/>
  <c r="X245" i="8"/>
  <c r="W245" i="8"/>
  <c r="V245" i="8"/>
  <c r="U245" i="8"/>
  <c r="Y244" i="8"/>
  <c r="X244" i="8"/>
  <c r="W244" i="8"/>
  <c r="V244" i="8"/>
  <c r="U244" i="8"/>
  <c r="Y243" i="8"/>
  <c r="X243" i="8"/>
  <c r="W243" i="8"/>
  <c r="V243" i="8"/>
  <c r="U243" i="8"/>
  <c r="Y242" i="8"/>
  <c r="X242" i="8"/>
  <c r="W242" i="8"/>
  <c r="V242" i="8"/>
  <c r="U242" i="8"/>
  <c r="Y241" i="8"/>
  <c r="X241" i="8"/>
  <c r="W241" i="8"/>
  <c r="V241" i="8"/>
  <c r="U241" i="8"/>
  <c r="Y240" i="8"/>
  <c r="X240" i="8"/>
  <c r="W240" i="8"/>
  <c r="V240" i="8"/>
  <c r="U240" i="8"/>
  <c r="Y239" i="8"/>
  <c r="X239" i="8"/>
  <c r="W239" i="8"/>
  <c r="V239" i="8"/>
  <c r="U239" i="8"/>
  <c r="Y238" i="8"/>
  <c r="X238" i="8"/>
  <c r="W238" i="8"/>
  <c r="V238" i="8"/>
  <c r="U238" i="8"/>
  <c r="Y237" i="8"/>
  <c r="X237" i="8"/>
  <c r="W237" i="8"/>
  <c r="V237" i="8"/>
  <c r="U237" i="8"/>
  <c r="Y236" i="8"/>
  <c r="X236" i="8"/>
  <c r="W236" i="8"/>
  <c r="V236" i="8"/>
  <c r="U236" i="8"/>
  <c r="Y235" i="8"/>
  <c r="X235" i="8"/>
  <c r="W235" i="8"/>
  <c r="V235" i="8"/>
  <c r="U235" i="8"/>
  <c r="Y234" i="8"/>
  <c r="X234" i="8"/>
  <c r="W234" i="8"/>
  <c r="V234" i="8"/>
  <c r="U234" i="8"/>
  <c r="Y233" i="8"/>
  <c r="X233" i="8"/>
  <c r="W233" i="8"/>
  <c r="V233" i="8"/>
  <c r="U233" i="8"/>
  <c r="Y232" i="8"/>
  <c r="X232" i="8"/>
  <c r="W232" i="8"/>
  <c r="V232" i="8"/>
  <c r="U232" i="8"/>
  <c r="Y231" i="8"/>
  <c r="X231" i="8"/>
  <c r="W231" i="8"/>
  <c r="V231" i="8"/>
  <c r="U231" i="8"/>
  <c r="Y230" i="8"/>
  <c r="X230" i="8"/>
  <c r="W230" i="8"/>
  <c r="V230" i="8"/>
  <c r="U230" i="8"/>
  <c r="Y229" i="8"/>
  <c r="X229" i="8"/>
  <c r="W229" i="8"/>
  <c r="V229" i="8"/>
  <c r="U229" i="8"/>
  <c r="Y228" i="8"/>
  <c r="X228" i="8"/>
  <c r="W228" i="8"/>
  <c r="V228" i="8"/>
  <c r="U228" i="8"/>
  <c r="Y227" i="8"/>
  <c r="X227" i="8"/>
  <c r="W227" i="8"/>
  <c r="V227" i="8"/>
  <c r="U227" i="8"/>
  <c r="Y226" i="8"/>
  <c r="X226" i="8"/>
  <c r="W226" i="8"/>
  <c r="V226" i="8"/>
  <c r="U226" i="8"/>
  <c r="Y225" i="8"/>
  <c r="X225" i="8"/>
  <c r="W225" i="8"/>
  <c r="V225" i="8"/>
  <c r="U225" i="8"/>
  <c r="Y224" i="8"/>
  <c r="X224" i="8"/>
  <c r="W224" i="8"/>
  <c r="V224" i="8"/>
  <c r="U224" i="8"/>
  <c r="Y223" i="8"/>
  <c r="X223" i="8"/>
  <c r="W223" i="8"/>
  <c r="V223" i="8"/>
  <c r="U223" i="8"/>
  <c r="Y222" i="8"/>
  <c r="X222" i="8"/>
  <c r="W222" i="8"/>
  <c r="V222" i="8"/>
  <c r="U222" i="8"/>
  <c r="Y221" i="8"/>
  <c r="X221" i="8"/>
  <c r="W221" i="8"/>
  <c r="V221" i="8"/>
  <c r="U221" i="8"/>
  <c r="Y220" i="8"/>
  <c r="X220" i="8"/>
  <c r="W220" i="8"/>
  <c r="V220" i="8"/>
  <c r="U220" i="8"/>
  <c r="Y219" i="8"/>
  <c r="X219" i="8"/>
  <c r="W219" i="8"/>
  <c r="V219" i="8"/>
  <c r="U219" i="8"/>
  <c r="Y218" i="8"/>
  <c r="X218" i="8"/>
  <c r="W218" i="8"/>
  <c r="V218" i="8"/>
  <c r="U218" i="8"/>
  <c r="Y217" i="8"/>
  <c r="X217" i="8"/>
  <c r="W217" i="8"/>
  <c r="V217" i="8"/>
  <c r="U217" i="8"/>
  <c r="Y216" i="8"/>
  <c r="X216" i="8"/>
  <c r="W216" i="8"/>
  <c r="V216" i="8"/>
  <c r="U216" i="8"/>
  <c r="Y215" i="8"/>
  <c r="X215" i="8"/>
  <c r="W215" i="8"/>
  <c r="V215" i="8"/>
  <c r="U215" i="8"/>
  <c r="Y214" i="8"/>
  <c r="X214" i="8"/>
  <c r="W214" i="8"/>
  <c r="V214" i="8"/>
  <c r="U214" i="8"/>
  <c r="Y213" i="8"/>
  <c r="X213" i="8"/>
  <c r="W213" i="8"/>
  <c r="V213" i="8"/>
  <c r="U213" i="8"/>
  <c r="Y212" i="8"/>
  <c r="X212" i="8"/>
  <c r="W212" i="8"/>
  <c r="V212" i="8"/>
  <c r="U212" i="8"/>
  <c r="Y211" i="8"/>
  <c r="X211" i="8"/>
  <c r="W211" i="8"/>
  <c r="V211" i="8"/>
  <c r="U211" i="8"/>
  <c r="Y210" i="8"/>
  <c r="X210" i="8"/>
  <c r="W210" i="8"/>
  <c r="V210" i="8"/>
  <c r="U210" i="8"/>
  <c r="Y209" i="8"/>
  <c r="X209" i="8"/>
  <c r="W209" i="8"/>
  <c r="V209" i="8"/>
  <c r="U209" i="8"/>
  <c r="Y208" i="8"/>
  <c r="X208" i="8"/>
  <c r="W208" i="8"/>
  <c r="V208" i="8"/>
  <c r="U208" i="8"/>
  <c r="Y207" i="8"/>
  <c r="X207" i="8"/>
  <c r="W207" i="8"/>
  <c r="V207" i="8"/>
  <c r="U207" i="8"/>
  <c r="Y206" i="8"/>
  <c r="X206" i="8"/>
  <c r="W206" i="8"/>
  <c r="V206" i="8"/>
  <c r="U206" i="8"/>
  <c r="Y205" i="8"/>
  <c r="X205" i="8"/>
  <c r="W205" i="8"/>
  <c r="V205" i="8"/>
  <c r="U205" i="8"/>
  <c r="Y204" i="8"/>
  <c r="X204" i="8"/>
  <c r="W204" i="8"/>
  <c r="V204" i="8"/>
  <c r="U204" i="8"/>
  <c r="Y203" i="8"/>
  <c r="X203" i="8"/>
  <c r="W203" i="8"/>
  <c r="V203" i="8"/>
  <c r="U203" i="8"/>
  <c r="Y202" i="8"/>
  <c r="X202" i="8"/>
  <c r="W202" i="8"/>
  <c r="V202" i="8"/>
  <c r="U202" i="8"/>
  <c r="Y201" i="8"/>
  <c r="X201" i="8"/>
  <c r="W201" i="8"/>
  <c r="V201" i="8"/>
  <c r="U201" i="8"/>
  <c r="Y200" i="8"/>
  <c r="X200" i="8"/>
  <c r="W200" i="8"/>
  <c r="V200" i="8"/>
  <c r="U200" i="8"/>
  <c r="Y199" i="8"/>
  <c r="X199" i="8"/>
  <c r="W199" i="8"/>
  <c r="V199" i="8"/>
  <c r="U199" i="8"/>
  <c r="Y198" i="8"/>
  <c r="X198" i="8"/>
  <c r="W198" i="8"/>
  <c r="V198" i="8"/>
  <c r="U198" i="8"/>
  <c r="Y197" i="8"/>
  <c r="X197" i="8"/>
  <c r="W197" i="8"/>
  <c r="V197" i="8"/>
  <c r="U197" i="8"/>
  <c r="Y196" i="8"/>
  <c r="X196" i="8"/>
  <c r="W196" i="8"/>
  <c r="V196" i="8"/>
  <c r="U196" i="8"/>
  <c r="Y195" i="8"/>
  <c r="X195" i="8"/>
  <c r="W195" i="8"/>
  <c r="V195" i="8"/>
  <c r="U195" i="8"/>
  <c r="Y194" i="8"/>
  <c r="X194" i="8"/>
  <c r="W194" i="8"/>
  <c r="V194" i="8"/>
  <c r="U194" i="8"/>
  <c r="Y193" i="8"/>
  <c r="X193" i="8"/>
  <c r="W193" i="8"/>
  <c r="V193" i="8"/>
  <c r="U193" i="8"/>
  <c r="Y192" i="8"/>
  <c r="X192" i="8"/>
  <c r="W192" i="8"/>
  <c r="V192" i="8"/>
  <c r="U192" i="8"/>
  <c r="Y191" i="8"/>
  <c r="X191" i="8"/>
  <c r="W191" i="8"/>
  <c r="V191" i="8"/>
  <c r="U191" i="8"/>
  <c r="Y190" i="8"/>
  <c r="X190" i="8"/>
  <c r="W190" i="8"/>
  <c r="V190" i="8"/>
  <c r="U190" i="8"/>
  <c r="Y189" i="8"/>
  <c r="X189" i="8"/>
  <c r="W189" i="8"/>
  <c r="V189" i="8"/>
  <c r="U189" i="8"/>
  <c r="Y188" i="8"/>
  <c r="X188" i="8"/>
  <c r="W188" i="8"/>
  <c r="V188" i="8"/>
  <c r="U188" i="8"/>
  <c r="Y187" i="8"/>
  <c r="X187" i="8"/>
  <c r="W187" i="8"/>
  <c r="V187" i="8"/>
  <c r="U187" i="8"/>
  <c r="Y186" i="8"/>
  <c r="X186" i="8"/>
  <c r="W186" i="8"/>
  <c r="V186" i="8"/>
  <c r="U186" i="8"/>
  <c r="Y185" i="8"/>
  <c r="X185" i="8"/>
  <c r="W185" i="8"/>
  <c r="V185" i="8"/>
  <c r="U185" i="8"/>
  <c r="Y184" i="8"/>
  <c r="X184" i="8"/>
  <c r="W184" i="8"/>
  <c r="V184" i="8"/>
  <c r="U184" i="8"/>
  <c r="Y183" i="8"/>
  <c r="X183" i="8"/>
  <c r="W183" i="8"/>
  <c r="V183" i="8"/>
  <c r="U183" i="8"/>
  <c r="Y182" i="8"/>
  <c r="X182" i="8"/>
  <c r="W182" i="8"/>
  <c r="V182" i="8"/>
  <c r="U182" i="8"/>
  <c r="Y181" i="8"/>
  <c r="X181" i="8"/>
  <c r="W181" i="8"/>
  <c r="V181" i="8"/>
  <c r="U181" i="8"/>
  <c r="Y180" i="8"/>
  <c r="X180" i="8"/>
  <c r="W180" i="8"/>
  <c r="V180" i="8"/>
  <c r="U180" i="8"/>
  <c r="Y179" i="8"/>
  <c r="X179" i="8"/>
  <c r="W179" i="8"/>
  <c r="V179" i="8"/>
  <c r="U179" i="8"/>
  <c r="Y178" i="8"/>
  <c r="X178" i="8"/>
  <c r="W178" i="8"/>
  <c r="V178" i="8"/>
  <c r="U178" i="8"/>
  <c r="Y177" i="8"/>
  <c r="X177" i="8"/>
  <c r="W177" i="8"/>
  <c r="V177" i="8"/>
  <c r="U177" i="8"/>
  <c r="Y176" i="8"/>
  <c r="X176" i="8"/>
  <c r="W176" i="8"/>
  <c r="V176" i="8"/>
  <c r="U176" i="8"/>
  <c r="Y175" i="8"/>
  <c r="X175" i="8"/>
  <c r="W175" i="8"/>
  <c r="V175" i="8"/>
  <c r="U175" i="8"/>
  <c r="Y174" i="8"/>
  <c r="X174" i="8"/>
  <c r="W174" i="8"/>
  <c r="V174" i="8"/>
  <c r="U174" i="8"/>
  <c r="Y173" i="8"/>
  <c r="X173" i="8"/>
  <c r="W173" i="8"/>
  <c r="V173" i="8"/>
  <c r="U173" i="8"/>
  <c r="Y172" i="8"/>
  <c r="X172" i="8"/>
  <c r="W172" i="8"/>
  <c r="V172" i="8"/>
  <c r="U172" i="8"/>
  <c r="Y171" i="8"/>
  <c r="X171" i="8"/>
  <c r="W171" i="8"/>
  <c r="V171" i="8"/>
  <c r="U171" i="8"/>
  <c r="Y170" i="8"/>
  <c r="X170" i="8"/>
  <c r="W170" i="8"/>
  <c r="V170" i="8"/>
  <c r="U170" i="8"/>
  <c r="Y169" i="8"/>
  <c r="X169" i="8"/>
  <c r="W169" i="8"/>
  <c r="V169" i="8"/>
  <c r="U169" i="8"/>
  <c r="Y168" i="8"/>
  <c r="X168" i="8"/>
  <c r="W168" i="8"/>
  <c r="V168" i="8"/>
  <c r="U168" i="8"/>
  <c r="Y167" i="8"/>
  <c r="X167" i="8"/>
  <c r="W167" i="8"/>
  <c r="V167" i="8"/>
  <c r="U167" i="8"/>
  <c r="Y166" i="8"/>
  <c r="X166" i="8"/>
  <c r="W166" i="8"/>
  <c r="V166" i="8"/>
  <c r="U166" i="8"/>
  <c r="Y165" i="8"/>
  <c r="X165" i="8"/>
  <c r="W165" i="8"/>
  <c r="V165" i="8"/>
  <c r="U165" i="8"/>
  <c r="Y164" i="8"/>
  <c r="X164" i="8"/>
  <c r="W164" i="8"/>
  <c r="V164" i="8"/>
  <c r="U164" i="8"/>
  <c r="Y163" i="8"/>
  <c r="X163" i="8"/>
  <c r="W163" i="8"/>
  <c r="V163" i="8"/>
  <c r="U163" i="8"/>
  <c r="Y162" i="8"/>
  <c r="X162" i="8"/>
  <c r="W162" i="8"/>
  <c r="V162" i="8"/>
  <c r="U162" i="8"/>
  <c r="Y161" i="8"/>
  <c r="X161" i="8"/>
  <c r="W161" i="8"/>
  <c r="V161" i="8"/>
  <c r="U161" i="8"/>
  <c r="Y160" i="8"/>
  <c r="X160" i="8"/>
  <c r="W160" i="8"/>
  <c r="V160" i="8"/>
  <c r="U160" i="8"/>
  <c r="Y159" i="8"/>
  <c r="X159" i="8"/>
  <c r="W159" i="8"/>
  <c r="V159" i="8"/>
  <c r="U159" i="8"/>
  <c r="Y158" i="8"/>
  <c r="X158" i="8"/>
  <c r="W158" i="8"/>
  <c r="V158" i="8"/>
  <c r="U158" i="8"/>
  <c r="Y157" i="8"/>
  <c r="X157" i="8"/>
  <c r="W157" i="8"/>
  <c r="V157" i="8"/>
  <c r="U157" i="8"/>
  <c r="Y156" i="8"/>
  <c r="X156" i="8"/>
  <c r="W156" i="8"/>
  <c r="V156" i="8"/>
  <c r="U156" i="8"/>
  <c r="Y155" i="8"/>
  <c r="X155" i="8"/>
  <c r="W155" i="8"/>
  <c r="V155" i="8"/>
  <c r="U155" i="8"/>
  <c r="Y154" i="8"/>
  <c r="X154" i="8"/>
  <c r="W154" i="8"/>
  <c r="V154" i="8"/>
  <c r="U154" i="8"/>
  <c r="Y153" i="8"/>
  <c r="X153" i="8"/>
  <c r="W153" i="8"/>
  <c r="V153" i="8"/>
  <c r="U153" i="8"/>
  <c r="Y152" i="8"/>
  <c r="X152" i="8"/>
  <c r="W152" i="8"/>
  <c r="V152" i="8"/>
  <c r="U152" i="8"/>
  <c r="Y151" i="8"/>
  <c r="X151" i="8"/>
  <c r="W151" i="8"/>
  <c r="V151" i="8"/>
  <c r="U151" i="8"/>
  <c r="Y150" i="8"/>
  <c r="X150" i="8"/>
  <c r="W150" i="8"/>
  <c r="V150" i="8"/>
  <c r="U150" i="8"/>
  <c r="Y149" i="8"/>
  <c r="X149" i="8"/>
  <c r="W149" i="8"/>
  <c r="V149" i="8"/>
  <c r="U149" i="8"/>
  <c r="Y148" i="8"/>
  <c r="X148" i="8"/>
  <c r="W148" i="8"/>
  <c r="V148" i="8"/>
  <c r="U148" i="8"/>
  <c r="Y147" i="8"/>
  <c r="X147" i="8"/>
  <c r="W147" i="8"/>
  <c r="V147" i="8"/>
  <c r="U147" i="8"/>
  <c r="Y146" i="8"/>
  <c r="X146" i="8"/>
  <c r="W146" i="8"/>
  <c r="V146" i="8"/>
  <c r="U146" i="8"/>
  <c r="Y145" i="8"/>
  <c r="X145" i="8"/>
  <c r="W145" i="8"/>
  <c r="V145" i="8"/>
  <c r="U145" i="8"/>
  <c r="Y144" i="8"/>
  <c r="X144" i="8"/>
  <c r="W144" i="8"/>
  <c r="V144" i="8"/>
  <c r="U144" i="8"/>
  <c r="Y143" i="8"/>
  <c r="X143" i="8"/>
  <c r="W143" i="8"/>
  <c r="V143" i="8"/>
  <c r="U143" i="8"/>
  <c r="Y142" i="8"/>
  <c r="X142" i="8"/>
  <c r="W142" i="8"/>
  <c r="V142" i="8"/>
  <c r="U142" i="8"/>
  <c r="Y141" i="8"/>
  <c r="X141" i="8"/>
  <c r="W141" i="8"/>
  <c r="V141" i="8"/>
  <c r="U141" i="8"/>
  <c r="Y140" i="8"/>
  <c r="X140" i="8"/>
  <c r="W140" i="8"/>
  <c r="V140" i="8"/>
  <c r="U140" i="8"/>
  <c r="Y139" i="8"/>
  <c r="X139" i="8"/>
  <c r="W139" i="8"/>
  <c r="V139" i="8"/>
  <c r="U139" i="8"/>
  <c r="Y138" i="8"/>
  <c r="X138" i="8"/>
  <c r="W138" i="8"/>
  <c r="V138" i="8"/>
  <c r="U138" i="8"/>
  <c r="Y137" i="8"/>
  <c r="X137" i="8"/>
  <c r="W137" i="8"/>
  <c r="V137" i="8"/>
  <c r="U137" i="8"/>
  <c r="Y136" i="8"/>
  <c r="X136" i="8"/>
  <c r="W136" i="8"/>
  <c r="V136" i="8"/>
  <c r="U136" i="8"/>
  <c r="Y135" i="8"/>
  <c r="X135" i="8"/>
  <c r="W135" i="8"/>
  <c r="V135" i="8"/>
  <c r="U135" i="8"/>
  <c r="Y134" i="8"/>
  <c r="X134" i="8"/>
  <c r="W134" i="8"/>
  <c r="V134" i="8"/>
  <c r="U134" i="8"/>
  <c r="Y133" i="8"/>
  <c r="X133" i="8"/>
  <c r="W133" i="8"/>
  <c r="V133" i="8"/>
  <c r="U133" i="8"/>
  <c r="Y132" i="8"/>
  <c r="X132" i="8"/>
  <c r="W132" i="8"/>
  <c r="V132" i="8"/>
  <c r="U132" i="8"/>
  <c r="Y131" i="8"/>
  <c r="X131" i="8"/>
  <c r="W131" i="8"/>
  <c r="V131" i="8"/>
  <c r="U131" i="8"/>
  <c r="Y130" i="8"/>
  <c r="X130" i="8"/>
  <c r="W130" i="8"/>
  <c r="V130" i="8"/>
  <c r="U130" i="8"/>
  <c r="Y129" i="8"/>
  <c r="X129" i="8"/>
  <c r="W129" i="8"/>
  <c r="V129" i="8"/>
  <c r="U129" i="8"/>
  <c r="Y128" i="8"/>
  <c r="X128" i="8"/>
  <c r="W128" i="8"/>
  <c r="V128" i="8"/>
  <c r="U128" i="8"/>
  <c r="Y127" i="8"/>
  <c r="X127" i="8"/>
  <c r="W127" i="8"/>
  <c r="V127" i="8"/>
  <c r="U127" i="8"/>
  <c r="Y126" i="8"/>
  <c r="X126" i="8"/>
  <c r="W126" i="8"/>
  <c r="V126" i="8"/>
  <c r="U126" i="8"/>
  <c r="Y125" i="8"/>
  <c r="X125" i="8"/>
  <c r="W125" i="8"/>
  <c r="V125" i="8"/>
  <c r="U125" i="8"/>
  <c r="Y124" i="8"/>
  <c r="X124" i="8"/>
  <c r="W124" i="8"/>
  <c r="V124" i="8"/>
  <c r="U124" i="8"/>
  <c r="Y123" i="8"/>
  <c r="X123" i="8"/>
  <c r="W123" i="8"/>
  <c r="V123" i="8"/>
  <c r="U123" i="8"/>
  <c r="Y122" i="8"/>
  <c r="X122" i="8"/>
  <c r="W122" i="8"/>
  <c r="V122" i="8"/>
  <c r="U122" i="8"/>
  <c r="Y121" i="8"/>
  <c r="X121" i="8"/>
  <c r="W121" i="8"/>
  <c r="V121" i="8"/>
  <c r="U121" i="8"/>
  <c r="Y120" i="8"/>
  <c r="X120" i="8"/>
  <c r="W120" i="8"/>
  <c r="V120" i="8"/>
  <c r="U120" i="8"/>
  <c r="Y119" i="8"/>
  <c r="X119" i="8"/>
  <c r="W119" i="8"/>
  <c r="V119" i="8"/>
  <c r="U119" i="8"/>
  <c r="Y118" i="8"/>
  <c r="X118" i="8"/>
  <c r="W118" i="8"/>
  <c r="V118" i="8"/>
  <c r="U118" i="8"/>
  <c r="Y117" i="8"/>
  <c r="X117" i="8"/>
  <c r="W117" i="8"/>
  <c r="V117" i="8"/>
  <c r="U117" i="8"/>
  <c r="Y116" i="8"/>
  <c r="X116" i="8"/>
  <c r="W116" i="8"/>
  <c r="V116" i="8"/>
  <c r="U116" i="8"/>
  <c r="Y115" i="8"/>
  <c r="X115" i="8"/>
  <c r="W115" i="8"/>
  <c r="V115" i="8"/>
  <c r="U115" i="8"/>
  <c r="Y114" i="8"/>
  <c r="X114" i="8"/>
  <c r="W114" i="8"/>
  <c r="V114" i="8"/>
  <c r="U114" i="8"/>
  <c r="Y113" i="8"/>
  <c r="X113" i="8"/>
  <c r="W113" i="8"/>
  <c r="V113" i="8"/>
  <c r="U113" i="8"/>
  <c r="Y112" i="8"/>
  <c r="X112" i="8"/>
  <c r="W112" i="8"/>
  <c r="V112" i="8"/>
  <c r="U112" i="8"/>
  <c r="Y111" i="8"/>
  <c r="X111" i="8"/>
  <c r="W111" i="8"/>
  <c r="V111" i="8"/>
  <c r="U111" i="8"/>
  <c r="Y110" i="8"/>
  <c r="X110" i="8"/>
  <c r="W110" i="8"/>
  <c r="V110" i="8"/>
  <c r="U110" i="8"/>
  <c r="Y109" i="8"/>
  <c r="X109" i="8"/>
  <c r="W109" i="8"/>
  <c r="V109" i="8"/>
  <c r="U109" i="8"/>
  <c r="Y108" i="8"/>
  <c r="X108" i="8"/>
  <c r="W108" i="8"/>
  <c r="V108" i="8"/>
  <c r="U108" i="8"/>
  <c r="Y107" i="8"/>
  <c r="X107" i="8"/>
  <c r="W107" i="8"/>
  <c r="V107" i="8"/>
  <c r="U107" i="8"/>
  <c r="Y106" i="8"/>
  <c r="X106" i="8"/>
  <c r="W106" i="8"/>
  <c r="V106" i="8"/>
  <c r="U106" i="8"/>
  <c r="Y105" i="8"/>
  <c r="X105" i="8"/>
  <c r="W105" i="8"/>
  <c r="V105" i="8"/>
  <c r="U105" i="8"/>
  <c r="Y104" i="8"/>
  <c r="X104" i="8"/>
  <c r="W104" i="8"/>
  <c r="V104" i="8"/>
  <c r="U104" i="8"/>
  <c r="Y103" i="8"/>
  <c r="X103" i="8"/>
  <c r="W103" i="8"/>
  <c r="V103" i="8"/>
  <c r="U103" i="8"/>
  <c r="Y102" i="8"/>
  <c r="X102" i="8"/>
  <c r="W102" i="8"/>
  <c r="V102" i="8"/>
  <c r="U102" i="8"/>
  <c r="Y101" i="8"/>
  <c r="X101" i="8"/>
  <c r="W101" i="8"/>
  <c r="V101" i="8"/>
  <c r="U101" i="8"/>
  <c r="Y100" i="8"/>
  <c r="X100" i="8"/>
  <c r="W100" i="8"/>
  <c r="V100" i="8"/>
  <c r="U100" i="8"/>
  <c r="Y99" i="8"/>
  <c r="X99" i="8"/>
  <c r="W99" i="8"/>
  <c r="V99" i="8"/>
  <c r="U99" i="8"/>
  <c r="Y98" i="8"/>
  <c r="X98" i="8"/>
  <c r="W98" i="8"/>
  <c r="V98" i="8"/>
  <c r="U98" i="8"/>
  <c r="Y97" i="8"/>
  <c r="X97" i="8"/>
  <c r="W97" i="8"/>
  <c r="V97" i="8"/>
  <c r="U97" i="8"/>
  <c r="Y96" i="8"/>
  <c r="X96" i="8"/>
  <c r="W96" i="8"/>
  <c r="V96" i="8"/>
  <c r="U96" i="8"/>
  <c r="Y95" i="8"/>
  <c r="X95" i="8"/>
  <c r="W95" i="8"/>
  <c r="V95" i="8"/>
  <c r="U95" i="8"/>
  <c r="Y94" i="8"/>
  <c r="X94" i="8"/>
  <c r="W94" i="8"/>
  <c r="V94" i="8"/>
  <c r="U94" i="8"/>
  <c r="Y93" i="8"/>
  <c r="X93" i="8"/>
  <c r="W93" i="8"/>
  <c r="V93" i="8"/>
  <c r="U93" i="8"/>
  <c r="Y92" i="8"/>
  <c r="X92" i="8"/>
  <c r="W92" i="8"/>
  <c r="V92" i="8"/>
  <c r="U92" i="8"/>
  <c r="Y91" i="8"/>
  <c r="X91" i="8"/>
  <c r="W91" i="8"/>
  <c r="V91" i="8"/>
  <c r="U91" i="8"/>
  <c r="Y90" i="8"/>
  <c r="X90" i="8"/>
  <c r="W90" i="8"/>
  <c r="V90" i="8"/>
  <c r="U90" i="8"/>
  <c r="Y89" i="8"/>
  <c r="X89" i="8"/>
  <c r="W89" i="8"/>
  <c r="V89" i="8"/>
  <c r="U89" i="8"/>
  <c r="Y88" i="8"/>
  <c r="X88" i="8"/>
  <c r="W88" i="8"/>
  <c r="V88" i="8"/>
  <c r="U88" i="8"/>
  <c r="Y87" i="8"/>
  <c r="X87" i="8"/>
  <c r="W87" i="8"/>
  <c r="V87" i="8"/>
  <c r="U87" i="8"/>
  <c r="Y86" i="8"/>
  <c r="X86" i="8"/>
  <c r="W86" i="8"/>
  <c r="V86" i="8"/>
  <c r="U86" i="8"/>
  <c r="Y85" i="8"/>
  <c r="X85" i="8"/>
  <c r="W85" i="8"/>
  <c r="V85" i="8"/>
  <c r="U85" i="8"/>
  <c r="Y84" i="8"/>
  <c r="X84" i="8"/>
  <c r="W84" i="8"/>
  <c r="V84" i="8"/>
  <c r="U84" i="8"/>
  <c r="Y83" i="8"/>
  <c r="X83" i="8"/>
  <c r="W83" i="8"/>
  <c r="V83" i="8"/>
  <c r="U83" i="8"/>
  <c r="Y82" i="8"/>
  <c r="X82" i="8"/>
  <c r="W82" i="8"/>
  <c r="V82" i="8"/>
  <c r="U82" i="8"/>
  <c r="Y81" i="8"/>
  <c r="X81" i="8"/>
  <c r="W81" i="8"/>
  <c r="V81" i="8"/>
  <c r="U81" i="8"/>
  <c r="Y80" i="8"/>
  <c r="X80" i="8"/>
  <c r="W80" i="8"/>
  <c r="V80" i="8"/>
  <c r="U80" i="8"/>
  <c r="Y79" i="8"/>
  <c r="X79" i="8"/>
  <c r="W79" i="8"/>
  <c r="V79" i="8"/>
  <c r="U79" i="8"/>
  <c r="Y78" i="8"/>
  <c r="X78" i="8"/>
  <c r="W78" i="8"/>
  <c r="V78" i="8"/>
  <c r="U78" i="8"/>
  <c r="Y77" i="8"/>
  <c r="X77" i="8"/>
  <c r="W77" i="8"/>
  <c r="V77" i="8"/>
  <c r="U77" i="8"/>
  <c r="Y76" i="8"/>
  <c r="X76" i="8"/>
  <c r="W76" i="8"/>
  <c r="V76" i="8"/>
  <c r="U76" i="8"/>
  <c r="Y75" i="8"/>
  <c r="X75" i="8"/>
  <c r="W75" i="8"/>
  <c r="V75" i="8"/>
  <c r="U75" i="8"/>
  <c r="Y74" i="8"/>
  <c r="X74" i="8"/>
  <c r="W74" i="8"/>
  <c r="V74" i="8"/>
  <c r="U74" i="8"/>
  <c r="Y73" i="8"/>
  <c r="X73" i="8"/>
  <c r="W73" i="8"/>
  <c r="V73" i="8"/>
  <c r="U73" i="8"/>
  <c r="Y72" i="8"/>
  <c r="X72" i="8"/>
  <c r="W72" i="8"/>
  <c r="V72" i="8"/>
  <c r="U72" i="8"/>
  <c r="Y71" i="8"/>
  <c r="X71" i="8"/>
  <c r="W71" i="8"/>
  <c r="V71" i="8"/>
  <c r="U71" i="8"/>
  <c r="Y70" i="8"/>
  <c r="X70" i="8"/>
  <c r="W70" i="8"/>
  <c r="V70" i="8"/>
  <c r="U70" i="8"/>
  <c r="Y69" i="8"/>
  <c r="X69" i="8"/>
  <c r="W69" i="8"/>
  <c r="V69" i="8"/>
  <c r="U69" i="8"/>
  <c r="Y68" i="8"/>
  <c r="X68" i="8"/>
  <c r="W68" i="8"/>
  <c r="V68" i="8"/>
  <c r="U68" i="8"/>
  <c r="Y67" i="8"/>
  <c r="X67" i="8"/>
  <c r="W67" i="8"/>
  <c r="V67" i="8"/>
  <c r="U67" i="8"/>
  <c r="Y66" i="8"/>
  <c r="X66" i="8"/>
  <c r="W66" i="8"/>
  <c r="V66" i="8"/>
  <c r="U66" i="8"/>
  <c r="Y65" i="8"/>
  <c r="X65" i="8"/>
  <c r="W65" i="8"/>
  <c r="V65" i="8"/>
  <c r="U65" i="8"/>
  <c r="Y64" i="8"/>
  <c r="X64" i="8"/>
  <c r="W64" i="8"/>
  <c r="V64" i="8"/>
  <c r="U64" i="8"/>
  <c r="Y63" i="8"/>
  <c r="X63" i="8"/>
  <c r="W63" i="8"/>
  <c r="V63" i="8"/>
  <c r="U63" i="8"/>
  <c r="Y62" i="8"/>
  <c r="X62" i="8"/>
  <c r="W62" i="8"/>
  <c r="V62" i="8"/>
  <c r="U62" i="8"/>
  <c r="Y61" i="8"/>
  <c r="X61" i="8"/>
  <c r="W61" i="8"/>
  <c r="V61" i="8"/>
  <c r="U61" i="8"/>
  <c r="Y60" i="8"/>
  <c r="X60" i="8"/>
  <c r="W60" i="8"/>
  <c r="V60" i="8"/>
  <c r="U60" i="8"/>
  <c r="Y59" i="8"/>
  <c r="X59" i="8"/>
  <c r="W59" i="8"/>
  <c r="V59" i="8"/>
  <c r="U59" i="8"/>
  <c r="Y58" i="8"/>
  <c r="X58" i="8"/>
  <c r="W58" i="8"/>
  <c r="V58" i="8"/>
  <c r="U58" i="8"/>
  <c r="Y57" i="8"/>
  <c r="X57" i="8"/>
  <c r="W57" i="8"/>
  <c r="V57" i="8"/>
  <c r="U57" i="8"/>
  <c r="Y56" i="8"/>
  <c r="X56" i="8"/>
  <c r="W56" i="8"/>
  <c r="V56" i="8"/>
  <c r="U56" i="8"/>
  <c r="Y55" i="8"/>
  <c r="X55" i="8"/>
  <c r="W55" i="8"/>
  <c r="V55" i="8"/>
  <c r="U55" i="8"/>
  <c r="Y54" i="8"/>
  <c r="X54" i="8"/>
  <c r="W54" i="8"/>
  <c r="V54" i="8"/>
  <c r="U54" i="8"/>
  <c r="Y53" i="8"/>
  <c r="X53" i="8"/>
  <c r="W53" i="8"/>
  <c r="V53" i="8"/>
  <c r="U53" i="8"/>
  <c r="Y52" i="8"/>
  <c r="X52" i="8"/>
  <c r="W52" i="8"/>
  <c r="V52" i="8"/>
  <c r="U52" i="8"/>
  <c r="Y51" i="8"/>
  <c r="X51" i="8"/>
  <c r="W51" i="8"/>
  <c r="V51" i="8"/>
  <c r="U51" i="8"/>
  <c r="Y50" i="8"/>
  <c r="X50" i="8"/>
  <c r="W50" i="8"/>
  <c r="V50" i="8"/>
  <c r="U50" i="8"/>
  <c r="Y49" i="8"/>
  <c r="X49" i="8"/>
  <c r="W49" i="8"/>
  <c r="V49" i="8"/>
  <c r="U49" i="8"/>
  <c r="Y48" i="8"/>
  <c r="X48" i="8"/>
  <c r="W48" i="8"/>
  <c r="V48" i="8"/>
  <c r="U48" i="8"/>
  <c r="Y47" i="8"/>
  <c r="X47" i="8"/>
  <c r="W47" i="8"/>
  <c r="V47" i="8"/>
  <c r="U47" i="8"/>
  <c r="Y46" i="8"/>
  <c r="X46" i="8"/>
  <c r="W46" i="8"/>
  <c r="V46" i="8"/>
  <c r="U46" i="8"/>
  <c r="Y45" i="8"/>
  <c r="X45" i="8"/>
  <c r="W45" i="8"/>
  <c r="V45" i="8"/>
  <c r="U45" i="8"/>
  <c r="Y44" i="8"/>
  <c r="X44" i="8"/>
  <c r="W44" i="8"/>
  <c r="V44" i="8"/>
  <c r="U44" i="8"/>
  <c r="Y43" i="8"/>
  <c r="X43" i="8"/>
  <c r="W43" i="8"/>
  <c r="V43" i="8"/>
  <c r="U43" i="8"/>
  <c r="Y42" i="8"/>
  <c r="X42" i="8"/>
  <c r="W42" i="8"/>
  <c r="V42" i="8"/>
  <c r="U42" i="8"/>
  <c r="Y41" i="8"/>
  <c r="X41" i="8"/>
  <c r="W41" i="8"/>
  <c r="V41" i="8"/>
  <c r="U41" i="8"/>
  <c r="Y40" i="8"/>
  <c r="X40" i="8"/>
  <c r="W40" i="8"/>
  <c r="V40" i="8"/>
  <c r="U40" i="8"/>
  <c r="Y39" i="8"/>
  <c r="X39" i="8"/>
  <c r="W39" i="8"/>
  <c r="V39" i="8"/>
  <c r="U39" i="8"/>
  <c r="Y38" i="8"/>
  <c r="X38" i="8"/>
  <c r="W38" i="8"/>
  <c r="V38" i="8"/>
  <c r="U38" i="8"/>
  <c r="Y37" i="8"/>
  <c r="X37" i="8"/>
  <c r="W37" i="8"/>
  <c r="V37" i="8"/>
  <c r="U37" i="8"/>
  <c r="Y36" i="8"/>
  <c r="X36" i="8"/>
  <c r="W36" i="8"/>
  <c r="V36" i="8"/>
  <c r="U36" i="8"/>
  <c r="Y35" i="8"/>
  <c r="X35" i="8"/>
  <c r="W35" i="8"/>
  <c r="V35" i="8"/>
  <c r="U35" i="8"/>
  <c r="Y34" i="8"/>
  <c r="X34" i="8"/>
  <c r="W34" i="8"/>
  <c r="V34" i="8"/>
  <c r="U34" i="8"/>
  <c r="Y33" i="8"/>
  <c r="X33" i="8"/>
  <c r="W33" i="8"/>
  <c r="V33" i="8"/>
  <c r="U33" i="8"/>
  <c r="Y32" i="8"/>
  <c r="X32" i="8"/>
  <c r="W32" i="8"/>
  <c r="V32" i="8"/>
  <c r="U32" i="8"/>
  <c r="Y31" i="8"/>
  <c r="X31" i="8"/>
  <c r="W31" i="8"/>
  <c r="V31" i="8"/>
  <c r="U31" i="8"/>
  <c r="Y30" i="8"/>
  <c r="X30" i="8"/>
  <c r="W30" i="8"/>
  <c r="V30" i="8"/>
  <c r="U30" i="8"/>
  <c r="Y29" i="8"/>
  <c r="X29" i="8"/>
  <c r="W29" i="8"/>
  <c r="V29" i="8"/>
  <c r="U29" i="8"/>
  <c r="Y28" i="8"/>
  <c r="X28" i="8"/>
  <c r="W28" i="8"/>
  <c r="V28" i="8"/>
  <c r="U28" i="8"/>
  <c r="Y27" i="8"/>
  <c r="X27" i="8"/>
  <c r="W27" i="8"/>
  <c r="V27" i="8"/>
  <c r="U27" i="8"/>
  <c r="Y26" i="8"/>
  <c r="X26" i="8"/>
  <c r="W26" i="8"/>
  <c r="V26" i="8"/>
  <c r="U26" i="8"/>
  <c r="Y25" i="8"/>
  <c r="X25" i="8"/>
  <c r="W25" i="8"/>
  <c r="V25" i="8"/>
  <c r="U25" i="8"/>
  <c r="Y24" i="8"/>
  <c r="X24" i="8"/>
  <c r="W24" i="8"/>
  <c r="V24" i="8"/>
  <c r="U24" i="8"/>
  <c r="Y23" i="8"/>
  <c r="X23" i="8"/>
  <c r="W23" i="8"/>
  <c r="V23" i="8"/>
  <c r="U23" i="8"/>
  <c r="Y22" i="8"/>
  <c r="X22" i="8"/>
  <c r="W22" i="8"/>
  <c r="V22" i="8"/>
  <c r="U22" i="8"/>
  <c r="Y21" i="8"/>
  <c r="X21" i="8"/>
  <c r="W21" i="8"/>
  <c r="V21" i="8"/>
  <c r="U21" i="8"/>
  <c r="Y20" i="8"/>
  <c r="X20" i="8"/>
  <c r="W20" i="8"/>
  <c r="V20" i="8"/>
  <c r="U20" i="8"/>
  <c r="Y19" i="8"/>
  <c r="X19" i="8"/>
  <c r="W19" i="8"/>
  <c r="V19" i="8"/>
  <c r="U19" i="8"/>
  <c r="Y18" i="8"/>
  <c r="X18" i="8"/>
  <c r="W18" i="8"/>
  <c r="V18" i="8"/>
  <c r="U18" i="8"/>
  <c r="Y17" i="8"/>
  <c r="X17" i="8"/>
  <c r="W17" i="8"/>
  <c r="V17" i="8"/>
  <c r="U17" i="8"/>
  <c r="Y16" i="8"/>
  <c r="X16" i="8"/>
  <c r="W16" i="8"/>
  <c r="V16" i="8"/>
  <c r="U16" i="8"/>
  <c r="Y15" i="8"/>
  <c r="X15" i="8"/>
  <c r="W15" i="8"/>
  <c r="V15" i="8"/>
  <c r="U15" i="8"/>
  <c r="Y14" i="8"/>
  <c r="X14" i="8"/>
  <c r="W14" i="8"/>
  <c r="V14" i="8"/>
  <c r="U14" i="8"/>
  <c r="Y13" i="8"/>
  <c r="X13" i="8"/>
  <c r="W13" i="8"/>
  <c r="V13" i="8"/>
  <c r="U13" i="8"/>
  <c r="Y12" i="8"/>
  <c r="X12" i="8"/>
  <c r="W12" i="8"/>
  <c r="V12" i="8"/>
  <c r="U12" i="8"/>
  <c r="Y11" i="8"/>
  <c r="X11" i="8"/>
  <c r="W11" i="8"/>
  <c r="V11" i="8"/>
  <c r="U11" i="8"/>
  <c r="Y10" i="8"/>
  <c r="X10" i="8"/>
  <c r="W10" i="8"/>
  <c r="V10" i="8"/>
  <c r="U10" i="8"/>
  <c r="Y9" i="8"/>
  <c r="X9" i="8"/>
  <c r="W9" i="8"/>
  <c r="V9" i="8"/>
  <c r="U9" i="8"/>
  <c r="Y8" i="8"/>
  <c r="X8" i="8"/>
  <c r="W8" i="8"/>
  <c r="V8" i="8"/>
  <c r="U8" i="8"/>
  <c r="Y7" i="8"/>
  <c r="X7" i="8"/>
  <c r="W7" i="8"/>
  <c r="V7" i="8"/>
  <c r="U7" i="8"/>
  <c r="Y6" i="8"/>
  <c r="X6" i="8"/>
  <c r="W6" i="8"/>
  <c r="V6" i="8"/>
  <c r="U6" i="8"/>
  <c r="Y5" i="8"/>
  <c r="X5" i="8"/>
  <c r="W5" i="8"/>
  <c r="V5" i="8"/>
  <c r="U5" i="8"/>
  <c r="Y4" i="8"/>
  <c r="X4" i="8"/>
  <c r="W4" i="8"/>
  <c r="V4" i="8"/>
  <c r="U4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Y3" i="8"/>
  <c r="X3" i="8"/>
  <c r="W3" i="8"/>
  <c r="V3" i="8"/>
  <c r="U3" i="8"/>
  <c r="S384" i="7" a="1"/>
  <c r="S384" i="7" s="1"/>
  <c r="R384" i="7" a="1"/>
  <c r="R384" i="7" s="1"/>
  <c r="Q384" i="7" a="1"/>
  <c r="Q384" i="7" s="1"/>
  <c r="P384" i="7" a="1"/>
  <c r="P384" i="7" s="1"/>
  <c r="O384" i="7" a="1"/>
  <c r="O384" i="7" s="1"/>
  <c r="N384" i="7" a="1"/>
  <c r="N384" i="7" s="1"/>
  <c r="M384" i="7" a="1"/>
  <c r="M384" i="7" s="1"/>
  <c r="L384" i="7" a="1"/>
  <c r="L384" i="7" s="1"/>
  <c r="K384" i="7" a="1"/>
  <c r="K384" i="7" s="1"/>
  <c r="J384" i="7" a="1"/>
  <c r="J384" i="7" s="1"/>
  <c r="I384" i="7" a="1"/>
  <c r="I384" i="7" s="1"/>
  <c r="H384" i="7" a="1"/>
  <c r="H384" i="7" s="1"/>
  <c r="G384" i="7" a="1"/>
  <c r="G384" i="7" s="1"/>
  <c r="F384" i="7" a="1"/>
  <c r="F384" i="7" s="1"/>
  <c r="S383" i="2" a="1"/>
  <c r="S383" i="2"/>
  <c r="R383" i="2" a="1"/>
  <c r="R383" i="2"/>
  <c r="Q383" i="2" a="1"/>
  <c r="Q383" i="2"/>
  <c r="P383" i="2" a="1"/>
  <c r="P383" i="2"/>
  <c r="O383" i="2" a="1"/>
  <c r="O383" i="2"/>
  <c r="N383" i="2" a="1"/>
  <c r="N383" i="2"/>
  <c r="M383" i="2" a="1"/>
  <c r="M383" i="2"/>
  <c r="L383" i="2" a="1"/>
  <c r="L383" i="2"/>
  <c r="K383" i="2" a="1"/>
  <c r="K383" i="2"/>
  <c r="J383" i="2" a="1"/>
  <c r="J383" i="2"/>
  <c r="I383" i="2" a="1"/>
  <c r="I383" i="2"/>
  <c r="H383" i="2" a="1"/>
  <c r="H383" i="2"/>
  <c r="G383" i="2" a="1"/>
  <c r="G383" i="2"/>
  <c r="F383" i="2" a="1"/>
  <c r="F383" i="2"/>
  <c r="G376" i="7"/>
  <c r="H376" i="7"/>
  <c r="I376" i="7"/>
  <c r="J376" i="7"/>
  <c r="K376" i="7"/>
  <c r="L376" i="7"/>
  <c r="M376" i="7"/>
  <c r="N376" i="7"/>
  <c r="O376" i="7"/>
  <c r="P376" i="7"/>
  <c r="Q376" i="7"/>
  <c r="R376" i="7"/>
  <c r="S376" i="7"/>
  <c r="F376" i="7"/>
  <c r="I376" i="2"/>
  <c r="J376" i="2"/>
  <c r="K376" i="2"/>
  <c r="L376" i="2"/>
  <c r="M376" i="2"/>
  <c r="N376" i="2"/>
  <c r="O376" i="2"/>
  <c r="P376" i="2"/>
  <c r="Q376" i="2"/>
  <c r="R376" i="2"/>
  <c r="S376" i="2"/>
  <c r="H376" i="2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Y230" i="7"/>
  <c r="Y231" i="7"/>
  <c r="Y232" i="7"/>
  <c r="Y233" i="7"/>
  <c r="Y234" i="7"/>
  <c r="Y235" i="7"/>
  <c r="Y236" i="7"/>
  <c r="Y237" i="7"/>
  <c r="Y238" i="7"/>
  <c r="Y239" i="7"/>
  <c r="Y240" i="7"/>
  <c r="Y241" i="7"/>
  <c r="Y242" i="7"/>
  <c r="Y243" i="7"/>
  <c r="Y244" i="7"/>
  <c r="Y245" i="7"/>
  <c r="Y246" i="7"/>
  <c r="Y247" i="7"/>
  <c r="Y248" i="7"/>
  <c r="Y249" i="7"/>
  <c r="Y250" i="7"/>
  <c r="Y251" i="7"/>
  <c r="Y252" i="7"/>
  <c r="Y253" i="7"/>
  <c r="Y254" i="7"/>
  <c r="Y255" i="7"/>
  <c r="Y256" i="7"/>
  <c r="Y257" i="7"/>
  <c r="Y258" i="7"/>
  <c r="Y259" i="7"/>
  <c r="Y260" i="7"/>
  <c r="Y261" i="7"/>
  <c r="Y262" i="7"/>
  <c r="Y263" i="7"/>
  <c r="Y264" i="7"/>
  <c r="Y265" i="7"/>
  <c r="Y266" i="7"/>
  <c r="Y267" i="7"/>
  <c r="Y268" i="7"/>
  <c r="Y269" i="7"/>
  <c r="Y270" i="7"/>
  <c r="Y271" i="7"/>
  <c r="Y272" i="7"/>
  <c r="Y273" i="7"/>
  <c r="Y274" i="7"/>
  <c r="Y275" i="7"/>
  <c r="Y276" i="7"/>
  <c r="Y277" i="7"/>
  <c r="Y278" i="7"/>
  <c r="Y279" i="7"/>
  <c r="Y280" i="7"/>
  <c r="Y281" i="7"/>
  <c r="Y282" i="7"/>
  <c r="Y283" i="7"/>
  <c r="Y284" i="7"/>
  <c r="Y285" i="7"/>
  <c r="Y286" i="7"/>
  <c r="Y287" i="7"/>
  <c r="Y288" i="7"/>
  <c r="Y289" i="7"/>
  <c r="Y290" i="7"/>
  <c r="Y291" i="7"/>
  <c r="Y292" i="7"/>
  <c r="Y293" i="7"/>
  <c r="Y294" i="7"/>
  <c r="Y295" i="7"/>
  <c r="Y296" i="7"/>
  <c r="Y297" i="7"/>
  <c r="Y298" i="7"/>
  <c r="Y299" i="7"/>
  <c r="Y300" i="7"/>
  <c r="Y301" i="7"/>
  <c r="Y302" i="7"/>
  <c r="Y303" i="7"/>
  <c r="Y304" i="7"/>
  <c r="Y305" i="7"/>
  <c r="Y306" i="7"/>
  <c r="Y307" i="7"/>
  <c r="Y308" i="7"/>
  <c r="Y309" i="7"/>
  <c r="Y310" i="7"/>
  <c r="Y311" i="7"/>
  <c r="Y312" i="7"/>
  <c r="Y313" i="7"/>
  <c r="Y314" i="7"/>
  <c r="Y315" i="7"/>
  <c r="Y316" i="7"/>
  <c r="Y317" i="7"/>
  <c r="Y318" i="7"/>
  <c r="Y319" i="7"/>
  <c r="Y320" i="7"/>
  <c r="Y321" i="7"/>
  <c r="Y322" i="7"/>
  <c r="Y323" i="7"/>
  <c r="Y324" i="7"/>
  <c r="Y325" i="7"/>
  <c r="Y326" i="7"/>
  <c r="Y327" i="7"/>
  <c r="Y328" i="7"/>
  <c r="Y329" i="7"/>
  <c r="Y330" i="7"/>
  <c r="Y331" i="7"/>
  <c r="Y332" i="7"/>
  <c r="Y333" i="7"/>
  <c r="Y334" i="7"/>
  <c r="Y335" i="7"/>
  <c r="Y336" i="7"/>
  <c r="Y337" i="7"/>
  <c r="Y338" i="7"/>
  <c r="Y339" i="7"/>
  <c r="Y340" i="7"/>
  <c r="Y341" i="7"/>
  <c r="Y342" i="7"/>
  <c r="Y343" i="7"/>
  <c r="Y344" i="7"/>
  <c r="Y345" i="7"/>
  <c r="Y346" i="7"/>
  <c r="Y347" i="7"/>
  <c r="Y348" i="7"/>
  <c r="Y349" i="7"/>
  <c r="Y350" i="7"/>
  <c r="Y351" i="7"/>
  <c r="Y352" i="7"/>
  <c r="Y353" i="7"/>
  <c r="Y354" i="7"/>
  <c r="Y355" i="7"/>
  <c r="Y356" i="7"/>
  <c r="Y357" i="7"/>
  <c r="Y358" i="7"/>
  <c r="Y359" i="7"/>
  <c r="Y360" i="7"/>
  <c r="Y361" i="7"/>
  <c r="Y362" i="7"/>
  <c r="Y363" i="7"/>
  <c r="Y364" i="7"/>
  <c r="Y365" i="7"/>
  <c r="Y366" i="7"/>
  <c r="Y4" i="7"/>
  <c r="X4" i="7"/>
  <c r="X5" i="7"/>
  <c r="X6" i="7"/>
  <c r="X7" i="7"/>
  <c r="X8" i="7"/>
  <c r="X9" i="7"/>
  <c r="X10" i="7"/>
  <c r="X11" i="7"/>
  <c r="X12" i="7"/>
  <c r="X13" i="7"/>
  <c r="X14" i="7"/>
  <c r="X15" i="7"/>
  <c r="X16" i="7"/>
  <c r="X17" i="7"/>
  <c r="X18" i="7"/>
  <c r="X19" i="7"/>
  <c r="X20" i="7"/>
  <c r="X21" i="7"/>
  <c r="X22" i="7"/>
  <c r="X23" i="7"/>
  <c r="X24" i="7"/>
  <c r="X25" i="7"/>
  <c r="X26" i="7"/>
  <c r="X27" i="7"/>
  <c r="X28" i="7"/>
  <c r="X29" i="7"/>
  <c r="X30" i="7"/>
  <c r="X31" i="7"/>
  <c r="X32" i="7"/>
  <c r="X33" i="7"/>
  <c r="X34" i="7"/>
  <c r="X35" i="7"/>
  <c r="X36" i="7"/>
  <c r="X37" i="7"/>
  <c r="X38" i="7"/>
  <c r="X39" i="7"/>
  <c r="X40" i="7"/>
  <c r="X41" i="7"/>
  <c r="X42" i="7"/>
  <c r="X43" i="7"/>
  <c r="X44" i="7"/>
  <c r="X45" i="7"/>
  <c r="X46" i="7"/>
  <c r="X47" i="7"/>
  <c r="X48" i="7"/>
  <c r="X49" i="7"/>
  <c r="X50" i="7"/>
  <c r="X51" i="7"/>
  <c r="X52" i="7"/>
  <c r="X53" i="7"/>
  <c r="X54" i="7"/>
  <c r="X55" i="7"/>
  <c r="X56" i="7"/>
  <c r="X57" i="7"/>
  <c r="X58" i="7"/>
  <c r="X59" i="7"/>
  <c r="X60" i="7"/>
  <c r="X61" i="7"/>
  <c r="X62" i="7"/>
  <c r="X63" i="7"/>
  <c r="X64" i="7"/>
  <c r="X65" i="7"/>
  <c r="X66" i="7"/>
  <c r="X67" i="7"/>
  <c r="X68" i="7"/>
  <c r="X69" i="7"/>
  <c r="X70" i="7"/>
  <c r="X71" i="7"/>
  <c r="X72" i="7"/>
  <c r="X73" i="7"/>
  <c r="X74" i="7"/>
  <c r="X75" i="7"/>
  <c r="X76" i="7"/>
  <c r="X77" i="7"/>
  <c r="X78" i="7"/>
  <c r="X79" i="7"/>
  <c r="X80" i="7"/>
  <c r="X81" i="7"/>
  <c r="X82" i="7"/>
  <c r="X83" i="7"/>
  <c r="X84" i="7"/>
  <c r="X85" i="7"/>
  <c r="X86" i="7"/>
  <c r="X87" i="7"/>
  <c r="X88" i="7"/>
  <c r="X89" i="7"/>
  <c r="X90" i="7"/>
  <c r="X91" i="7"/>
  <c r="X92" i="7"/>
  <c r="X93" i="7"/>
  <c r="X94" i="7"/>
  <c r="X95" i="7"/>
  <c r="X96" i="7"/>
  <c r="X97" i="7"/>
  <c r="X98" i="7"/>
  <c r="X99" i="7"/>
  <c r="X100" i="7"/>
  <c r="X101" i="7"/>
  <c r="X102" i="7"/>
  <c r="X103" i="7"/>
  <c r="X104" i="7"/>
  <c r="X105" i="7"/>
  <c r="X106" i="7"/>
  <c r="X107" i="7"/>
  <c r="X108" i="7"/>
  <c r="X109" i="7"/>
  <c r="X110" i="7"/>
  <c r="X111" i="7"/>
  <c r="X112" i="7"/>
  <c r="X113" i="7"/>
  <c r="X114" i="7"/>
  <c r="X115" i="7"/>
  <c r="X116" i="7"/>
  <c r="X117" i="7"/>
  <c r="X118" i="7"/>
  <c r="X119" i="7"/>
  <c r="X120" i="7"/>
  <c r="X121" i="7"/>
  <c r="X122" i="7"/>
  <c r="X123" i="7"/>
  <c r="X124" i="7"/>
  <c r="X125" i="7"/>
  <c r="X126" i="7"/>
  <c r="X127" i="7"/>
  <c r="X128" i="7"/>
  <c r="X129" i="7"/>
  <c r="X130" i="7"/>
  <c r="X131" i="7"/>
  <c r="X132" i="7"/>
  <c r="X133" i="7"/>
  <c r="X134" i="7"/>
  <c r="X135" i="7"/>
  <c r="X136" i="7"/>
  <c r="X137" i="7"/>
  <c r="X138" i="7"/>
  <c r="X139" i="7"/>
  <c r="X140" i="7"/>
  <c r="X141" i="7"/>
  <c r="X142" i="7"/>
  <c r="X143" i="7"/>
  <c r="X144" i="7"/>
  <c r="X145" i="7"/>
  <c r="X146" i="7"/>
  <c r="X147" i="7"/>
  <c r="X148" i="7"/>
  <c r="X149" i="7"/>
  <c r="X150" i="7"/>
  <c r="X151" i="7"/>
  <c r="X152" i="7"/>
  <c r="X153" i="7"/>
  <c r="X154" i="7"/>
  <c r="X155" i="7"/>
  <c r="X156" i="7"/>
  <c r="X157" i="7"/>
  <c r="X158" i="7"/>
  <c r="X159" i="7"/>
  <c r="X160" i="7"/>
  <c r="X161" i="7"/>
  <c r="X162" i="7"/>
  <c r="X163" i="7"/>
  <c r="X164" i="7"/>
  <c r="X165" i="7"/>
  <c r="X166" i="7"/>
  <c r="X167" i="7"/>
  <c r="X168" i="7"/>
  <c r="X169" i="7"/>
  <c r="X170" i="7"/>
  <c r="X171" i="7"/>
  <c r="X172" i="7"/>
  <c r="X173" i="7"/>
  <c r="X174" i="7"/>
  <c r="X175" i="7"/>
  <c r="X176" i="7"/>
  <c r="X177" i="7"/>
  <c r="X178" i="7"/>
  <c r="X179" i="7"/>
  <c r="X180" i="7"/>
  <c r="X181" i="7"/>
  <c r="X182" i="7"/>
  <c r="X183" i="7"/>
  <c r="X184" i="7"/>
  <c r="X185" i="7"/>
  <c r="X186" i="7"/>
  <c r="X187" i="7"/>
  <c r="X188" i="7"/>
  <c r="X189" i="7"/>
  <c r="X190" i="7"/>
  <c r="X191" i="7"/>
  <c r="X192" i="7"/>
  <c r="X193" i="7"/>
  <c r="X194" i="7"/>
  <c r="X195" i="7"/>
  <c r="X196" i="7"/>
  <c r="X197" i="7"/>
  <c r="X198" i="7"/>
  <c r="X199" i="7"/>
  <c r="X200" i="7"/>
  <c r="X201" i="7"/>
  <c r="X202" i="7"/>
  <c r="X203" i="7"/>
  <c r="X204" i="7"/>
  <c r="X205" i="7"/>
  <c r="X206" i="7"/>
  <c r="X207" i="7"/>
  <c r="X208" i="7"/>
  <c r="X209" i="7"/>
  <c r="X210" i="7"/>
  <c r="X211" i="7"/>
  <c r="X212" i="7"/>
  <c r="X213" i="7"/>
  <c r="X214" i="7"/>
  <c r="X215" i="7"/>
  <c r="X216" i="7"/>
  <c r="X217" i="7"/>
  <c r="X218" i="7"/>
  <c r="X219" i="7"/>
  <c r="X220" i="7"/>
  <c r="X221" i="7"/>
  <c r="X222" i="7"/>
  <c r="X223" i="7"/>
  <c r="X224" i="7"/>
  <c r="X225" i="7"/>
  <c r="X226" i="7"/>
  <c r="X227" i="7"/>
  <c r="X228" i="7"/>
  <c r="X229" i="7"/>
  <c r="X230" i="7"/>
  <c r="X231" i="7"/>
  <c r="X232" i="7"/>
  <c r="X233" i="7"/>
  <c r="X234" i="7"/>
  <c r="X235" i="7"/>
  <c r="X236" i="7"/>
  <c r="X237" i="7"/>
  <c r="X238" i="7"/>
  <c r="X239" i="7"/>
  <c r="X240" i="7"/>
  <c r="X241" i="7"/>
  <c r="X242" i="7"/>
  <c r="X243" i="7"/>
  <c r="X244" i="7"/>
  <c r="X245" i="7"/>
  <c r="X246" i="7"/>
  <c r="X247" i="7"/>
  <c r="X248" i="7"/>
  <c r="X249" i="7"/>
  <c r="X250" i="7"/>
  <c r="X251" i="7"/>
  <c r="X252" i="7"/>
  <c r="X253" i="7"/>
  <c r="X254" i="7"/>
  <c r="X255" i="7"/>
  <c r="X256" i="7"/>
  <c r="X257" i="7"/>
  <c r="X258" i="7"/>
  <c r="X259" i="7"/>
  <c r="X260" i="7"/>
  <c r="X261" i="7"/>
  <c r="X262" i="7"/>
  <c r="X263" i="7"/>
  <c r="X264" i="7"/>
  <c r="X265" i="7"/>
  <c r="X266" i="7"/>
  <c r="X267" i="7"/>
  <c r="X268" i="7"/>
  <c r="X269" i="7"/>
  <c r="X270" i="7"/>
  <c r="X271" i="7"/>
  <c r="X272" i="7"/>
  <c r="X273" i="7"/>
  <c r="X274" i="7"/>
  <c r="X275" i="7"/>
  <c r="X276" i="7"/>
  <c r="X277" i="7"/>
  <c r="X278" i="7"/>
  <c r="X279" i="7"/>
  <c r="X280" i="7"/>
  <c r="X281" i="7"/>
  <c r="X282" i="7"/>
  <c r="X283" i="7"/>
  <c r="X284" i="7"/>
  <c r="X285" i="7"/>
  <c r="X286" i="7"/>
  <c r="X287" i="7"/>
  <c r="X288" i="7"/>
  <c r="X289" i="7"/>
  <c r="X290" i="7"/>
  <c r="X291" i="7"/>
  <c r="X292" i="7"/>
  <c r="X293" i="7"/>
  <c r="X294" i="7"/>
  <c r="X295" i="7"/>
  <c r="X296" i="7"/>
  <c r="X297" i="7"/>
  <c r="X298" i="7"/>
  <c r="X299" i="7"/>
  <c r="X300" i="7"/>
  <c r="X301" i="7"/>
  <c r="X302" i="7"/>
  <c r="X303" i="7"/>
  <c r="X304" i="7"/>
  <c r="X305" i="7"/>
  <c r="X306" i="7"/>
  <c r="X307" i="7"/>
  <c r="X308" i="7"/>
  <c r="X309" i="7"/>
  <c r="X310" i="7"/>
  <c r="X311" i="7"/>
  <c r="X312" i="7"/>
  <c r="X313" i="7"/>
  <c r="X314" i="7"/>
  <c r="X315" i="7"/>
  <c r="X316" i="7"/>
  <c r="X317" i="7"/>
  <c r="X318" i="7"/>
  <c r="X319" i="7"/>
  <c r="X320" i="7"/>
  <c r="X321" i="7"/>
  <c r="X322" i="7"/>
  <c r="X323" i="7"/>
  <c r="X324" i="7"/>
  <c r="X325" i="7"/>
  <c r="X326" i="7"/>
  <c r="X327" i="7"/>
  <c r="X328" i="7"/>
  <c r="X329" i="7"/>
  <c r="X330" i="7"/>
  <c r="X331" i="7"/>
  <c r="X332" i="7"/>
  <c r="X333" i="7"/>
  <c r="X334" i="7"/>
  <c r="X335" i="7"/>
  <c r="X336" i="7"/>
  <c r="X337" i="7"/>
  <c r="X338" i="7"/>
  <c r="X339" i="7"/>
  <c r="X340" i="7"/>
  <c r="X341" i="7"/>
  <c r="X342" i="7"/>
  <c r="X343" i="7"/>
  <c r="X344" i="7"/>
  <c r="X345" i="7"/>
  <c r="X346" i="7"/>
  <c r="X347" i="7"/>
  <c r="X348" i="7"/>
  <c r="X349" i="7"/>
  <c r="X350" i="7"/>
  <c r="X351" i="7"/>
  <c r="X352" i="7"/>
  <c r="X353" i="7"/>
  <c r="X354" i="7"/>
  <c r="X355" i="7"/>
  <c r="X356" i="7"/>
  <c r="X357" i="7"/>
  <c r="X358" i="7"/>
  <c r="X359" i="7"/>
  <c r="X360" i="7"/>
  <c r="X361" i="7"/>
  <c r="X362" i="7"/>
  <c r="X363" i="7"/>
  <c r="X364" i="7"/>
  <c r="X365" i="7"/>
  <c r="X366" i="7"/>
  <c r="W4" i="7"/>
  <c r="W5" i="7"/>
  <c r="W6" i="7"/>
  <c r="W7" i="7"/>
  <c r="W8" i="7"/>
  <c r="W9" i="7"/>
  <c r="W10" i="7"/>
  <c r="W11" i="7"/>
  <c r="W12" i="7"/>
  <c r="W13" i="7"/>
  <c r="W14" i="7"/>
  <c r="W15" i="7"/>
  <c r="W16" i="7"/>
  <c r="W17" i="7"/>
  <c r="W18" i="7"/>
  <c r="W19" i="7"/>
  <c r="W20" i="7"/>
  <c r="W21" i="7"/>
  <c r="W22" i="7"/>
  <c r="W23" i="7"/>
  <c r="W24" i="7"/>
  <c r="W25" i="7"/>
  <c r="W26" i="7"/>
  <c r="W27" i="7"/>
  <c r="W28" i="7"/>
  <c r="W29" i="7"/>
  <c r="W30" i="7"/>
  <c r="W31" i="7"/>
  <c r="W32" i="7"/>
  <c r="W33" i="7"/>
  <c r="W34" i="7"/>
  <c r="W35" i="7"/>
  <c r="W36" i="7"/>
  <c r="W37" i="7"/>
  <c r="W38" i="7"/>
  <c r="W39" i="7"/>
  <c r="W40" i="7"/>
  <c r="W41" i="7"/>
  <c r="W42" i="7"/>
  <c r="W43" i="7"/>
  <c r="W44" i="7"/>
  <c r="W45" i="7"/>
  <c r="W46" i="7"/>
  <c r="W47" i="7"/>
  <c r="W48" i="7"/>
  <c r="W49" i="7"/>
  <c r="W50" i="7"/>
  <c r="W51" i="7"/>
  <c r="W52" i="7"/>
  <c r="W53" i="7"/>
  <c r="W54" i="7"/>
  <c r="W55" i="7"/>
  <c r="W56" i="7"/>
  <c r="W57" i="7"/>
  <c r="W58" i="7"/>
  <c r="W59" i="7"/>
  <c r="W60" i="7"/>
  <c r="W61" i="7"/>
  <c r="W62" i="7"/>
  <c r="W63" i="7"/>
  <c r="W64" i="7"/>
  <c r="W65" i="7"/>
  <c r="W66" i="7"/>
  <c r="W67" i="7"/>
  <c r="W68" i="7"/>
  <c r="W69" i="7"/>
  <c r="W70" i="7"/>
  <c r="W71" i="7"/>
  <c r="W72" i="7"/>
  <c r="W73" i="7"/>
  <c r="W74" i="7"/>
  <c r="W75" i="7"/>
  <c r="W76" i="7"/>
  <c r="W77" i="7"/>
  <c r="W78" i="7"/>
  <c r="W79" i="7"/>
  <c r="W80" i="7"/>
  <c r="W81" i="7"/>
  <c r="W82" i="7"/>
  <c r="W83" i="7"/>
  <c r="W84" i="7"/>
  <c r="W85" i="7"/>
  <c r="W86" i="7"/>
  <c r="W87" i="7"/>
  <c r="W88" i="7"/>
  <c r="W89" i="7"/>
  <c r="W90" i="7"/>
  <c r="W91" i="7"/>
  <c r="W92" i="7"/>
  <c r="W93" i="7"/>
  <c r="W94" i="7"/>
  <c r="W95" i="7"/>
  <c r="W96" i="7"/>
  <c r="W97" i="7"/>
  <c r="W98" i="7"/>
  <c r="W99" i="7"/>
  <c r="W100" i="7"/>
  <c r="W101" i="7"/>
  <c r="W102" i="7"/>
  <c r="W103" i="7"/>
  <c r="W104" i="7"/>
  <c r="W105" i="7"/>
  <c r="W106" i="7"/>
  <c r="W107" i="7"/>
  <c r="W108" i="7"/>
  <c r="W109" i="7"/>
  <c r="W110" i="7"/>
  <c r="W111" i="7"/>
  <c r="W112" i="7"/>
  <c r="W113" i="7"/>
  <c r="W114" i="7"/>
  <c r="W115" i="7"/>
  <c r="W116" i="7"/>
  <c r="W117" i="7"/>
  <c r="W118" i="7"/>
  <c r="W119" i="7"/>
  <c r="W120" i="7"/>
  <c r="W121" i="7"/>
  <c r="W122" i="7"/>
  <c r="W123" i="7"/>
  <c r="W124" i="7"/>
  <c r="W125" i="7"/>
  <c r="W126" i="7"/>
  <c r="W127" i="7"/>
  <c r="W128" i="7"/>
  <c r="W129" i="7"/>
  <c r="W130" i="7"/>
  <c r="W131" i="7"/>
  <c r="W132" i="7"/>
  <c r="W133" i="7"/>
  <c r="W134" i="7"/>
  <c r="W135" i="7"/>
  <c r="W136" i="7"/>
  <c r="W137" i="7"/>
  <c r="W138" i="7"/>
  <c r="W139" i="7"/>
  <c r="W140" i="7"/>
  <c r="W141" i="7"/>
  <c r="W142" i="7"/>
  <c r="W143" i="7"/>
  <c r="W144" i="7"/>
  <c r="W145" i="7"/>
  <c r="W146" i="7"/>
  <c r="W147" i="7"/>
  <c r="W148" i="7"/>
  <c r="W149" i="7"/>
  <c r="W150" i="7"/>
  <c r="W151" i="7"/>
  <c r="W152" i="7"/>
  <c r="W153" i="7"/>
  <c r="W154" i="7"/>
  <c r="W155" i="7"/>
  <c r="W156" i="7"/>
  <c r="W157" i="7"/>
  <c r="W158" i="7"/>
  <c r="W159" i="7"/>
  <c r="W160" i="7"/>
  <c r="W161" i="7"/>
  <c r="W162" i="7"/>
  <c r="W163" i="7"/>
  <c r="W164" i="7"/>
  <c r="W165" i="7"/>
  <c r="W166" i="7"/>
  <c r="W167" i="7"/>
  <c r="W168" i="7"/>
  <c r="W169" i="7"/>
  <c r="W170" i="7"/>
  <c r="W171" i="7"/>
  <c r="W172" i="7"/>
  <c r="W173" i="7"/>
  <c r="W174" i="7"/>
  <c r="W175" i="7"/>
  <c r="W176" i="7"/>
  <c r="W177" i="7"/>
  <c r="W178" i="7"/>
  <c r="W179" i="7"/>
  <c r="W180" i="7"/>
  <c r="W181" i="7"/>
  <c r="W182" i="7"/>
  <c r="W183" i="7"/>
  <c r="W184" i="7"/>
  <c r="W185" i="7"/>
  <c r="W186" i="7"/>
  <c r="W187" i="7"/>
  <c r="W188" i="7"/>
  <c r="W189" i="7"/>
  <c r="W190" i="7"/>
  <c r="W191" i="7"/>
  <c r="W192" i="7"/>
  <c r="W193" i="7"/>
  <c r="W194" i="7"/>
  <c r="W195" i="7"/>
  <c r="W196" i="7"/>
  <c r="W197" i="7"/>
  <c r="W198" i="7"/>
  <c r="W199" i="7"/>
  <c r="W200" i="7"/>
  <c r="W201" i="7"/>
  <c r="W202" i="7"/>
  <c r="W203" i="7"/>
  <c r="W204" i="7"/>
  <c r="W205" i="7"/>
  <c r="W206" i="7"/>
  <c r="W207" i="7"/>
  <c r="W208" i="7"/>
  <c r="W209" i="7"/>
  <c r="W210" i="7"/>
  <c r="W211" i="7"/>
  <c r="W212" i="7"/>
  <c r="W213" i="7"/>
  <c r="W214" i="7"/>
  <c r="W215" i="7"/>
  <c r="W216" i="7"/>
  <c r="W217" i="7"/>
  <c r="W218" i="7"/>
  <c r="W219" i="7"/>
  <c r="W220" i="7"/>
  <c r="W221" i="7"/>
  <c r="W222" i="7"/>
  <c r="W223" i="7"/>
  <c r="W224" i="7"/>
  <c r="W225" i="7"/>
  <c r="W226" i="7"/>
  <c r="W227" i="7"/>
  <c r="W228" i="7"/>
  <c r="W229" i="7"/>
  <c r="W230" i="7"/>
  <c r="W231" i="7"/>
  <c r="W232" i="7"/>
  <c r="W233" i="7"/>
  <c r="W234" i="7"/>
  <c r="W235" i="7"/>
  <c r="W236" i="7"/>
  <c r="W237" i="7"/>
  <c r="W238" i="7"/>
  <c r="W239" i="7"/>
  <c r="W240" i="7"/>
  <c r="W241" i="7"/>
  <c r="W242" i="7"/>
  <c r="W243" i="7"/>
  <c r="W244" i="7"/>
  <c r="W245" i="7"/>
  <c r="W246" i="7"/>
  <c r="W247" i="7"/>
  <c r="W248" i="7"/>
  <c r="W249" i="7"/>
  <c r="W250" i="7"/>
  <c r="W251" i="7"/>
  <c r="W252" i="7"/>
  <c r="W253" i="7"/>
  <c r="W254" i="7"/>
  <c r="W255" i="7"/>
  <c r="W256" i="7"/>
  <c r="W257" i="7"/>
  <c r="W258" i="7"/>
  <c r="W259" i="7"/>
  <c r="W260" i="7"/>
  <c r="W261" i="7"/>
  <c r="W262" i="7"/>
  <c r="W263" i="7"/>
  <c r="W264" i="7"/>
  <c r="W265" i="7"/>
  <c r="W266" i="7"/>
  <c r="W267" i="7"/>
  <c r="W268" i="7"/>
  <c r="W269" i="7"/>
  <c r="W270" i="7"/>
  <c r="W271" i="7"/>
  <c r="W272" i="7"/>
  <c r="W273" i="7"/>
  <c r="W274" i="7"/>
  <c r="W275" i="7"/>
  <c r="W276" i="7"/>
  <c r="W277" i="7"/>
  <c r="W278" i="7"/>
  <c r="W279" i="7"/>
  <c r="W280" i="7"/>
  <c r="W281" i="7"/>
  <c r="W282" i="7"/>
  <c r="W283" i="7"/>
  <c r="W284" i="7"/>
  <c r="W285" i="7"/>
  <c r="W286" i="7"/>
  <c r="W287" i="7"/>
  <c r="W288" i="7"/>
  <c r="W289" i="7"/>
  <c r="W290" i="7"/>
  <c r="W291" i="7"/>
  <c r="W292" i="7"/>
  <c r="W293" i="7"/>
  <c r="W294" i="7"/>
  <c r="W295" i="7"/>
  <c r="W296" i="7"/>
  <c r="W297" i="7"/>
  <c r="W298" i="7"/>
  <c r="W299" i="7"/>
  <c r="W300" i="7"/>
  <c r="W301" i="7"/>
  <c r="W302" i="7"/>
  <c r="W303" i="7"/>
  <c r="W304" i="7"/>
  <c r="W305" i="7"/>
  <c r="W306" i="7"/>
  <c r="W307" i="7"/>
  <c r="W308" i="7"/>
  <c r="W309" i="7"/>
  <c r="W310" i="7"/>
  <c r="W311" i="7"/>
  <c r="W312" i="7"/>
  <c r="W313" i="7"/>
  <c r="W314" i="7"/>
  <c r="W315" i="7"/>
  <c r="W316" i="7"/>
  <c r="W317" i="7"/>
  <c r="W318" i="7"/>
  <c r="W319" i="7"/>
  <c r="W320" i="7"/>
  <c r="W321" i="7"/>
  <c r="W322" i="7"/>
  <c r="W323" i="7"/>
  <c r="W324" i="7"/>
  <c r="W325" i="7"/>
  <c r="W326" i="7"/>
  <c r="W327" i="7"/>
  <c r="W328" i="7"/>
  <c r="W329" i="7"/>
  <c r="W330" i="7"/>
  <c r="W331" i="7"/>
  <c r="W332" i="7"/>
  <c r="W333" i="7"/>
  <c r="W334" i="7"/>
  <c r="W335" i="7"/>
  <c r="W336" i="7"/>
  <c r="W337" i="7"/>
  <c r="W338" i="7"/>
  <c r="W339" i="7"/>
  <c r="W340" i="7"/>
  <c r="W341" i="7"/>
  <c r="W342" i="7"/>
  <c r="W343" i="7"/>
  <c r="W344" i="7"/>
  <c r="W345" i="7"/>
  <c r="W346" i="7"/>
  <c r="W347" i="7"/>
  <c r="W348" i="7"/>
  <c r="W349" i="7"/>
  <c r="W350" i="7"/>
  <c r="W351" i="7"/>
  <c r="W352" i="7"/>
  <c r="W353" i="7"/>
  <c r="W354" i="7"/>
  <c r="W355" i="7"/>
  <c r="W356" i="7"/>
  <c r="W357" i="7"/>
  <c r="W358" i="7"/>
  <c r="W359" i="7"/>
  <c r="W360" i="7"/>
  <c r="W361" i="7"/>
  <c r="W362" i="7"/>
  <c r="W363" i="7"/>
  <c r="W364" i="7"/>
  <c r="W365" i="7"/>
  <c r="W366" i="7"/>
  <c r="V4" i="7"/>
  <c r="V5" i="7"/>
  <c r="V6" i="7"/>
  <c r="V7" i="7"/>
  <c r="V8" i="7"/>
  <c r="V9" i="7"/>
  <c r="V10" i="7"/>
  <c r="V11" i="7"/>
  <c r="V12" i="7"/>
  <c r="V13" i="7"/>
  <c r="V14" i="7"/>
  <c r="V15" i="7"/>
  <c r="V16" i="7"/>
  <c r="V17" i="7"/>
  <c r="V18" i="7"/>
  <c r="V19" i="7"/>
  <c r="V20" i="7"/>
  <c r="V21" i="7"/>
  <c r="V22" i="7"/>
  <c r="V23" i="7"/>
  <c r="V24" i="7"/>
  <c r="V25" i="7"/>
  <c r="V26" i="7"/>
  <c r="V27" i="7"/>
  <c r="V28" i="7"/>
  <c r="V29" i="7"/>
  <c r="V30" i="7"/>
  <c r="V31" i="7"/>
  <c r="V32" i="7"/>
  <c r="V33" i="7"/>
  <c r="V34" i="7"/>
  <c r="V35" i="7"/>
  <c r="V36" i="7"/>
  <c r="V37" i="7"/>
  <c r="V38" i="7"/>
  <c r="V39" i="7"/>
  <c r="V40" i="7"/>
  <c r="V41" i="7"/>
  <c r="V42" i="7"/>
  <c r="V43" i="7"/>
  <c r="V44" i="7"/>
  <c r="V45" i="7"/>
  <c r="V46" i="7"/>
  <c r="V47" i="7"/>
  <c r="V48" i="7"/>
  <c r="V49" i="7"/>
  <c r="V50" i="7"/>
  <c r="V51" i="7"/>
  <c r="V52" i="7"/>
  <c r="V53" i="7"/>
  <c r="V54" i="7"/>
  <c r="V55" i="7"/>
  <c r="V56" i="7"/>
  <c r="V57" i="7"/>
  <c r="V58" i="7"/>
  <c r="V59" i="7"/>
  <c r="V60" i="7"/>
  <c r="V61" i="7"/>
  <c r="V62" i="7"/>
  <c r="V63" i="7"/>
  <c r="V64" i="7"/>
  <c r="V65" i="7"/>
  <c r="V66" i="7"/>
  <c r="V67" i="7"/>
  <c r="V68" i="7"/>
  <c r="V69" i="7"/>
  <c r="V70" i="7"/>
  <c r="V71" i="7"/>
  <c r="V72" i="7"/>
  <c r="V73" i="7"/>
  <c r="V74" i="7"/>
  <c r="V75" i="7"/>
  <c r="V76" i="7"/>
  <c r="V77" i="7"/>
  <c r="V78" i="7"/>
  <c r="V79" i="7"/>
  <c r="V80" i="7"/>
  <c r="V81" i="7"/>
  <c r="V82" i="7"/>
  <c r="V83" i="7"/>
  <c r="V84" i="7"/>
  <c r="V85" i="7"/>
  <c r="V86" i="7"/>
  <c r="V87" i="7"/>
  <c r="V88" i="7"/>
  <c r="V89" i="7"/>
  <c r="V90" i="7"/>
  <c r="V91" i="7"/>
  <c r="V92" i="7"/>
  <c r="V93" i="7"/>
  <c r="V94" i="7"/>
  <c r="V95" i="7"/>
  <c r="V96" i="7"/>
  <c r="V97" i="7"/>
  <c r="V98" i="7"/>
  <c r="V99" i="7"/>
  <c r="V100" i="7"/>
  <c r="V101" i="7"/>
  <c r="V102" i="7"/>
  <c r="V103" i="7"/>
  <c r="V104" i="7"/>
  <c r="V105" i="7"/>
  <c r="V106" i="7"/>
  <c r="V107" i="7"/>
  <c r="V108" i="7"/>
  <c r="V109" i="7"/>
  <c r="V110" i="7"/>
  <c r="V111" i="7"/>
  <c r="V112" i="7"/>
  <c r="V113" i="7"/>
  <c r="V114" i="7"/>
  <c r="V115" i="7"/>
  <c r="V116" i="7"/>
  <c r="V117" i="7"/>
  <c r="V118" i="7"/>
  <c r="V119" i="7"/>
  <c r="V120" i="7"/>
  <c r="V121" i="7"/>
  <c r="V122" i="7"/>
  <c r="V123" i="7"/>
  <c r="V124" i="7"/>
  <c r="V125" i="7"/>
  <c r="V126" i="7"/>
  <c r="V127" i="7"/>
  <c r="V128" i="7"/>
  <c r="V129" i="7"/>
  <c r="V130" i="7"/>
  <c r="V131" i="7"/>
  <c r="V132" i="7"/>
  <c r="V133" i="7"/>
  <c r="V134" i="7"/>
  <c r="V135" i="7"/>
  <c r="V136" i="7"/>
  <c r="V137" i="7"/>
  <c r="V138" i="7"/>
  <c r="V139" i="7"/>
  <c r="V140" i="7"/>
  <c r="V141" i="7"/>
  <c r="V142" i="7"/>
  <c r="V143" i="7"/>
  <c r="V144" i="7"/>
  <c r="V145" i="7"/>
  <c r="V146" i="7"/>
  <c r="V147" i="7"/>
  <c r="V148" i="7"/>
  <c r="V149" i="7"/>
  <c r="V150" i="7"/>
  <c r="V151" i="7"/>
  <c r="V152" i="7"/>
  <c r="V153" i="7"/>
  <c r="V154" i="7"/>
  <c r="V155" i="7"/>
  <c r="V156" i="7"/>
  <c r="V157" i="7"/>
  <c r="V158" i="7"/>
  <c r="V159" i="7"/>
  <c r="V160" i="7"/>
  <c r="V161" i="7"/>
  <c r="V162" i="7"/>
  <c r="V163" i="7"/>
  <c r="V164" i="7"/>
  <c r="V165" i="7"/>
  <c r="V166" i="7"/>
  <c r="V167" i="7"/>
  <c r="V168" i="7"/>
  <c r="V169" i="7"/>
  <c r="V170" i="7"/>
  <c r="V171" i="7"/>
  <c r="V172" i="7"/>
  <c r="V173" i="7"/>
  <c r="V174" i="7"/>
  <c r="V175" i="7"/>
  <c r="V176" i="7"/>
  <c r="V177" i="7"/>
  <c r="V178" i="7"/>
  <c r="V179" i="7"/>
  <c r="V180" i="7"/>
  <c r="V181" i="7"/>
  <c r="V182" i="7"/>
  <c r="V183" i="7"/>
  <c r="V184" i="7"/>
  <c r="V185" i="7"/>
  <c r="V186" i="7"/>
  <c r="V187" i="7"/>
  <c r="V188" i="7"/>
  <c r="V189" i="7"/>
  <c r="V190" i="7"/>
  <c r="V191" i="7"/>
  <c r="V192" i="7"/>
  <c r="V193" i="7"/>
  <c r="V194" i="7"/>
  <c r="V195" i="7"/>
  <c r="V196" i="7"/>
  <c r="V197" i="7"/>
  <c r="V198" i="7"/>
  <c r="V199" i="7"/>
  <c r="V200" i="7"/>
  <c r="V201" i="7"/>
  <c r="V202" i="7"/>
  <c r="V203" i="7"/>
  <c r="V204" i="7"/>
  <c r="V205" i="7"/>
  <c r="V206" i="7"/>
  <c r="V207" i="7"/>
  <c r="V208" i="7"/>
  <c r="V209" i="7"/>
  <c r="V210" i="7"/>
  <c r="V211" i="7"/>
  <c r="V212" i="7"/>
  <c r="V213" i="7"/>
  <c r="V214" i="7"/>
  <c r="V215" i="7"/>
  <c r="V216" i="7"/>
  <c r="V217" i="7"/>
  <c r="V218" i="7"/>
  <c r="V219" i="7"/>
  <c r="V220" i="7"/>
  <c r="V221" i="7"/>
  <c r="V222" i="7"/>
  <c r="V223" i="7"/>
  <c r="V224" i="7"/>
  <c r="V225" i="7"/>
  <c r="V226" i="7"/>
  <c r="V227" i="7"/>
  <c r="V228" i="7"/>
  <c r="V229" i="7"/>
  <c r="V230" i="7"/>
  <c r="V231" i="7"/>
  <c r="V232" i="7"/>
  <c r="V233" i="7"/>
  <c r="V234" i="7"/>
  <c r="V235" i="7"/>
  <c r="V236" i="7"/>
  <c r="V237" i="7"/>
  <c r="V238" i="7"/>
  <c r="V239" i="7"/>
  <c r="V240" i="7"/>
  <c r="V241" i="7"/>
  <c r="V242" i="7"/>
  <c r="V243" i="7"/>
  <c r="V244" i="7"/>
  <c r="V245" i="7"/>
  <c r="V246" i="7"/>
  <c r="V247" i="7"/>
  <c r="V248" i="7"/>
  <c r="V249" i="7"/>
  <c r="V250" i="7"/>
  <c r="V251" i="7"/>
  <c r="V252" i="7"/>
  <c r="V253" i="7"/>
  <c r="V254" i="7"/>
  <c r="V255" i="7"/>
  <c r="V256" i="7"/>
  <c r="V257" i="7"/>
  <c r="V258" i="7"/>
  <c r="V259" i="7"/>
  <c r="V260" i="7"/>
  <c r="V261" i="7"/>
  <c r="V262" i="7"/>
  <c r="V263" i="7"/>
  <c r="V264" i="7"/>
  <c r="V265" i="7"/>
  <c r="V266" i="7"/>
  <c r="V267" i="7"/>
  <c r="V268" i="7"/>
  <c r="V269" i="7"/>
  <c r="V270" i="7"/>
  <c r="V271" i="7"/>
  <c r="V272" i="7"/>
  <c r="V273" i="7"/>
  <c r="V274" i="7"/>
  <c r="V275" i="7"/>
  <c r="V276" i="7"/>
  <c r="V277" i="7"/>
  <c r="V278" i="7"/>
  <c r="V279" i="7"/>
  <c r="V280" i="7"/>
  <c r="V281" i="7"/>
  <c r="V282" i="7"/>
  <c r="V283" i="7"/>
  <c r="V284" i="7"/>
  <c r="V285" i="7"/>
  <c r="V286" i="7"/>
  <c r="V287" i="7"/>
  <c r="V288" i="7"/>
  <c r="V289" i="7"/>
  <c r="V290" i="7"/>
  <c r="V291" i="7"/>
  <c r="V292" i="7"/>
  <c r="V293" i="7"/>
  <c r="V294" i="7"/>
  <c r="V295" i="7"/>
  <c r="V296" i="7"/>
  <c r="V297" i="7"/>
  <c r="V298" i="7"/>
  <c r="V299" i="7"/>
  <c r="V300" i="7"/>
  <c r="V301" i="7"/>
  <c r="V302" i="7"/>
  <c r="V303" i="7"/>
  <c r="V304" i="7"/>
  <c r="V305" i="7"/>
  <c r="V306" i="7"/>
  <c r="V307" i="7"/>
  <c r="V308" i="7"/>
  <c r="V309" i="7"/>
  <c r="V310" i="7"/>
  <c r="V311" i="7"/>
  <c r="V312" i="7"/>
  <c r="V313" i="7"/>
  <c r="V314" i="7"/>
  <c r="V315" i="7"/>
  <c r="V316" i="7"/>
  <c r="V317" i="7"/>
  <c r="V318" i="7"/>
  <c r="V319" i="7"/>
  <c r="V320" i="7"/>
  <c r="V321" i="7"/>
  <c r="V322" i="7"/>
  <c r="V323" i="7"/>
  <c r="V324" i="7"/>
  <c r="V325" i="7"/>
  <c r="V326" i="7"/>
  <c r="V327" i="7"/>
  <c r="V328" i="7"/>
  <c r="V329" i="7"/>
  <c r="V330" i="7"/>
  <c r="V331" i="7"/>
  <c r="V332" i="7"/>
  <c r="V333" i="7"/>
  <c r="V334" i="7"/>
  <c r="V335" i="7"/>
  <c r="V336" i="7"/>
  <c r="V337" i="7"/>
  <c r="V338" i="7"/>
  <c r="V339" i="7"/>
  <c r="V340" i="7"/>
  <c r="V341" i="7"/>
  <c r="V342" i="7"/>
  <c r="V343" i="7"/>
  <c r="V344" i="7"/>
  <c r="V345" i="7"/>
  <c r="V346" i="7"/>
  <c r="V347" i="7"/>
  <c r="V348" i="7"/>
  <c r="V349" i="7"/>
  <c r="V350" i="7"/>
  <c r="V351" i="7"/>
  <c r="V352" i="7"/>
  <c r="V353" i="7"/>
  <c r="V354" i="7"/>
  <c r="V355" i="7"/>
  <c r="V356" i="7"/>
  <c r="V357" i="7"/>
  <c r="V358" i="7"/>
  <c r="V359" i="7"/>
  <c r="V360" i="7"/>
  <c r="V361" i="7"/>
  <c r="V362" i="7"/>
  <c r="V363" i="7"/>
  <c r="V364" i="7"/>
  <c r="V365" i="7"/>
  <c r="V366" i="7"/>
  <c r="U4" i="7"/>
  <c r="U5" i="7"/>
  <c r="U6" i="7"/>
  <c r="U7" i="7"/>
  <c r="U8" i="7"/>
  <c r="U9" i="7"/>
  <c r="U10" i="7"/>
  <c r="U11" i="7"/>
  <c r="U12" i="7"/>
  <c r="U13" i="7"/>
  <c r="U14" i="7"/>
  <c r="U15" i="7"/>
  <c r="U16" i="7"/>
  <c r="U17" i="7"/>
  <c r="U18" i="7"/>
  <c r="U19" i="7"/>
  <c r="U20" i="7"/>
  <c r="U21" i="7"/>
  <c r="U22" i="7"/>
  <c r="U23" i="7"/>
  <c r="U24" i="7"/>
  <c r="U25" i="7"/>
  <c r="U26" i="7"/>
  <c r="U27" i="7"/>
  <c r="U28" i="7"/>
  <c r="U29" i="7"/>
  <c r="U30" i="7"/>
  <c r="U31" i="7"/>
  <c r="U32" i="7"/>
  <c r="U33" i="7"/>
  <c r="U34" i="7"/>
  <c r="U35" i="7"/>
  <c r="U36" i="7"/>
  <c r="U37" i="7"/>
  <c r="U38" i="7"/>
  <c r="U39" i="7"/>
  <c r="U40" i="7"/>
  <c r="U41" i="7"/>
  <c r="U42" i="7"/>
  <c r="U43" i="7"/>
  <c r="U44" i="7"/>
  <c r="U45" i="7"/>
  <c r="U46" i="7"/>
  <c r="U47" i="7"/>
  <c r="U48" i="7"/>
  <c r="U49" i="7"/>
  <c r="U50" i="7"/>
  <c r="U51" i="7"/>
  <c r="U52" i="7"/>
  <c r="U53" i="7"/>
  <c r="U54" i="7"/>
  <c r="U55" i="7"/>
  <c r="U56" i="7"/>
  <c r="U57" i="7"/>
  <c r="U58" i="7"/>
  <c r="U59" i="7"/>
  <c r="U60" i="7"/>
  <c r="U61" i="7"/>
  <c r="U62" i="7"/>
  <c r="U63" i="7"/>
  <c r="U64" i="7"/>
  <c r="U65" i="7"/>
  <c r="U66" i="7"/>
  <c r="U67" i="7"/>
  <c r="U68" i="7"/>
  <c r="U69" i="7"/>
  <c r="U70" i="7"/>
  <c r="U71" i="7"/>
  <c r="U72" i="7"/>
  <c r="U73" i="7"/>
  <c r="U74" i="7"/>
  <c r="U75" i="7"/>
  <c r="U76" i="7"/>
  <c r="U77" i="7"/>
  <c r="U78" i="7"/>
  <c r="U79" i="7"/>
  <c r="U80" i="7"/>
  <c r="U81" i="7"/>
  <c r="U82" i="7"/>
  <c r="U83" i="7"/>
  <c r="U84" i="7"/>
  <c r="U85" i="7"/>
  <c r="U86" i="7"/>
  <c r="U87" i="7"/>
  <c r="U88" i="7"/>
  <c r="U89" i="7"/>
  <c r="U90" i="7"/>
  <c r="U91" i="7"/>
  <c r="U92" i="7"/>
  <c r="U93" i="7"/>
  <c r="U94" i="7"/>
  <c r="U95" i="7"/>
  <c r="U96" i="7"/>
  <c r="U97" i="7"/>
  <c r="U98" i="7"/>
  <c r="U99" i="7"/>
  <c r="U100" i="7"/>
  <c r="U101" i="7"/>
  <c r="U102" i="7"/>
  <c r="U103" i="7"/>
  <c r="U104" i="7"/>
  <c r="U105" i="7"/>
  <c r="U106" i="7"/>
  <c r="U107" i="7"/>
  <c r="U108" i="7"/>
  <c r="U109" i="7"/>
  <c r="U110" i="7"/>
  <c r="U111" i="7"/>
  <c r="U112" i="7"/>
  <c r="U113" i="7"/>
  <c r="U114" i="7"/>
  <c r="U115" i="7"/>
  <c r="U116" i="7"/>
  <c r="U117" i="7"/>
  <c r="U118" i="7"/>
  <c r="U119" i="7"/>
  <c r="U120" i="7"/>
  <c r="U121" i="7"/>
  <c r="U122" i="7"/>
  <c r="U123" i="7"/>
  <c r="U124" i="7"/>
  <c r="U125" i="7"/>
  <c r="U126" i="7"/>
  <c r="U127" i="7"/>
  <c r="U128" i="7"/>
  <c r="U129" i="7"/>
  <c r="U130" i="7"/>
  <c r="U131" i="7"/>
  <c r="U132" i="7"/>
  <c r="U133" i="7"/>
  <c r="U134" i="7"/>
  <c r="U135" i="7"/>
  <c r="U136" i="7"/>
  <c r="U137" i="7"/>
  <c r="U138" i="7"/>
  <c r="U139" i="7"/>
  <c r="U140" i="7"/>
  <c r="U141" i="7"/>
  <c r="U142" i="7"/>
  <c r="U143" i="7"/>
  <c r="U144" i="7"/>
  <c r="U145" i="7"/>
  <c r="U146" i="7"/>
  <c r="U147" i="7"/>
  <c r="U148" i="7"/>
  <c r="U149" i="7"/>
  <c r="U150" i="7"/>
  <c r="U151" i="7"/>
  <c r="U152" i="7"/>
  <c r="U153" i="7"/>
  <c r="U154" i="7"/>
  <c r="U155" i="7"/>
  <c r="U156" i="7"/>
  <c r="U157" i="7"/>
  <c r="U158" i="7"/>
  <c r="U159" i="7"/>
  <c r="U160" i="7"/>
  <c r="U161" i="7"/>
  <c r="U162" i="7"/>
  <c r="U163" i="7"/>
  <c r="U164" i="7"/>
  <c r="U165" i="7"/>
  <c r="U166" i="7"/>
  <c r="U167" i="7"/>
  <c r="U168" i="7"/>
  <c r="U169" i="7"/>
  <c r="U170" i="7"/>
  <c r="U171" i="7"/>
  <c r="U172" i="7"/>
  <c r="U173" i="7"/>
  <c r="U174" i="7"/>
  <c r="U175" i="7"/>
  <c r="U176" i="7"/>
  <c r="U177" i="7"/>
  <c r="U178" i="7"/>
  <c r="U179" i="7"/>
  <c r="U180" i="7"/>
  <c r="U181" i="7"/>
  <c r="U182" i="7"/>
  <c r="U183" i="7"/>
  <c r="U184" i="7"/>
  <c r="U185" i="7"/>
  <c r="U186" i="7"/>
  <c r="U187" i="7"/>
  <c r="U188" i="7"/>
  <c r="U189" i="7"/>
  <c r="U190" i="7"/>
  <c r="U191" i="7"/>
  <c r="U192" i="7"/>
  <c r="U193" i="7"/>
  <c r="U194" i="7"/>
  <c r="U195" i="7"/>
  <c r="U196" i="7"/>
  <c r="U197" i="7"/>
  <c r="U198" i="7"/>
  <c r="U199" i="7"/>
  <c r="U200" i="7"/>
  <c r="U201" i="7"/>
  <c r="U202" i="7"/>
  <c r="U203" i="7"/>
  <c r="U204" i="7"/>
  <c r="U205" i="7"/>
  <c r="U206" i="7"/>
  <c r="U207" i="7"/>
  <c r="U208" i="7"/>
  <c r="U209" i="7"/>
  <c r="U210" i="7"/>
  <c r="U211" i="7"/>
  <c r="U212" i="7"/>
  <c r="U213" i="7"/>
  <c r="U214" i="7"/>
  <c r="U215" i="7"/>
  <c r="U216" i="7"/>
  <c r="U217" i="7"/>
  <c r="U218" i="7"/>
  <c r="U219" i="7"/>
  <c r="U220" i="7"/>
  <c r="U221" i="7"/>
  <c r="U222" i="7"/>
  <c r="U223" i="7"/>
  <c r="U224" i="7"/>
  <c r="U225" i="7"/>
  <c r="U226" i="7"/>
  <c r="U227" i="7"/>
  <c r="U228" i="7"/>
  <c r="U229" i="7"/>
  <c r="U230" i="7"/>
  <c r="U231" i="7"/>
  <c r="U232" i="7"/>
  <c r="U233" i="7"/>
  <c r="U234" i="7"/>
  <c r="U235" i="7"/>
  <c r="U236" i="7"/>
  <c r="U237" i="7"/>
  <c r="U238" i="7"/>
  <c r="U239" i="7"/>
  <c r="U240" i="7"/>
  <c r="U241" i="7"/>
  <c r="U242" i="7"/>
  <c r="U243" i="7"/>
  <c r="U244" i="7"/>
  <c r="U245" i="7"/>
  <c r="U246" i="7"/>
  <c r="U247" i="7"/>
  <c r="U248" i="7"/>
  <c r="U249" i="7"/>
  <c r="U250" i="7"/>
  <c r="U251" i="7"/>
  <c r="U252" i="7"/>
  <c r="U253" i="7"/>
  <c r="U254" i="7"/>
  <c r="U255" i="7"/>
  <c r="U256" i="7"/>
  <c r="U257" i="7"/>
  <c r="U258" i="7"/>
  <c r="U259" i="7"/>
  <c r="U260" i="7"/>
  <c r="U261" i="7"/>
  <c r="U262" i="7"/>
  <c r="U263" i="7"/>
  <c r="U264" i="7"/>
  <c r="U265" i="7"/>
  <c r="U266" i="7"/>
  <c r="U267" i="7"/>
  <c r="U268" i="7"/>
  <c r="U269" i="7"/>
  <c r="U270" i="7"/>
  <c r="U271" i="7"/>
  <c r="U272" i="7"/>
  <c r="U273" i="7"/>
  <c r="U274" i="7"/>
  <c r="U275" i="7"/>
  <c r="U276" i="7"/>
  <c r="U277" i="7"/>
  <c r="U278" i="7"/>
  <c r="U279" i="7"/>
  <c r="U280" i="7"/>
  <c r="U281" i="7"/>
  <c r="U282" i="7"/>
  <c r="U283" i="7"/>
  <c r="U284" i="7"/>
  <c r="U285" i="7"/>
  <c r="U286" i="7"/>
  <c r="U287" i="7"/>
  <c r="U288" i="7"/>
  <c r="U289" i="7"/>
  <c r="U290" i="7"/>
  <c r="U291" i="7"/>
  <c r="U292" i="7"/>
  <c r="U293" i="7"/>
  <c r="U294" i="7"/>
  <c r="U295" i="7"/>
  <c r="U296" i="7"/>
  <c r="U297" i="7"/>
  <c r="U298" i="7"/>
  <c r="U299" i="7"/>
  <c r="U300" i="7"/>
  <c r="U301" i="7"/>
  <c r="U302" i="7"/>
  <c r="U303" i="7"/>
  <c r="U304" i="7"/>
  <c r="U305" i="7"/>
  <c r="U306" i="7"/>
  <c r="U307" i="7"/>
  <c r="U308" i="7"/>
  <c r="U309" i="7"/>
  <c r="U310" i="7"/>
  <c r="U311" i="7"/>
  <c r="U312" i="7"/>
  <c r="U313" i="7"/>
  <c r="U314" i="7"/>
  <c r="U315" i="7"/>
  <c r="U316" i="7"/>
  <c r="U317" i="7"/>
  <c r="U318" i="7"/>
  <c r="U319" i="7"/>
  <c r="U320" i="7"/>
  <c r="U321" i="7"/>
  <c r="U322" i="7"/>
  <c r="U323" i="7"/>
  <c r="U324" i="7"/>
  <c r="U325" i="7"/>
  <c r="U326" i="7"/>
  <c r="U327" i="7"/>
  <c r="U328" i="7"/>
  <c r="U329" i="7"/>
  <c r="U330" i="7"/>
  <c r="U331" i="7"/>
  <c r="U332" i="7"/>
  <c r="U333" i="7"/>
  <c r="U334" i="7"/>
  <c r="U335" i="7"/>
  <c r="U336" i="7"/>
  <c r="U337" i="7"/>
  <c r="U338" i="7"/>
  <c r="U339" i="7"/>
  <c r="U340" i="7"/>
  <c r="U341" i="7"/>
  <c r="U342" i="7"/>
  <c r="U343" i="7"/>
  <c r="U344" i="7"/>
  <c r="U345" i="7"/>
  <c r="U346" i="7"/>
  <c r="U347" i="7"/>
  <c r="U348" i="7"/>
  <c r="U349" i="7"/>
  <c r="U350" i="7"/>
  <c r="U351" i="7"/>
  <c r="U352" i="7"/>
  <c r="U353" i="7"/>
  <c r="U354" i="7"/>
  <c r="U355" i="7"/>
  <c r="U356" i="7"/>
  <c r="U357" i="7"/>
  <c r="U358" i="7"/>
  <c r="U359" i="7"/>
  <c r="U360" i="7"/>
  <c r="U361" i="7"/>
  <c r="U362" i="7"/>
  <c r="U363" i="7"/>
  <c r="U364" i="7"/>
  <c r="U365" i="7"/>
  <c r="U366" i="7"/>
  <c r="W3" i="7"/>
  <c r="V3" i="7"/>
  <c r="U3" i="7"/>
  <c r="X3" i="7"/>
  <c r="Y3" i="7"/>
  <c r="A4" i="7"/>
  <c r="S383" i="7"/>
  <c r="R383" i="7"/>
  <c r="Q383" i="7"/>
  <c r="P383" i="7"/>
  <c r="O383" i="7"/>
  <c r="N383" i="7"/>
  <c r="M383" i="7"/>
  <c r="L383" i="7"/>
  <c r="K383" i="7"/>
  <c r="J383" i="7"/>
  <c r="I383" i="7"/>
  <c r="H383" i="7"/>
  <c r="G383" i="7"/>
  <c r="F383" i="7"/>
  <c r="S382" i="7"/>
  <c r="R382" i="7"/>
  <c r="Q382" i="7"/>
  <c r="Q375" i="7"/>
  <c r="Q387" i="7" s="1"/>
  <c r="Q377" i="7"/>
  <c r="Q378" i="7"/>
  <c r="Q379" i="7"/>
  <c r="Q380" i="7"/>
  <c r="Q381" i="7"/>
  <c r="P382" i="7"/>
  <c r="O382" i="7"/>
  <c r="N382" i="7"/>
  <c r="M382" i="7"/>
  <c r="L382" i="7"/>
  <c r="K382" i="7"/>
  <c r="J382" i="7"/>
  <c r="I382" i="7"/>
  <c r="H382" i="7"/>
  <c r="G382" i="7"/>
  <c r="F382" i="7"/>
  <c r="S381" i="7"/>
  <c r="R381" i="7"/>
  <c r="P381" i="7"/>
  <c r="O381" i="7"/>
  <c r="N381" i="7"/>
  <c r="M381" i="7"/>
  <c r="L381" i="7"/>
  <c r="K381" i="7"/>
  <c r="J381" i="7"/>
  <c r="I381" i="7"/>
  <c r="H381" i="7"/>
  <c r="G381" i="7"/>
  <c r="F381" i="7"/>
  <c r="S380" i="7"/>
  <c r="R380" i="7"/>
  <c r="P380" i="7"/>
  <c r="O380" i="7"/>
  <c r="N380" i="7"/>
  <c r="M380" i="7"/>
  <c r="L380" i="7"/>
  <c r="K380" i="7"/>
  <c r="J380" i="7"/>
  <c r="I380" i="7"/>
  <c r="H380" i="7"/>
  <c r="G380" i="7"/>
  <c r="F380" i="7"/>
  <c r="S379" i="7"/>
  <c r="R379" i="7"/>
  <c r="P379" i="7"/>
  <c r="O379" i="7"/>
  <c r="N379" i="7"/>
  <c r="M379" i="7"/>
  <c r="L379" i="7"/>
  <c r="K379" i="7"/>
  <c r="J379" i="7"/>
  <c r="I379" i="7"/>
  <c r="H379" i="7"/>
  <c r="G379" i="7"/>
  <c r="F379" i="7"/>
  <c r="S378" i="7"/>
  <c r="R378" i="7"/>
  <c r="P378" i="7"/>
  <c r="O378" i="7"/>
  <c r="N378" i="7"/>
  <c r="M378" i="7"/>
  <c r="L378" i="7"/>
  <c r="K378" i="7"/>
  <c r="J378" i="7"/>
  <c r="I378" i="7"/>
  <c r="H378" i="7"/>
  <c r="G378" i="7"/>
  <c r="F378" i="7"/>
  <c r="S377" i="7"/>
  <c r="R377" i="7"/>
  <c r="P377" i="7"/>
  <c r="O377" i="7"/>
  <c r="N377" i="7"/>
  <c r="M377" i="7"/>
  <c r="L377" i="7"/>
  <c r="K377" i="7"/>
  <c r="J377" i="7"/>
  <c r="I377" i="7"/>
  <c r="H377" i="7"/>
  <c r="G377" i="7"/>
  <c r="F377" i="7"/>
  <c r="S375" i="7"/>
  <c r="S387" i="7" s="1"/>
  <c r="R375" i="7"/>
  <c r="R387" i="7" s="1"/>
  <c r="P375" i="7"/>
  <c r="P387" i="7" s="1"/>
  <c r="O375" i="7"/>
  <c r="O387" i="7" s="1"/>
  <c r="N375" i="7"/>
  <c r="N387" i="7" s="1"/>
  <c r="M375" i="7"/>
  <c r="M387" i="7" s="1"/>
  <c r="L375" i="7"/>
  <c r="L387" i="7" s="1"/>
  <c r="K375" i="7"/>
  <c r="K387" i="7" s="1"/>
  <c r="J375" i="7"/>
  <c r="J387" i="7" s="1"/>
  <c r="I375" i="7"/>
  <c r="I389" i="7" s="1"/>
  <c r="H375" i="7"/>
  <c r="H387" i="7" s="1"/>
  <c r="G375" i="7"/>
  <c r="G387" i="7" s="1"/>
  <c r="F375" i="7"/>
  <c r="F387" i="7" s="1"/>
  <c r="Y213" i="2"/>
  <c r="Y214" i="2"/>
  <c r="Y215" i="2"/>
  <c r="Y216" i="2"/>
  <c r="Y217" i="2"/>
  <c r="Y220" i="2"/>
  <c r="Y221" i="2"/>
  <c r="Y222" i="2"/>
  <c r="Y223" i="2"/>
  <c r="Y224" i="2"/>
  <c r="Y227" i="2"/>
  <c r="Y228" i="2"/>
  <c r="Y229" i="2"/>
  <c r="Y230" i="2"/>
  <c r="Y231" i="2"/>
  <c r="Y234" i="2"/>
  <c r="Y235" i="2"/>
  <c r="Y236" i="2"/>
  <c r="Y237" i="2"/>
  <c r="Y238" i="2"/>
  <c r="Y241" i="2"/>
  <c r="Y242" i="2"/>
  <c r="Y243" i="2"/>
  <c r="Y244" i="2"/>
  <c r="Y245" i="2"/>
  <c r="Y248" i="2"/>
  <c r="Y249" i="2"/>
  <c r="Y250" i="2"/>
  <c r="Y251" i="2"/>
  <c r="Y252" i="2"/>
  <c r="Y255" i="2"/>
  <c r="Y256" i="2"/>
  <c r="Y257" i="2"/>
  <c r="Y258" i="2"/>
  <c r="Y259" i="2"/>
  <c r="Y262" i="2"/>
  <c r="Y263" i="2"/>
  <c r="Y264" i="2"/>
  <c r="Y265" i="2"/>
  <c r="Y266" i="2"/>
  <c r="Y269" i="2"/>
  <c r="Y270" i="2"/>
  <c r="Y271" i="2"/>
  <c r="Y272" i="2"/>
  <c r="Y273" i="2"/>
  <c r="Y277" i="2"/>
  <c r="Y278" i="2"/>
  <c r="Y279" i="2"/>
  <c r="Y280" i="2"/>
  <c r="Y283" i="2"/>
  <c r="Y284" i="2"/>
  <c r="Y285" i="2"/>
  <c r="Y286" i="2"/>
  <c r="Y287" i="2"/>
  <c r="Y290" i="2"/>
  <c r="Y291" i="2"/>
  <c r="Y292" i="2"/>
  <c r="Y293" i="2"/>
  <c r="Y294" i="2"/>
  <c r="Y297" i="2"/>
  <c r="Y298" i="2"/>
  <c r="Y299" i="2"/>
  <c r="Y300" i="2"/>
  <c r="Y301" i="2"/>
  <c r="Y304" i="2"/>
  <c r="Y305" i="2"/>
  <c r="Y306" i="2"/>
  <c r="Y307" i="2"/>
  <c r="Y308" i="2"/>
  <c r="Y311" i="2"/>
  <c r="Y312" i="2"/>
  <c r="Y313" i="2"/>
  <c r="Y314" i="2"/>
  <c r="Y315" i="2"/>
  <c r="Y318" i="2"/>
  <c r="Y319" i="2"/>
  <c r="Y320" i="2"/>
  <c r="Y321" i="2"/>
  <c r="Y322" i="2"/>
  <c r="Y325" i="2"/>
  <c r="Y326" i="2"/>
  <c r="Y327" i="2"/>
  <c r="Y328" i="2"/>
  <c r="Y329" i="2"/>
  <c r="Y332" i="2"/>
  <c r="Y333" i="2"/>
  <c r="Y334" i="2"/>
  <c r="Y335" i="2"/>
  <c r="Y336" i="2"/>
  <c r="Y339" i="2"/>
  <c r="Y340" i="2"/>
  <c r="Y341" i="2"/>
  <c r="Y342" i="2"/>
  <c r="Y343" i="2"/>
  <c r="Y346" i="2"/>
  <c r="Y347" i="2"/>
  <c r="Y348" i="2"/>
  <c r="Y349" i="2"/>
  <c r="Y350" i="2"/>
  <c r="Y353" i="2"/>
  <c r="Y354" i="2"/>
  <c r="Y355" i="2"/>
  <c r="Y356" i="2"/>
  <c r="Y357" i="2"/>
  <c r="Y362" i="2"/>
  <c r="Y363" i="2"/>
  <c r="Y364" i="2"/>
  <c r="X199" i="2"/>
  <c r="X200" i="2"/>
  <c r="X201" i="2"/>
  <c r="X202" i="2"/>
  <c r="X203" i="2"/>
  <c r="X206" i="2"/>
  <c r="X207" i="2"/>
  <c r="X208" i="2"/>
  <c r="X209" i="2"/>
  <c r="X210" i="2"/>
  <c r="X213" i="2"/>
  <c r="X214" i="2"/>
  <c r="X215" i="2"/>
  <c r="X216" i="2"/>
  <c r="X217" i="2"/>
  <c r="X220" i="2"/>
  <c r="X221" i="2"/>
  <c r="X222" i="2"/>
  <c r="X223" i="2"/>
  <c r="X224" i="2"/>
  <c r="X227" i="2"/>
  <c r="X228" i="2"/>
  <c r="X229" i="2"/>
  <c r="X230" i="2"/>
  <c r="X231" i="2"/>
  <c r="X234" i="2"/>
  <c r="X235" i="2"/>
  <c r="X236" i="2"/>
  <c r="X237" i="2"/>
  <c r="X238" i="2"/>
  <c r="X241" i="2"/>
  <c r="X242" i="2"/>
  <c r="X243" i="2"/>
  <c r="X244" i="2"/>
  <c r="X245" i="2"/>
  <c r="X248" i="2"/>
  <c r="X249" i="2"/>
  <c r="X250" i="2"/>
  <c r="X251" i="2"/>
  <c r="X252" i="2"/>
  <c r="X255" i="2"/>
  <c r="X256" i="2"/>
  <c r="X257" i="2"/>
  <c r="X258" i="2"/>
  <c r="X259" i="2"/>
  <c r="X262" i="2"/>
  <c r="X263" i="2"/>
  <c r="X264" i="2"/>
  <c r="X265" i="2"/>
  <c r="X266" i="2"/>
  <c r="X269" i="2"/>
  <c r="X270" i="2"/>
  <c r="X271" i="2"/>
  <c r="X272" i="2"/>
  <c r="X273" i="2"/>
  <c r="X277" i="2"/>
  <c r="X278" i="2"/>
  <c r="X279" i="2"/>
  <c r="X280" i="2"/>
  <c r="X283" i="2"/>
  <c r="X284" i="2"/>
  <c r="X285" i="2"/>
  <c r="X286" i="2"/>
  <c r="X287" i="2"/>
  <c r="X290" i="2"/>
  <c r="X291" i="2"/>
  <c r="X292" i="2"/>
  <c r="X293" i="2"/>
  <c r="X294" i="2"/>
  <c r="X297" i="2"/>
  <c r="X298" i="2"/>
  <c r="X299" i="2"/>
  <c r="X300" i="2"/>
  <c r="X301" i="2"/>
  <c r="X304" i="2"/>
  <c r="X305" i="2"/>
  <c r="X306" i="2"/>
  <c r="X307" i="2"/>
  <c r="X308" i="2"/>
  <c r="X311" i="2"/>
  <c r="X312" i="2"/>
  <c r="X313" i="2"/>
  <c r="X314" i="2"/>
  <c r="X315" i="2"/>
  <c r="X318" i="2"/>
  <c r="X319" i="2"/>
  <c r="X320" i="2"/>
  <c r="X321" i="2"/>
  <c r="X322" i="2"/>
  <c r="X325" i="2"/>
  <c r="X326" i="2"/>
  <c r="X327" i="2"/>
  <c r="X328" i="2"/>
  <c r="X329" i="2"/>
  <c r="X332" i="2"/>
  <c r="X333" i="2"/>
  <c r="X334" i="2"/>
  <c r="X335" i="2"/>
  <c r="X336" i="2"/>
  <c r="X339" i="2"/>
  <c r="X340" i="2"/>
  <c r="X341" i="2"/>
  <c r="X342" i="2"/>
  <c r="X343" i="2"/>
  <c r="X346" i="2"/>
  <c r="X347" i="2"/>
  <c r="X348" i="2"/>
  <c r="X349" i="2"/>
  <c r="X350" i="2"/>
  <c r="X353" i="2"/>
  <c r="X354" i="2"/>
  <c r="X355" i="2"/>
  <c r="X356" i="2"/>
  <c r="X357" i="2"/>
  <c r="X362" i="2"/>
  <c r="X363" i="2"/>
  <c r="X364" i="2"/>
  <c r="W199" i="2"/>
  <c r="W200" i="2"/>
  <c r="W201" i="2"/>
  <c r="W202" i="2"/>
  <c r="W203" i="2"/>
  <c r="W206" i="2"/>
  <c r="W207" i="2"/>
  <c r="W208" i="2"/>
  <c r="W209" i="2"/>
  <c r="W210" i="2"/>
  <c r="W213" i="2"/>
  <c r="W214" i="2"/>
  <c r="W215" i="2"/>
  <c r="W216" i="2"/>
  <c r="W217" i="2"/>
  <c r="W220" i="2"/>
  <c r="W221" i="2"/>
  <c r="W222" i="2"/>
  <c r="W223" i="2"/>
  <c r="W224" i="2"/>
  <c r="W227" i="2"/>
  <c r="W228" i="2"/>
  <c r="W229" i="2"/>
  <c r="W230" i="2"/>
  <c r="W231" i="2"/>
  <c r="W234" i="2"/>
  <c r="W235" i="2"/>
  <c r="W236" i="2"/>
  <c r="W237" i="2"/>
  <c r="W238" i="2"/>
  <c r="W241" i="2"/>
  <c r="W242" i="2"/>
  <c r="W243" i="2"/>
  <c r="W244" i="2"/>
  <c r="W245" i="2"/>
  <c r="W248" i="2"/>
  <c r="W249" i="2"/>
  <c r="W250" i="2"/>
  <c r="W251" i="2"/>
  <c r="W252" i="2"/>
  <c r="W255" i="2"/>
  <c r="W256" i="2"/>
  <c r="W257" i="2"/>
  <c r="W258" i="2"/>
  <c r="W259" i="2"/>
  <c r="W262" i="2"/>
  <c r="W263" i="2"/>
  <c r="W264" i="2"/>
  <c r="W265" i="2"/>
  <c r="W266" i="2"/>
  <c r="W269" i="2"/>
  <c r="W270" i="2"/>
  <c r="W271" i="2"/>
  <c r="W272" i="2"/>
  <c r="W273" i="2"/>
  <c r="W277" i="2"/>
  <c r="W278" i="2"/>
  <c r="W279" i="2"/>
  <c r="W280" i="2"/>
  <c r="W283" i="2"/>
  <c r="W284" i="2"/>
  <c r="W285" i="2"/>
  <c r="W286" i="2"/>
  <c r="W287" i="2"/>
  <c r="W290" i="2"/>
  <c r="W291" i="2"/>
  <c r="W292" i="2"/>
  <c r="W293" i="2"/>
  <c r="W294" i="2"/>
  <c r="W297" i="2"/>
  <c r="W298" i="2"/>
  <c r="W299" i="2"/>
  <c r="W300" i="2"/>
  <c r="W301" i="2"/>
  <c r="W304" i="2"/>
  <c r="W305" i="2"/>
  <c r="W306" i="2"/>
  <c r="W307" i="2"/>
  <c r="W308" i="2"/>
  <c r="W311" i="2"/>
  <c r="W312" i="2"/>
  <c r="W313" i="2"/>
  <c r="W314" i="2"/>
  <c r="W315" i="2"/>
  <c r="W318" i="2"/>
  <c r="W319" i="2"/>
  <c r="W320" i="2"/>
  <c r="W321" i="2"/>
  <c r="W322" i="2"/>
  <c r="W325" i="2"/>
  <c r="W326" i="2"/>
  <c r="W327" i="2"/>
  <c r="W328" i="2"/>
  <c r="W329" i="2"/>
  <c r="W332" i="2"/>
  <c r="W333" i="2"/>
  <c r="W334" i="2"/>
  <c r="W335" i="2"/>
  <c r="W336" i="2"/>
  <c r="W339" i="2"/>
  <c r="W340" i="2"/>
  <c r="W341" i="2"/>
  <c r="W342" i="2"/>
  <c r="W343" i="2"/>
  <c r="W346" i="2"/>
  <c r="W347" i="2"/>
  <c r="W348" i="2"/>
  <c r="W349" i="2"/>
  <c r="W350" i="2"/>
  <c r="W353" i="2"/>
  <c r="W354" i="2"/>
  <c r="W355" i="2"/>
  <c r="W356" i="2"/>
  <c r="W357" i="2"/>
  <c r="W362" i="2"/>
  <c r="W363" i="2"/>
  <c r="W364" i="2"/>
  <c r="V199" i="2"/>
  <c r="V200" i="2"/>
  <c r="V201" i="2"/>
  <c r="V202" i="2"/>
  <c r="V203" i="2"/>
  <c r="V206" i="2"/>
  <c r="V207" i="2"/>
  <c r="V208" i="2"/>
  <c r="V209" i="2"/>
  <c r="V210" i="2"/>
  <c r="V213" i="2"/>
  <c r="V214" i="2"/>
  <c r="V215" i="2"/>
  <c r="V216" i="2"/>
  <c r="V217" i="2"/>
  <c r="V220" i="2"/>
  <c r="V221" i="2"/>
  <c r="V222" i="2"/>
  <c r="V223" i="2"/>
  <c r="V224" i="2"/>
  <c r="V227" i="2"/>
  <c r="V228" i="2"/>
  <c r="V229" i="2"/>
  <c r="V230" i="2"/>
  <c r="V231" i="2"/>
  <c r="V234" i="2"/>
  <c r="V235" i="2"/>
  <c r="V236" i="2"/>
  <c r="V237" i="2"/>
  <c r="V238" i="2"/>
  <c r="V241" i="2"/>
  <c r="V242" i="2"/>
  <c r="V243" i="2"/>
  <c r="V244" i="2"/>
  <c r="V245" i="2"/>
  <c r="V248" i="2"/>
  <c r="V249" i="2"/>
  <c r="V250" i="2"/>
  <c r="V251" i="2"/>
  <c r="V252" i="2"/>
  <c r="V255" i="2"/>
  <c r="V256" i="2"/>
  <c r="V257" i="2"/>
  <c r="V258" i="2"/>
  <c r="V259" i="2"/>
  <c r="V262" i="2"/>
  <c r="V263" i="2"/>
  <c r="V264" i="2"/>
  <c r="V265" i="2"/>
  <c r="V266" i="2"/>
  <c r="V269" i="2"/>
  <c r="V270" i="2"/>
  <c r="V271" i="2"/>
  <c r="V272" i="2"/>
  <c r="V273" i="2"/>
  <c r="V277" i="2"/>
  <c r="V278" i="2"/>
  <c r="V279" i="2"/>
  <c r="V280" i="2"/>
  <c r="V283" i="2"/>
  <c r="V284" i="2"/>
  <c r="V285" i="2"/>
  <c r="V286" i="2"/>
  <c r="V287" i="2"/>
  <c r="V290" i="2"/>
  <c r="V291" i="2"/>
  <c r="V292" i="2"/>
  <c r="V293" i="2"/>
  <c r="V294" i="2"/>
  <c r="V297" i="2"/>
  <c r="V298" i="2"/>
  <c r="V299" i="2"/>
  <c r="V300" i="2"/>
  <c r="V301" i="2"/>
  <c r="V304" i="2"/>
  <c r="V305" i="2"/>
  <c r="V306" i="2"/>
  <c r="V307" i="2"/>
  <c r="V308" i="2"/>
  <c r="V311" i="2"/>
  <c r="V312" i="2"/>
  <c r="V313" i="2"/>
  <c r="V315" i="2"/>
  <c r="V318" i="2"/>
  <c r="V319" i="2"/>
  <c r="V320" i="2"/>
  <c r="V321" i="2"/>
  <c r="V322" i="2"/>
  <c r="V325" i="2"/>
  <c r="V326" i="2"/>
  <c r="V327" i="2"/>
  <c r="V328" i="2"/>
  <c r="V329" i="2"/>
  <c r="V332" i="2"/>
  <c r="V333" i="2"/>
  <c r="V334" i="2"/>
  <c r="V335" i="2"/>
  <c r="V336" i="2"/>
  <c r="V339" i="2"/>
  <c r="V340" i="2"/>
  <c r="V341" i="2"/>
  <c r="V342" i="2"/>
  <c r="V343" i="2"/>
  <c r="V346" i="2"/>
  <c r="V347" i="2"/>
  <c r="V348" i="2"/>
  <c r="V349" i="2"/>
  <c r="V350" i="2"/>
  <c r="V353" i="2"/>
  <c r="V354" i="2"/>
  <c r="V355" i="2"/>
  <c r="V356" i="2"/>
  <c r="V357" i="2"/>
  <c r="V362" i="2"/>
  <c r="V363" i="2"/>
  <c r="V364" i="2"/>
  <c r="U199" i="2"/>
  <c r="U200" i="2"/>
  <c r="U201" i="2"/>
  <c r="U202" i="2"/>
  <c r="U203" i="2"/>
  <c r="U206" i="2"/>
  <c r="U207" i="2"/>
  <c r="U208" i="2"/>
  <c r="U209" i="2"/>
  <c r="U210" i="2"/>
  <c r="U213" i="2"/>
  <c r="U214" i="2"/>
  <c r="U215" i="2"/>
  <c r="U216" i="2"/>
  <c r="U217" i="2"/>
  <c r="U220" i="2"/>
  <c r="U221" i="2"/>
  <c r="U222" i="2"/>
  <c r="U223" i="2"/>
  <c r="U224" i="2"/>
  <c r="U227" i="2"/>
  <c r="U228" i="2"/>
  <c r="U229" i="2"/>
  <c r="U230" i="2"/>
  <c r="U231" i="2"/>
  <c r="U234" i="2"/>
  <c r="U235" i="2"/>
  <c r="U236" i="2"/>
  <c r="U237" i="2"/>
  <c r="U238" i="2"/>
  <c r="U241" i="2"/>
  <c r="U242" i="2"/>
  <c r="U243" i="2"/>
  <c r="U244" i="2"/>
  <c r="U245" i="2"/>
  <c r="U248" i="2"/>
  <c r="U249" i="2"/>
  <c r="U250" i="2"/>
  <c r="U251" i="2"/>
  <c r="U252" i="2"/>
  <c r="U255" i="2"/>
  <c r="U256" i="2"/>
  <c r="U257" i="2"/>
  <c r="U258" i="2"/>
  <c r="U259" i="2"/>
  <c r="U262" i="2"/>
  <c r="U263" i="2"/>
  <c r="U264" i="2"/>
  <c r="U265" i="2"/>
  <c r="U266" i="2"/>
  <c r="U269" i="2"/>
  <c r="U270" i="2"/>
  <c r="U271" i="2"/>
  <c r="U272" i="2"/>
  <c r="U273" i="2"/>
  <c r="U277" i="2"/>
  <c r="U278" i="2"/>
  <c r="U279" i="2"/>
  <c r="U280" i="2"/>
  <c r="U283" i="2"/>
  <c r="U284" i="2"/>
  <c r="U285" i="2"/>
  <c r="U286" i="2"/>
  <c r="U287" i="2"/>
  <c r="U290" i="2"/>
  <c r="U291" i="2"/>
  <c r="U292" i="2"/>
  <c r="U293" i="2"/>
  <c r="U294" i="2"/>
  <c r="U297" i="2"/>
  <c r="U298" i="2"/>
  <c r="U299" i="2"/>
  <c r="U300" i="2"/>
  <c r="U301" i="2"/>
  <c r="U304" i="2"/>
  <c r="U305" i="2"/>
  <c r="U306" i="2"/>
  <c r="U307" i="2"/>
  <c r="U308" i="2"/>
  <c r="U311" i="2"/>
  <c r="U312" i="2"/>
  <c r="U313" i="2"/>
  <c r="U314" i="2"/>
  <c r="U315" i="2"/>
  <c r="U318" i="2"/>
  <c r="U319" i="2"/>
  <c r="U320" i="2"/>
  <c r="U321" i="2"/>
  <c r="U322" i="2"/>
  <c r="U325" i="2"/>
  <c r="U326" i="2"/>
  <c r="U327" i="2"/>
  <c r="U328" i="2"/>
  <c r="U329" i="2"/>
  <c r="U332" i="2"/>
  <c r="U333" i="2"/>
  <c r="U334" i="2"/>
  <c r="U335" i="2"/>
  <c r="U336" i="2"/>
  <c r="U339" i="2"/>
  <c r="U340" i="2"/>
  <c r="U341" i="2"/>
  <c r="U342" i="2"/>
  <c r="U343" i="2"/>
  <c r="U346" i="2"/>
  <c r="U347" i="2"/>
  <c r="U348" i="2"/>
  <c r="U349" i="2"/>
  <c r="U350" i="2"/>
  <c r="U353" i="2"/>
  <c r="U354" i="2"/>
  <c r="U355" i="2"/>
  <c r="U356" i="2"/>
  <c r="U357" i="2"/>
  <c r="U362" i="2"/>
  <c r="U363" i="2"/>
  <c r="U364" i="2"/>
  <c r="E185" i="5" a="1"/>
  <c r="E185" i="5"/>
  <c r="G17" i="5" a="1"/>
  <c r="G17" i="5"/>
  <c r="E37" i="5" a="1"/>
  <c r="E37" i="5"/>
  <c r="G381" i="2"/>
  <c r="H381" i="2"/>
  <c r="I381" i="2"/>
  <c r="J381" i="2"/>
  <c r="K381" i="2"/>
  <c r="L381" i="2"/>
  <c r="M381" i="2"/>
  <c r="N381" i="2"/>
  <c r="O381" i="2"/>
  <c r="P381" i="2"/>
  <c r="Q381" i="2"/>
  <c r="R381" i="2"/>
  <c r="S381" i="2"/>
  <c r="F381" i="2"/>
  <c r="G380" i="2"/>
  <c r="H380" i="2"/>
  <c r="I380" i="2"/>
  <c r="J380" i="2"/>
  <c r="K380" i="2"/>
  <c r="L380" i="2"/>
  <c r="M380" i="2"/>
  <c r="N380" i="2"/>
  <c r="O380" i="2"/>
  <c r="P380" i="2"/>
  <c r="Q380" i="2"/>
  <c r="R380" i="2"/>
  <c r="S380" i="2"/>
  <c r="F380" i="2"/>
  <c r="G379" i="2"/>
  <c r="H379" i="2"/>
  <c r="I379" i="2"/>
  <c r="J379" i="2"/>
  <c r="K379" i="2"/>
  <c r="L379" i="2"/>
  <c r="M379" i="2"/>
  <c r="N379" i="2"/>
  <c r="O379" i="2"/>
  <c r="P379" i="2"/>
  <c r="Q379" i="2"/>
  <c r="R379" i="2"/>
  <c r="S379" i="2"/>
  <c r="F379" i="2"/>
  <c r="Q4" i="5"/>
  <c r="Q5" i="5"/>
  <c r="Q6" i="5"/>
  <c r="Q7" i="5"/>
  <c r="Q8" i="5"/>
  <c r="Q9" i="5"/>
  <c r="F193" i="5"/>
  <c r="F194" i="5"/>
  <c r="F195" i="5"/>
  <c r="F196" i="5"/>
  <c r="F197" i="5"/>
  <c r="F198" i="5"/>
  <c r="F199" i="5"/>
  <c r="F183" i="5"/>
  <c r="F184" i="5"/>
  <c r="F185" i="5"/>
  <c r="F186" i="5"/>
  <c r="F187" i="5"/>
  <c r="F188" i="5"/>
  <c r="F189" i="5"/>
  <c r="F173" i="5"/>
  <c r="F174" i="5"/>
  <c r="F175" i="5"/>
  <c r="F176" i="5"/>
  <c r="F177" i="5"/>
  <c r="F178" i="5"/>
  <c r="F179" i="5"/>
  <c r="F161" i="5"/>
  <c r="F162" i="5"/>
  <c r="F163" i="5"/>
  <c r="F164" i="5"/>
  <c r="F165" i="5"/>
  <c r="F166" i="5"/>
  <c r="F167" i="5"/>
  <c r="F151" i="5"/>
  <c r="F152" i="5"/>
  <c r="F153" i="5"/>
  <c r="F154" i="5"/>
  <c r="F155" i="5"/>
  <c r="F156" i="5"/>
  <c r="F157" i="5"/>
  <c r="F141" i="5"/>
  <c r="F142" i="5"/>
  <c r="F143" i="5"/>
  <c r="F144" i="5"/>
  <c r="F145" i="5"/>
  <c r="F146" i="5"/>
  <c r="F147" i="5"/>
  <c r="F131" i="5"/>
  <c r="F132" i="5"/>
  <c r="F133" i="5"/>
  <c r="F134" i="5"/>
  <c r="F135" i="5"/>
  <c r="F136" i="5"/>
  <c r="F137" i="5"/>
  <c r="F119" i="5"/>
  <c r="F120" i="5"/>
  <c r="F121" i="5"/>
  <c r="F122" i="5"/>
  <c r="F123" i="5"/>
  <c r="F124" i="5"/>
  <c r="F125" i="5"/>
  <c r="F109" i="5"/>
  <c r="F110" i="5"/>
  <c r="F111" i="5"/>
  <c r="F112" i="5"/>
  <c r="F113" i="5"/>
  <c r="F114" i="5"/>
  <c r="F115" i="5"/>
  <c r="F99" i="5"/>
  <c r="F102" i="5"/>
  <c r="F100" i="5"/>
  <c r="F101" i="5"/>
  <c r="F103" i="5"/>
  <c r="F104" i="5"/>
  <c r="F105" i="5"/>
  <c r="F90" i="5"/>
  <c r="F91" i="5"/>
  <c r="F92" i="5"/>
  <c r="F93" i="5"/>
  <c r="F94" i="5"/>
  <c r="F95" i="5"/>
  <c r="F89" i="5"/>
  <c r="F77" i="5"/>
  <c r="F78" i="5"/>
  <c r="F79" i="5"/>
  <c r="F80" i="5"/>
  <c r="F81" i="5"/>
  <c r="F82" i="5"/>
  <c r="F83" i="5"/>
  <c r="F67" i="5"/>
  <c r="F68" i="5"/>
  <c r="F69" i="5"/>
  <c r="F70" i="5"/>
  <c r="F71" i="5"/>
  <c r="F72" i="5"/>
  <c r="F73" i="5"/>
  <c r="F57" i="5"/>
  <c r="F58" i="5"/>
  <c r="F59" i="5"/>
  <c r="F60" i="5"/>
  <c r="F61" i="5"/>
  <c r="F62" i="5"/>
  <c r="F63" i="5"/>
  <c r="F47" i="5"/>
  <c r="F48" i="5"/>
  <c r="F49" i="5"/>
  <c r="F50" i="5"/>
  <c r="F51" i="5"/>
  <c r="F52" i="5"/>
  <c r="F53" i="5"/>
  <c r="F36" i="5"/>
  <c r="F37" i="5"/>
  <c r="F38" i="5"/>
  <c r="F39" i="5"/>
  <c r="F40" i="5"/>
  <c r="F41" i="5"/>
  <c r="F35" i="5"/>
  <c r="F26" i="5"/>
  <c r="F27" i="5"/>
  <c r="F28" i="5"/>
  <c r="F29" i="5"/>
  <c r="F30" i="5"/>
  <c r="F31" i="5"/>
  <c r="F25" i="5"/>
  <c r="G9" i="5" a="1"/>
  <c r="G9" i="5"/>
  <c r="G8" i="5" a="1"/>
  <c r="G8" i="5"/>
  <c r="G7" i="5" a="1"/>
  <c r="G7" i="5"/>
  <c r="G6" i="5" a="1"/>
  <c r="G6" i="5"/>
  <c r="G5" i="5" a="1"/>
  <c r="G5" i="5"/>
  <c r="E9" i="5" a="1"/>
  <c r="E9" i="5"/>
  <c r="E8" i="5" a="1"/>
  <c r="E8" i="5"/>
  <c r="E7" i="5" a="1"/>
  <c r="E7" i="5"/>
  <c r="E6" i="5" a="1"/>
  <c r="E6" i="5"/>
  <c r="E5" i="5" a="1"/>
  <c r="E5" i="5"/>
  <c r="D9" i="5" a="1"/>
  <c r="D9" i="5"/>
  <c r="D8" i="5" a="1"/>
  <c r="D8" i="5"/>
  <c r="D7" i="5" a="1"/>
  <c r="D7" i="5"/>
  <c r="D6" i="5" a="1"/>
  <c r="D6" i="5"/>
  <c r="D5" i="5" a="1"/>
  <c r="D5" i="5"/>
  <c r="C9" i="5" a="1"/>
  <c r="C9" i="5"/>
  <c r="C8" i="5" a="1"/>
  <c r="C8" i="5"/>
  <c r="C7" i="5" a="1"/>
  <c r="C7" i="5"/>
  <c r="C6" i="5" a="1"/>
  <c r="C6" i="5"/>
  <c r="C5" i="5" a="1"/>
  <c r="C5" i="5"/>
  <c r="F16" i="5"/>
  <c r="F17" i="5"/>
  <c r="F18" i="5"/>
  <c r="F19" i="5"/>
  <c r="F20" i="5"/>
  <c r="F21" i="5"/>
  <c r="F11" i="5"/>
  <c r="F6" i="5"/>
  <c r="F7" i="5"/>
  <c r="F8" i="5"/>
  <c r="F9" i="5"/>
  <c r="F10" i="5"/>
  <c r="F5" i="5"/>
  <c r="A4" i="5"/>
  <c r="C13" i="5"/>
  <c r="G19" i="5" a="1"/>
  <c r="G19" i="5"/>
  <c r="F375" i="2"/>
  <c r="F387" i="2"/>
  <c r="S382" i="2"/>
  <c r="R382" i="2"/>
  <c r="Q382" i="2"/>
  <c r="P382" i="2"/>
  <c r="O382" i="2"/>
  <c r="N382" i="2"/>
  <c r="M382" i="2"/>
  <c r="L382" i="2"/>
  <c r="K382" i="2"/>
  <c r="J382" i="2"/>
  <c r="I382" i="2"/>
  <c r="H382" i="2"/>
  <c r="G382" i="2"/>
  <c r="F382" i="2"/>
  <c r="S378" i="2"/>
  <c r="R378" i="2"/>
  <c r="Q378" i="2"/>
  <c r="P378" i="2"/>
  <c r="O378" i="2"/>
  <c r="N378" i="2"/>
  <c r="M378" i="2"/>
  <c r="L378" i="2"/>
  <c r="K378" i="2"/>
  <c r="J378" i="2"/>
  <c r="I378" i="2"/>
  <c r="H378" i="2"/>
  <c r="G378" i="2"/>
  <c r="F378" i="2"/>
  <c r="S377" i="2"/>
  <c r="R377" i="2"/>
  <c r="Q377" i="2"/>
  <c r="P377" i="2"/>
  <c r="O377" i="2"/>
  <c r="N377" i="2"/>
  <c r="M377" i="2"/>
  <c r="L377" i="2"/>
  <c r="K377" i="2"/>
  <c r="J377" i="2"/>
  <c r="J375" i="2"/>
  <c r="I377" i="2"/>
  <c r="H377" i="2"/>
  <c r="G377" i="2"/>
  <c r="F377" i="2"/>
  <c r="G376" i="2"/>
  <c r="F376" i="2"/>
  <c r="S375" i="2"/>
  <c r="S387" i="2"/>
  <c r="R375" i="2"/>
  <c r="R387" i="2"/>
  <c r="Q375" i="2"/>
  <c r="P375" i="2"/>
  <c r="O375" i="2"/>
  <c r="O387" i="2"/>
  <c r="N375" i="2"/>
  <c r="M375" i="2"/>
  <c r="M387" i="2"/>
  <c r="L375" i="2"/>
  <c r="L387" i="2"/>
  <c r="K375" i="2"/>
  <c r="K387" i="2"/>
  <c r="I375" i="2"/>
  <c r="H375" i="2"/>
  <c r="H387" i="2"/>
  <c r="G375" i="2"/>
  <c r="G387" i="2"/>
  <c r="D18" i="5" a="1"/>
  <c r="D18" i="5"/>
  <c r="A14" i="5"/>
  <c r="D19" i="5" a="1"/>
  <c r="D19" i="5"/>
  <c r="E15" i="5" a="1"/>
  <c r="E15" i="5"/>
  <c r="C15" i="5" a="1"/>
  <c r="C15" i="5"/>
  <c r="E16" i="5" a="1"/>
  <c r="E16" i="5"/>
  <c r="E18" i="5" a="1"/>
  <c r="E18" i="5"/>
  <c r="C16" i="5" a="1"/>
  <c r="C16" i="5"/>
  <c r="E19" i="5" a="1"/>
  <c r="E19" i="5"/>
  <c r="C17" i="5" a="1"/>
  <c r="C17" i="5"/>
  <c r="E17" i="5" a="1"/>
  <c r="E17" i="5"/>
  <c r="C18" i="5" a="1"/>
  <c r="C18" i="5"/>
  <c r="G15" i="5" a="1"/>
  <c r="G15" i="5"/>
  <c r="C19" i="5" a="1"/>
  <c r="C19" i="5"/>
  <c r="G16" i="5" a="1"/>
  <c r="G16" i="5"/>
  <c r="D15" i="5" a="1"/>
  <c r="D15" i="5"/>
  <c r="D16" i="5" a="1"/>
  <c r="D16" i="5"/>
  <c r="G18" i="5" a="1"/>
  <c r="G18" i="5"/>
  <c r="D17" i="5" a="1"/>
  <c r="D17" i="5"/>
  <c r="C23" i="5"/>
  <c r="C33" i="5"/>
  <c r="A15" i="5"/>
  <c r="F15" i="5"/>
  <c r="D28" i="5" a="1"/>
  <c r="D28" i="5"/>
  <c r="G29" i="5" a="1"/>
  <c r="G29" i="5"/>
  <c r="D27" i="5" a="1"/>
  <c r="D27" i="5"/>
  <c r="D29" i="5" a="1"/>
  <c r="D29" i="5"/>
  <c r="G28" i="5" a="1"/>
  <c r="G28" i="5"/>
  <c r="D26" i="5" a="1"/>
  <c r="D26" i="5"/>
  <c r="G27" i="5" a="1"/>
  <c r="G27" i="5"/>
  <c r="D25" i="5" a="1"/>
  <c r="D25" i="5"/>
  <c r="G26" i="5" a="1"/>
  <c r="G26" i="5"/>
  <c r="C29" i="5" a="1"/>
  <c r="C29" i="5"/>
  <c r="G25" i="5" a="1"/>
  <c r="G25" i="5"/>
  <c r="C28" i="5" a="1"/>
  <c r="C28" i="5"/>
  <c r="E29" i="5" a="1"/>
  <c r="E29" i="5"/>
  <c r="C27" i="5" a="1"/>
  <c r="C27" i="5"/>
  <c r="E28" i="5" a="1"/>
  <c r="E28" i="5"/>
  <c r="C26" i="5" a="1"/>
  <c r="C26" i="5"/>
  <c r="E27" i="5" a="1"/>
  <c r="E27" i="5"/>
  <c r="C25" i="5" a="1"/>
  <c r="C25" i="5"/>
  <c r="E26" i="5" a="1"/>
  <c r="E26" i="5"/>
  <c r="E25" i="5" a="1"/>
  <c r="E25" i="5"/>
  <c r="A24" i="5"/>
  <c r="E39" i="5" a="1"/>
  <c r="E39" i="5"/>
  <c r="C36" i="5" a="1"/>
  <c r="C36" i="5"/>
  <c r="E38" i="5" a="1"/>
  <c r="E38" i="5"/>
  <c r="E36" i="5" a="1"/>
  <c r="E36" i="5"/>
  <c r="E35" i="5" a="1"/>
  <c r="E35" i="5"/>
  <c r="D39" i="5" a="1"/>
  <c r="D39" i="5"/>
  <c r="C35" i="5" a="1"/>
  <c r="C35" i="5"/>
  <c r="D38" i="5" a="1"/>
  <c r="D38" i="5"/>
  <c r="G39" i="5" a="1"/>
  <c r="G39" i="5"/>
  <c r="D37" i="5" a="1"/>
  <c r="D37" i="5"/>
  <c r="C45" i="5"/>
  <c r="G38" i="5" a="1"/>
  <c r="G38" i="5"/>
  <c r="D36" i="5" a="1"/>
  <c r="D36" i="5"/>
  <c r="G37" i="5" a="1"/>
  <c r="G37" i="5"/>
  <c r="D35" i="5" a="1"/>
  <c r="D35" i="5"/>
  <c r="G36" i="5" a="1"/>
  <c r="G36" i="5"/>
  <c r="C39" i="5" a="1"/>
  <c r="C39" i="5"/>
  <c r="C37" i="5" a="1"/>
  <c r="C37" i="5"/>
  <c r="G35" i="5" a="1"/>
  <c r="G35" i="5"/>
  <c r="C38" i="5" a="1"/>
  <c r="C38" i="5"/>
  <c r="A34" i="5"/>
  <c r="G50" i="5" a="1"/>
  <c r="G50" i="5"/>
  <c r="G51" i="5" a="1"/>
  <c r="G51" i="5"/>
  <c r="D50" i="5" a="1"/>
  <c r="D50" i="5"/>
  <c r="D49" i="5" a="1"/>
  <c r="D49" i="5"/>
  <c r="C49" i="5" a="1"/>
  <c r="C49" i="5"/>
  <c r="E51" i="5" a="1"/>
  <c r="E51" i="5"/>
  <c r="G48" i="5" a="1"/>
  <c r="G48" i="5"/>
  <c r="G49" i="5" a="1"/>
  <c r="G49" i="5"/>
  <c r="D51" i="5" a="1"/>
  <c r="D51" i="5"/>
  <c r="C47" i="5" a="1"/>
  <c r="C47" i="5"/>
  <c r="E48" i="5" a="1"/>
  <c r="E48" i="5"/>
  <c r="D48" i="5" a="1"/>
  <c r="D48" i="5"/>
  <c r="E47" i="5" a="1"/>
  <c r="E47" i="5"/>
  <c r="D47" i="5" a="1"/>
  <c r="D47" i="5"/>
  <c r="C51" i="5" a="1"/>
  <c r="C51" i="5"/>
  <c r="E49" i="5" a="1"/>
  <c r="E49" i="5"/>
  <c r="G47" i="5" a="1"/>
  <c r="G47" i="5"/>
  <c r="C48" i="5" a="1"/>
  <c r="C48" i="5"/>
  <c r="E50" i="5" a="1"/>
  <c r="E50" i="5"/>
  <c r="C50" i="5" a="1"/>
  <c r="C50" i="5"/>
  <c r="C55" i="5"/>
  <c r="A46" i="5"/>
  <c r="E59" i="5" a="1"/>
  <c r="E59" i="5"/>
  <c r="C59" i="5" a="1"/>
  <c r="C59" i="5"/>
  <c r="E61" i="5" a="1"/>
  <c r="E61" i="5"/>
  <c r="C58" i="5" a="1"/>
  <c r="C58" i="5"/>
  <c r="E60" i="5" a="1"/>
  <c r="E60" i="5"/>
  <c r="C60" i="5" a="1"/>
  <c r="C60" i="5"/>
  <c r="E58" i="5" a="1"/>
  <c r="E58" i="5"/>
  <c r="G57" i="5" a="1"/>
  <c r="G57" i="5"/>
  <c r="E57" i="5" a="1"/>
  <c r="E57" i="5"/>
  <c r="D61" i="5" a="1"/>
  <c r="D61" i="5"/>
  <c r="C57" i="5" a="1"/>
  <c r="C57" i="5"/>
  <c r="D60" i="5" a="1"/>
  <c r="D60" i="5"/>
  <c r="G61" i="5" a="1"/>
  <c r="G61" i="5"/>
  <c r="D59" i="5" a="1"/>
  <c r="D59" i="5"/>
  <c r="G60" i="5" a="1"/>
  <c r="G60" i="5"/>
  <c r="D58" i="5" a="1"/>
  <c r="D58" i="5"/>
  <c r="G59" i="5" a="1"/>
  <c r="G59" i="5"/>
  <c r="D57" i="5" a="1"/>
  <c r="D57" i="5"/>
  <c r="G58" i="5" a="1"/>
  <c r="G58" i="5"/>
  <c r="C61" i="5" a="1"/>
  <c r="C61" i="5"/>
  <c r="C65" i="5"/>
  <c r="C75" i="5"/>
  <c r="C87" i="5"/>
  <c r="A56" i="5"/>
  <c r="E68" i="5" a="1"/>
  <c r="E68" i="5"/>
  <c r="E67" i="5" a="1"/>
  <c r="E67" i="5"/>
  <c r="D71" i="5" a="1"/>
  <c r="D71" i="5"/>
  <c r="C67" i="5" a="1"/>
  <c r="C67" i="5"/>
  <c r="D70" i="5" a="1"/>
  <c r="D70" i="5"/>
  <c r="G71" i="5" a="1"/>
  <c r="G71" i="5"/>
  <c r="D69" i="5" a="1"/>
  <c r="D69" i="5"/>
  <c r="G70" i="5" a="1"/>
  <c r="G70" i="5"/>
  <c r="D68" i="5" a="1"/>
  <c r="D68" i="5"/>
  <c r="G69" i="5" a="1"/>
  <c r="G69" i="5"/>
  <c r="D67" i="5" a="1"/>
  <c r="D67" i="5"/>
  <c r="G68" i="5" a="1"/>
  <c r="G68" i="5"/>
  <c r="C71" i="5" a="1"/>
  <c r="C71" i="5"/>
  <c r="G67" i="5" a="1"/>
  <c r="G67" i="5"/>
  <c r="C70" i="5" a="1"/>
  <c r="C70" i="5"/>
  <c r="E71" i="5" a="1"/>
  <c r="E71" i="5"/>
  <c r="C69" i="5" a="1"/>
  <c r="C69" i="5"/>
  <c r="E69" i="5" a="1"/>
  <c r="E69" i="5"/>
  <c r="E70" i="5" a="1"/>
  <c r="E70" i="5"/>
  <c r="C68" i="5" a="1"/>
  <c r="C68" i="5"/>
  <c r="A66" i="5"/>
  <c r="E78" i="5" a="1"/>
  <c r="E78" i="5"/>
  <c r="D79" i="5" a="1"/>
  <c r="D79" i="5"/>
  <c r="G81" i="5" a="1"/>
  <c r="G81" i="5"/>
  <c r="D78" i="5" a="1"/>
  <c r="D78" i="5"/>
  <c r="D80" i="5" a="1"/>
  <c r="D80" i="5"/>
  <c r="G80" i="5" a="1"/>
  <c r="G80" i="5"/>
  <c r="D77" i="5" a="1"/>
  <c r="D77" i="5"/>
  <c r="G79" i="5" a="1"/>
  <c r="G79" i="5"/>
  <c r="C81" i="5" a="1"/>
  <c r="C81" i="5"/>
  <c r="G78" i="5" a="1"/>
  <c r="G78" i="5"/>
  <c r="C80" i="5" a="1"/>
  <c r="C80" i="5"/>
  <c r="G77" i="5" a="1"/>
  <c r="G77" i="5"/>
  <c r="C79" i="5" a="1"/>
  <c r="C79" i="5"/>
  <c r="E81" i="5" a="1"/>
  <c r="E81" i="5"/>
  <c r="C78" i="5" a="1"/>
  <c r="C78" i="5"/>
  <c r="E80" i="5" a="1"/>
  <c r="E80" i="5"/>
  <c r="C77" i="5" a="1"/>
  <c r="C77" i="5"/>
  <c r="E79" i="5" a="1"/>
  <c r="E79" i="5"/>
  <c r="E77" i="5" a="1"/>
  <c r="E77" i="5"/>
  <c r="D81" i="5" a="1"/>
  <c r="D81" i="5"/>
  <c r="A76" i="5"/>
  <c r="C97" i="5"/>
  <c r="E91" i="5" a="1"/>
  <c r="E91" i="5"/>
  <c r="E90" i="5" a="1"/>
  <c r="E90" i="5"/>
  <c r="E89" i="5" a="1"/>
  <c r="E89" i="5"/>
  <c r="D93" i="5" a="1"/>
  <c r="D93" i="5"/>
  <c r="C89" i="5" a="1"/>
  <c r="C89" i="5"/>
  <c r="D92" i="5" a="1"/>
  <c r="D92" i="5"/>
  <c r="C90" i="5" a="1"/>
  <c r="C90" i="5"/>
  <c r="G93" i="5" a="1"/>
  <c r="G93" i="5"/>
  <c r="D91" i="5" a="1"/>
  <c r="D91" i="5"/>
  <c r="G92" i="5" a="1"/>
  <c r="G92" i="5"/>
  <c r="D90" i="5" a="1"/>
  <c r="D90" i="5"/>
  <c r="G91" i="5" a="1"/>
  <c r="G91" i="5"/>
  <c r="D89" i="5" a="1"/>
  <c r="D89" i="5"/>
  <c r="G90" i="5" a="1"/>
  <c r="G90" i="5"/>
  <c r="C93" i="5" a="1"/>
  <c r="C93" i="5"/>
  <c r="G89" i="5" a="1"/>
  <c r="G89" i="5"/>
  <c r="C92" i="5" a="1"/>
  <c r="C92" i="5"/>
  <c r="E93" i="5" a="1"/>
  <c r="E93" i="5"/>
  <c r="C91" i="5" a="1"/>
  <c r="C91" i="5"/>
  <c r="E92" i="5" a="1"/>
  <c r="E92" i="5"/>
  <c r="A88" i="5"/>
  <c r="E99" i="5" a="1"/>
  <c r="E99" i="5"/>
  <c r="C103" i="5" a="1"/>
  <c r="C103" i="5"/>
  <c r="D103" i="5" a="1"/>
  <c r="D103" i="5"/>
  <c r="C102" i="5" a="1"/>
  <c r="C102" i="5"/>
  <c r="D102" i="5" a="1"/>
  <c r="D102" i="5"/>
  <c r="C101" i="5" a="1"/>
  <c r="C101" i="5"/>
  <c r="G103" i="5" a="1"/>
  <c r="G103" i="5"/>
  <c r="D101" i="5" a="1"/>
  <c r="D101" i="5"/>
  <c r="C100" i="5" a="1"/>
  <c r="C100" i="5"/>
  <c r="C99" i="5" a="1"/>
  <c r="C99" i="5"/>
  <c r="G102" i="5" a="1"/>
  <c r="G102" i="5"/>
  <c r="D100" i="5" a="1"/>
  <c r="D100" i="5"/>
  <c r="G101" i="5" a="1"/>
  <c r="G101" i="5"/>
  <c r="D99" i="5" a="1"/>
  <c r="D99" i="5"/>
  <c r="E100" i="5" a="1"/>
  <c r="E100" i="5"/>
  <c r="G100" i="5" a="1"/>
  <c r="G100" i="5"/>
  <c r="G99" i="5" a="1"/>
  <c r="G99" i="5"/>
  <c r="E101" i="5" a="1"/>
  <c r="E101" i="5"/>
  <c r="E103" i="5" a="1"/>
  <c r="E103" i="5"/>
  <c r="E102" i="5" a="1"/>
  <c r="E102" i="5"/>
  <c r="C107" i="5"/>
  <c r="A98" i="5"/>
  <c r="D113" i="5" a="1"/>
  <c r="D113" i="5"/>
  <c r="D112" i="5" a="1"/>
  <c r="D112" i="5"/>
  <c r="G113" i="5" a="1"/>
  <c r="G113" i="5"/>
  <c r="D111" i="5" a="1"/>
  <c r="D111" i="5"/>
  <c r="G112" i="5" a="1"/>
  <c r="G112" i="5"/>
  <c r="D110" i="5" a="1"/>
  <c r="D110" i="5"/>
  <c r="G111" i="5" a="1"/>
  <c r="G111" i="5"/>
  <c r="D109" i="5" a="1"/>
  <c r="D109" i="5"/>
  <c r="G110" i="5" a="1"/>
  <c r="G110" i="5"/>
  <c r="C113" i="5" a="1"/>
  <c r="C113" i="5"/>
  <c r="C109" i="5" a="1"/>
  <c r="C109" i="5"/>
  <c r="G109" i="5" a="1"/>
  <c r="G109" i="5"/>
  <c r="C112" i="5" a="1"/>
  <c r="C112" i="5"/>
  <c r="E113" i="5" a="1"/>
  <c r="E113" i="5"/>
  <c r="C111" i="5" a="1"/>
  <c r="C111" i="5"/>
  <c r="E112" i="5" a="1"/>
  <c r="E112" i="5"/>
  <c r="C110" i="5" a="1"/>
  <c r="C110" i="5"/>
  <c r="E109" i="5" a="1"/>
  <c r="E109" i="5"/>
  <c r="E111" i="5" a="1"/>
  <c r="E111" i="5"/>
  <c r="E110" i="5" a="1"/>
  <c r="E110" i="5"/>
  <c r="C117" i="5"/>
  <c r="C129" i="5"/>
  <c r="A108" i="5"/>
  <c r="G122" i="5" a="1"/>
  <c r="G122" i="5"/>
  <c r="D120" i="5" a="1"/>
  <c r="D120" i="5"/>
  <c r="D121" i="5" a="1"/>
  <c r="D121" i="5"/>
  <c r="G121" i="5" a="1"/>
  <c r="G121" i="5"/>
  <c r="D119" i="5" a="1"/>
  <c r="D119" i="5"/>
  <c r="G120" i="5" a="1"/>
  <c r="G120" i="5"/>
  <c r="C123" i="5" a="1"/>
  <c r="C123" i="5"/>
  <c r="G119" i="5" a="1"/>
  <c r="G119" i="5"/>
  <c r="C122" i="5" a="1"/>
  <c r="C122" i="5"/>
  <c r="E120" i="5" a="1"/>
  <c r="E120" i="5"/>
  <c r="C121" i="5" a="1"/>
  <c r="C121" i="5"/>
  <c r="G123" i="5" a="1"/>
  <c r="G123" i="5"/>
  <c r="E123" i="5" a="1"/>
  <c r="E123" i="5"/>
  <c r="C120" i="5" a="1"/>
  <c r="C120" i="5"/>
  <c r="E122" i="5" a="1"/>
  <c r="E122" i="5"/>
  <c r="E121" i="5" a="1"/>
  <c r="E121" i="5"/>
  <c r="E119" i="5" a="1"/>
  <c r="E119" i="5"/>
  <c r="D123" i="5" a="1"/>
  <c r="D123" i="5"/>
  <c r="C119" i="5" a="1"/>
  <c r="C119" i="5"/>
  <c r="D122" i="5" a="1"/>
  <c r="D122" i="5"/>
  <c r="A118" i="5"/>
  <c r="E135" i="5" a="1"/>
  <c r="E135" i="5"/>
  <c r="C133" i="5" a="1"/>
  <c r="C133" i="5"/>
  <c r="E134" i="5" a="1"/>
  <c r="E134" i="5"/>
  <c r="C132" i="5" a="1"/>
  <c r="C132" i="5"/>
  <c r="C134" i="5" a="1"/>
  <c r="C134" i="5"/>
  <c r="E133" i="5" a="1"/>
  <c r="E133" i="5"/>
  <c r="G131" i="5" a="1"/>
  <c r="G131" i="5"/>
  <c r="E132" i="5" a="1"/>
  <c r="E132" i="5"/>
  <c r="E131" i="5" a="1"/>
  <c r="E131" i="5"/>
  <c r="D135" i="5" a="1"/>
  <c r="D135" i="5"/>
  <c r="C131" i="5" a="1"/>
  <c r="C131" i="5"/>
  <c r="D134" i="5" a="1"/>
  <c r="D134" i="5"/>
  <c r="G135" i="5" a="1"/>
  <c r="G135" i="5"/>
  <c r="D133" i="5" a="1"/>
  <c r="D133" i="5"/>
  <c r="G134" i="5" a="1"/>
  <c r="G134" i="5"/>
  <c r="D132" i="5" a="1"/>
  <c r="D132" i="5"/>
  <c r="G133" i="5" a="1"/>
  <c r="G133" i="5"/>
  <c r="D131" i="5" a="1"/>
  <c r="D131" i="5"/>
  <c r="G132" i="5" a="1"/>
  <c r="G132" i="5"/>
  <c r="C135" i="5" a="1"/>
  <c r="C135" i="5"/>
  <c r="D139" i="5"/>
  <c r="A130" i="5"/>
  <c r="E142" i="5" a="1"/>
  <c r="E142" i="5"/>
  <c r="E141" i="5" a="1"/>
  <c r="E141" i="5"/>
  <c r="D145" i="5" a="1"/>
  <c r="D145" i="5"/>
  <c r="C141" i="5" a="1"/>
  <c r="C141" i="5"/>
  <c r="D144" i="5" a="1"/>
  <c r="D144" i="5"/>
  <c r="E144" i="5" a="1"/>
  <c r="E144" i="5"/>
  <c r="G145" i="5" a="1"/>
  <c r="G145" i="5"/>
  <c r="D143" i="5" a="1"/>
  <c r="D143" i="5"/>
  <c r="G144" i="5" a="1"/>
  <c r="G144" i="5"/>
  <c r="D142" i="5" a="1"/>
  <c r="D142" i="5"/>
  <c r="G143" i="5" a="1"/>
  <c r="G143" i="5"/>
  <c r="D141" i="5" a="1"/>
  <c r="D141" i="5"/>
  <c r="G142" i="5" a="1"/>
  <c r="G142" i="5"/>
  <c r="C145" i="5" a="1"/>
  <c r="C145" i="5"/>
  <c r="G141" i="5" a="1"/>
  <c r="G141" i="5"/>
  <c r="C144" i="5" a="1"/>
  <c r="C144" i="5"/>
  <c r="E143" i="5" a="1"/>
  <c r="E143" i="5"/>
  <c r="C143" i="5" a="1"/>
  <c r="C143" i="5"/>
  <c r="E145" i="5" a="1"/>
  <c r="E145" i="5"/>
  <c r="C142" i="5" a="1"/>
  <c r="C142" i="5"/>
  <c r="C149" i="5"/>
  <c r="A140" i="5"/>
  <c r="G155" i="5" a="1"/>
  <c r="G155" i="5"/>
  <c r="D153" i="5" a="1"/>
  <c r="D153" i="5"/>
  <c r="G154" i="5" a="1"/>
  <c r="G154" i="5"/>
  <c r="D152" i="5" a="1"/>
  <c r="D152" i="5"/>
  <c r="G153" i="5" a="1"/>
  <c r="G153" i="5"/>
  <c r="D151" i="5" a="1"/>
  <c r="D151" i="5"/>
  <c r="G152" i="5" a="1"/>
  <c r="G152" i="5"/>
  <c r="C155" i="5" a="1"/>
  <c r="C155" i="5"/>
  <c r="C151" i="5" a="1"/>
  <c r="C151" i="5"/>
  <c r="G151" i="5" a="1"/>
  <c r="G151" i="5"/>
  <c r="C154" i="5" a="1"/>
  <c r="C154" i="5"/>
  <c r="E155" i="5" a="1"/>
  <c r="E155" i="5"/>
  <c r="C153" i="5" a="1"/>
  <c r="C153" i="5"/>
  <c r="D154" i="5" a="1"/>
  <c r="D154" i="5"/>
  <c r="E154" i="5" a="1"/>
  <c r="E154" i="5"/>
  <c r="C152" i="5" a="1"/>
  <c r="C152" i="5"/>
  <c r="E153" i="5" a="1"/>
  <c r="E153" i="5"/>
  <c r="E152" i="5" a="1"/>
  <c r="E152" i="5"/>
  <c r="E151" i="5" a="1"/>
  <c r="E151" i="5"/>
  <c r="D155" i="5" a="1"/>
  <c r="D155" i="5"/>
  <c r="C159" i="5"/>
  <c r="C171" i="5"/>
  <c r="A150" i="5"/>
  <c r="G161" i="5" a="1"/>
  <c r="G161" i="5"/>
  <c r="C165" i="5" a="1"/>
  <c r="C165" i="5"/>
  <c r="E162" i="5" a="1"/>
  <c r="E162" i="5"/>
  <c r="C164" i="5" a="1"/>
  <c r="C164" i="5"/>
  <c r="E165" i="5" a="1"/>
  <c r="E165" i="5"/>
  <c r="C163" i="5" a="1"/>
  <c r="C163" i="5"/>
  <c r="E164" i="5" a="1"/>
  <c r="E164" i="5"/>
  <c r="C162" i="5" a="1"/>
  <c r="C162" i="5"/>
  <c r="E163" i="5" a="1"/>
  <c r="E163" i="5"/>
  <c r="D161" i="5" a="1"/>
  <c r="D161" i="5"/>
  <c r="E161" i="5" a="1"/>
  <c r="E161" i="5"/>
  <c r="D165" i="5" a="1"/>
  <c r="D165" i="5"/>
  <c r="D164" i="5" a="1"/>
  <c r="D164" i="5"/>
  <c r="C161" i="5" a="1"/>
  <c r="C161" i="5"/>
  <c r="G165" i="5" a="1"/>
  <c r="G165" i="5"/>
  <c r="G164" i="5" a="1"/>
  <c r="G164" i="5"/>
  <c r="D163" i="5" a="1"/>
  <c r="D163" i="5"/>
  <c r="G163" i="5" a="1"/>
  <c r="G163" i="5"/>
  <c r="D162" i="5" a="1"/>
  <c r="D162" i="5"/>
  <c r="G162" i="5" a="1"/>
  <c r="G162" i="5"/>
  <c r="A160" i="5"/>
  <c r="G174" i="5" a="1"/>
  <c r="G174" i="5"/>
  <c r="C174" i="5" a="1"/>
  <c r="C174" i="5"/>
  <c r="E177" i="5" a="1"/>
  <c r="E177" i="5"/>
  <c r="E176" i="5" a="1"/>
  <c r="E176" i="5"/>
  <c r="G175" i="5" a="1"/>
  <c r="G175" i="5"/>
  <c r="E175" i="5" a="1"/>
  <c r="E175" i="5"/>
  <c r="E174" i="5" a="1"/>
  <c r="E174" i="5"/>
  <c r="D177" i="5" a="1"/>
  <c r="D177" i="5"/>
  <c r="D176" i="5" a="1"/>
  <c r="D176" i="5"/>
  <c r="D175" i="5" a="1"/>
  <c r="D175" i="5"/>
  <c r="C175" i="5" a="1"/>
  <c r="C175" i="5"/>
  <c r="D174" i="5" a="1"/>
  <c r="D174" i="5"/>
  <c r="G177" i="5" a="1"/>
  <c r="G177" i="5"/>
  <c r="C177" i="5" a="1"/>
  <c r="C177" i="5"/>
  <c r="G176" i="5" a="1"/>
  <c r="G176" i="5"/>
  <c r="C176" i="5" a="1"/>
  <c r="C176" i="5"/>
  <c r="C181" i="5"/>
  <c r="A172" i="5"/>
  <c r="E186" i="5" a="1"/>
  <c r="E186" i="5"/>
  <c r="C184" i="5" a="1"/>
  <c r="C184" i="5"/>
  <c r="E184" i="5" a="1"/>
  <c r="E184" i="5"/>
  <c r="E183" i="5" a="1"/>
  <c r="E183" i="5"/>
  <c r="E187" i="5" a="1"/>
  <c r="E187" i="5"/>
  <c r="D187" i="5" a="1"/>
  <c r="D187" i="5"/>
  <c r="D186" i="5" a="1"/>
  <c r="D186" i="5"/>
  <c r="G187" i="5" a="1"/>
  <c r="G187" i="5"/>
  <c r="D185" i="5" a="1"/>
  <c r="D185" i="5"/>
  <c r="G186" i="5" a="1"/>
  <c r="G186" i="5"/>
  <c r="D184" i="5" a="1"/>
  <c r="D184" i="5"/>
  <c r="G185" i="5" a="1"/>
  <c r="G185" i="5"/>
  <c r="D183" i="5" a="1"/>
  <c r="D183" i="5"/>
  <c r="G184" i="5" a="1"/>
  <c r="G184" i="5"/>
  <c r="C187" i="5" a="1"/>
  <c r="C187" i="5"/>
  <c r="C185" i="5" a="1"/>
  <c r="C185" i="5"/>
  <c r="C183" i="5" a="1"/>
  <c r="C183" i="5"/>
  <c r="G183" i="5" a="1"/>
  <c r="G183" i="5"/>
  <c r="C186" i="5" a="1"/>
  <c r="C186" i="5"/>
  <c r="A182" i="5"/>
  <c r="C191" i="5"/>
  <c r="D197" i="5" a="1"/>
  <c r="D197" i="5"/>
  <c r="C193" i="5" a="1"/>
  <c r="C193" i="5"/>
  <c r="D196" i="5" a="1"/>
  <c r="D196" i="5"/>
  <c r="D195" i="5" a="1"/>
  <c r="D195" i="5"/>
  <c r="G197" i="5" a="1"/>
  <c r="G197" i="5"/>
  <c r="D194" i="5" a="1"/>
  <c r="D194" i="5"/>
  <c r="G196" i="5" a="1"/>
  <c r="G196" i="5"/>
  <c r="E193" i="5" a="1"/>
  <c r="E193" i="5"/>
  <c r="G195" i="5" a="1"/>
  <c r="G195" i="5"/>
  <c r="D193" i="5" a="1"/>
  <c r="D193" i="5"/>
  <c r="G194" i="5" a="1"/>
  <c r="G194" i="5"/>
  <c r="C197" i="5" a="1"/>
  <c r="C197" i="5"/>
  <c r="E194" i="5" a="1"/>
  <c r="E194" i="5"/>
  <c r="G193" i="5" a="1"/>
  <c r="G193" i="5"/>
  <c r="C196" i="5" a="1"/>
  <c r="C196" i="5"/>
  <c r="E197" i="5" a="1"/>
  <c r="E197" i="5"/>
  <c r="C195" i="5" a="1"/>
  <c r="C195" i="5"/>
  <c r="E196" i="5" a="1"/>
  <c r="E196" i="5"/>
  <c r="C194" i="5" a="1"/>
  <c r="C194" i="5"/>
  <c r="E195" i="5" a="1"/>
  <c r="E195" i="5"/>
  <c r="C201" i="5"/>
  <c r="A192" i="5"/>
  <c r="D205" i="5" a="1"/>
  <c r="D205" i="5"/>
  <c r="D203" i="5" a="1"/>
  <c r="D203" i="5"/>
  <c r="D206" i="5" a="1"/>
  <c r="D206" i="5"/>
  <c r="D204" i="5" a="1"/>
  <c r="D204" i="5"/>
  <c r="C207" i="5" a="1"/>
  <c r="C207" i="5"/>
  <c r="C206" i="5" a="1"/>
  <c r="C206" i="5"/>
  <c r="C203" i="5" a="1"/>
  <c r="C203" i="5"/>
  <c r="C205" i="5" a="1"/>
  <c r="C205" i="5"/>
  <c r="C204" i="5" a="1"/>
  <c r="C204" i="5"/>
  <c r="E204" i="5" a="1"/>
  <c r="E204" i="5"/>
  <c r="G207" i="5" a="1"/>
  <c r="G207" i="5"/>
  <c r="E207" i="5" a="1"/>
  <c r="E207" i="5"/>
  <c r="G206" i="5" a="1"/>
  <c r="G206" i="5"/>
  <c r="E206" i="5" a="1"/>
  <c r="E206" i="5"/>
  <c r="G205" i="5" a="1"/>
  <c r="G205" i="5"/>
  <c r="E203" i="5" a="1"/>
  <c r="E203" i="5"/>
  <c r="E205" i="5" a="1"/>
  <c r="E205" i="5"/>
  <c r="G204" i="5" a="1"/>
  <c r="G204" i="5"/>
  <c r="D207" i="5" a="1"/>
  <c r="D207" i="5"/>
  <c r="G203" i="5" a="1"/>
  <c r="G203" i="5"/>
  <c r="A203" i="5"/>
  <c r="F203" i="5"/>
  <c r="A202" i="5"/>
  <c r="C213" i="5"/>
  <c r="G216" i="5" a="1"/>
  <c r="G216" i="5"/>
  <c r="C217" i="5" a="1"/>
  <c r="C217" i="5"/>
  <c r="G215" i="5" a="1"/>
  <c r="G215" i="5"/>
  <c r="C216" i="5" a="1"/>
  <c r="C216" i="5"/>
  <c r="C218" i="5" a="1"/>
  <c r="C218" i="5"/>
  <c r="E219" i="5" a="1"/>
  <c r="E219" i="5"/>
  <c r="E215" i="5" a="1"/>
  <c r="E215" i="5"/>
  <c r="E218" i="5" a="1"/>
  <c r="E218" i="5"/>
  <c r="D215" i="5" a="1"/>
  <c r="D215" i="5"/>
  <c r="E217" i="5" a="1"/>
  <c r="E217" i="5"/>
  <c r="G217" i="5" a="1"/>
  <c r="G217" i="5"/>
  <c r="E216" i="5" a="1"/>
  <c r="E216" i="5"/>
  <c r="D219" i="5" a="1"/>
  <c r="D219" i="5"/>
  <c r="D218" i="5" a="1"/>
  <c r="D218" i="5"/>
  <c r="C215" i="5" a="1"/>
  <c r="C215" i="5"/>
  <c r="D217" i="5" a="1"/>
  <c r="D217" i="5"/>
  <c r="G219" i="5" a="1"/>
  <c r="G219" i="5"/>
  <c r="D216" i="5" a="1"/>
  <c r="D216" i="5"/>
  <c r="G218" i="5" a="1"/>
  <c r="G218" i="5"/>
  <c r="C219" i="5" a="1"/>
  <c r="C219" i="5"/>
  <c r="A215" i="5"/>
  <c r="F215" i="5"/>
  <c r="A214" i="5"/>
  <c r="C223" i="5"/>
  <c r="A204" i="5"/>
  <c r="G229" i="5" a="1"/>
  <c r="G229" i="5"/>
  <c r="C229" i="5" a="1"/>
  <c r="C229" i="5"/>
  <c r="G228" i="5" a="1"/>
  <c r="G228" i="5"/>
  <c r="C228" i="5" a="1"/>
  <c r="C228" i="5"/>
  <c r="G227" i="5" a="1"/>
  <c r="G227" i="5"/>
  <c r="C227" i="5" a="1"/>
  <c r="C227" i="5"/>
  <c r="D226" i="5" a="1"/>
  <c r="D226" i="5"/>
  <c r="C225" i="5" a="1"/>
  <c r="C225" i="5"/>
  <c r="G226" i="5" a="1"/>
  <c r="G226" i="5"/>
  <c r="C226" i="5" a="1"/>
  <c r="C226" i="5"/>
  <c r="E227" i="5" a="1"/>
  <c r="E227" i="5"/>
  <c r="G225" i="5" a="1"/>
  <c r="G225" i="5"/>
  <c r="E229" i="5" a="1"/>
  <c r="E229" i="5"/>
  <c r="E225" i="5" a="1"/>
  <c r="E225" i="5"/>
  <c r="E228" i="5" a="1"/>
  <c r="E228" i="5"/>
  <c r="D225" i="5" a="1"/>
  <c r="D225" i="5"/>
  <c r="E226" i="5" a="1"/>
  <c r="E226" i="5"/>
  <c r="D229" i="5" a="1"/>
  <c r="D229" i="5"/>
  <c r="D228" i="5" a="1"/>
  <c r="D228" i="5"/>
  <c r="D227" i="5" a="1"/>
  <c r="D227" i="5"/>
  <c r="A205" i="5"/>
  <c r="F204" i="5"/>
  <c r="C233" i="5"/>
  <c r="A225" i="5"/>
  <c r="F225" i="5"/>
  <c r="A224" i="5"/>
  <c r="A216" i="5"/>
  <c r="E239" i="5" a="1"/>
  <c r="E239" i="5"/>
  <c r="G235" i="5" a="1"/>
  <c r="G235" i="5"/>
  <c r="E238" i="5" a="1"/>
  <c r="E238" i="5"/>
  <c r="E235" i="5" a="1"/>
  <c r="E235" i="5"/>
  <c r="E237" i="5" a="1"/>
  <c r="E237" i="5"/>
  <c r="D235" i="5" a="1"/>
  <c r="D235" i="5"/>
  <c r="E236" i="5" a="1"/>
  <c r="E236" i="5"/>
  <c r="D239" i="5" a="1"/>
  <c r="D239" i="5"/>
  <c r="G236" i="5" a="1"/>
  <c r="G236" i="5"/>
  <c r="D238" i="5" a="1"/>
  <c r="D238" i="5"/>
  <c r="C236" i="5" a="1"/>
  <c r="C236" i="5"/>
  <c r="D237" i="5" a="1"/>
  <c r="D237" i="5"/>
  <c r="C235" i="5" a="1"/>
  <c r="C235" i="5"/>
  <c r="D236" i="5" a="1"/>
  <c r="D236" i="5"/>
  <c r="G239" i="5" a="1"/>
  <c r="G239" i="5"/>
  <c r="C239" i="5" a="1"/>
  <c r="C239" i="5"/>
  <c r="G238" i="5" a="1"/>
  <c r="G238" i="5"/>
  <c r="C238" i="5" a="1"/>
  <c r="C238" i="5"/>
  <c r="G237" i="5" a="1"/>
  <c r="G237" i="5"/>
  <c r="C237" i="5" a="1"/>
  <c r="C237" i="5"/>
  <c r="A217" i="5"/>
  <c r="F216" i="5"/>
  <c r="A206" i="5"/>
  <c r="F205" i="5"/>
  <c r="A226" i="5"/>
  <c r="A235" i="5"/>
  <c r="F235" i="5"/>
  <c r="A234" i="5"/>
  <c r="C243" i="5"/>
  <c r="G249" i="5" a="1"/>
  <c r="G249" i="5"/>
  <c r="C249" i="5" a="1"/>
  <c r="C249" i="5"/>
  <c r="G248" i="5" a="1"/>
  <c r="G248" i="5"/>
  <c r="C248" i="5" a="1"/>
  <c r="C248" i="5"/>
  <c r="G247" i="5" a="1"/>
  <c r="G247" i="5"/>
  <c r="C247" i="5" a="1"/>
  <c r="C247" i="5"/>
  <c r="C245" i="5" a="1"/>
  <c r="C245" i="5"/>
  <c r="G246" i="5" a="1"/>
  <c r="G246" i="5"/>
  <c r="C246" i="5" a="1"/>
  <c r="C246" i="5"/>
  <c r="D246" i="5" a="1"/>
  <c r="D246" i="5"/>
  <c r="E246" i="5" a="1"/>
  <c r="E246" i="5"/>
  <c r="G245" i="5" a="1"/>
  <c r="G245" i="5"/>
  <c r="E248" i="5" a="1"/>
  <c r="E248" i="5"/>
  <c r="E245" i="5" a="1"/>
  <c r="E245" i="5"/>
  <c r="E249" i="5" a="1"/>
  <c r="E249" i="5"/>
  <c r="D245" i="5" a="1"/>
  <c r="D245" i="5"/>
  <c r="E247" i="5" a="1"/>
  <c r="E247" i="5"/>
  <c r="D249" i="5" a="1"/>
  <c r="D249" i="5"/>
  <c r="D248" i="5" a="1"/>
  <c r="D248" i="5"/>
  <c r="D247" i="5" a="1"/>
  <c r="D247" i="5"/>
  <c r="A227" i="5"/>
  <c r="F226" i="5"/>
  <c r="A218" i="5"/>
  <c r="F217" i="5"/>
  <c r="A207" i="5"/>
  <c r="F206" i="5"/>
  <c r="A236" i="5"/>
  <c r="A245" i="5"/>
  <c r="F245" i="5"/>
  <c r="A244" i="5"/>
  <c r="C255" i="5"/>
  <c r="E258" i="5" a="1"/>
  <c r="E258" i="5"/>
  <c r="E257" i="5" a="1"/>
  <c r="E257" i="5"/>
  <c r="E259" i="5" a="1"/>
  <c r="E259" i="5"/>
  <c r="D261" i="5" a="1"/>
  <c r="D261" i="5"/>
  <c r="C257" i="5" a="1"/>
  <c r="C257" i="5"/>
  <c r="D260" i="5" a="1"/>
  <c r="D260" i="5"/>
  <c r="G261" i="5" a="1"/>
  <c r="G261" i="5"/>
  <c r="D259" i="5" a="1"/>
  <c r="D259" i="5"/>
  <c r="G260" i="5" a="1"/>
  <c r="G260" i="5"/>
  <c r="D258" i="5" a="1"/>
  <c r="D258" i="5"/>
  <c r="G259" i="5" a="1"/>
  <c r="G259" i="5"/>
  <c r="D257" i="5" a="1"/>
  <c r="D257" i="5"/>
  <c r="G258" i="5" a="1"/>
  <c r="G258" i="5"/>
  <c r="C261" i="5" a="1"/>
  <c r="C261" i="5"/>
  <c r="G257" i="5" a="1"/>
  <c r="G257" i="5"/>
  <c r="C260" i="5" a="1"/>
  <c r="C260" i="5"/>
  <c r="E261" i="5" a="1"/>
  <c r="E261" i="5"/>
  <c r="C259" i="5" a="1"/>
  <c r="C259" i="5"/>
  <c r="E260" i="5" a="1"/>
  <c r="E260" i="5"/>
  <c r="C258" i="5" a="1"/>
  <c r="C258" i="5"/>
  <c r="A237" i="5"/>
  <c r="F236" i="5"/>
  <c r="A228" i="5"/>
  <c r="F227" i="5"/>
  <c r="A219" i="5"/>
  <c r="F218" i="5"/>
  <c r="A208" i="5"/>
  <c r="F207" i="5"/>
  <c r="C265" i="5"/>
  <c r="A257" i="5"/>
  <c r="F257" i="5"/>
  <c r="A256" i="5"/>
  <c r="A246" i="5"/>
  <c r="E269" i="5" a="1"/>
  <c r="E269" i="5"/>
  <c r="G267" i="5" a="1"/>
  <c r="G267" i="5"/>
  <c r="C268" i="5" a="1"/>
  <c r="C268" i="5"/>
  <c r="E271" i="5" a="1"/>
  <c r="E271" i="5"/>
  <c r="E267" i="5" a="1"/>
  <c r="E267" i="5"/>
  <c r="E270" i="5" a="1"/>
  <c r="E270" i="5"/>
  <c r="D267" i="5" a="1"/>
  <c r="D267" i="5"/>
  <c r="E268" i="5" a="1"/>
  <c r="E268" i="5"/>
  <c r="D271" i="5" a="1"/>
  <c r="D271" i="5"/>
  <c r="D270" i="5" a="1"/>
  <c r="D270" i="5"/>
  <c r="D269" i="5" a="1"/>
  <c r="D269" i="5"/>
  <c r="G268" i="5" a="1"/>
  <c r="G268" i="5"/>
  <c r="C267" i="5" a="1"/>
  <c r="C267" i="5"/>
  <c r="D268" i="5" a="1"/>
  <c r="D268" i="5"/>
  <c r="G271" i="5" a="1"/>
  <c r="G271" i="5"/>
  <c r="C271" i="5" a="1"/>
  <c r="C271" i="5"/>
  <c r="G270" i="5" a="1"/>
  <c r="G270" i="5"/>
  <c r="C270" i="5" a="1"/>
  <c r="C270" i="5"/>
  <c r="G269" i="5" a="1"/>
  <c r="G269" i="5"/>
  <c r="C269" i="5" a="1"/>
  <c r="C269" i="5"/>
  <c r="A247" i="5"/>
  <c r="F246" i="5"/>
  <c r="A238" i="5"/>
  <c r="F237" i="5"/>
  <c r="A229" i="5"/>
  <c r="F228" i="5"/>
  <c r="A220" i="5"/>
  <c r="F219" i="5"/>
  <c r="A209" i="5"/>
  <c r="F209" i="5"/>
  <c r="F208" i="5"/>
  <c r="A258" i="5"/>
  <c r="A267" i="5"/>
  <c r="F267" i="5"/>
  <c r="A266" i="5"/>
  <c r="C275" i="5"/>
  <c r="G281" i="5" a="1"/>
  <c r="G281" i="5"/>
  <c r="C281" i="5" a="1"/>
  <c r="C281" i="5"/>
  <c r="G280" i="5" a="1"/>
  <c r="G280" i="5"/>
  <c r="C280" i="5" a="1"/>
  <c r="C280" i="5"/>
  <c r="G279" i="5" a="1"/>
  <c r="G279" i="5"/>
  <c r="C279" i="5" a="1"/>
  <c r="C279" i="5"/>
  <c r="G278" i="5" a="1"/>
  <c r="G278" i="5"/>
  <c r="C278" i="5" a="1"/>
  <c r="C278" i="5"/>
  <c r="E281" i="5" a="1"/>
  <c r="E281" i="5"/>
  <c r="G277" i="5" a="1"/>
  <c r="G277" i="5"/>
  <c r="E280" i="5" a="1"/>
  <c r="E280" i="5"/>
  <c r="E277" i="5" a="1"/>
  <c r="E277" i="5"/>
  <c r="E279" i="5" a="1"/>
  <c r="E279" i="5"/>
  <c r="D277" i="5" a="1"/>
  <c r="D277" i="5"/>
  <c r="E278" i="5" a="1"/>
  <c r="E278" i="5"/>
  <c r="C277" i="5" a="1"/>
  <c r="C277" i="5"/>
  <c r="D281" i="5" a="1"/>
  <c r="D281" i="5"/>
  <c r="D278" i="5" a="1"/>
  <c r="D278" i="5"/>
  <c r="D280" i="5" a="1"/>
  <c r="D280" i="5"/>
  <c r="D279" i="5" a="1"/>
  <c r="D279" i="5"/>
  <c r="A259" i="5"/>
  <c r="F258" i="5"/>
  <c r="A248" i="5"/>
  <c r="F247" i="5"/>
  <c r="A239" i="5"/>
  <c r="F238" i="5"/>
  <c r="A230" i="5"/>
  <c r="F229" i="5"/>
  <c r="A221" i="5"/>
  <c r="F221" i="5"/>
  <c r="F220" i="5"/>
  <c r="A268" i="5"/>
  <c r="A277" i="5"/>
  <c r="F277" i="5"/>
  <c r="A276" i="5"/>
  <c r="C285" i="5"/>
  <c r="D290" i="5" a="1"/>
  <c r="D290" i="5"/>
  <c r="C287" i="5" a="1"/>
  <c r="C287" i="5"/>
  <c r="D289" i="5" a="1"/>
  <c r="D289" i="5"/>
  <c r="G291" i="5" a="1"/>
  <c r="G291" i="5"/>
  <c r="D288" i="5" a="1"/>
  <c r="D288" i="5"/>
  <c r="G290" i="5" a="1"/>
  <c r="G290" i="5"/>
  <c r="C291" i="5" a="1"/>
  <c r="C291" i="5"/>
  <c r="G289" i="5" a="1"/>
  <c r="G289" i="5"/>
  <c r="C290" i="5" a="1"/>
  <c r="C290" i="5"/>
  <c r="G288" i="5" a="1"/>
  <c r="G288" i="5"/>
  <c r="C289" i="5" a="1"/>
  <c r="C289" i="5"/>
  <c r="E288" i="5" a="1"/>
  <c r="E288" i="5"/>
  <c r="C288" i="5" a="1"/>
  <c r="C288" i="5"/>
  <c r="E291" i="5" a="1"/>
  <c r="E291" i="5"/>
  <c r="G287" i="5" a="1"/>
  <c r="G287" i="5"/>
  <c r="E290" i="5" a="1"/>
  <c r="E290" i="5"/>
  <c r="E287" i="5" a="1"/>
  <c r="E287" i="5"/>
  <c r="D291" i="5" a="1"/>
  <c r="D291" i="5"/>
  <c r="E289" i="5" a="1"/>
  <c r="E289" i="5"/>
  <c r="D287" i="5" a="1"/>
  <c r="D287" i="5"/>
  <c r="A269" i="5"/>
  <c r="F268" i="5"/>
  <c r="A260" i="5"/>
  <c r="F259" i="5"/>
  <c r="A249" i="5"/>
  <c r="F248" i="5"/>
  <c r="A240" i="5"/>
  <c r="F239" i="5"/>
  <c r="A231" i="5"/>
  <c r="F231" i="5"/>
  <c r="F230" i="5"/>
  <c r="C297" i="5"/>
  <c r="A287" i="5"/>
  <c r="F287" i="5"/>
  <c r="A286" i="5"/>
  <c r="A278" i="5"/>
  <c r="G303" i="5" a="1"/>
  <c r="G303" i="5"/>
  <c r="C301" i="5" a="1"/>
  <c r="C301" i="5"/>
  <c r="G302" i="5" a="1"/>
  <c r="G302" i="5"/>
  <c r="E303" i="5" a="1"/>
  <c r="E303" i="5"/>
  <c r="E302" i="5" a="1"/>
  <c r="E302" i="5"/>
  <c r="D303" i="5" a="1"/>
  <c r="D303" i="5"/>
  <c r="D302" i="5" a="1"/>
  <c r="D302" i="5"/>
  <c r="C303" i="5" a="1"/>
  <c r="C303" i="5"/>
  <c r="C302" i="5" a="1"/>
  <c r="C302" i="5"/>
  <c r="G301" i="5" a="1"/>
  <c r="G301" i="5"/>
  <c r="E301" i="5" a="1"/>
  <c r="E301" i="5"/>
  <c r="D301" i="5" a="1"/>
  <c r="D301" i="5"/>
  <c r="A279" i="5"/>
  <c r="F278" i="5"/>
  <c r="A270" i="5"/>
  <c r="F269" i="5"/>
  <c r="A261" i="5"/>
  <c r="F260" i="5"/>
  <c r="A250" i="5"/>
  <c r="F249" i="5"/>
  <c r="A241" i="5"/>
  <c r="F241" i="5"/>
  <c r="F240" i="5"/>
  <c r="A288" i="5"/>
  <c r="A299" i="5"/>
  <c r="F299" i="5"/>
  <c r="A298" i="5"/>
  <c r="A289" i="5"/>
  <c r="F288" i="5"/>
  <c r="A280" i="5"/>
  <c r="F279" i="5"/>
  <c r="A271" i="5"/>
  <c r="F270" i="5"/>
  <c r="A262" i="5"/>
  <c r="F261" i="5"/>
  <c r="A251" i="5"/>
  <c r="F251" i="5"/>
  <c r="F250" i="5"/>
  <c r="A300" i="5"/>
  <c r="A301" i="5"/>
  <c r="F300" i="5"/>
  <c r="A290" i="5"/>
  <c r="F289" i="5"/>
  <c r="A281" i="5"/>
  <c r="F280" i="5"/>
  <c r="A272" i="5"/>
  <c r="F271" i="5"/>
  <c r="A263" i="5"/>
  <c r="F263" i="5"/>
  <c r="F262" i="5"/>
  <c r="A302" i="5"/>
  <c r="F301" i="5"/>
  <c r="A291" i="5"/>
  <c r="F290" i="5"/>
  <c r="A282" i="5"/>
  <c r="F281" i="5"/>
  <c r="A273" i="5"/>
  <c r="F273" i="5"/>
  <c r="F272" i="5"/>
  <c r="A303" i="5"/>
  <c r="F302" i="5"/>
  <c r="A292" i="5"/>
  <c r="F291" i="5"/>
  <c r="A283" i="5"/>
  <c r="F283" i="5"/>
  <c r="F282" i="5"/>
  <c r="A304" i="5"/>
  <c r="F303" i="5"/>
  <c r="A293" i="5"/>
  <c r="F293" i="5"/>
  <c r="F292" i="5"/>
  <c r="A305" i="5"/>
  <c r="F305" i="5"/>
  <c r="F304" i="5"/>
  <c r="I387" i="2"/>
  <c r="H388" i="2"/>
  <c r="N388" i="2"/>
  <c r="Q387" i="2"/>
  <c r="P387" i="2"/>
  <c r="G388" i="2"/>
  <c r="S389" i="2"/>
  <c r="R389" i="2"/>
  <c r="L388" i="2"/>
  <c r="J387" i="2"/>
  <c r="L389" i="2"/>
  <c r="I389" i="2"/>
  <c r="U375" i="8"/>
  <c r="G388" i="8"/>
  <c r="G387" i="8"/>
  <c r="H388" i="8"/>
  <c r="H387" i="8"/>
  <c r="I388" i="8"/>
  <c r="I387" i="8"/>
  <c r="J388" i="8"/>
  <c r="J387" i="8"/>
  <c r="K388" i="8"/>
  <c r="K387" i="8"/>
  <c r="L388" i="8"/>
  <c r="L387" i="8"/>
  <c r="M388" i="8"/>
  <c r="M387" i="8"/>
  <c r="N388" i="8"/>
  <c r="N387" i="8"/>
  <c r="O388" i="8"/>
  <c r="O387" i="8"/>
  <c r="P388" i="8"/>
  <c r="P387" i="8"/>
  <c r="Q388" i="8"/>
  <c r="Q387" i="8"/>
  <c r="R388" i="8"/>
  <c r="R387" i="8"/>
  <c r="S388" i="8"/>
  <c r="S387" i="8"/>
  <c r="K388" i="2"/>
  <c r="A132" i="9"/>
  <c r="C139" i="9"/>
  <c r="C107" i="9"/>
  <c r="A99" i="9"/>
  <c r="A90" i="9"/>
  <c r="A51" i="9"/>
  <c r="A67" i="9"/>
  <c r="C75" i="9"/>
  <c r="A77" i="9"/>
  <c r="A57" i="9"/>
  <c r="A15" i="9"/>
  <c r="A16" i="9"/>
  <c r="A17" i="9"/>
  <c r="A18" i="9"/>
  <c r="A19" i="9"/>
  <c r="A20" i="9"/>
  <c r="A21" i="9"/>
  <c r="C23" i="9"/>
  <c r="Q388" i="2"/>
  <c r="C149" i="9"/>
  <c r="A141" i="9"/>
  <c r="A133" i="9"/>
  <c r="A91" i="9"/>
  <c r="A109" i="9"/>
  <c r="C117" i="9"/>
  <c r="A119" i="9"/>
  <c r="A100" i="9"/>
  <c r="A52" i="9"/>
  <c r="A58" i="9"/>
  <c r="A78" i="9"/>
  <c r="A68" i="9"/>
  <c r="C33" i="9"/>
  <c r="A35" i="9"/>
  <c r="A36" i="9"/>
  <c r="A37" i="9"/>
  <c r="A38" i="9"/>
  <c r="A39" i="9"/>
  <c r="A40" i="9"/>
  <c r="A41" i="9"/>
  <c r="A25" i="9"/>
  <c r="A26" i="9"/>
  <c r="A27" i="9"/>
  <c r="A28" i="9"/>
  <c r="A29" i="9"/>
  <c r="A30" i="9"/>
  <c r="A31" i="9"/>
  <c r="A142" i="9"/>
  <c r="A134" i="9"/>
  <c r="A151" i="9"/>
  <c r="C159" i="9"/>
  <c r="A161" i="9"/>
  <c r="A101" i="9"/>
  <c r="A120" i="9"/>
  <c r="A110" i="9"/>
  <c r="A92" i="9"/>
  <c r="A53" i="9"/>
  <c r="A59" i="9"/>
  <c r="A69" i="9"/>
  <c r="A79" i="9"/>
  <c r="A135" i="9"/>
  <c r="A143" i="9"/>
  <c r="A162" i="9"/>
  <c r="A152" i="9"/>
  <c r="A93" i="9"/>
  <c r="A111" i="9"/>
  <c r="A121" i="9"/>
  <c r="A102" i="9"/>
  <c r="A80" i="9"/>
  <c r="A70" i="9"/>
  <c r="A60" i="9"/>
  <c r="A153" i="9"/>
  <c r="A163" i="9"/>
  <c r="A144" i="9"/>
  <c r="A136" i="9"/>
  <c r="A103" i="9"/>
  <c r="A122" i="9"/>
  <c r="A112" i="9"/>
  <c r="A94" i="9"/>
  <c r="A61" i="9"/>
  <c r="A71" i="9"/>
  <c r="A81" i="9"/>
  <c r="A137" i="9"/>
  <c r="A145" i="9"/>
  <c r="A164" i="9"/>
  <c r="A154" i="9"/>
  <c r="A104" i="9"/>
  <c r="A95" i="9"/>
  <c r="A113" i="9"/>
  <c r="A123" i="9"/>
  <c r="A82" i="9"/>
  <c r="A72" i="9"/>
  <c r="A62" i="9"/>
  <c r="A146" i="9"/>
  <c r="A155" i="9"/>
  <c r="A165" i="9"/>
  <c r="A105" i="9"/>
  <c r="A124" i="9"/>
  <c r="A114" i="9"/>
  <c r="A63" i="9"/>
  <c r="A73" i="9"/>
  <c r="A83" i="9"/>
  <c r="A166" i="9"/>
  <c r="A156" i="9"/>
  <c r="A147" i="9"/>
  <c r="A115" i="9"/>
  <c r="A125" i="9"/>
  <c r="A167" i="9"/>
  <c r="A157" i="9"/>
  <c r="S388" i="2"/>
  <c r="N387" i="2"/>
  <c r="H389" i="2"/>
  <c r="G389" i="2"/>
  <c r="G6" i="9" a="1"/>
  <c r="G6" i="9" s="1"/>
  <c r="E6" i="9" a="1"/>
  <c r="E6" i="9" s="1"/>
  <c r="D6" i="9" a="1"/>
  <c r="D6" i="9" s="1"/>
  <c r="C6" i="9" a="1"/>
  <c r="C6" i="9" s="1"/>
  <c r="F6" i="9"/>
  <c r="Q389" i="2"/>
  <c r="P389" i="2"/>
  <c r="F389" i="2"/>
  <c r="U375" i="2"/>
  <c r="A5" i="7"/>
  <c r="I388" i="2"/>
  <c r="F388" i="2"/>
  <c r="P388" i="2"/>
  <c r="R388" i="2"/>
  <c r="N389" i="2"/>
  <c r="J388" i="2"/>
  <c r="M388" i="2"/>
  <c r="M389" i="2"/>
  <c r="O389" i="2"/>
  <c r="O388" i="2"/>
  <c r="U383" i="2"/>
  <c r="J389" i="2"/>
  <c r="K389" i="2"/>
  <c r="A352" i="9"/>
  <c r="A342" i="9"/>
  <c r="A332" i="9"/>
  <c r="A322" i="9"/>
  <c r="A312" i="9"/>
  <c r="A302" i="9"/>
  <c r="A292" i="9"/>
  <c r="A283" i="9"/>
  <c r="A262" i="9"/>
  <c r="A252" i="9"/>
  <c r="A242" i="9"/>
  <c r="A232" i="9"/>
  <c r="A222" i="9"/>
  <c r="A212" i="9"/>
  <c r="A202" i="9"/>
  <c r="A192" i="9"/>
  <c r="A182" i="9"/>
  <c r="A172" i="9"/>
  <c r="A6" i="7"/>
  <c r="E8" i="9" a="1"/>
  <c r="E8" i="9" s="1"/>
  <c r="F7" i="9"/>
  <c r="F8" i="9"/>
  <c r="D7" i="9" a="1"/>
  <c r="D7" i="9" s="1"/>
  <c r="D8" i="9" a="1"/>
  <c r="D8" i="9" s="1"/>
  <c r="G8" i="9" a="1"/>
  <c r="G8" i="9" s="1"/>
  <c r="C8" i="9" a="1"/>
  <c r="C8" i="9" s="1"/>
  <c r="C7" i="9" a="1"/>
  <c r="C7" i="9" s="1"/>
  <c r="G7" i="9" a="1"/>
  <c r="G7" i="9" s="1"/>
  <c r="E7" i="9" a="1"/>
  <c r="E7" i="9" s="1"/>
  <c r="A353" i="9"/>
  <c r="A343" i="9"/>
  <c r="A333" i="9"/>
  <c r="A323" i="9"/>
  <c r="A313" i="9"/>
  <c r="A303" i="9"/>
  <c r="A293" i="9"/>
  <c r="A284" i="9"/>
  <c r="A263" i="9"/>
  <c r="A253" i="9"/>
  <c r="A243" i="9"/>
  <c r="A233" i="9"/>
  <c r="A223" i="9"/>
  <c r="A213" i="9"/>
  <c r="A203" i="9"/>
  <c r="A193" i="9"/>
  <c r="A183" i="9"/>
  <c r="A173" i="9"/>
  <c r="A7" i="7"/>
  <c r="A354" i="9"/>
  <c r="A344" i="9"/>
  <c r="A334" i="9"/>
  <c r="A324" i="9"/>
  <c r="A314" i="9"/>
  <c r="A304" i="9"/>
  <c r="A294" i="9"/>
  <c r="A285" i="9"/>
  <c r="A264" i="9"/>
  <c r="A254" i="9"/>
  <c r="A244" i="9"/>
  <c r="A234" i="9"/>
  <c r="A224" i="9"/>
  <c r="A214" i="9"/>
  <c r="A204" i="9"/>
  <c r="A194" i="9"/>
  <c r="A184" i="9"/>
  <c r="A174" i="9"/>
  <c r="A8" i="7"/>
  <c r="D9" i="9" a="1"/>
  <c r="D9" i="9" s="1"/>
  <c r="G9" i="9" a="1"/>
  <c r="G9" i="9" s="1"/>
  <c r="C9" i="9" a="1"/>
  <c r="C9" i="9" s="1"/>
  <c r="E9" i="9" a="1"/>
  <c r="E9" i="9" s="1"/>
  <c r="F9" i="9"/>
  <c r="A355" i="9"/>
  <c r="A345" i="9"/>
  <c r="A335" i="9"/>
  <c r="A325" i="9"/>
  <c r="A315" i="9"/>
  <c r="A305" i="9"/>
  <c r="A295" i="9"/>
  <c r="A286" i="9"/>
  <c r="A265" i="9"/>
  <c r="A255" i="9"/>
  <c r="A245" i="9"/>
  <c r="A235" i="9"/>
  <c r="A225" i="9"/>
  <c r="A215" i="9"/>
  <c r="A205" i="9"/>
  <c r="A195" i="9"/>
  <c r="A185" i="9"/>
  <c r="A175" i="9"/>
  <c r="A9" i="7"/>
  <c r="F11" i="9"/>
  <c r="F10" i="9"/>
  <c r="A356" i="9"/>
  <c r="A346" i="9"/>
  <c r="A336" i="9"/>
  <c r="A326" i="9"/>
  <c r="A316" i="9"/>
  <c r="A306" i="9"/>
  <c r="A296" i="9"/>
  <c r="A287" i="9"/>
  <c r="A266" i="9"/>
  <c r="A256" i="9"/>
  <c r="A246" i="9"/>
  <c r="A236" i="9"/>
  <c r="A226" i="9"/>
  <c r="A216" i="9"/>
  <c r="A206" i="9"/>
  <c r="A196" i="9"/>
  <c r="A186" i="9"/>
  <c r="A176" i="9"/>
  <c r="A10" i="7"/>
  <c r="A357" i="9"/>
  <c r="A347" i="9"/>
  <c r="A337" i="9"/>
  <c r="A327" i="9"/>
  <c r="A317" i="9"/>
  <c r="A307" i="9"/>
  <c r="A297" i="9"/>
  <c r="A267" i="9"/>
  <c r="A257" i="9"/>
  <c r="A247" i="9"/>
  <c r="A237" i="9"/>
  <c r="A227" i="9"/>
  <c r="A217" i="9"/>
  <c r="A207" i="9"/>
  <c r="A197" i="9"/>
  <c r="A187" i="9"/>
  <c r="A177" i="9"/>
  <c r="A11" i="7"/>
  <c r="D15" i="9" a="1"/>
  <c r="D15" i="9" s="1"/>
  <c r="G15" i="9" a="1"/>
  <c r="G15" i="9" s="1"/>
  <c r="E15" i="9" a="1"/>
  <c r="E15" i="9" s="1"/>
  <c r="F16" i="9"/>
  <c r="G16" i="9" a="1"/>
  <c r="G16" i="9" s="1"/>
  <c r="E16" i="9" a="1"/>
  <c r="E16" i="9" s="1"/>
  <c r="C15" i="9" a="1"/>
  <c r="C15" i="9" s="1"/>
  <c r="C16" i="9" a="1"/>
  <c r="C16" i="9" s="1"/>
  <c r="F15" i="9"/>
  <c r="D16" i="9" a="1"/>
  <c r="D16" i="9" s="1"/>
  <c r="A12" i="7"/>
  <c r="G17" i="9" a="1"/>
  <c r="G17" i="9" s="1"/>
  <c r="D17" i="9" a="1"/>
  <c r="D17" i="9" s="1"/>
  <c r="A13" i="7"/>
  <c r="E17" i="9" a="1"/>
  <c r="E17" i="9" s="1"/>
  <c r="C17" i="9" a="1"/>
  <c r="C17" i="9" s="1"/>
  <c r="F17" i="9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F40" i="9"/>
  <c r="C26" i="9" a="1"/>
  <c r="C26" i="9" s="1"/>
  <c r="F20" i="9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F105" i="9"/>
  <c r="F95" i="9"/>
  <c r="F115" i="9"/>
  <c r="A86" i="7"/>
  <c r="A87" i="7"/>
  <c r="A88" i="7"/>
  <c r="F131" i="9"/>
  <c r="A89" i="7"/>
  <c r="F132" i="9"/>
  <c r="A90" i="7"/>
  <c r="F134" i="9"/>
  <c r="F133" i="9"/>
  <c r="A91" i="7"/>
  <c r="A92" i="7"/>
  <c r="F135" i="9"/>
  <c r="F136" i="9"/>
  <c r="A93" i="7"/>
  <c r="A94" i="7"/>
  <c r="F137" i="9"/>
  <c r="A95" i="7"/>
  <c r="A96" i="7"/>
  <c r="A97" i="7"/>
  <c r="A98" i="7"/>
  <c r="F145" i="9"/>
  <c r="A99" i="7"/>
  <c r="F146" i="9"/>
  <c r="A100" i="7"/>
  <c r="F147" i="9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 s="1"/>
  <c r="C71" i="9" a="1"/>
  <c r="C71" i="9" s="1"/>
  <c r="G172" i="9" a="1"/>
  <c r="G172" i="9" s="1"/>
  <c r="C78" i="9" a="1"/>
  <c r="C78" i="9" s="1"/>
  <c r="D133" i="9" a="1"/>
  <c r="D133" i="9" s="1"/>
  <c r="G132" i="9" a="1"/>
  <c r="G132" i="9" s="1"/>
  <c r="C80" i="9" a="1"/>
  <c r="C80" i="9" s="1"/>
  <c r="D155" i="9" a="1"/>
  <c r="D155" i="9" s="1"/>
  <c r="D57" i="9" a="1"/>
  <c r="D57" i="9" s="1"/>
  <c r="G81" i="9" a="1"/>
  <c r="G81" i="9" s="1"/>
  <c r="G71" i="9" a="1"/>
  <c r="G71" i="9" s="1"/>
  <c r="G131" i="9" a="1"/>
  <c r="G131" i="9" s="1"/>
  <c r="F30" i="9"/>
  <c r="E142" i="9" a="1"/>
  <c r="E142" i="9" s="1"/>
  <c r="G102" i="9" a="1"/>
  <c r="G102" i="9" s="1"/>
  <c r="E19" i="9" a="1"/>
  <c r="E19" i="9" s="1"/>
  <c r="G173" i="9" a="1"/>
  <c r="G173" i="9" s="1"/>
  <c r="D112" i="9" a="1"/>
  <c r="D112" i="9" s="1"/>
  <c r="F79" i="9"/>
  <c r="E77" i="9" a="1"/>
  <c r="E77" i="9" s="1"/>
  <c r="F51" i="9"/>
  <c r="D131" i="9" a="1"/>
  <c r="D131" i="9" s="1"/>
  <c r="D26" i="9" a="1"/>
  <c r="D26" i="9" s="1"/>
  <c r="G57" i="9" a="1"/>
  <c r="G57" i="9" s="1"/>
  <c r="C79" i="9" a="1"/>
  <c r="C79" i="9" s="1"/>
  <c r="G110" i="9" a="1"/>
  <c r="G110" i="9" s="1"/>
  <c r="G38" i="9" a="1"/>
  <c r="G38" i="9" s="1"/>
  <c r="D81" i="9" a="1"/>
  <c r="D81" i="9" s="1"/>
  <c r="F61" i="9"/>
  <c r="G151" i="9" a="1"/>
  <c r="G151" i="9" s="1"/>
  <c r="E78" i="9" a="1"/>
  <c r="E78" i="9" s="1"/>
  <c r="D163" i="9" a="1"/>
  <c r="D163" i="9" s="1"/>
  <c r="D49" i="9" a="1"/>
  <c r="D49" i="9" s="1"/>
  <c r="C122" i="9" a="1"/>
  <c r="C122" i="9" s="1"/>
  <c r="G93" i="9" a="1"/>
  <c r="G93" i="9" s="1"/>
  <c r="E93" i="9" a="1"/>
  <c r="E93" i="9" s="1"/>
  <c r="F77" i="9"/>
  <c r="D172" i="9" a="1"/>
  <c r="D172" i="9" s="1"/>
  <c r="D28" i="9" a="1"/>
  <c r="D28" i="9" s="1"/>
  <c r="E113" i="9" a="1"/>
  <c r="E113" i="9" s="1"/>
  <c r="C38" i="9" a="1"/>
  <c r="C38" i="9" s="1"/>
  <c r="G47" i="9" a="1"/>
  <c r="G47" i="9" s="1"/>
  <c r="D47" i="9" a="1"/>
  <c r="D47" i="9" s="1"/>
  <c r="G50" i="9" a="1"/>
  <c r="G50" i="9" s="1"/>
  <c r="F81" i="9"/>
  <c r="G162" i="9" a="1"/>
  <c r="G162" i="9" s="1"/>
  <c r="C119" i="9" a="1"/>
  <c r="C119" i="9" s="1"/>
  <c r="E173" i="9" a="1"/>
  <c r="E173" i="9" s="1"/>
  <c r="E163" i="9" a="1"/>
  <c r="E163" i="9" s="1"/>
  <c r="F26" i="9"/>
  <c r="E172" i="9" a="1"/>
  <c r="E172" i="9" s="1"/>
  <c r="D151" i="9" a="1"/>
  <c r="D151" i="9" s="1"/>
  <c r="G28" i="9" a="1"/>
  <c r="G28" i="9" s="1"/>
  <c r="E71" i="9" a="1"/>
  <c r="E71" i="9" s="1"/>
  <c r="G154" i="9" a="1"/>
  <c r="G154" i="9" s="1"/>
  <c r="F68" i="9"/>
  <c r="F39" i="9"/>
  <c r="E175" i="9" a="1"/>
  <c r="E175" i="9" s="1"/>
  <c r="C47" i="9" a="1"/>
  <c r="C47" i="9" s="1"/>
  <c r="E18" i="9" a="1"/>
  <c r="E18" i="9" s="1"/>
  <c r="F73" i="9"/>
  <c r="D175" i="9" a="1"/>
  <c r="D175" i="9" s="1"/>
  <c r="C172" i="9" a="1"/>
  <c r="C172" i="9" s="1"/>
  <c r="C18" i="9" a="1"/>
  <c r="C18" i="9" s="1"/>
  <c r="E81" i="9" a="1"/>
  <c r="E81" i="9" s="1"/>
  <c r="C27" i="9" a="1"/>
  <c r="C27" i="9" s="1"/>
  <c r="F69" i="9"/>
  <c r="C164" i="9" a="1"/>
  <c r="C164" i="9" s="1"/>
  <c r="G61" i="9" a="1"/>
  <c r="G61" i="9" s="1"/>
  <c r="E50" i="9" a="1"/>
  <c r="E50" i="9" s="1"/>
  <c r="C48" i="9" a="1"/>
  <c r="C48" i="9" s="1"/>
  <c r="G175" i="9" a="1"/>
  <c r="G175" i="9" s="1"/>
  <c r="C25" i="9" a="1"/>
  <c r="C25" i="9" s="1"/>
  <c r="E112" i="9" a="1"/>
  <c r="E112" i="9" s="1"/>
  <c r="G143" i="9" a="1"/>
  <c r="G143" i="9" s="1"/>
  <c r="C28" i="9" a="1"/>
  <c r="C28" i="9" s="1"/>
  <c r="C154" i="9" a="1"/>
  <c r="C154" i="9" s="1"/>
  <c r="D70" i="9" a="1"/>
  <c r="D70" i="9" s="1"/>
  <c r="G26" i="9" a="1"/>
  <c r="G26" i="9" s="1"/>
  <c r="C69" i="9" a="1"/>
  <c r="C69" i="9" s="1"/>
  <c r="E79" i="9" a="1"/>
  <c r="E79" i="9" s="1"/>
  <c r="D90" i="9" a="1"/>
  <c r="D90" i="9" s="1"/>
  <c r="G70" i="9" a="1"/>
  <c r="G70" i="9" s="1"/>
  <c r="D35" i="9" a="1"/>
  <c r="D35" i="9" s="1"/>
  <c r="E132" i="9" a="1"/>
  <c r="E132" i="9" s="1"/>
  <c r="G133" i="9" a="1"/>
  <c r="G133" i="9" s="1"/>
  <c r="C153" i="9" a="1"/>
  <c r="C153" i="9" s="1"/>
  <c r="E51" i="9" a="1"/>
  <c r="E51" i="9" s="1"/>
  <c r="D99" i="9" a="1"/>
  <c r="D99" i="9" s="1"/>
  <c r="C90" i="9" a="1"/>
  <c r="C90" i="9" s="1"/>
  <c r="E101" i="9" a="1"/>
  <c r="E101" i="9" s="1"/>
  <c r="G134" i="9" a="1"/>
  <c r="G134" i="9" s="1"/>
  <c r="E133" i="9" a="1"/>
  <c r="E133" i="9" s="1"/>
  <c r="F47" i="9"/>
  <c r="E111" i="9" a="1"/>
  <c r="E111" i="9" s="1"/>
  <c r="C67" i="9" a="1"/>
  <c r="C67" i="9" s="1"/>
  <c r="G101" i="9" a="1"/>
  <c r="G101" i="9" s="1"/>
  <c r="F48" i="9"/>
  <c r="D91" i="9" a="1"/>
  <c r="D91" i="9" s="1"/>
  <c r="E89" i="9" a="1"/>
  <c r="E89" i="9" s="1"/>
  <c r="C109" i="9" a="1"/>
  <c r="C109" i="9" s="1"/>
  <c r="D145" i="9" a="1"/>
  <c r="D145" i="9" s="1"/>
  <c r="G78" i="9" a="1"/>
  <c r="G78" i="9" s="1"/>
  <c r="E162" i="9" a="1"/>
  <c r="E162" i="9" s="1"/>
  <c r="C143" i="9" a="1"/>
  <c r="C143" i="9" s="1"/>
  <c r="E70" i="9" a="1"/>
  <c r="E70" i="9" s="1"/>
  <c r="C57" i="9" a="1"/>
  <c r="C57" i="9" s="1"/>
  <c r="D111" i="9" a="1"/>
  <c r="D111" i="9" s="1"/>
  <c r="C171" i="9" a="1"/>
  <c r="C171" i="9" s="1"/>
  <c r="C175" i="9" a="1"/>
  <c r="C175" i="9" s="1"/>
  <c r="G35" i="9" a="1"/>
  <c r="G35" i="9" s="1"/>
  <c r="C70" i="9" a="1"/>
  <c r="C70" i="9" s="1"/>
  <c r="F38" i="9"/>
  <c r="G91" i="9" a="1"/>
  <c r="G91" i="9" s="1"/>
  <c r="C144" i="9" a="1"/>
  <c r="C144" i="9" s="1"/>
  <c r="C60" i="9" a="1"/>
  <c r="C60" i="9" s="1"/>
  <c r="C173" i="9" a="1"/>
  <c r="C173" i="9" s="1"/>
  <c r="F71" i="9"/>
  <c r="D162" i="9" a="1"/>
  <c r="D162" i="9" s="1"/>
  <c r="D29" i="9" a="1"/>
  <c r="D29" i="9" s="1"/>
  <c r="F19" i="9"/>
  <c r="G77" i="9" a="1"/>
  <c r="G77" i="9" s="1"/>
  <c r="G19" i="9" a="1"/>
  <c r="G19" i="9" s="1"/>
  <c r="E145" i="9" a="1"/>
  <c r="E145" i="9" s="1"/>
  <c r="D93" i="9" a="1"/>
  <c r="D93" i="9" s="1"/>
  <c r="G155" i="9" a="1"/>
  <c r="G155" i="9" s="1"/>
  <c r="E165" i="9" a="1"/>
  <c r="E165" i="9" s="1"/>
  <c r="F59" i="9"/>
  <c r="F31" i="9"/>
  <c r="D119" i="9" a="1"/>
  <c r="D119" i="9" s="1"/>
  <c r="F58" i="9"/>
  <c r="G25" i="9" a="1"/>
  <c r="G25" i="9" s="1"/>
  <c r="G165" i="9" a="1"/>
  <c r="G165" i="9" s="1"/>
  <c r="D58" i="9" a="1"/>
  <c r="D58" i="9" s="1"/>
  <c r="D121" i="9" a="1"/>
  <c r="D121" i="9" s="1"/>
  <c r="E90" i="9" a="1"/>
  <c r="E90" i="9" s="1"/>
  <c r="G18" i="9" a="1"/>
  <c r="G18" i="9" s="1"/>
  <c r="D68" i="9" a="1"/>
  <c r="D68" i="9" s="1"/>
  <c r="E155" i="9" a="1"/>
  <c r="E155" i="9" s="1"/>
  <c r="C132" i="9" a="1"/>
  <c r="C132" i="9" s="1"/>
  <c r="D181" i="9" a="1"/>
  <c r="D181" i="9" s="1"/>
  <c r="F67" i="9"/>
  <c r="C133" i="9" a="1"/>
  <c r="C133" i="9" s="1"/>
  <c r="F37" i="9"/>
  <c r="D27" i="9" a="1"/>
  <c r="D27" i="9" s="1"/>
  <c r="E144" i="9" a="1"/>
  <c r="E144" i="9" s="1"/>
  <c r="G79" i="9" a="1"/>
  <c r="G79" i="9" s="1"/>
  <c r="D89" i="9" a="1"/>
  <c r="D89" i="9" s="1"/>
  <c r="D113" i="9" a="1"/>
  <c r="D113" i="9" s="1"/>
  <c r="D48" i="9" a="1"/>
  <c r="D48" i="9" s="1"/>
  <c r="G37" i="9" a="1"/>
  <c r="G37" i="9" s="1"/>
  <c r="D78" i="9" a="1"/>
  <c r="D78" i="9" s="1"/>
  <c r="C152" i="9" a="1"/>
  <c r="C152" i="9" s="1"/>
  <c r="E48" i="9" a="1"/>
  <c r="E48" i="9" s="1"/>
  <c r="F60" i="9"/>
  <c r="G121" i="9" a="1"/>
  <c r="G121" i="9" s="1"/>
  <c r="G119" i="9" a="1"/>
  <c r="G119" i="9" s="1"/>
  <c r="C68" i="9" a="1"/>
  <c r="C68" i="9" s="1"/>
  <c r="F50" i="9"/>
  <c r="D92" i="9" a="1"/>
  <c r="D92" i="9" s="1"/>
  <c r="C35" i="9" a="1"/>
  <c r="C35" i="9" s="1"/>
  <c r="E161" i="9" a="1"/>
  <c r="E161" i="9" s="1"/>
  <c r="C151" i="9" a="1"/>
  <c r="C151" i="9" s="1"/>
  <c r="E35" i="9" a="1"/>
  <c r="E35" i="9" s="1"/>
  <c r="D161" i="9" a="1"/>
  <c r="D161" i="9" s="1"/>
  <c r="D25" i="9" a="1"/>
  <c r="D25" i="9" s="1"/>
  <c r="E25" i="9" a="1"/>
  <c r="E25" i="9" s="1"/>
  <c r="E131" i="9" a="1"/>
  <c r="E131" i="9" s="1"/>
  <c r="C163" i="9" a="1"/>
  <c r="C163" i="9" s="1"/>
  <c r="E47" i="9" a="1"/>
  <c r="E47" i="9" s="1"/>
  <c r="C93" i="9" a="1"/>
  <c r="C93" i="9" s="1"/>
  <c r="D100" i="9" a="1"/>
  <c r="D100" i="9" s="1"/>
  <c r="D134" i="9" a="1"/>
  <c r="D134" i="9" s="1"/>
  <c r="G181" i="9" a="1"/>
  <c r="G181" i="9" s="1"/>
  <c r="E67" i="9" a="1"/>
  <c r="E67" i="9" s="1"/>
  <c r="G92" i="9" a="1"/>
  <c r="G92" i="9" s="1"/>
  <c r="D164" i="9" a="1"/>
  <c r="D164" i="9" s="1"/>
  <c r="C101" i="9" a="1"/>
  <c r="C101" i="9" s="1"/>
  <c r="D101" i="9" a="1"/>
  <c r="D101" i="9" s="1"/>
  <c r="C59" i="9" a="1"/>
  <c r="C59" i="9" s="1"/>
  <c r="D165" i="9" a="1"/>
  <c r="D165" i="9" s="1"/>
  <c r="C113" i="9" a="1"/>
  <c r="C113" i="9" s="1"/>
  <c r="G103" i="9" a="1"/>
  <c r="G103" i="9" s="1"/>
  <c r="D67" i="9" a="1"/>
  <c r="D67" i="9" s="1"/>
  <c r="G49" i="9" a="1"/>
  <c r="G49" i="9" s="1"/>
  <c r="E49" i="9" a="1"/>
  <c r="E49" i="9" s="1"/>
  <c r="G120" i="9" a="1"/>
  <c r="G120" i="9" s="1"/>
  <c r="C181" i="9" a="1"/>
  <c r="C181" i="9" s="1"/>
  <c r="C89" i="9" a="1"/>
  <c r="C89" i="9" s="1"/>
  <c r="E154" i="9" a="1"/>
  <c r="E154" i="9" s="1"/>
  <c r="F78" i="9"/>
  <c r="C165" i="9" a="1"/>
  <c r="C165" i="9" s="1"/>
  <c r="C102" i="9" a="1"/>
  <c r="C102" i="9" s="1"/>
  <c r="F57" i="9"/>
  <c r="C99" i="9" a="1"/>
  <c r="C99" i="9" s="1"/>
  <c r="G59" i="9" a="1"/>
  <c r="G59" i="9" s="1"/>
  <c r="G89" i="9" a="1"/>
  <c r="G89" i="9" s="1"/>
  <c r="G36" i="9" a="1"/>
  <c r="G36" i="9" s="1"/>
  <c r="E27" i="9" a="1"/>
  <c r="E27" i="9" s="1"/>
  <c r="E119" i="9" a="1"/>
  <c r="E119" i="9" s="1"/>
  <c r="C162" i="9" a="1"/>
  <c r="C162" i="9" s="1"/>
  <c r="D173" i="9" a="1"/>
  <c r="D173" i="9" s="1"/>
  <c r="G113" i="9" a="1"/>
  <c r="G113" i="9" s="1"/>
  <c r="D109" i="9" a="1"/>
  <c r="D109" i="9" s="1"/>
  <c r="G90" i="9" a="1"/>
  <c r="G90" i="9" s="1"/>
  <c r="F35" i="9"/>
  <c r="D120" i="9" a="1"/>
  <c r="D120" i="9" s="1"/>
  <c r="E61" i="9" a="1"/>
  <c r="E61" i="9" s="1"/>
  <c r="D132" i="9" a="1"/>
  <c r="D132" i="9" s="1"/>
  <c r="E120" i="9" a="1"/>
  <c r="E120" i="9" s="1"/>
  <c r="D71" i="9" a="1"/>
  <c r="D71" i="9" s="1"/>
  <c r="C100" i="9" a="1"/>
  <c r="C100" i="9" s="1"/>
  <c r="C161" i="9" a="1"/>
  <c r="C161" i="9" s="1"/>
  <c r="C112" i="9" a="1"/>
  <c r="C112" i="9" s="1"/>
  <c r="D77" i="9" a="1"/>
  <c r="D77" i="9" s="1"/>
  <c r="D144" i="9" a="1"/>
  <c r="D144" i="9" s="1"/>
  <c r="D51" i="9" a="1"/>
  <c r="D51" i="9" s="1"/>
  <c r="E29" i="9" a="1"/>
  <c r="E29" i="9" s="1"/>
  <c r="C142" i="9" a="1"/>
  <c r="C142" i="9" s="1"/>
  <c r="E143" i="9" a="1"/>
  <c r="E143" i="9" s="1"/>
  <c r="D38" i="9" a="1"/>
  <c r="D38" i="9" s="1"/>
  <c r="G111" i="9" a="1"/>
  <c r="G111" i="9" s="1"/>
  <c r="E36" i="9" a="1"/>
  <c r="E36" i="9" s="1"/>
  <c r="F25" i="9"/>
  <c r="F62" i="9"/>
  <c r="C77" i="9" a="1"/>
  <c r="C77" i="9" s="1"/>
  <c r="D110" i="9" a="1"/>
  <c r="D110" i="9" s="1"/>
  <c r="E80" i="9" a="1"/>
  <c r="E80" i="9" s="1"/>
  <c r="E92" i="9" a="1"/>
  <c r="E92" i="9" s="1"/>
  <c r="C155" i="9" a="1"/>
  <c r="C155" i="9" s="1"/>
  <c r="E123" i="9" a="1"/>
  <c r="E123" i="9" s="1"/>
  <c r="D103" i="9" a="1"/>
  <c r="D103" i="9" s="1"/>
  <c r="E68" i="9" a="1"/>
  <c r="E68" i="9" s="1"/>
  <c r="G152" i="9" a="1"/>
  <c r="G152" i="9" s="1"/>
  <c r="D37" i="9" a="1"/>
  <c r="D37" i="9" s="1"/>
  <c r="F53" i="9"/>
  <c r="D153" i="9" a="1"/>
  <c r="D153" i="9" s="1"/>
  <c r="G60" i="9" a="1"/>
  <c r="G60" i="9" s="1"/>
  <c r="G69" i="9" a="1"/>
  <c r="G69" i="9" s="1"/>
  <c r="C58" i="9" a="1"/>
  <c r="C58" i="9" s="1"/>
  <c r="G109" i="9" a="1"/>
  <c r="G109" i="9" s="1"/>
  <c r="G99" i="9" a="1"/>
  <c r="G99" i="9" s="1"/>
  <c r="D122" i="9" a="1"/>
  <c r="D122" i="9" s="1"/>
  <c r="E26" i="9" a="1"/>
  <c r="E26" i="9" s="1"/>
  <c r="C51" i="9" a="1"/>
  <c r="C51" i="9" s="1"/>
  <c r="C19" i="9" a="1"/>
  <c r="C19" i="9" s="1"/>
  <c r="C92" i="9" a="1"/>
  <c r="C92" i="9" s="1"/>
  <c r="G67" i="9" a="1"/>
  <c r="G67" i="9" s="1"/>
  <c r="C49" i="9" a="1"/>
  <c r="C49" i="9" s="1"/>
  <c r="E152" i="9" a="1"/>
  <c r="E152" i="9" s="1"/>
  <c r="G153" i="9" a="1"/>
  <c r="G153" i="9" s="1"/>
  <c r="G80" i="9" a="1"/>
  <c r="G80" i="9" s="1"/>
  <c r="E151" i="9" a="1"/>
  <c r="E151" i="9" s="1"/>
  <c r="E122" i="9" a="1"/>
  <c r="E122" i="9" s="1"/>
  <c r="C36" i="9" a="1"/>
  <c r="C36" i="9" s="1"/>
  <c r="F21" i="9"/>
  <c r="E102" i="9" a="1"/>
  <c r="E102" i="9" s="1"/>
  <c r="E164" i="9" a="1"/>
  <c r="E164" i="9" s="1"/>
  <c r="C110" i="9" a="1"/>
  <c r="C110" i="9" s="1"/>
  <c r="F49" i="9"/>
  <c r="D61" i="9" a="1"/>
  <c r="D61" i="9" s="1"/>
  <c r="C37" i="9" a="1"/>
  <c r="C37" i="9" s="1"/>
  <c r="E110" i="9" a="1"/>
  <c r="E110" i="9" s="1"/>
  <c r="G171" i="9" a="1"/>
  <c r="G171" i="9" s="1"/>
  <c r="G100" i="9" a="1"/>
  <c r="G100" i="9" s="1"/>
  <c r="G27" i="9" a="1"/>
  <c r="G27" i="9" s="1"/>
  <c r="C123" i="9" a="1"/>
  <c r="C123" i="9" s="1"/>
  <c r="G123" i="9" a="1"/>
  <c r="G123" i="9" s="1"/>
  <c r="C121" i="9" a="1"/>
  <c r="C121" i="9" s="1"/>
  <c r="E91" i="9" a="1"/>
  <c r="E91" i="9" s="1"/>
  <c r="D171" i="9" a="1"/>
  <c r="D171" i="9" s="1"/>
  <c r="D79" i="9" a="1"/>
  <c r="D79" i="9" s="1"/>
  <c r="F80" i="9"/>
  <c r="D102" i="9" a="1"/>
  <c r="D102" i="9" s="1"/>
  <c r="D143" i="9" a="1"/>
  <c r="D143" i="9" s="1"/>
  <c r="C120" i="9" a="1"/>
  <c r="C120" i="9" s="1"/>
  <c r="E59" i="9" a="1"/>
  <c r="E59" i="9" s="1"/>
  <c r="D50" i="9" a="1"/>
  <c r="D50" i="9" s="1"/>
  <c r="C61" i="9" a="1"/>
  <c r="C61" i="9" s="1"/>
  <c r="D69" i="9" a="1"/>
  <c r="D69" i="9" s="1"/>
  <c r="E103" i="9" a="1"/>
  <c r="E103" i="9" s="1"/>
  <c r="G163" i="9" a="1"/>
  <c r="G163" i="9" s="1"/>
  <c r="C50" i="9" a="1"/>
  <c r="C50" i="9" s="1"/>
  <c r="G29" i="9" a="1"/>
  <c r="G29" i="9" s="1"/>
  <c r="G68" i="9" a="1"/>
  <c r="G68" i="9" s="1"/>
  <c r="D80" i="9" a="1"/>
  <c r="D80" i="9" s="1"/>
  <c r="C111" i="9" a="1"/>
  <c r="C111" i="9" s="1"/>
  <c r="G145" i="9" a="1"/>
  <c r="G145" i="9" s="1"/>
  <c r="E28" i="9" a="1"/>
  <c r="E28" i="9" s="1"/>
  <c r="E69" i="9" a="1"/>
  <c r="E69" i="9" s="1"/>
  <c r="G144" i="9" a="1"/>
  <c r="G144" i="9" s="1"/>
  <c r="E100" i="9" a="1"/>
  <c r="E100" i="9" s="1"/>
  <c r="C134" i="9" a="1"/>
  <c r="C134" i="9" s="1"/>
  <c r="D59" i="9" a="1"/>
  <c r="D59" i="9" s="1"/>
  <c r="E171" i="9" a="1"/>
  <c r="E171" i="9" s="1"/>
  <c r="E109" i="9" a="1"/>
  <c r="E109" i="9" s="1"/>
  <c r="E134" i="9" a="1"/>
  <c r="E134" i="9" s="1"/>
  <c r="E121" i="9" a="1"/>
  <c r="E121" i="9" s="1"/>
  <c r="G48" i="9" a="1"/>
  <c r="G48" i="9" s="1"/>
  <c r="E38" i="9" a="1"/>
  <c r="E38" i="9" s="1"/>
  <c r="E99" i="9" a="1"/>
  <c r="E99" i="9" s="1"/>
  <c r="E60" i="9" a="1"/>
  <c r="E60" i="9" s="1"/>
  <c r="E153" i="9" a="1"/>
  <c r="E153" i="9" s="1"/>
  <c r="C81" i="9" a="1"/>
  <c r="C81" i="9" s="1"/>
  <c r="C145" i="9" a="1"/>
  <c r="C145" i="9" s="1"/>
  <c r="D36" i="9" a="1"/>
  <c r="D36" i="9" s="1"/>
  <c r="C131" i="9" a="1"/>
  <c r="C131" i="9" s="1"/>
  <c r="C29" i="9" a="1"/>
  <c r="C29" i="9" s="1"/>
  <c r="G51" i="9" a="1"/>
  <c r="G51" i="9" s="1"/>
  <c r="D19" i="9" a="1"/>
  <c r="D19" i="9" s="1"/>
  <c r="F18" i="9"/>
  <c r="F36" i="9"/>
  <c r="D152" i="9" a="1"/>
  <c r="D152" i="9" s="1"/>
  <c r="F52" i="9"/>
  <c r="E57" i="9" a="1"/>
  <c r="E57" i="9" s="1"/>
  <c r="F28" i="9"/>
  <c r="F27" i="9"/>
  <c r="E58" i="9" a="1"/>
  <c r="E58" i="9" s="1"/>
  <c r="G58" i="9" a="1"/>
  <c r="G58" i="9" s="1"/>
  <c r="D123" i="9" a="1"/>
  <c r="D123" i="9" s="1"/>
  <c r="D154" i="9" a="1"/>
  <c r="D154" i="9" s="1"/>
  <c r="F29" i="9"/>
  <c r="F70" i="9"/>
  <c r="E181" i="9" a="1"/>
  <c r="E181" i="9" s="1"/>
  <c r="C91" i="9" a="1"/>
  <c r="C91" i="9" s="1"/>
  <c r="E37" i="9" a="1"/>
  <c r="E37" i="9" s="1"/>
  <c r="D18" i="9" a="1"/>
  <c r="D18" i="9" s="1"/>
  <c r="G142" i="9" a="1"/>
  <c r="G142" i="9" s="1"/>
  <c r="G122" i="9" a="1"/>
  <c r="G122" i="9" s="1"/>
  <c r="D60" i="9" a="1"/>
  <c r="D60" i="9" s="1"/>
  <c r="G161" i="9" a="1"/>
  <c r="G161" i="9" s="1"/>
  <c r="C103" i="9" a="1"/>
  <c r="C103" i="9" s="1"/>
  <c r="F41" i="9"/>
  <c r="F63" i="9"/>
  <c r="F72" i="9"/>
  <c r="F83" i="9"/>
  <c r="G164" i="9" a="1"/>
  <c r="G164" i="9" s="1"/>
  <c r="F82" i="9"/>
  <c r="G112" i="9" a="1"/>
  <c r="G112" i="9" s="1"/>
  <c r="D142" i="9" a="1"/>
  <c r="D142" i="9" s="1"/>
  <c r="F119" i="9"/>
  <c r="F109" i="9"/>
  <c r="F90" i="9"/>
  <c r="F99" i="9"/>
  <c r="F89" i="9"/>
  <c r="F120" i="9"/>
  <c r="F110" i="9"/>
  <c r="F101" i="9"/>
  <c r="F100" i="9"/>
  <c r="F111" i="9"/>
  <c r="F121" i="9"/>
  <c r="F91" i="9"/>
  <c r="F102" i="9"/>
  <c r="F112" i="9"/>
  <c r="F92" i="9"/>
  <c r="F122" i="9"/>
  <c r="F93" i="9"/>
  <c r="F123" i="9"/>
  <c r="F103" i="9"/>
  <c r="F113" i="9"/>
  <c r="F94" i="9"/>
  <c r="F124" i="9"/>
  <c r="F104" i="9"/>
  <c r="F114" i="9"/>
  <c r="F125" i="9"/>
  <c r="F151" i="9"/>
  <c r="F161" i="9"/>
  <c r="F171" i="9"/>
  <c r="F142" i="9"/>
  <c r="F181" i="9"/>
  <c r="F152" i="9"/>
  <c r="F162" i="9"/>
  <c r="F172" i="9"/>
  <c r="F141" i="9"/>
  <c r="F143" i="9"/>
  <c r="F163" i="9"/>
  <c r="F153" i="9"/>
  <c r="F173" i="9"/>
  <c r="F164" i="9"/>
  <c r="F154" i="9"/>
  <c r="F174" i="9"/>
  <c r="F144" i="9"/>
  <c r="F165" i="9"/>
  <c r="F175" i="9"/>
  <c r="F155" i="9"/>
  <c r="F176" i="9"/>
  <c r="F156" i="9"/>
  <c r="F166" i="9"/>
  <c r="F157" i="9"/>
  <c r="F177" i="9"/>
  <c r="F167" i="9"/>
  <c r="P389" i="7"/>
  <c r="P388" i="7"/>
  <c r="H389" i="7"/>
  <c r="G388" i="7"/>
  <c r="G389" i="7"/>
  <c r="H388" i="7" l="1"/>
  <c r="O388" i="7"/>
  <c r="J388" i="7"/>
  <c r="L388" i="7"/>
  <c r="A521" i="9"/>
  <c r="C499" i="9"/>
  <c r="A491" i="9"/>
  <c r="A481" i="9"/>
  <c r="C459" i="9"/>
  <c r="A451" i="9"/>
  <c r="A441" i="9"/>
  <c r="A402" i="9"/>
  <c r="F401" i="9"/>
  <c r="C409" i="9"/>
  <c r="F371" i="9"/>
  <c r="A372" i="9"/>
  <c r="C389" i="9"/>
  <c r="A391" i="9" s="1"/>
  <c r="A392" i="9" s="1"/>
  <c r="F391" i="9"/>
  <c r="A382" i="9"/>
  <c r="F381" i="9"/>
  <c r="A362" i="9"/>
  <c r="F361" i="9"/>
  <c r="Q388" i="7"/>
  <c r="F182" i="9"/>
  <c r="D182" i="9" a="1"/>
  <c r="D182" i="9" s="1"/>
  <c r="E182" i="9" a="1"/>
  <c r="E182" i="9" s="1"/>
  <c r="G182" i="9" a="1"/>
  <c r="G182" i="9" s="1"/>
  <c r="J389" i="7"/>
  <c r="F389" i="7"/>
  <c r="F388" i="7"/>
  <c r="U375" i="7"/>
  <c r="O389" i="7"/>
  <c r="N389" i="7"/>
  <c r="M389" i="7"/>
  <c r="L389" i="7"/>
  <c r="Q389" i="7"/>
  <c r="U384" i="7"/>
  <c r="S389" i="7"/>
  <c r="R388" i="7"/>
  <c r="K388" i="7"/>
  <c r="M388" i="7"/>
  <c r="S388" i="7"/>
  <c r="K389" i="7"/>
  <c r="R389" i="7"/>
  <c r="N388" i="7"/>
  <c r="I388" i="7"/>
  <c r="I387" i="7"/>
  <c r="A124" i="7"/>
  <c r="C182" i="9" a="1"/>
  <c r="C182" i="9" s="1"/>
  <c r="A522" i="9" l="1"/>
  <c r="F521" i="9"/>
  <c r="F481" i="9"/>
  <c r="A482" i="9"/>
  <c r="A492" i="9"/>
  <c r="F491" i="9"/>
  <c r="C509" i="9"/>
  <c r="A511" i="9" s="1"/>
  <c r="A501" i="9"/>
  <c r="A442" i="9"/>
  <c r="F441" i="9"/>
  <c r="A452" i="9"/>
  <c r="F451" i="9"/>
  <c r="C469" i="9"/>
  <c r="A471" i="9" s="1"/>
  <c r="A461" i="9"/>
  <c r="A403" i="9"/>
  <c r="F402" i="9"/>
  <c r="C419" i="9"/>
  <c r="A411" i="9"/>
  <c r="F372" i="9"/>
  <c r="A373" i="9"/>
  <c r="F392" i="9"/>
  <c r="A393" i="9"/>
  <c r="F382" i="9"/>
  <c r="A383" i="9"/>
  <c r="F362" i="9"/>
  <c r="A363" i="9"/>
  <c r="A125" i="7"/>
  <c r="D183" i="9" a="1"/>
  <c r="D183" i="9" s="1"/>
  <c r="E183" i="9" a="1"/>
  <c r="E183" i="9" s="1"/>
  <c r="G183" i="9" a="1"/>
  <c r="G183" i="9" s="1"/>
  <c r="G184" i="9" a="1"/>
  <c r="G184" i="9" s="1"/>
  <c r="C183" i="9" a="1"/>
  <c r="C183" i="9" s="1"/>
  <c r="C184" i="9" a="1"/>
  <c r="C184" i="9" s="1"/>
  <c r="E184" i="9" a="1"/>
  <c r="E184" i="9" s="1"/>
  <c r="F184" i="9"/>
  <c r="F183" i="9"/>
  <c r="A523" i="9" l="1"/>
  <c r="F522" i="9"/>
  <c r="A502" i="9"/>
  <c r="F501" i="9"/>
  <c r="F511" i="9"/>
  <c r="A512" i="9"/>
  <c r="A493" i="9"/>
  <c r="F492" i="9"/>
  <c r="A483" i="9"/>
  <c r="F482" i="9"/>
  <c r="A462" i="9"/>
  <c r="F461" i="9"/>
  <c r="F471" i="9"/>
  <c r="A472" i="9"/>
  <c r="A453" i="9"/>
  <c r="F452" i="9"/>
  <c r="A443" i="9"/>
  <c r="F442" i="9"/>
  <c r="A404" i="9"/>
  <c r="F403" i="9"/>
  <c r="F411" i="9"/>
  <c r="A412" i="9"/>
  <c r="A421" i="9"/>
  <c r="C429" i="9"/>
  <c r="A431" i="9" s="1"/>
  <c r="F373" i="9"/>
  <c r="A374" i="9"/>
  <c r="F393" i="9"/>
  <c r="A394" i="9"/>
  <c r="F383" i="9"/>
  <c r="A384" i="9"/>
  <c r="F363" i="9"/>
  <c r="A364" i="9"/>
  <c r="A126" i="7"/>
  <c r="D184" i="9" a="1"/>
  <c r="D184" i="9" s="1"/>
  <c r="A524" i="9" l="1"/>
  <c r="F523" i="9"/>
  <c r="A513" i="9"/>
  <c r="F512" i="9"/>
  <c r="A503" i="9"/>
  <c r="F502" i="9"/>
  <c r="A484" i="9"/>
  <c r="F483" i="9"/>
  <c r="A494" i="9"/>
  <c r="F493" i="9"/>
  <c r="A444" i="9"/>
  <c r="F443" i="9"/>
  <c r="A454" i="9"/>
  <c r="F453" i="9"/>
  <c r="A473" i="9"/>
  <c r="F472" i="9"/>
  <c r="A463" i="9"/>
  <c r="F462" i="9"/>
  <c r="F412" i="9"/>
  <c r="A413" i="9"/>
  <c r="A422" i="9"/>
  <c r="F421" i="9"/>
  <c r="A432" i="9"/>
  <c r="F431" i="9"/>
  <c r="F404" i="9"/>
  <c r="A405" i="9"/>
  <c r="F374" i="9"/>
  <c r="A375" i="9"/>
  <c r="A395" i="9"/>
  <c r="F394" i="9"/>
  <c r="A385" i="9"/>
  <c r="F384" i="9"/>
  <c r="A365" i="9"/>
  <c r="F364" i="9"/>
  <c r="A127" i="7"/>
  <c r="F186" i="9" s="1"/>
  <c r="G185" i="9" a="1"/>
  <c r="G185" i="9" s="1"/>
  <c r="D185" i="9" a="1"/>
  <c r="D185" i="9" s="1"/>
  <c r="F185" i="9"/>
  <c r="E185" i="9" a="1"/>
  <c r="E185" i="9" s="1"/>
  <c r="C185" i="9" a="1"/>
  <c r="C185" i="9" s="1"/>
  <c r="A525" i="9" l="1"/>
  <c r="F524" i="9"/>
  <c r="F494" i="9"/>
  <c r="A495" i="9"/>
  <c r="A485" i="9"/>
  <c r="F484" i="9"/>
  <c r="A504" i="9"/>
  <c r="F503" i="9"/>
  <c r="A514" i="9"/>
  <c r="F513" i="9"/>
  <c r="F463" i="9"/>
  <c r="A464" i="9"/>
  <c r="A474" i="9"/>
  <c r="F473" i="9"/>
  <c r="F454" i="9"/>
  <c r="A455" i="9"/>
  <c r="A445" i="9"/>
  <c r="F444" i="9"/>
  <c r="A423" i="9"/>
  <c r="F422" i="9"/>
  <c r="A406" i="9"/>
  <c r="F405" i="9"/>
  <c r="F432" i="9"/>
  <c r="A433" i="9"/>
  <c r="A414" i="9"/>
  <c r="F413" i="9"/>
  <c r="A376" i="9"/>
  <c r="F375" i="9"/>
  <c r="A396" i="9"/>
  <c r="F395" i="9"/>
  <c r="A386" i="9"/>
  <c r="F385" i="9"/>
  <c r="A366" i="9"/>
  <c r="F365" i="9"/>
  <c r="A128" i="7"/>
  <c r="A526" i="9" l="1"/>
  <c r="F525" i="9"/>
  <c r="A515" i="9"/>
  <c r="F514" i="9"/>
  <c r="A486" i="9"/>
  <c r="F485" i="9"/>
  <c r="F504" i="9"/>
  <c r="A505" i="9"/>
  <c r="A496" i="9"/>
  <c r="F495" i="9"/>
  <c r="A475" i="9"/>
  <c r="F474" i="9"/>
  <c r="A465" i="9"/>
  <c r="F464" i="9"/>
  <c r="A446" i="9"/>
  <c r="F445" i="9"/>
  <c r="A456" i="9"/>
  <c r="F455" i="9"/>
  <c r="A407" i="9"/>
  <c r="F407" i="9" s="1"/>
  <c r="F406" i="9"/>
  <c r="A424" i="9"/>
  <c r="F423" i="9"/>
  <c r="A415" i="9"/>
  <c r="F414" i="9"/>
  <c r="F433" i="9"/>
  <c r="A434" i="9"/>
  <c r="F376" i="9"/>
  <c r="A377" i="9"/>
  <c r="F377" i="9" s="1"/>
  <c r="A397" i="9"/>
  <c r="F397" i="9" s="1"/>
  <c r="F396" i="9"/>
  <c r="A387" i="9"/>
  <c r="F387" i="9" s="1"/>
  <c r="F386" i="9"/>
  <c r="A367" i="9"/>
  <c r="F367" i="9" s="1"/>
  <c r="F366" i="9"/>
  <c r="A129" i="7"/>
  <c r="F191" i="9" s="1"/>
  <c r="F187" i="9"/>
  <c r="F526" i="9" l="1"/>
  <c r="A527" i="9"/>
  <c r="F527" i="9" s="1"/>
  <c r="A516" i="9"/>
  <c r="F515" i="9"/>
  <c r="A487" i="9"/>
  <c r="F487" i="9" s="1"/>
  <c r="F486" i="9"/>
  <c r="A497" i="9"/>
  <c r="F497" i="9" s="1"/>
  <c r="F496" i="9"/>
  <c r="A506" i="9"/>
  <c r="F505" i="9"/>
  <c r="F446" i="9"/>
  <c r="A447" i="9"/>
  <c r="F447" i="9" s="1"/>
  <c r="A457" i="9"/>
  <c r="F457" i="9" s="1"/>
  <c r="F456" i="9"/>
  <c r="A466" i="9"/>
  <c r="F465" i="9"/>
  <c r="A476" i="9"/>
  <c r="F475" i="9"/>
  <c r="A425" i="9"/>
  <c r="F424" i="9"/>
  <c r="A435" i="9"/>
  <c r="F434" i="9"/>
  <c r="A416" i="9"/>
  <c r="F415" i="9"/>
  <c r="A130" i="7"/>
  <c r="G192" i="9" a="1"/>
  <c r="G192" i="9" s="1"/>
  <c r="C192" i="9" a="1"/>
  <c r="C192" i="9" s="1"/>
  <c r="A517" i="9" l="1"/>
  <c r="F517" i="9" s="1"/>
  <c r="F516" i="9"/>
  <c r="A507" i="9"/>
  <c r="F507" i="9" s="1"/>
  <c r="F506" i="9"/>
  <c r="A467" i="9"/>
  <c r="F467" i="9" s="1"/>
  <c r="F466" i="9"/>
  <c r="A477" i="9"/>
  <c r="F477" i="9" s="1"/>
  <c r="F476" i="9"/>
  <c r="A436" i="9"/>
  <c r="F435" i="9"/>
  <c r="F425" i="9"/>
  <c r="A426" i="9"/>
  <c r="F416" i="9"/>
  <c r="A417" i="9"/>
  <c r="F417" i="9" s="1"/>
  <c r="A131" i="7"/>
  <c r="D193" i="9" s="1" a="1"/>
  <c r="D193" i="9" s="1"/>
  <c r="D192" i="9" a="1"/>
  <c r="D192" i="9" s="1"/>
  <c r="F193" i="9"/>
  <c r="E192" i="9" a="1"/>
  <c r="E192" i="9" s="1"/>
  <c r="G193" i="9" a="1"/>
  <c r="G193" i="9" s="1"/>
  <c r="F192" i="9"/>
  <c r="C193" i="9" a="1"/>
  <c r="C193" i="9" s="1"/>
  <c r="E193" i="9" a="1"/>
  <c r="E193" i="9" s="1"/>
  <c r="A427" i="9" l="1"/>
  <c r="F427" i="9" s="1"/>
  <c r="F426" i="9"/>
  <c r="A437" i="9"/>
  <c r="F437" i="9" s="1"/>
  <c r="F436" i="9"/>
  <c r="A132" i="7"/>
  <c r="E194" i="9" a="1"/>
  <c r="E194" i="9" s="1"/>
  <c r="A133" i="7" l="1"/>
  <c r="G195" i="9" a="1"/>
  <c r="G195" i="9" s="1"/>
  <c r="G194" i="9" a="1"/>
  <c r="G194" i="9" s="1"/>
  <c r="E195" i="9" a="1"/>
  <c r="E195" i="9" s="1"/>
  <c r="F194" i="9"/>
  <c r="F195" i="9"/>
  <c r="C195" i="9" a="1"/>
  <c r="C195" i="9" s="1"/>
  <c r="D194" i="9" a="1"/>
  <c r="D194" i="9" s="1"/>
  <c r="C194" i="9" a="1"/>
  <c r="C194" i="9" s="1"/>
  <c r="D195" i="9" a="1"/>
  <c r="D195" i="9" s="1"/>
  <c r="A134" i="7" l="1"/>
  <c r="A135" i="7" l="1"/>
  <c r="A136" i="7" l="1"/>
  <c r="A137" i="7" l="1"/>
  <c r="A138" i="7" l="1"/>
  <c r="A139" i="7" l="1"/>
  <c r="A140" i="7" l="1"/>
  <c r="A141" i="7" l="1"/>
  <c r="A142" i="7" l="1"/>
  <c r="A143" i="7" l="1"/>
  <c r="A144" i="7" l="1"/>
  <c r="A145" i="7" l="1"/>
  <c r="A146" i="7" l="1"/>
  <c r="A147" i="7" l="1"/>
  <c r="A148" i="7" l="1"/>
  <c r="A149" i="7" l="1"/>
  <c r="A150" i="7" l="1"/>
  <c r="A151" i="7" l="1"/>
  <c r="A152" i="7" l="1"/>
  <c r="A153" i="7" l="1"/>
  <c r="A154" i="7" l="1"/>
  <c r="A155" i="7" l="1"/>
  <c r="A156" i="7" l="1"/>
  <c r="A157" i="7" l="1"/>
  <c r="A158" i="7" l="1"/>
  <c r="A159" i="7" l="1"/>
  <c r="A160" i="7" l="1"/>
  <c r="A161" i="7" l="1"/>
  <c r="A162" i="7" l="1"/>
  <c r="A163" i="7" l="1"/>
  <c r="A164" i="7" l="1"/>
  <c r="A165" i="7" l="1"/>
  <c r="A166" i="7" l="1"/>
  <c r="A167" i="7" l="1"/>
  <c r="A168" i="7" l="1"/>
  <c r="A169" i="7" l="1"/>
  <c r="A170" i="7" l="1"/>
  <c r="A171" i="7" l="1"/>
  <c r="A172" i="7" l="1"/>
  <c r="A173" i="7" l="1"/>
  <c r="A174" i="7" l="1"/>
  <c r="A175" i="7" l="1"/>
  <c r="A176" i="7" l="1"/>
  <c r="A177" i="7" l="1"/>
  <c r="A178" i="7" l="1"/>
  <c r="A179" i="7" s="1"/>
  <c r="A180" i="7" s="1"/>
  <c r="A181" i="7" s="1"/>
  <c r="A182" i="7" s="1"/>
  <c r="A183" i="7" s="1"/>
  <c r="A184" i="7" s="1"/>
  <c r="A185" i="7" s="1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2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229" i="7" s="1"/>
  <c r="A230" i="7" s="1"/>
  <c r="A231" i="7" s="1"/>
  <c r="A232" i="7" s="1"/>
  <c r="A233" i="7" s="1"/>
  <c r="A234" i="7" s="1"/>
  <c r="A235" i="7" s="1"/>
  <c r="A236" i="7" s="1"/>
  <c r="A237" i="7" s="1"/>
  <c r="A238" i="7" s="1"/>
  <c r="A239" i="7" s="1"/>
  <c r="A240" i="7" s="1"/>
  <c r="A241" i="7" s="1"/>
  <c r="A242" i="7" s="1"/>
  <c r="A243" i="7" s="1"/>
  <c r="A244" i="7" s="1"/>
  <c r="A245" i="7" s="1"/>
  <c r="A246" i="7" s="1"/>
  <c r="A247" i="7" s="1"/>
  <c r="A248" i="7" s="1"/>
  <c r="A249" i="7" s="1"/>
  <c r="A250" i="7" s="1"/>
  <c r="A251" i="7" s="1"/>
  <c r="A252" i="7" s="1"/>
  <c r="A253" i="7" s="1"/>
  <c r="A254" i="7" s="1"/>
  <c r="A255" i="7" s="1"/>
  <c r="A256" i="7" s="1"/>
  <c r="A257" i="7" s="1"/>
  <c r="A258" i="7" s="1"/>
  <c r="A259" i="7" s="1"/>
  <c r="A260" i="7" s="1"/>
  <c r="A261" i="7" s="1"/>
  <c r="A262" i="7" s="1"/>
  <c r="A263" i="7" s="1"/>
  <c r="A264" i="7" s="1"/>
  <c r="A265" i="7" s="1"/>
  <c r="A266" i="7" s="1"/>
  <c r="A267" i="7" s="1"/>
  <c r="A268" i="7" s="1"/>
  <c r="A269" i="7" s="1"/>
  <c r="A270" i="7" s="1"/>
  <c r="A271" i="7" s="1"/>
  <c r="A272" i="7" s="1"/>
  <c r="A273" i="7" s="1"/>
  <c r="A274" i="7" s="1"/>
  <c r="A275" i="7" s="1"/>
  <c r="A276" i="7" s="1"/>
  <c r="A277" i="7" s="1"/>
  <c r="A278" i="7" s="1"/>
  <c r="A279" i="7" s="1"/>
  <c r="A280" i="7" s="1"/>
  <c r="A281" i="7" s="1"/>
  <c r="A282" i="7" s="1"/>
  <c r="A283" i="7" s="1"/>
  <c r="A284" i="7" s="1"/>
  <c r="A285" i="7" s="1"/>
  <c r="A286" i="7" s="1"/>
  <c r="A287" i="7" s="1"/>
  <c r="A288" i="7" s="1"/>
  <c r="A289" i="7" s="1"/>
  <c r="A290" i="7" s="1"/>
  <c r="A291" i="7" s="1"/>
  <c r="A292" i="7" s="1"/>
  <c r="A293" i="7" s="1"/>
  <c r="A294" i="7" s="1"/>
  <c r="A295" i="7" s="1"/>
  <c r="A296" i="7" s="1"/>
  <c r="A297" i="7" s="1"/>
  <c r="A298" i="7" s="1"/>
  <c r="A299" i="7" s="1"/>
  <c r="A300" i="7" s="1"/>
  <c r="A301" i="7" s="1"/>
  <c r="A302" i="7" s="1"/>
  <c r="A303" i="7" s="1"/>
  <c r="A304" i="7" s="1"/>
  <c r="A305" i="7" s="1"/>
  <c r="A306" i="7" s="1"/>
  <c r="A307" i="7" s="1"/>
  <c r="A308" i="7" s="1"/>
  <c r="A309" i="7" s="1"/>
  <c r="A310" i="7" s="1"/>
  <c r="A311" i="7" s="1"/>
  <c r="A312" i="7" s="1"/>
  <c r="A313" i="7" s="1"/>
  <c r="A314" i="7" s="1"/>
  <c r="A315" i="7" s="1"/>
  <c r="A316" i="7" s="1"/>
  <c r="A317" i="7" s="1"/>
  <c r="A318" i="7" s="1"/>
  <c r="A319" i="7" s="1"/>
  <c r="A320" i="7" s="1"/>
  <c r="A321" i="7" s="1"/>
  <c r="A322" i="7" s="1"/>
  <c r="A323" i="7" s="1"/>
  <c r="A324" i="7" s="1"/>
  <c r="A325" i="7" s="1"/>
  <c r="A326" i="7" s="1"/>
  <c r="A327" i="7" s="1"/>
  <c r="A328" i="7" s="1"/>
  <c r="A329" i="7" s="1"/>
  <c r="A330" i="7" s="1"/>
  <c r="A331" i="7" s="1"/>
  <c r="A332" i="7" s="1"/>
  <c r="A333" i="7" s="1"/>
  <c r="A334" i="7" s="1"/>
  <c r="A335" i="7" s="1"/>
  <c r="A336" i="7" s="1"/>
  <c r="A337" i="7" s="1"/>
  <c r="A338" i="7" s="1"/>
  <c r="A339" i="7" s="1"/>
  <c r="A340" i="7" s="1"/>
  <c r="A341" i="7" s="1"/>
  <c r="A342" i="7" s="1"/>
  <c r="A343" i="7" s="1"/>
  <c r="A344" i="7" s="1"/>
  <c r="A345" i="7" s="1"/>
  <c r="A346" i="7" s="1"/>
  <c r="A347" i="7" s="1"/>
  <c r="A348" i="7" s="1"/>
  <c r="A349" i="7" s="1"/>
  <c r="A350" i="7" s="1"/>
  <c r="A351" i="7" s="1"/>
  <c r="A352" i="7" s="1"/>
  <c r="A353" i="7" s="1"/>
  <c r="A354" i="7" s="1"/>
  <c r="A355" i="7" s="1"/>
  <c r="A356" i="7" s="1"/>
  <c r="A357" i="7" s="1"/>
  <c r="A358" i="7" s="1"/>
  <c r="A359" i="7" s="1"/>
  <c r="A360" i="7" s="1"/>
  <c r="A361" i="7" s="1"/>
  <c r="A362" i="7" s="1"/>
  <c r="A363" i="7" s="1"/>
  <c r="A364" i="7" s="1"/>
  <c r="A365" i="7" s="1"/>
  <c r="A366" i="7" s="1"/>
  <c r="F355" i="9" s="1"/>
  <c r="F356" i="9" l="1"/>
  <c r="F357" i="9"/>
  <c r="C202" i="9" a="1"/>
  <c r="C202" i="9" s="1"/>
  <c r="D254" i="9" a="1"/>
  <c r="D254" i="9" s="1"/>
  <c r="G255" i="9" a="1"/>
  <c r="G255" i="9" s="1"/>
  <c r="G292" i="9" a="1"/>
  <c r="G292" i="9" s="1"/>
  <c r="E275" i="9" a="1"/>
  <c r="E275" i="9" s="1"/>
  <c r="G244" i="9" a="1"/>
  <c r="G244" i="9" s="1"/>
  <c r="D335" i="9" a="1"/>
  <c r="D335" i="9" s="1"/>
  <c r="D255" i="9" a="1"/>
  <c r="D255" i="9" s="1"/>
  <c r="C213" i="9" a="1"/>
  <c r="C213" i="9" s="1"/>
  <c r="G261" i="9" a="1"/>
  <c r="G261" i="9" s="1"/>
  <c r="C231" i="9" a="1"/>
  <c r="C231" i="9" s="1"/>
  <c r="G274" i="9" a="1"/>
  <c r="G274" i="9" s="1"/>
  <c r="E353" i="9" a="1"/>
  <c r="E353" i="9" s="1"/>
  <c r="C285" i="9" a="1"/>
  <c r="C285" i="9" s="1"/>
  <c r="G203" i="9" a="1"/>
  <c r="G203" i="9" s="1"/>
  <c r="G252" i="9" a="1"/>
  <c r="G252" i="9" s="1"/>
  <c r="G324" i="9" a="1"/>
  <c r="G324" i="9" s="1"/>
  <c r="E332" i="9" a="1"/>
  <c r="E332" i="9" s="1"/>
  <c r="C322" i="9" a="1"/>
  <c r="C322" i="9" s="1"/>
  <c r="E243" i="9" a="1"/>
  <c r="E243" i="9" s="1"/>
  <c r="E212" i="9" a="1"/>
  <c r="E212" i="9" s="1"/>
  <c r="C222" i="9" a="1"/>
  <c r="C222" i="9" s="1"/>
  <c r="E355" i="9" a="1"/>
  <c r="E355" i="9" s="1"/>
  <c r="G264" i="9" a="1"/>
  <c r="G264" i="9" s="1"/>
  <c r="E211" i="9" a="1"/>
  <c r="E211" i="9" s="1"/>
  <c r="D354" i="9" a="1"/>
  <c r="D354" i="9" s="1"/>
  <c r="E301" i="9" a="1"/>
  <c r="E301" i="9" s="1"/>
  <c r="E231" i="9" a="1"/>
  <c r="E231" i="9" s="1"/>
  <c r="D271" i="9" a="1"/>
  <c r="D271" i="9" s="1"/>
  <c r="C331" i="9" a="1"/>
  <c r="C331" i="9" s="1"/>
  <c r="D344" i="9" a="1"/>
  <c r="D344" i="9" s="1"/>
  <c r="G294" i="9" a="1"/>
  <c r="G294" i="9" s="1"/>
  <c r="D315" i="9" a="1"/>
  <c r="D315" i="9" s="1"/>
  <c r="E283" i="9" a="1"/>
  <c r="E283" i="9" s="1"/>
  <c r="G223" i="9" a="1"/>
  <c r="G223" i="9" s="1"/>
  <c r="G214" i="9" a="1"/>
  <c r="G214" i="9" s="1"/>
  <c r="G272" i="9" a="1"/>
  <c r="G272" i="9" s="1"/>
  <c r="E213" i="9" a="1"/>
  <c r="E213" i="9" s="1"/>
  <c r="C335" i="9" a="1"/>
  <c r="C335" i="9" s="1"/>
  <c r="C334" i="9" a="1"/>
  <c r="C334" i="9" s="1"/>
  <c r="G241" i="9" a="1"/>
  <c r="G241" i="9" s="1"/>
  <c r="G334" i="9" a="1"/>
  <c r="G334" i="9" s="1"/>
  <c r="E293" i="9" a="1"/>
  <c r="E293" i="9" s="1"/>
  <c r="E322" i="9" a="1"/>
  <c r="E322" i="9" s="1"/>
  <c r="C241" i="9" a="1"/>
  <c r="C241" i="9" s="1"/>
  <c r="E325" i="9" a="1"/>
  <c r="E325" i="9" s="1"/>
  <c r="F212" i="9"/>
  <c r="E342" i="9" a="1"/>
  <c r="E342" i="9" s="1"/>
  <c r="D222" i="9" a="1"/>
  <c r="D222" i="9" s="1"/>
  <c r="G295" i="9" a="1"/>
  <c r="G295" i="9" s="1"/>
  <c r="C235" i="9" a="1"/>
  <c r="C235" i="9" s="1"/>
  <c r="C344" i="9" a="1"/>
  <c r="C344" i="9" s="1"/>
  <c r="E215" i="9" a="1"/>
  <c r="E215" i="9" s="1"/>
  <c r="E201" i="9" a="1"/>
  <c r="E201" i="9" s="1"/>
  <c r="F227" i="9"/>
  <c r="C301" i="9" a="1"/>
  <c r="C301" i="9" s="1"/>
  <c r="F197" i="9"/>
  <c r="D283" i="9" a="1"/>
  <c r="D283" i="9" s="1"/>
  <c r="E303" i="9" a="1"/>
  <c r="E303" i="9" s="1"/>
  <c r="C353" i="9" a="1"/>
  <c r="C353" i="9" s="1"/>
  <c r="E352" i="9" a="1"/>
  <c r="E352" i="9" s="1"/>
  <c r="G355" i="9" a="1"/>
  <c r="G355" i="9" s="1"/>
  <c r="D273" i="9" a="1"/>
  <c r="D273" i="9" s="1"/>
  <c r="F272" i="9"/>
  <c r="E354" i="9" a="1"/>
  <c r="E354" i="9" s="1"/>
  <c r="G251" i="9" a="1"/>
  <c r="G251" i="9" s="1"/>
  <c r="D325" i="9" a="1"/>
  <c r="D325" i="9" s="1"/>
  <c r="E252" i="9" a="1"/>
  <c r="E252" i="9" s="1"/>
  <c r="E291" i="9" a="1"/>
  <c r="E291" i="9" s="1"/>
  <c r="D292" i="9" a="1"/>
  <c r="D292" i="9" s="1"/>
  <c r="C232" i="9" a="1"/>
  <c r="C232" i="9" s="1"/>
  <c r="D301" i="9" a="1"/>
  <c r="D301" i="9" s="1"/>
  <c r="G344" i="9" a="1"/>
  <c r="G344" i="9" s="1"/>
  <c r="F254" i="9"/>
  <c r="E242" i="9" a="1"/>
  <c r="E242" i="9" s="1"/>
  <c r="E345" i="9" a="1"/>
  <c r="E345" i="9" s="1"/>
  <c r="D233" i="9" a="1"/>
  <c r="D233" i="9" s="1"/>
  <c r="E305" i="9" a="1"/>
  <c r="E305" i="9" s="1"/>
  <c r="C302" i="9" a="1"/>
  <c r="C302" i="9" s="1"/>
  <c r="C324" i="9" a="1"/>
  <c r="C324" i="9" s="1"/>
  <c r="E224" i="9" a="1"/>
  <c r="E224" i="9" s="1"/>
  <c r="C214" i="9" a="1"/>
  <c r="C214" i="9" s="1"/>
  <c r="F274" i="9"/>
  <c r="E251" i="9" a="1"/>
  <c r="E251" i="9" s="1"/>
  <c r="F201" i="9"/>
  <c r="G322" i="9" a="1"/>
  <c r="G322" i="9" s="1"/>
  <c r="D294" i="9" a="1"/>
  <c r="D294" i="9" s="1"/>
  <c r="D304" i="9" a="1"/>
  <c r="D304" i="9" s="1"/>
  <c r="G335" i="9" a="1"/>
  <c r="G335" i="9" s="1"/>
  <c r="F232" i="9"/>
  <c r="F287" i="9"/>
  <c r="F251" i="9"/>
  <c r="F275" i="9"/>
  <c r="E205" i="9" a="1"/>
  <c r="E205" i="9" s="1"/>
  <c r="D313" i="9" a="1"/>
  <c r="D313" i="9" s="1"/>
  <c r="E273" i="9" a="1"/>
  <c r="E273" i="9" s="1"/>
  <c r="D241" i="9" a="1"/>
  <c r="D241" i="9" s="1"/>
  <c r="F301" i="9"/>
  <c r="F202" i="9"/>
  <c r="F246" i="9"/>
  <c r="D302" i="9" a="1"/>
  <c r="D302" i="9" s="1"/>
  <c r="G221" i="9" a="1"/>
  <c r="G221" i="9" s="1"/>
  <c r="F215" i="9"/>
  <c r="E261" i="9" a="1"/>
  <c r="E261" i="9" s="1"/>
  <c r="F225" i="9"/>
  <c r="E222" i="9" a="1"/>
  <c r="E222" i="9" s="1"/>
  <c r="C221" i="9" a="1"/>
  <c r="C221" i="9" s="1"/>
  <c r="G305" i="9" a="1"/>
  <c r="G305" i="9" s="1"/>
  <c r="G301" i="9" a="1"/>
  <c r="G301" i="9" s="1"/>
  <c r="C205" i="9" a="1"/>
  <c r="C205" i="9" s="1"/>
  <c r="E235" i="9" a="1"/>
  <c r="E235" i="9" s="1"/>
  <c r="D205" i="9" a="1"/>
  <c r="D205" i="9" s="1"/>
  <c r="F282" i="9"/>
  <c r="D324" i="9" a="1"/>
  <c r="D324" i="9" s="1"/>
  <c r="E253" i="9" a="1"/>
  <c r="E253" i="9" s="1"/>
  <c r="G311" i="9" a="1"/>
  <c r="G311" i="9" s="1"/>
  <c r="G282" i="9" a="1"/>
  <c r="G282" i="9" s="1"/>
  <c r="C352" i="9" a="1"/>
  <c r="C352" i="9" s="1"/>
  <c r="C311" i="9" a="1"/>
  <c r="C311" i="9" s="1"/>
  <c r="D341" i="9" a="1"/>
  <c r="D341" i="9" s="1"/>
  <c r="C354" i="9" a="1"/>
  <c r="C354" i="9" s="1"/>
  <c r="D213" i="9" a="1"/>
  <c r="D213" i="9" s="1"/>
  <c r="G212" i="9" a="1"/>
  <c r="G212" i="9" s="1"/>
  <c r="E265" i="9" a="1"/>
  <c r="E265" i="9" s="1"/>
  <c r="C321" i="9" a="1"/>
  <c r="C321" i="9" s="1"/>
  <c r="C234" i="9" a="1"/>
  <c r="C234" i="9" s="1"/>
  <c r="E281" i="9" a="1"/>
  <c r="E281" i="9" s="1"/>
  <c r="E344" i="9" a="1"/>
  <c r="E344" i="9" s="1"/>
  <c r="D252" i="9" a="1"/>
  <c r="D252" i="9" s="1"/>
  <c r="D295" i="9" a="1"/>
  <c r="D295" i="9" s="1"/>
  <c r="G331" i="9" a="1"/>
  <c r="G331" i="9" s="1"/>
  <c r="D262" i="9" a="1"/>
  <c r="D262" i="9" s="1"/>
  <c r="D232" i="9" a="1"/>
  <c r="D232" i="9" s="1"/>
  <c r="D312" i="9" a="1"/>
  <c r="D312" i="9" s="1"/>
  <c r="G283" i="9" a="1"/>
  <c r="G283" i="9" s="1"/>
  <c r="C325" i="9" a="1"/>
  <c r="C325" i="9" s="1"/>
  <c r="E233" i="9" a="1"/>
  <c r="E233" i="9" s="1"/>
  <c r="F305" i="9"/>
  <c r="F242" i="9"/>
  <c r="G332" i="9" a="1"/>
  <c r="G332" i="9" s="1"/>
  <c r="G303" i="9" a="1"/>
  <c r="G303" i="9" s="1"/>
  <c r="C242" i="9" a="1"/>
  <c r="C242" i="9" s="1"/>
  <c r="D223" i="9" a="1"/>
  <c r="D223" i="9" s="1"/>
  <c r="F233" i="9"/>
  <c r="D303" i="9" a="1"/>
  <c r="D303" i="9" s="1"/>
  <c r="C343" i="9" a="1"/>
  <c r="C343" i="9" s="1"/>
  <c r="C261" i="9" a="1"/>
  <c r="C261" i="9" s="1"/>
  <c r="F261" i="9"/>
  <c r="C215" i="9" a="1"/>
  <c r="C215" i="9" s="1"/>
  <c r="C263" i="9" a="1"/>
  <c r="C263" i="9" s="1"/>
  <c r="E335" i="9" a="1"/>
  <c r="E335" i="9" s="1"/>
  <c r="E334" i="9" a="1"/>
  <c r="E334" i="9" s="1"/>
  <c r="E203" i="9" a="1"/>
  <c r="E203" i="9" s="1"/>
  <c r="E232" i="9" a="1"/>
  <c r="E232" i="9" s="1"/>
  <c r="D202" i="9" a="1"/>
  <c r="D202" i="9" s="1"/>
  <c r="G354" i="9" a="1"/>
  <c r="G354" i="9" s="1"/>
  <c r="F297" i="9"/>
  <c r="F264" i="9"/>
  <c r="G265" i="9" a="1"/>
  <c r="G265" i="9" s="1"/>
  <c r="G304" i="9" a="1"/>
  <c r="G304" i="9" s="1"/>
  <c r="E313" i="9" a="1"/>
  <c r="E313" i="9" s="1"/>
  <c r="E292" i="9" a="1"/>
  <c r="E292" i="9" s="1"/>
  <c r="G285" i="9" a="1"/>
  <c r="G285" i="9" s="1"/>
  <c r="C303" i="9" a="1"/>
  <c r="C303" i="9" s="1"/>
  <c r="F256" i="9"/>
  <c r="E331" i="9" a="1"/>
  <c r="E331" i="9" s="1"/>
  <c r="C281" i="9" a="1"/>
  <c r="C281" i="9" s="1"/>
  <c r="F293" i="9"/>
  <c r="F211" i="9"/>
  <c r="G325" i="9" a="1"/>
  <c r="G325" i="9" s="1"/>
  <c r="E285" i="9" a="1"/>
  <c r="E285" i="9" s="1"/>
  <c r="C341" i="9" a="1"/>
  <c r="C341" i="9" s="1"/>
  <c r="E263" i="9" a="1"/>
  <c r="E263" i="9" s="1"/>
  <c r="D314" i="9" a="1"/>
  <c r="D314" i="9" s="1"/>
  <c r="C304" i="9" a="1"/>
  <c r="C304" i="9" s="1"/>
  <c r="E272" i="9" a="1"/>
  <c r="E272" i="9" s="1"/>
  <c r="E282" i="9" a="1"/>
  <c r="E282" i="9" s="1"/>
  <c r="D274" i="9" a="1"/>
  <c r="D274" i="9" s="1"/>
  <c r="C291" i="9" a="1"/>
  <c r="C291" i="9" s="1"/>
  <c r="C333" i="9" a="1"/>
  <c r="C333" i="9" s="1"/>
  <c r="E254" i="9" a="1"/>
  <c r="E254" i="9" s="1"/>
  <c r="D275" i="9" a="1"/>
  <c r="D275" i="9" s="1"/>
  <c r="E262" i="9" a="1"/>
  <c r="E262" i="9" s="1"/>
  <c r="F205" i="9"/>
  <c r="F217" i="9"/>
  <c r="G242" i="9" a="1"/>
  <c r="G242" i="9" s="1"/>
  <c r="F222" i="9"/>
  <c r="C264" i="9" a="1"/>
  <c r="C264" i="9" s="1"/>
  <c r="D285" i="9" a="1"/>
  <c r="D285" i="9" s="1"/>
  <c r="G333" i="9" a="1"/>
  <c r="G333" i="9" s="1"/>
  <c r="D291" i="9" a="1"/>
  <c r="D291" i="9" s="1"/>
  <c r="F265" i="9"/>
  <c r="F281" i="9"/>
  <c r="G233" i="9" a="1"/>
  <c r="G233" i="9" s="1"/>
  <c r="G262" i="9" a="1"/>
  <c r="G262" i="9" s="1"/>
  <c r="E234" i="9" a="1"/>
  <c r="E234" i="9" s="1"/>
  <c r="F243" i="9"/>
  <c r="C245" i="9" a="1"/>
  <c r="C245" i="9" s="1"/>
  <c r="C244" i="9" a="1"/>
  <c r="C244" i="9" s="1"/>
  <c r="D201" i="9" a="1"/>
  <c r="D201" i="9" s="1"/>
  <c r="G245" i="9" a="1"/>
  <c r="G245" i="9" s="1"/>
  <c r="D221" i="9" a="1"/>
  <c r="D221" i="9" s="1"/>
  <c r="D211" i="9" a="1"/>
  <c r="D211" i="9" s="1"/>
  <c r="D284" i="9" a="1"/>
  <c r="D284" i="9" s="1"/>
  <c r="D235" i="9" a="1"/>
  <c r="D235" i="9" s="1"/>
  <c r="G253" i="9" a="1"/>
  <c r="G253" i="9" s="1"/>
  <c r="D343" i="9" a="1"/>
  <c r="D343" i="9" s="1"/>
  <c r="E223" i="9" a="1"/>
  <c r="E223" i="9" s="1"/>
  <c r="G291" i="9" a="1"/>
  <c r="G291" i="9" s="1"/>
  <c r="G321" i="9" a="1"/>
  <c r="G321" i="9" s="1"/>
  <c r="D332" i="9" a="1"/>
  <c r="D332" i="9" s="1"/>
  <c r="F253" i="9"/>
  <c r="D203" i="9" a="1"/>
  <c r="D203" i="9" s="1"/>
  <c r="E284" i="9" a="1"/>
  <c r="E284" i="9" s="1"/>
  <c r="D345" i="9" a="1"/>
  <c r="D345" i="9" s="1"/>
  <c r="C212" i="9" a="1"/>
  <c r="C212" i="9" s="1"/>
  <c r="F302" i="9"/>
  <c r="C252" i="9" a="1"/>
  <c r="C252" i="9" s="1"/>
  <c r="G232" i="9" a="1"/>
  <c r="G232" i="9" s="1"/>
  <c r="C295" i="9" a="1"/>
  <c r="C295" i="9" s="1"/>
  <c r="C255" i="9" a="1"/>
  <c r="C255" i="9" s="1"/>
  <c r="D334" i="9" a="1"/>
  <c r="D334" i="9" s="1"/>
  <c r="C312" i="9" a="1"/>
  <c r="C312" i="9" s="1"/>
  <c r="F294" i="9"/>
  <c r="D253" i="9" a="1"/>
  <c r="D253" i="9" s="1"/>
  <c r="G234" i="9" a="1"/>
  <c r="G234" i="9" s="1"/>
  <c r="F221" i="9"/>
  <c r="G235" i="9" a="1"/>
  <c r="G235" i="9" s="1"/>
  <c r="C292" i="9" a="1"/>
  <c r="C292" i="9" s="1"/>
  <c r="D355" i="9" a="1"/>
  <c r="D355" i="9" s="1"/>
  <c r="G342" i="9" a="1"/>
  <c r="G342" i="9" s="1"/>
  <c r="E351" i="9" a="1"/>
  <c r="E351" i="9" s="1"/>
  <c r="E255" i="9" a="1"/>
  <c r="E255" i="9" s="1"/>
  <c r="E333" i="9" a="1"/>
  <c r="E333" i="9" s="1"/>
  <c r="G302" i="9" a="1"/>
  <c r="G302" i="9" s="1"/>
  <c r="F237" i="9"/>
  <c r="F283" i="9"/>
  <c r="F231" i="9"/>
  <c r="G314" i="9" a="1"/>
  <c r="G314" i="9" s="1"/>
  <c r="E312" i="9" a="1"/>
  <c r="E312" i="9" s="1"/>
  <c r="F234" i="9"/>
  <c r="E214" i="9" a="1"/>
  <c r="E214" i="9" s="1"/>
  <c r="G353" i="9" a="1"/>
  <c r="G353" i="9" s="1"/>
  <c r="G224" i="9" a="1"/>
  <c r="G224" i="9" s="1"/>
  <c r="C254" i="9" a="1"/>
  <c r="C254" i="9" s="1"/>
  <c r="F271" i="9"/>
  <c r="D231" i="9" a="1"/>
  <c r="D231" i="9" s="1"/>
  <c r="C284" i="9" a="1"/>
  <c r="C284" i="9" s="1"/>
  <c r="F304" i="9"/>
  <c r="F213" i="9"/>
  <c r="E294" i="9" a="1"/>
  <c r="E294" i="9" s="1"/>
  <c r="C201" i="9" a="1"/>
  <c r="C201" i="9" s="1"/>
  <c r="G202" i="9" a="1"/>
  <c r="G202" i="9" s="1"/>
  <c r="G341" i="9" a="1"/>
  <c r="G341" i="9" s="1"/>
  <c r="F252" i="9"/>
  <c r="E202" i="9" a="1"/>
  <c r="E202" i="9" s="1"/>
  <c r="F244" i="9"/>
  <c r="C273" i="9" a="1"/>
  <c r="C273" i="9" s="1"/>
  <c r="D282" i="9" a="1"/>
  <c r="D282" i="9" s="1"/>
  <c r="G275" i="9" a="1"/>
  <c r="G275" i="9" s="1"/>
  <c r="F291" i="9"/>
  <c r="G312" i="9" a="1"/>
  <c r="G312" i="9" s="1"/>
  <c r="D353" i="9" a="1"/>
  <c r="D353" i="9" s="1"/>
  <c r="E221" i="9" a="1"/>
  <c r="E221" i="9" s="1"/>
  <c r="E314" i="9" a="1"/>
  <c r="E314" i="9" s="1"/>
  <c r="F226" i="9"/>
  <c r="F292" i="9"/>
  <c r="F235" i="9"/>
  <c r="C223" i="9" a="1"/>
  <c r="C223" i="9" s="1"/>
  <c r="F285" i="9"/>
  <c r="E324" i="9" a="1"/>
  <c r="E324" i="9" s="1"/>
  <c r="D293" i="9" a="1"/>
  <c r="D293" i="9" s="1"/>
  <c r="E315" i="9" a="1"/>
  <c r="E315" i="9" s="1"/>
  <c r="F303" i="9"/>
  <c r="F196" i="9"/>
  <c r="F223" i="9"/>
  <c r="F204" i="9"/>
  <c r="D352" i="9" a="1"/>
  <c r="D352" i="9" s="1"/>
  <c r="G211" i="9" a="1"/>
  <c r="G211" i="9" s="1"/>
  <c r="F214" i="9"/>
  <c r="C351" i="9" a="1"/>
  <c r="C351" i="9" s="1"/>
  <c r="G222" i="9" a="1"/>
  <c r="G222" i="9" s="1"/>
  <c r="D272" i="9" a="1"/>
  <c r="D272" i="9" s="1"/>
  <c r="C293" i="9" a="1"/>
  <c r="C293" i="9" s="1"/>
  <c r="E264" i="9" a="1"/>
  <c r="E264" i="9" s="1"/>
  <c r="F206" i="9"/>
  <c r="C305" i="9" a="1"/>
  <c r="C305" i="9" s="1"/>
  <c r="F266" i="9"/>
  <c r="F247" i="9"/>
  <c r="C355" i="9" a="1"/>
  <c r="C355" i="9" s="1"/>
  <c r="D264" i="9" a="1"/>
  <c r="D264" i="9" s="1"/>
  <c r="C342" i="9" a="1"/>
  <c r="C342" i="9" s="1"/>
  <c r="F245" i="9"/>
  <c r="F203" i="9"/>
  <c r="C274" i="9" a="1"/>
  <c r="C274" i="9" s="1"/>
  <c r="D342" i="9" a="1"/>
  <c r="D342" i="9" s="1"/>
  <c r="E343" i="9" a="1"/>
  <c r="E343" i="9" s="1"/>
  <c r="D242" i="9" a="1"/>
  <c r="D242" i="9" s="1"/>
  <c r="F296" i="9"/>
  <c r="D245" i="9" a="1"/>
  <c r="D245" i="9" s="1"/>
  <c r="C204" i="9" a="1"/>
  <c r="C204" i="9" s="1"/>
  <c r="F255" i="9"/>
  <c r="F295" i="9"/>
  <c r="F207" i="9"/>
  <c r="C271" i="9" a="1"/>
  <c r="C271" i="9" s="1"/>
  <c r="G351" i="9" a="1"/>
  <c r="G351" i="9" s="1"/>
  <c r="F263" i="9"/>
  <c r="G213" i="9" a="1"/>
  <c r="G213" i="9" s="1"/>
  <c r="C211" i="9" a="1"/>
  <c r="C211" i="9" s="1"/>
  <c r="C272" i="9" a="1"/>
  <c r="C272" i="9" s="1"/>
  <c r="G215" i="9" a="1"/>
  <c r="G215" i="9" s="1"/>
  <c r="E341" i="9" a="1"/>
  <c r="E341" i="9" s="1"/>
  <c r="G293" i="9" a="1"/>
  <c r="G293" i="9" s="1"/>
  <c r="F267" i="9"/>
  <c r="G315" i="9" a="1"/>
  <c r="G315" i="9" s="1"/>
  <c r="D311" i="9" a="1"/>
  <c r="D311" i="9" s="1"/>
  <c r="G273" i="9" a="1"/>
  <c r="G273" i="9" s="1"/>
  <c r="E241" i="9" a="1"/>
  <c r="E241" i="9" s="1"/>
  <c r="F286" i="9"/>
  <c r="C275" i="9" a="1"/>
  <c r="C275" i="9" s="1"/>
  <c r="D331" i="9" a="1"/>
  <c r="D331" i="9" s="1"/>
  <c r="F241" i="9"/>
  <c r="C233" i="9" a="1"/>
  <c r="C233" i="9" s="1"/>
  <c r="C243" i="9" a="1"/>
  <c r="C243" i="9" s="1"/>
  <c r="D244" i="9" a="1"/>
  <c r="D244" i="9" s="1"/>
  <c r="G231" i="9" a="1"/>
  <c r="G231" i="9" s="1"/>
  <c r="D305" i="9" a="1"/>
  <c r="D305" i="9" s="1"/>
  <c r="G343" i="9" a="1"/>
  <c r="G343" i="9" s="1"/>
  <c r="G243" i="9" a="1"/>
  <c r="G243" i="9" s="1"/>
  <c r="F216" i="9"/>
  <c r="G284" i="9" a="1"/>
  <c r="G284" i="9" s="1"/>
  <c r="F276" i="9"/>
  <c r="D215" i="9" a="1"/>
  <c r="D215" i="9" s="1"/>
  <c r="D333" i="9" a="1"/>
  <c r="D333" i="9" s="1"/>
  <c r="F307" i="9"/>
  <c r="E323" i="9" a="1"/>
  <c r="E323" i="9" s="1"/>
  <c r="D251" i="9" a="1"/>
  <c r="D251" i="9" s="1"/>
  <c r="D212" i="9" a="1"/>
  <c r="D212" i="9" s="1"/>
  <c r="C345" i="9" a="1"/>
  <c r="C345" i="9" s="1"/>
  <c r="D281" i="9" a="1"/>
  <c r="D281" i="9" s="1"/>
  <c r="D224" i="9" a="1"/>
  <c r="D224" i="9" s="1"/>
  <c r="G254" i="9" a="1"/>
  <c r="G254" i="9" s="1"/>
  <c r="D234" i="9" a="1"/>
  <c r="D234" i="9" s="1"/>
  <c r="F224" i="9"/>
  <c r="G281" i="9" a="1"/>
  <c r="G281" i="9" s="1"/>
  <c r="F262" i="9"/>
  <c r="G263" i="9" a="1"/>
  <c r="G263" i="9" s="1"/>
  <c r="C332" i="9" a="1"/>
  <c r="C332" i="9" s="1"/>
  <c r="C323" i="9" a="1"/>
  <c r="C323" i="9" s="1"/>
  <c r="D263" i="9" a="1"/>
  <c r="D263" i="9" s="1"/>
  <c r="C251" i="9" a="1"/>
  <c r="C251" i="9" s="1"/>
  <c r="G271" i="9" a="1"/>
  <c r="G271" i="9" s="1"/>
  <c r="F306" i="9"/>
  <c r="D322" i="9" a="1"/>
  <c r="D322" i="9" s="1"/>
  <c r="C314" i="9" a="1"/>
  <c r="C314" i="9" s="1"/>
  <c r="C224" i="9" a="1"/>
  <c r="C224" i="9" s="1"/>
  <c r="G205" i="9" a="1"/>
  <c r="G205" i="9" s="1"/>
  <c r="C294" i="9" a="1"/>
  <c r="C294" i="9" s="1"/>
  <c r="C282" i="9" a="1"/>
  <c r="C282" i="9" s="1"/>
  <c r="E302" i="9" a="1"/>
  <c r="E302" i="9" s="1"/>
  <c r="G204" i="9" a="1"/>
  <c r="G204" i="9" s="1"/>
  <c r="D323" i="9" a="1"/>
  <c r="D323" i="9" s="1"/>
  <c r="G352" i="9" a="1"/>
  <c r="G352" i="9" s="1"/>
  <c r="F257" i="9"/>
  <c r="F277" i="9"/>
  <c r="E271" i="9" a="1"/>
  <c r="E271" i="9" s="1"/>
  <c r="G323" i="9" a="1"/>
  <c r="G323" i="9" s="1"/>
  <c r="F284" i="9"/>
  <c r="D204" i="9" a="1"/>
  <c r="D204" i="9" s="1"/>
  <c r="D261" i="9" a="1"/>
  <c r="D261" i="9" s="1"/>
  <c r="E274" i="9" a="1"/>
  <c r="E274" i="9" s="1"/>
  <c r="D351" i="9" a="1"/>
  <c r="D351" i="9" s="1"/>
  <c r="F236" i="9"/>
  <c r="C283" i="9" a="1"/>
  <c r="C283" i="9" s="1"/>
  <c r="G345" i="9" a="1"/>
  <c r="G345" i="9" s="1"/>
  <c r="C313" i="9" a="1"/>
  <c r="C313" i="9" s="1"/>
  <c r="D243" i="9" a="1"/>
  <c r="D243" i="9" s="1"/>
  <c r="G201" i="9" a="1"/>
  <c r="G201" i="9" s="1"/>
  <c r="E304" i="9" a="1"/>
  <c r="E304" i="9" s="1"/>
  <c r="G313" i="9" a="1"/>
  <c r="G313" i="9" s="1"/>
  <c r="C203" i="9" a="1"/>
  <c r="C203" i="9" s="1"/>
  <c r="D321" i="9" a="1"/>
  <c r="D321" i="9" s="1"/>
  <c r="E204" i="9" a="1"/>
  <c r="E204" i="9" s="1"/>
  <c r="C265" i="9" a="1"/>
  <c r="C265" i="9" s="1"/>
  <c r="F273" i="9"/>
  <c r="E321" i="9" a="1"/>
  <c r="E321" i="9" s="1"/>
  <c r="C253" i="9" a="1"/>
  <c r="C253" i="9" s="1"/>
  <c r="E245" i="9" a="1"/>
  <c r="E245" i="9" s="1"/>
  <c r="E244" i="9" a="1"/>
  <c r="E244" i="9" s="1"/>
  <c r="D214" i="9" a="1"/>
  <c r="D214" i="9" s="1"/>
  <c r="E311" i="9" a="1"/>
  <c r="E311" i="9" s="1"/>
  <c r="C262" i="9" a="1"/>
  <c r="C262" i="9" s="1"/>
  <c r="C315" i="9" a="1"/>
  <c r="C315" i="9" s="1"/>
  <c r="E295" i="9" a="1"/>
  <c r="E295" i="9" s="1"/>
  <c r="D265" i="9" a="1"/>
  <c r="D265" i="9" s="1"/>
  <c r="F311" i="9"/>
  <c r="F312" i="9"/>
  <c r="F313" i="9"/>
  <c r="F314" i="9"/>
  <c r="F315" i="9"/>
  <c r="F316" i="9"/>
  <c r="F317" i="9"/>
  <c r="F322" i="9"/>
  <c r="F321" i="9"/>
  <c r="F323" i="9"/>
  <c r="F324" i="9"/>
  <c r="F325" i="9"/>
  <c r="F326" i="9"/>
  <c r="F327" i="9"/>
  <c r="F331" i="9"/>
  <c r="F332" i="9"/>
  <c r="F334" i="9"/>
  <c r="F333" i="9"/>
  <c r="F335" i="9"/>
  <c r="F336" i="9"/>
  <c r="F337" i="9"/>
  <c r="F341" i="9"/>
  <c r="F342" i="9"/>
  <c r="F343" i="9"/>
  <c r="F344" i="9"/>
  <c r="F345" i="9"/>
  <c r="F346" i="9"/>
  <c r="F347" i="9"/>
  <c r="F351" i="9"/>
  <c r="F352" i="9"/>
  <c r="F353" i="9"/>
  <c r="F354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tc={6F697DD4-1031-41C2-A22D-4B903BFCD7F6}</author>
    <author>tc={935D5C6A-406C-44BC-8319-AFC83FF5E322}</author>
    <author>tc={696F22EA-CAE6-4981-B880-C877BD1D51AC}</author>
    <author>tc={1F4C39B3-8CEB-4C6B-9240-6EC6A395940C}</author>
    <author>tc={1A40189D-AE6A-419F-BD4E-B1E34F9114D3}</author>
    <author>tc={B3EE8826-550C-4DB3-9806-E39EC4245B33}</author>
    <author>tc={102E2697-FE4A-4AF5-A36C-DE98416C5AB7}</author>
    <author>tc={E724D06D-32B7-4A8F-9960-C9C82F3038CB}</author>
    <author>tc={8BB33C76-11CF-47E7-A72C-6C18A1FF2242}</author>
    <author>tc={3316F3C9-62BD-41FA-A454-15BFF98FEFD0}</author>
    <author>tc={64AF24D8-360C-4FBD-91A0-80A80A53AEFD}</author>
    <author>tc={BF8319B9-5174-4525-BFB9-88BB0E294FF5}</author>
    <author>tc={D9F5ED59-B98D-4D6A-86DB-6FD68490C99B}</author>
    <author>tc={53396D86-BE90-46A3-A506-13C7A5F0786A}</author>
    <author>tc={0839F4E9-1719-4580-B1D6-62CB64ECE399}</author>
  </authors>
  <commentList>
    <comment ref="M4" authorId="0" shapeId="0" xr:uid="{6F697DD4-1031-41C2-A22D-4B903BFCD7F6}">
      <text>
        <t>[Threaded comment]
Your version of Excel allows you to read this threaded comment; however, any edits to it will get removed if the file is opened in a newer version of Excel. Learn more: https://go.microsoft.com/fwlink/?linkid=870924
Comment:
    Swap with CS requested 22-Nov</t>
      </text>
    </comment>
    <comment ref="D8" authorId="1" shapeId="0" xr:uid="{935D5C6A-406C-44BC-8319-AFC83FF5E322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Garrett</t>
      </text>
    </comment>
    <comment ref="D9" authorId="2" shapeId="0" xr:uid="{696F22EA-CAE6-4981-B880-C877BD1D51AC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Garrett</t>
      </text>
    </comment>
    <comment ref="G10" authorId="3" shapeId="0" xr:uid="{1F4C39B3-8CEB-4C6B-9240-6EC6A395940C}">
      <text>
        <t>[Threaded comment]
Your version of Excel allows you to read this threaded comment; however, any edits to it will get removed if the file is opened in a newer version of Excel. Learn more: https://go.microsoft.com/fwlink/?linkid=870924
Comment:
    Informed leave request had been approved Jan 2023 by SM</t>
      </text>
    </comment>
    <comment ref="J17" authorId="4" shapeId="0" xr:uid="{1A40189D-AE6A-419F-BD4E-B1E34F9114D3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backup, covering for AJ</t>
      </text>
    </comment>
    <comment ref="M17" authorId="5" shapeId="0" xr:uid="{B3EE8826-550C-4DB3-9806-E39EC4245B33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POD 2</t>
      </text>
    </comment>
    <comment ref="G28" authorId="6" shapeId="0" xr:uid="{102E2697-FE4A-4AF5-A36C-DE98416C5AB7}">
      <text>
        <t>[Threaded comment]
Your version of Excel allows you to read this threaded comment; however, any edits to it will get removed if the file is opened in a newer version of Excel. Learn more: https://go.microsoft.com/fwlink/?linkid=870924
Comment:
    VM requested swap as per email 29-Oct from VC
Reply:
    Unable to perform shift - changed to AH</t>
      </text>
    </comment>
    <comment ref="O28" authorId="7" shapeId="0" xr:uid="{E724D06D-32B7-4A8F-9960-C9C82F3038CB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VM &gt; VC</t>
      </text>
    </comment>
    <comment ref="D29" authorId="8" shapeId="0" xr:uid="{8BB33C76-11CF-47E7-A72C-6C18A1FF2242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Nagaraj</t>
      </text>
    </comment>
    <comment ref="D30" authorId="9" shapeId="0" xr:uid="{3316F3C9-62BD-41FA-A454-15BFF98FEFD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Nagaraj</t>
      </text>
    </comment>
    <comment ref="G52" authorId="10" shapeId="0" xr:uid="{64AF24D8-360C-4FBD-91A0-80A80A53AEFD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confirm when resuming clinical duties</t>
      </text>
    </comment>
    <comment ref="P66" authorId="11" shapeId="0" xr:uid="{BF8319B9-5174-4525-BFB9-88BB0E294FF5}">
      <text>
        <t>[Threaded comment]
Your version of Excel allows you to read this threaded comment; however, any edits to it will get removed if the file is opened in a newer version of Excel. Learn more: https://go.microsoft.com/fwlink/?linkid=870924
Comment:
    Switching PCCU / ICU Weeks Mar and Sep</t>
      </text>
    </comment>
    <comment ref="R75" authorId="12" shapeId="0" xr:uid="{D9F5ED59-B98D-4D6A-86DB-6FD68490C99B}">
      <text>
        <t>[Threaded comment]
Your version of Excel allows you to read this threaded comment; however, any edits to it will get removed if the file is opened in a newer version of Excel. Learn more: https://go.microsoft.com/fwlink/?linkid=870924
Comment:
    Leave request 10-Nov</t>
      </text>
    </comment>
    <comment ref="P269" authorId="13" shapeId="0" xr:uid="{53396D86-BE90-46A3-A506-13C7A5F0786A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 back to PCCU week 3 ICU week 4</t>
      </text>
    </comment>
    <comment ref="I389" authorId="14" shapeId="0" xr:uid="{0839F4E9-1719-4580-B1D6-62CB64ECE399}">
      <text>
        <t>[Threaded comment]
Your version of Excel allows you to read this threaded comment; however, any edits to it will get removed if the file is opened in a newer version of Excel. Learn more: https://go.microsoft.com/fwlink/?linkid=870924
Comment:
    X2 modifier for 0.25FTE SCC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tc={81C1281E-C55D-4DC4-B63C-B21E8CD1688E}</author>
    <author>tc={9092741E-4321-4AD8-8D1F-CC22D6CC05C2}</author>
    <author>tc={534D9262-034A-4C98-BDB0-F21E55E5946E}</author>
    <author>tc={EE26BF48-67B6-438A-A363-1E02EA520B55}</author>
    <author>tc={BCC27256-62AD-41AE-8EA2-B40D017AEAD4}</author>
    <author>tc={5A548CD8-AA37-4215-9039-70838C3E4A2B}</author>
    <author>tc={9C841830-1264-432D-805F-D9D0C6F3EA5A}</author>
    <author>tc={6AC0E23B-F920-44BB-90D6-A40CB496506D}</author>
    <author>tc={AAF394E6-216C-4F53-A893-AA3EDF001BE7}</author>
    <author>tc={8D93098E-853F-4B03-BFB7-36ACD2F1113A}</author>
    <author>tc={F55BB008-91F5-40E8-B798-41AEB335A997}</author>
    <author>tc={95D243DB-6D3A-4FD1-B301-780308599B2B}</author>
    <author>tc={3AE633B4-9D3F-4447-89FD-C74F8CB93BD5}</author>
    <author>tc={A0677B7F-4A65-43F1-8551-B07F53539ACA}</author>
    <author>tc={67CE9190-F2A5-4E1D-A303-C9D100E298B8}</author>
    <author>tc={285DD90F-C25C-42E6-A314-0A00A646E718}</author>
    <author>tc={2F1204A9-B54B-4F96-9B4B-7059B8B1862E}</author>
    <author>tc={653ABF7F-1CB0-4F2C-AB66-F8BEEE0021D5}</author>
    <author>tc={822B0CE8-79D6-4FFC-A2EF-C3371B6ECA48}</author>
    <author>tc={1568E022-9C68-4E24-90EE-0730A366485C}</author>
    <author>tc={323CE5DC-E644-42CF-A83F-11F311137E05}</author>
    <author>tc={D44A5D4D-0F22-4999-8997-18027585B6DF}</author>
    <author>tc={E71B4D7F-F6E4-4033-94D0-12292F04D92C}</author>
    <author>tc={36397275-FF20-4CFE-814E-866561661BEB}</author>
    <author>tc={E500BCC0-E2BD-432F-9E5B-4540230D7735}</author>
    <author>tc={035BC627-C28E-4218-A984-04FA448B550F}</author>
    <author>tc={B1F46D19-4723-4552-B75C-1B0074B14762}</author>
    <author>tc={C02CD69B-8457-4E23-8880-A172C62FB8DE}</author>
    <author>tc={9E1C4BC6-AF62-4A21-8515-D7128E53D9AF}</author>
    <author>tc={0E64BBF2-ACA0-4B84-ACFD-5A9E54254B64}</author>
    <author>tc={494DEFFC-3D4A-4B55-8F3D-350F6F5367B3}</author>
    <author>tc={F44F8929-4D2D-439B-952A-A161A29E2A12}</author>
    <author>tc={4C49D9F7-3985-47EC-8677-05CCD8740C18}</author>
    <author>tc={C7A1B25C-988E-45E5-BA22-7A053518B52B}</author>
    <author>tc={EBD273D1-94CA-4E63-82B2-6DAE3B10A150}</author>
    <author>tc={C45C5E56-CEF5-48EE-9F3F-4578B461C2B0}</author>
    <author>tc={A813B31E-FD3C-4544-8676-AFE1E3BFA61D}</author>
    <author>tc={91D138CD-F800-4109-AE77-73837B5404E4}</author>
    <author>tc={80C9EB9F-55B5-4704-8DCF-239E2297D05B}</author>
    <author>tc={85A061AE-9D31-4E5D-819C-3D08520C98DF}</author>
    <author>tc={0CB84292-9E2D-4E35-A505-3D45B9A69FAA}</author>
    <author>tc={1F8483B8-EF1E-4E51-AB71-7F2649232AF3}</author>
    <author>tc={B61F6C26-B38F-4F0D-AE96-94CAA3CCACBD}</author>
    <author>tc={3D5A5EC2-0E76-4F87-9B52-8E1C70CDFC85}</author>
    <author>tc={DC80608E-48CA-493D-9538-F9C0A385A6B2}</author>
    <author>tc={DF784DE6-52E8-4F10-B45B-8D32C3148F35}</author>
    <author>tc={11357FD4-F607-4270-BB09-DF743C4451DA}</author>
    <author>tc={EEC0B229-C2B4-4BDD-B36B-9A6564D58A6B}</author>
    <author>tc={8B80C177-B9C6-41CB-92D6-38294A8C3F1A}</author>
    <author>tc={17924FAF-BD65-4D90-804B-D2B89D2EEE79}</author>
    <author>tc={51F60428-68BE-46E3-9CC1-C0D58E717B2A}</author>
    <author>tc={2425C85B-8924-48E7-AE49-9492C8A8D717}</author>
    <author>tc={BAB103FD-B1B6-4466-9631-CB0A9724F77E}</author>
    <author>tc={5723F24C-EF77-42C0-A41E-5169D5E3E74A}</author>
    <author>tc={D20EFF53-E5B4-42E0-A61D-7219DB314366}</author>
    <author>tc={6F5A4556-8A78-443B-A1AA-DFF07979B702}</author>
    <author>tc={DC1448B4-930C-4DC3-94E6-2B8A524E4734}</author>
    <author>tc={2FC624A5-32DF-4C0A-9AA5-2FE32DF86562}</author>
    <author>tc={FB8C61AC-1D13-4136-8B06-40F854630615}</author>
    <author>tc={D430BE7B-71DC-4856-A212-B080C4DEED96}</author>
    <author>tc={A96D38BB-01C2-457E-8114-139B9482E36B}</author>
    <author>tc={0158EC09-2EE6-4778-A82A-C23B53401B3A}</author>
    <author>tc={C8941072-9288-8A4D-ABB6-1CE1FEA0A18C}</author>
    <author>tc={CF1AD1A5-90D2-4111-92F9-E7392248F1BA}</author>
    <author>tc={079BEA70-B626-44C8-A45C-076FEF38F5C0}</author>
    <author>tc={40B5227B-982D-4A48-838A-3832E580B6B3}</author>
    <author>tc={5070E888-299D-564F-9CB0-99D14488A3D0}</author>
    <author>tc={454F4B15-0BEB-4E97-BD17-9326AC0EE021}</author>
    <author>tc={6BB2884A-6A5E-4311-BC55-10A0503C3085}</author>
    <author>tc={08A56E66-B76C-41DF-9811-9C7894BB6692}</author>
    <author>tc={2EDFEDF7-C9C5-4792-BA62-86FD5731A832}</author>
    <author>tc={8C8C77C9-18D8-49BB-982B-253D1579CDB2}</author>
    <author>tc={14E62016-1258-4BDF-B25E-5918247916B1}</author>
    <author>tc={FC860DD4-D5C9-4D52-80AA-42B78B23A998}</author>
    <author>tc={DF6949A1-D093-468E-9FCB-2577FDCC1E2D}</author>
    <author>tc={8C6FD389-DCDE-433B-9CE0-8E63FD743C68}</author>
    <author>tc={1B72F6FA-6D56-4020-9378-B1515235A878}</author>
    <author>tc={4293E32B-31F7-4834-A0D1-B18E461B9B1A}</author>
    <author>tc={AF1C226A-16F6-44B9-AEAB-8426273D2E63}</author>
    <author>tc={3F91FB5D-9E7B-4787-A087-694F17AB3101}</author>
    <author>tc={792DD8AE-CA49-4D9D-94F7-A1CE0C2E540C}</author>
    <author>tc={09349F92-D075-4096-AE10-31C32237550F}</author>
    <author>tc={DF882877-7152-498A-A67A-BDBA05664DD6}</author>
    <author>tc={1AF21B90-0A0A-4CE6-8A51-90E3A36022CB}</author>
    <author>tc={F4CA22D4-8BEF-4D41-A65D-3E068F7A6476}</author>
  </authors>
  <commentList>
    <comment ref="I171" authorId="0" shapeId="0" xr:uid="{81C1281E-C55D-4DC4-B63C-B21E8CD1688E}">
      <text>
        <t>[Threaded comment]
Your version of Excel allows you to read this threaded comment; however, any edits to it will get removed if the file is opened in a newer version of Excel. Learn more: https://go.microsoft.com/fwlink/?linkid=870924
Comment:
    CL</t>
      </text>
    </comment>
    <comment ref="G179" authorId="1" shapeId="0" xr:uid="{9092741E-4321-4AD8-8D1F-CC22D6CC05C2}">
      <text>
        <t>[Threaded comment]
Your version of Excel allows you to read this threaded comment; however, any edits to it will get removed if the file is opened in a newer version of Excel. Learn more: https://go.microsoft.com/fwlink/?linkid=870924
Comment:
    SL - requested 12-June</t>
      </text>
    </comment>
    <comment ref="M207" authorId="2" shapeId="0" xr:uid="{534D9262-034A-4C98-BDB0-F21E55E5946E}">
      <text>
        <t>[Threaded comment]
Your version of Excel allows you to read this threaded comment; however, any edits to it will get removed if the file is opened in a newer version of Excel. Learn more: https://go.microsoft.com/fwlink/?linkid=870924
Comment:
    sick</t>
      </text>
    </comment>
    <comment ref="D208" authorId="3" shapeId="0" xr:uid="{EE26BF48-67B6-438A-A363-1E02EA520B55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Landy</t>
      </text>
    </comment>
    <comment ref="M208" authorId="4" shapeId="0" xr:uid="{BCC27256-62AD-41AE-8EA2-B40D017AEAD4}">
      <text>
        <t>[Threaded comment]
Your version of Excel allows you to read this threaded comment; however, any edits to it will get removed if the file is opened in a newer version of Excel. Learn more: https://go.microsoft.com/fwlink/?linkid=870924
Comment:
    sick</t>
      </text>
    </comment>
    <comment ref="D215" authorId="5" shapeId="0" xr:uid="{5A548CD8-AA37-4215-9039-70838C3E4A2B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O'donoghue</t>
      </text>
    </comment>
    <comment ref="J215" authorId="6" shapeId="0" xr:uid="{9C841830-1264-432D-805F-D9D0C6F3EA5A}">
      <text>
        <t>[Threaded comment]
Your version of Excel allows you to read this threaded comment; however, any edits to it will get removed if the file is opened in a newer version of Excel. Learn more: https://go.microsoft.com/fwlink/?linkid=870924
Comment:
    SL 2-8 August</t>
      </text>
    </comment>
    <comment ref="M215" authorId="7" shapeId="0" xr:uid="{6AC0E23B-F920-44BB-90D6-A40CB496506D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backup</t>
      </text>
    </comment>
    <comment ref="P215" authorId="8" shapeId="0" xr:uid="{AAF394E6-216C-4F53-A893-AA3EDF001BE7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outreach</t>
      </text>
    </comment>
    <comment ref="P216" authorId="9" shapeId="0" xr:uid="{8D93098E-853F-4B03-BFB7-36ACD2F1113A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CST</t>
      </text>
    </comment>
    <comment ref="M227" authorId="10" shapeId="0" xr:uid="{F55BB008-91F5-40E8-B798-41AEB335A997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CST</t>
      </text>
    </comment>
    <comment ref="R227" authorId="11" shapeId="0" xr:uid="{95D243DB-6D3A-4FD1-B301-780308599B2B}">
      <text>
        <t>[Threaded comment]
Your version of Excel allows you to read this threaded comment; however, any edits to it will get removed if the file is opened in a newer version of Excel. Learn more: https://go.microsoft.com/fwlink/?linkid=870924
Comment:
    SL</t>
      </text>
    </comment>
    <comment ref="M231" authorId="12" shapeId="0" xr:uid="{3AE633B4-9D3F-4447-89FD-C74F8CB93BD5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RDO</t>
      </text>
    </comment>
    <comment ref="G234" authorId="13" shapeId="0" xr:uid="{A0677B7F-4A65-43F1-8551-B07F53539ACA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RDO</t>
      </text>
    </comment>
    <comment ref="L234" authorId="14" shapeId="0" xr:uid="{67CE9190-F2A5-4E1D-A303-C9D100E298B8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Outreach</t>
      </text>
    </comment>
    <comment ref="P234" authorId="15" shapeId="0" xr:uid="{285DD90F-C25C-42E6-A314-0A00A646E718}">
      <text>
        <t>[Threaded comment]
Your version of Excel allows you to read this threaded comment; however, any edits to it will get removed if the file is opened in a newer version of Excel. Learn more: https://go.microsoft.com/fwlink/?linkid=870924
Comment:
    Swapped week with ML to allow for PCCU following week</t>
      </text>
    </comment>
    <comment ref="I235" authorId="16" shapeId="0" xr:uid="{2F1204A9-B54B-4F96-9B4B-7059B8B1862E}">
      <text>
        <t>[Threaded comment]
Your version of Excel allows you to read this threaded comment; however, any edits to it will get removed if the file is opened in a newer version of Excel. Learn more: https://go.microsoft.com/fwlink/?linkid=870924
Comment:
    Covid</t>
      </text>
    </comment>
    <comment ref="G236" authorId="17" shapeId="0" xr:uid="{653ABF7F-1CB0-4F2C-AB66-F8BEEE0021D5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CST</t>
      </text>
    </comment>
    <comment ref="I236" authorId="18" shapeId="0" xr:uid="{822B0CE8-79D6-4FFC-A2EF-C3371B6ECA48}">
      <text>
        <t>[Threaded comment]
Your version of Excel allows you to read this threaded comment; however, any edits to it will get removed if the file is opened in a newer version of Excel. Learn more: https://go.microsoft.com/fwlink/?linkid=870924
Comment:
    Covid</t>
      </text>
    </comment>
    <comment ref="M236" authorId="19" shapeId="0" xr:uid="{1568E022-9C68-4E24-90EE-0730A366485C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Pod 2</t>
      </text>
    </comment>
    <comment ref="G237" authorId="20" shapeId="0" xr:uid="{323CE5DC-E644-42CF-A83F-11F311137E05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Pod 2</t>
      </text>
    </comment>
    <comment ref="M237" authorId="21" shapeId="0" xr:uid="{D44A5D4D-0F22-4999-8997-18027585B6DF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RDO</t>
      </text>
    </comment>
    <comment ref="G238" authorId="22" shapeId="0" xr:uid="{E71B4D7F-F6E4-4033-94D0-12292F04D92C}">
      <text>
        <t>[Threaded comment]
Your version of Excel allows you to read this threaded comment; however, any edits to it will get removed if the file is opened in a newer version of Excel. Learn more: https://go.microsoft.com/fwlink/?linkid=870924
Comment:
    RL until 12:30 - OR in pm</t>
      </text>
    </comment>
    <comment ref="K238" authorId="23" shapeId="0" xr:uid="{36397275-FF20-4CFE-814E-866561661BEB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CST</t>
      </text>
    </comment>
    <comment ref="L238" authorId="24" shapeId="0" xr:uid="{E500BCC0-E2BD-432F-9E5B-4540230D7735}">
      <text>
        <t>[Threaded comment]
Your version of Excel allows you to read this threaded comment; however, any edits to it will get removed if the file is opened in a newer version of Excel. Learn more: https://go.microsoft.com/fwlink/?linkid=870924
Comment:
    OR until 12:30</t>
      </text>
    </comment>
    <comment ref="M241" authorId="25" shapeId="0" xr:uid="{035BC627-C28E-4218-A984-04FA448B550F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RDO</t>
      </text>
    </comment>
    <comment ref="P241" authorId="26" shapeId="0" xr:uid="{B1F46D19-4723-4552-B75C-1B0074B14762}">
      <text>
        <t>[Threaded comment]
Your version of Excel allows you to read this threaded comment; however, any edits to it will get removed if the file is opened in a newer version of Excel. Learn more: https://go.microsoft.com/fwlink/?linkid=870924
Comment:
    Swapped to PCCU</t>
      </text>
    </comment>
    <comment ref="L243" authorId="27" shapeId="0" xr:uid="{C02CD69B-8457-4E23-8880-A172C62FB8DE}">
      <text>
        <t>[Threaded comment]
Your version of Excel allows you to read this threaded comment; however, any edits to it will get removed if the file is opened in a newer version of Excel. Learn more: https://go.microsoft.com/fwlink/?linkid=870924
Comment:
    Swap with AH who had CST
Reply:
    @Alex Grosso Swapped back to POD 1 as VM no longer needs to go to TPCH.</t>
      </text>
    </comment>
    <comment ref="O243" authorId="28" shapeId="0" xr:uid="{9E1C4BC6-AF62-4A21-8515-D7128E53D9AF}">
      <text>
        <t>[Threaded comment]
Your version of Excel allows you to read this threaded comment; however, any edits to it will get removed if the file is opened in a newer version of Excel. Learn more: https://go.microsoft.com/fwlink/?linkid=870924
Comment:
    @Alex Grosso swapped back to CST as no longer needs to cover POD 1 for VM</t>
      </text>
    </comment>
    <comment ref="O244" authorId="29" shapeId="0" xr:uid="{0E64BBF2-ACA0-4B84-ACFD-5A9E54254B64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back-up</t>
      </text>
    </comment>
    <comment ref="M245" authorId="30" shapeId="0" xr:uid="{494DEFFC-3D4A-4B55-8F3D-350F6F5367B3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CST</t>
      </text>
    </comment>
    <comment ref="M248" authorId="31" shapeId="0" xr:uid="{F44F8929-4D2D-439B-952A-A161A29E2A12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CST</t>
      </text>
    </comment>
    <comment ref="G250" authorId="32" shapeId="0" xr:uid="{4C49D9F7-3985-47EC-8677-05CCD8740C18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CST - covering ML leave</t>
      </text>
    </comment>
    <comment ref="J250" authorId="33" shapeId="0" xr:uid="{C7A1B25C-988E-45E5-BA22-7A053518B52B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Outreach</t>
      </text>
    </comment>
    <comment ref="J251" authorId="34" shapeId="0" xr:uid="{EBD273D1-94CA-4E63-82B2-6DAE3B10A15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CST</t>
      </text>
    </comment>
    <comment ref="M252" authorId="35" shapeId="0" xr:uid="{C45C5E56-CEF5-48EE-9F3F-4578B461C2B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RDO</t>
      </text>
    </comment>
    <comment ref="I255" authorId="36" shapeId="0" xr:uid="{A813B31E-FD3C-4544-8676-AFE1E3BFA61D}">
      <text>
        <t>[Threaded comment]
Your version of Excel allows you to read this threaded comment; however, any edits to it will get removed if the file is opened in a newer version of Excel. Learn more: https://go.microsoft.com/fwlink/?linkid=870924
Comment:
    swapped with pg</t>
      </text>
    </comment>
    <comment ref="J255" authorId="37" shapeId="0" xr:uid="{91D138CD-F800-4109-AE77-73837B5404E4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CST</t>
      </text>
    </comment>
    <comment ref="J256" authorId="38" shapeId="0" xr:uid="{80C9EB9F-55B5-4704-8DCF-239E2297D05B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Backup</t>
      </text>
    </comment>
    <comment ref="O256" authorId="39" shapeId="0" xr:uid="{85A061AE-9D31-4E5D-819C-3D08520C98DF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CST - cover for ML</t>
      </text>
    </comment>
    <comment ref="J257" authorId="40" shapeId="0" xr:uid="{0CB84292-9E2D-4E35-A505-3D45B9A69FAA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CST</t>
      </text>
    </comment>
    <comment ref="J258" authorId="41" shapeId="0" xr:uid="{1F8483B8-EF1E-4E51-AB71-7F2649232AF3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Back-up</t>
      </text>
    </comment>
    <comment ref="O258" authorId="42" shapeId="0" xr:uid="{B61F6C26-B38F-4F0D-AE96-94CAA3CCACBD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CST - cover for ML</t>
      </text>
    </comment>
    <comment ref="J262" authorId="43" shapeId="0" xr:uid="{3D5A5EC2-0E76-4F87-9B52-8E1C70CDFC85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Backup</t>
      </text>
    </comment>
    <comment ref="K262" authorId="44" shapeId="0" xr:uid="{DC80608E-48CA-493D-9538-F9C0A385A6B2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CST - cover for ML</t>
      </text>
    </comment>
    <comment ref="M262" authorId="45" shapeId="0" xr:uid="{DF784DE6-52E8-4F10-B45B-8D32C3148F35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CST
now Carers Leave</t>
      </text>
    </comment>
    <comment ref="D263" authorId="46" shapeId="0" xr:uid="{11357FD4-F607-4270-BB09-DF743C4451DA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VC</t>
      </text>
    </comment>
    <comment ref="G263" authorId="47" shapeId="0" xr:uid="{EEC0B229-C2B4-4BDD-B36B-9A6564D58A6B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outreach</t>
      </text>
    </comment>
    <comment ref="J263" authorId="48" shapeId="0" xr:uid="{8B80C177-B9C6-41CB-92D6-38294A8C3F1A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CST</t>
      </text>
    </comment>
    <comment ref="O263" authorId="49" shapeId="0" xr:uid="{17924FAF-BD65-4D90-804B-D2B89D2EEE79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back up. Cover for VC</t>
      </text>
    </comment>
    <comment ref="D264" authorId="50" shapeId="0" xr:uid="{51F60428-68BE-46E3-9CC1-C0D58E717B2A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AJ</t>
      </text>
    </comment>
    <comment ref="G264" authorId="51" shapeId="0" xr:uid="{2425C85B-8924-48E7-AE49-9492C8A8D717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back up</t>
      </text>
    </comment>
    <comment ref="J264" authorId="52" shapeId="0" xr:uid="{BAB103FD-B1B6-4466-9631-CB0A9724F77E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CST</t>
      </text>
    </comment>
    <comment ref="G265" authorId="53" shapeId="0" xr:uid="{5723F24C-EF77-42C0-A41E-5169D5E3E74A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CST</t>
      </text>
    </comment>
    <comment ref="J265" authorId="54" shapeId="0" xr:uid="{D20EFF53-E5B4-42E0-A61D-7219DB314366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backup</t>
      </text>
    </comment>
    <comment ref="D272" authorId="55" shapeId="0" xr:uid="{6F5A4556-8A78-443B-A1AA-DFF07979B702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PG - swapped with GN</t>
      </text>
    </comment>
    <comment ref="D273" authorId="56" shapeId="0" xr:uid="{DC1448B4-930C-4DC3-94E6-2B8A524E4734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GN - Swapped with PG</t>
      </text>
    </comment>
    <comment ref="D284" authorId="57" shapeId="0" xr:uid="{2FC624A5-32DF-4C0A-9AA5-2FE32DF86562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JM</t>
      </text>
    </comment>
    <comment ref="G290" authorId="58" shapeId="0" xr:uid="{FB8C61AC-1D13-4136-8B06-40F854630615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RDO</t>
      </text>
    </comment>
    <comment ref="G292" authorId="59" shapeId="0" xr:uid="{D430BE7B-71DC-4856-A212-B080C4DEED96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CST</t>
      </text>
    </comment>
    <comment ref="M304" authorId="60" shapeId="0" xr:uid="{A96D38BB-01C2-457E-8114-139B9482E36B}">
      <text>
        <t>[Threaded comment]
Your version of Excel allows you to read this threaded comment; however, any edits to it will get removed if the file is opened in a newer version of Excel. Learn more: https://go.microsoft.com/fwlink/?linkid=870924
Comment:
    Swapped week with VC
Reply:
    swapped backup shift with GN</t>
      </text>
    </comment>
    <comment ref="O305" authorId="61" shapeId="0" xr:uid="{0158EC09-2EE6-4778-A82A-C23B53401B3A}">
      <text>
        <t>[Threaded comment]
Your version of Excel allows you to read this threaded comment; however, any edits to it will get removed if the file is opened in a newer version of Excel. Learn more: https://go.microsoft.com/fwlink/?linkid=870924
Comment:
    No RDO following week</t>
      </text>
    </comment>
    <comment ref="R305" authorId="62" shapeId="0" xr:uid="{C8941072-9288-8A4D-ABB6-1CE1FEA0A18C}">
      <text>
        <t>[Threaded comment]
Your version of Excel allows you to read this threaded comment; however, any edits to it will get removed if the file is opened in a newer version of Excel. Learn more: https://go.microsoft.com/fwlink/?linkid=870924
Comment:
    swapped with AJ</t>
      </text>
    </comment>
    <comment ref="D306" authorId="63" shapeId="0" xr:uid="{CF1AD1A5-90D2-4111-92F9-E7392248F1BA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AJ</t>
      </text>
    </comment>
    <comment ref="M306" authorId="64" shapeId="0" xr:uid="{079BEA70-B626-44C8-A45C-076FEF38F5C0}">
      <text>
        <t>[Threaded comment]
Your version of Excel allows you to read this threaded comment; however, any edits to it will get removed if the file is opened in a newer version of Excel. Learn more: https://go.microsoft.com/fwlink/?linkid=870924
Comment:
    swap with SM</t>
      </text>
    </comment>
    <comment ref="G318" authorId="65" shapeId="0" xr:uid="{40B5227B-982D-4A48-838A-3832E580B6B3}">
      <text>
        <t>[Threaded comment]
Your version of Excel allows you to read this threaded comment; however, any edits to it will get removed if the file is opened in a newer version of Excel. Learn more: https://go.microsoft.com/fwlink/?linkid=870924
Comment:
    swapped with DG</t>
      </text>
    </comment>
    <comment ref="N318" authorId="66" shapeId="0" xr:uid="{5070E888-299D-564F-9CB0-99D14488A3D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POD 1</t>
      </text>
    </comment>
    <comment ref="D322" authorId="67" shapeId="0" xr:uid="{454F4B15-0BEB-4E97-BD17-9326AC0EE021}">
      <text>
        <t>[Threaded comment]
Your version of Excel allows you to read this threaded comment; however, any edits to it will get removed if the file is opened in a newer version of Excel. Learn more: https://go.microsoft.com/fwlink/?linkid=870924
Comment:
    swapped with AJ</t>
      </text>
    </comment>
    <comment ref="Q326" authorId="68" shapeId="0" xr:uid="{6BB2884A-6A5E-4311-BC55-10A0503C3085}">
      <text>
        <t>[Threaded comment]
Your version of Excel allows you to read this threaded comment; however, any edits to it will get removed if the file is opened in a newer version of Excel. Learn more: https://go.microsoft.com/fwlink/?linkid=870924
Comment:
    swapped CST and RDO</t>
      </text>
    </comment>
    <comment ref="D328" authorId="69" shapeId="0" xr:uid="{08A56E66-B76C-41DF-9811-9C7894BB6692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Marment</t>
      </text>
    </comment>
    <comment ref="D329" authorId="70" shapeId="0" xr:uid="{2EDFEDF7-C9C5-4792-BA62-86FD5731A832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Garrett</t>
      </text>
    </comment>
    <comment ref="Q329" authorId="71" shapeId="0" xr:uid="{8C8C77C9-18D8-49BB-982B-253D1579CDB2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CST, covering shift for AH</t>
      </text>
    </comment>
    <comment ref="N333" authorId="72" shapeId="0" xr:uid="{14E62016-1258-4BDF-B25E-5918247916B1}">
      <text>
        <t>[Threaded comment]
Your version of Excel allows you to read this threaded comment; however, any edits to it will get removed if the file is opened in a newer version of Excel. Learn more: https://go.microsoft.com/fwlink/?linkid=870924
Comment:
    Carers leave req 22-Nov</t>
      </text>
    </comment>
    <comment ref="Q334" authorId="73" shapeId="0" xr:uid="{FC860DD4-D5C9-4D52-80AA-42B78B23A998}">
      <text>
        <t>[Threaded comment]
Your version of Excel allows you to read this threaded comment; however, any edits to it will get removed if the file is opened in a newer version of Excel. Learn more: https://go.microsoft.com/fwlink/?linkid=870924
Comment:
    swapped RDO request 31-Oct</t>
      </text>
    </comment>
    <comment ref="Q335" authorId="74" shapeId="0" xr:uid="{DF6949A1-D093-468E-9FCB-2577FDCC1E2D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RDO due to SL</t>
      </text>
    </comment>
    <comment ref="M346" authorId="75" shapeId="0" xr:uid="{8C6FD389-DCDE-433B-9CE0-8E63FD743C68}">
      <text>
        <t>[Threaded comment]
Your version of Excel allows you to read this threaded comment; however, any edits to it will get removed if the file is opened in a newer version of Excel. Learn more: https://go.microsoft.com/fwlink/?linkid=870924
Comment:
    swapped week with VC</t>
      </text>
    </comment>
    <comment ref="K350" authorId="76" shapeId="0" xr:uid="{1B72F6FA-6D56-4020-9378-B1515235A878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back-up, requested change from AH 10-November</t>
      </text>
    </comment>
    <comment ref="O350" authorId="77" shapeId="0" xr:uid="{4293E32B-31F7-4834-A0D1-B18E461B9B1A}">
      <text>
        <t>[Threaded comment]
Your version of Excel allows you to read this threaded comment; however, any edits to it will get removed if the file is opened in a newer version of Excel. Learn more: https://go.microsoft.com/fwlink/?linkid=870924
Comment:
    Swapped RDO</t>
      </text>
    </comment>
    <comment ref="J353" authorId="78" shapeId="0" xr:uid="{AF1C226A-16F6-44B9-AEAB-8426273D2E63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CST - changed to backup to cover EM</t>
      </text>
    </comment>
    <comment ref="M353" authorId="79" shapeId="0" xr:uid="{3F91FB5D-9E7B-4787-A087-694F17AB3101}">
      <text>
        <t>[Threaded comment]
Your version of Excel allows you to read this threaded comment; however, any edits to it will get removed if the file is opened in a newer version of Excel. Learn more: https://go.microsoft.com/fwlink/?linkid=870924
Comment:
    Swaps resulted in 3 on calls - EM will cover</t>
      </text>
    </comment>
    <comment ref="F355" authorId="80" shapeId="0" xr:uid="{792DD8AE-CA49-4D9D-94F7-A1CE0C2E540C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CST, covering for SM</t>
      </text>
    </comment>
    <comment ref="Q355" authorId="81" shapeId="0" xr:uid="{09349F92-D075-4096-AE10-31C32237550F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Pod 2, swapped with EM</t>
      </text>
    </comment>
    <comment ref="O356" authorId="82" shapeId="0" xr:uid="{DF882877-7152-498A-A67A-BDBA05664DD6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POD 2</t>
      </text>
    </comment>
    <comment ref="Q356" authorId="83" shapeId="0" xr:uid="{1AF21B90-0A0A-4CE6-8A51-90E3A36022C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was RDO </t>
      </text>
    </comment>
    <comment ref="P357" authorId="84" shapeId="0" xr:uid="{F4CA22D4-8BEF-4D41-A65D-3E068F7A6476}">
      <text>
        <t>[Threaded comment]
Your version of Excel allows you to read this threaded comment; however, any edits to it will get removed if the file is opened in a newer version of Excel. Learn more: https://go.microsoft.com/fwlink/?linkid=870924
Comment:
    Covering AJ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<sst xmlns="http://schemas.openxmlformats.org/spreadsheetml/2006/main" count="9257" uniqueCount="201">
  <si>
    <t>ICU SMO Roster</t>
  </si>
  <si>
    <t>Roster Checks</t>
  </si>
  <si>
    <t>Comments</t>
  </si>
  <si>
    <t>Oncall</t>
  </si>
  <si>
    <t>Wk</t>
  </si>
  <si>
    <t>Milford</t>
  </si>
  <si>
    <t>Campbell</t>
  </si>
  <si>
    <t>Grosso</t>
  </si>
  <si>
    <t>Moore</t>
  </si>
  <si>
    <t>Landy</t>
  </si>
  <si>
    <t>Scott</t>
  </si>
  <si>
    <t>Masurkar</t>
  </si>
  <si>
    <t>Justus</t>
  </si>
  <si>
    <t>Gutierrez</t>
  </si>
  <si>
    <t>Haggerty</t>
  </si>
  <si>
    <t>O'Donoghue</t>
  </si>
  <si>
    <t>Marment</t>
  </si>
  <si>
    <t>Nagaraj</t>
  </si>
  <si>
    <t>Garrett</t>
  </si>
  <si>
    <t>POD 1</t>
  </si>
  <si>
    <t>POD 2</t>
  </si>
  <si>
    <t>Back-up</t>
  </si>
  <si>
    <t>Outreach</t>
  </si>
  <si>
    <t>CST</t>
  </si>
  <si>
    <t>QF</t>
  </si>
  <si>
    <t>Clinic</t>
  </si>
  <si>
    <t>SR Teaching</t>
  </si>
  <si>
    <t>Status</t>
  </si>
  <si>
    <t>Mon</t>
  </si>
  <si>
    <t>Pub Hol</t>
  </si>
  <si>
    <t>SD</t>
  </si>
  <si>
    <t>FINAL</t>
  </si>
  <si>
    <t>Tues</t>
  </si>
  <si>
    <t>Holidays</t>
  </si>
  <si>
    <t>RDO</t>
  </si>
  <si>
    <t>Wed</t>
  </si>
  <si>
    <t>QF/Outreach</t>
  </si>
  <si>
    <t>Leave</t>
  </si>
  <si>
    <t>*</t>
  </si>
  <si>
    <t>Thur</t>
  </si>
  <si>
    <t>Fri</t>
  </si>
  <si>
    <t>Sat</t>
  </si>
  <si>
    <t>1st on WE</t>
  </si>
  <si>
    <t>Sun</t>
  </si>
  <si>
    <t>PCCU</t>
  </si>
  <si>
    <t>Tue</t>
  </si>
  <si>
    <t>Thu</t>
  </si>
  <si>
    <t>Outreach/QF</t>
  </si>
  <si>
    <t>N/A</t>
  </si>
  <si>
    <t>S&amp;CC</t>
  </si>
  <si>
    <t>PDL</t>
  </si>
  <si>
    <t>DLN</t>
  </si>
  <si>
    <t>ADF</t>
  </si>
  <si>
    <t>DRAFT</t>
  </si>
  <si>
    <t>Primary</t>
  </si>
  <si>
    <t>Vivas</t>
  </si>
  <si>
    <t>LSL</t>
  </si>
  <si>
    <t>CICM</t>
  </si>
  <si>
    <t>Gr Rounds</t>
  </si>
  <si>
    <t>Show Hol</t>
  </si>
  <si>
    <t>School Hol</t>
  </si>
  <si>
    <t> </t>
  </si>
  <si>
    <t>M&amp;M</t>
  </si>
  <si>
    <t>Shift Name</t>
  </si>
  <si>
    <t>Total Days</t>
  </si>
  <si>
    <t>SMO</t>
  </si>
  <si>
    <t>Monday</t>
  </si>
  <si>
    <t>1st On PH</t>
  </si>
  <si>
    <t>Tuesday</t>
  </si>
  <si>
    <t>Wednesday</t>
  </si>
  <si>
    <t>Thursday</t>
  </si>
  <si>
    <t>Friday</t>
  </si>
  <si>
    <t>Saturday</t>
  </si>
  <si>
    <t>Sunday</t>
  </si>
  <si>
    <t>Fridays</t>
  </si>
  <si>
    <t>%</t>
  </si>
  <si>
    <t>Friday OC</t>
  </si>
  <si>
    <t>FTE</t>
  </si>
  <si>
    <t>Average OC per FTE</t>
  </si>
  <si>
    <t>Percentage of shifts OC</t>
  </si>
  <si>
    <t>Percentage of shifts CST</t>
  </si>
  <si>
    <t>Weekly Roster - 2024 (1)</t>
  </si>
  <si>
    <t>Wk 2</t>
  </si>
  <si>
    <t>Week starting</t>
  </si>
  <si>
    <t>On Call</t>
  </si>
  <si>
    <t>Public Holiday</t>
  </si>
  <si>
    <t>Wk 3</t>
  </si>
  <si>
    <t>QFIRST</t>
  </si>
  <si>
    <t>Wk 4</t>
  </si>
  <si>
    <t>Wk 1</t>
  </si>
  <si>
    <t>Weekly Roster - 2024 (2)</t>
  </si>
  <si>
    <t>Weekly Roster - 2024 (3)</t>
  </si>
  <si>
    <t>Weekly Roster - 2024 (4)</t>
  </si>
  <si>
    <t>Non-clinical</t>
  </si>
  <si>
    <t>Notes/Portfolios</t>
  </si>
  <si>
    <t>Rostering Template</t>
  </si>
  <si>
    <t>VC</t>
  </si>
  <si>
    <t>X</t>
  </si>
  <si>
    <t>CST on Thurs</t>
  </si>
  <si>
    <t>AG</t>
  </si>
  <si>
    <t>No Weekends Wk2</t>
  </si>
  <si>
    <t>JM</t>
  </si>
  <si>
    <t>0.25 CST</t>
  </si>
  <si>
    <t>ML</t>
  </si>
  <si>
    <t>RDO Fridays, Split weekends</t>
  </si>
  <si>
    <t>CS</t>
  </si>
  <si>
    <t>Split weekends</t>
  </si>
  <si>
    <t>VM</t>
  </si>
  <si>
    <t>Director CST</t>
  </si>
  <si>
    <t>AJ</t>
  </si>
  <si>
    <t xml:space="preserve"> </t>
  </si>
  <si>
    <t>DG</t>
  </si>
  <si>
    <t>AH</t>
  </si>
  <si>
    <t>Griffith Uni</t>
  </si>
  <si>
    <t>SOD</t>
  </si>
  <si>
    <t>ADF, swap pccu march and september</t>
  </si>
  <si>
    <t>Week 2</t>
  </si>
  <si>
    <t>SM</t>
  </si>
  <si>
    <t>Week 4</t>
  </si>
  <si>
    <t>GN</t>
  </si>
  <si>
    <t>PG</t>
  </si>
  <si>
    <t>EM</t>
  </si>
  <si>
    <t>Max Leave</t>
  </si>
  <si>
    <t>(5 on)</t>
  </si>
  <si>
    <t>NB. 15-May = Week 1</t>
  </si>
  <si>
    <t>School Holidays</t>
  </si>
  <si>
    <t>X-mas Eve</t>
  </si>
  <si>
    <t>10/12/2022 – 22/01/2023</t>
  </si>
  <si>
    <t>X-mas</t>
  </si>
  <si>
    <t>MP</t>
  </si>
  <si>
    <t>01/04/2023 – 16/04/2023</t>
  </si>
  <si>
    <t>Box Day</t>
  </si>
  <si>
    <t>24/06/2023 – 09/07/2023</t>
  </si>
  <si>
    <t>NYE</t>
  </si>
  <si>
    <t>16/09/2023 – 02/10/2023</t>
  </si>
  <si>
    <t>NYD</t>
  </si>
  <si>
    <t>AMW</t>
  </si>
  <si>
    <t>09/12/2023 – 21/01/2024</t>
  </si>
  <si>
    <t>GF</t>
  </si>
  <si>
    <t>EaM</t>
  </si>
  <si>
    <t>Leave?</t>
  </si>
  <si>
    <t>P-1st</t>
  </si>
  <si>
    <t>Shah/Landy</t>
  </si>
  <si>
    <t>Support</t>
  </si>
  <si>
    <t>RDO?</t>
  </si>
  <si>
    <t>P-Support</t>
  </si>
  <si>
    <t>P-Supp</t>
  </si>
  <si>
    <t>P-support</t>
  </si>
  <si>
    <t>off</t>
  </si>
  <si>
    <t>noosa</t>
  </si>
  <si>
    <t xml:space="preserve">Support </t>
  </si>
  <si>
    <t>support</t>
  </si>
  <si>
    <t>POD1</t>
  </si>
  <si>
    <t>1st on PH</t>
  </si>
  <si>
    <t>PH</t>
  </si>
  <si>
    <t>leave</t>
  </si>
  <si>
    <t>Sick leave</t>
  </si>
  <si>
    <t>Subedi</t>
  </si>
  <si>
    <t>Watts</t>
  </si>
  <si>
    <t>Supprt</t>
  </si>
  <si>
    <t>Stanley</t>
  </si>
  <si>
    <t>Q3</t>
  </si>
  <si>
    <t>Back-up/SR</t>
  </si>
  <si>
    <t>Outreach/SR</t>
  </si>
  <si>
    <t>Army</t>
  </si>
  <si>
    <t>Non-clinical/SR</t>
  </si>
  <si>
    <t>ALS2</t>
  </si>
  <si>
    <t>Non-Clinical</t>
  </si>
  <si>
    <t>CST/SR</t>
  </si>
  <si>
    <t>RBWH</t>
  </si>
  <si>
    <t>A&amp;TSI</t>
  </si>
  <si>
    <t>UQ</t>
  </si>
  <si>
    <t>Airway</t>
  </si>
  <si>
    <t>1st</t>
  </si>
  <si>
    <t>Q4</t>
  </si>
  <si>
    <t xml:space="preserve">Outreach </t>
  </si>
  <si>
    <t>Brisbane</t>
  </si>
  <si>
    <t>Uni</t>
  </si>
  <si>
    <t>DonateLife</t>
  </si>
  <si>
    <t>SOT</t>
  </si>
  <si>
    <t>vivas</t>
  </si>
  <si>
    <t>Vivas?</t>
  </si>
  <si>
    <t>b</t>
  </si>
  <si>
    <t>Open Disc</t>
  </si>
  <si>
    <t>CICM Board</t>
  </si>
  <si>
    <t>SL</t>
  </si>
  <si>
    <t>Weekly Roster - 2023 (6)</t>
  </si>
  <si>
    <t>Roster Number</t>
  </si>
  <si>
    <t>Date</t>
  </si>
  <si>
    <t>Published</t>
  </si>
  <si>
    <t>Archived</t>
  </si>
  <si>
    <t>Yes</t>
  </si>
  <si>
    <t>No</t>
  </si>
  <si>
    <t>Link to SR Teaching</t>
  </si>
  <si>
    <t>Weekly Roster- 2023 (7)</t>
  </si>
  <si>
    <t>Weekly Roster- 2023 (8)</t>
  </si>
  <si>
    <t>Weekly Roster- 2023 (9)</t>
  </si>
  <si>
    <t>Weekly Roster- 2023 (10)</t>
  </si>
  <si>
    <t>Weekly Roster- 2023 (11)</t>
  </si>
  <si>
    <t>Weekly Roster - 2023 (12)</t>
  </si>
  <si>
    <t>Weekly Roster - 2023 (13)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</si>
</sst>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dd/mm/yyyy;@"/>
    <numFmt numFmtId="165" formatCode="[$-409]d\-mmm\-yyyy;@"/>
    <numFmt numFmtId="166" formatCode="[$-409]d\-mmm;@"/>
    <numFmt numFmtId="167" formatCode="0.0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color rgb="FFFFFFFF"/>
      <name val="Calibr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2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sz val="9"/>
      <color indexed="81"/>
      <name val="Tahoma"/>
      <charset val="1"/>
    </font>
  </fonts>
  <fills count="5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CF1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C5D0D4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8D4FA"/>
        <bgColor indexed="64"/>
      </patternFill>
    </fill>
    <fill>
      <patternFill patternType="solid">
        <fgColor rgb="FFFACFDD"/>
        <bgColor indexed="64"/>
      </patternFill>
    </fill>
    <fill>
      <patternFill patternType="solid">
        <fgColor rgb="FFC9EBA4"/>
        <bgColor indexed="64"/>
      </patternFill>
    </fill>
    <fill>
      <patternFill patternType="solid">
        <fgColor rgb="FFFAF89B"/>
        <bgColor indexed="64"/>
      </patternFill>
    </fill>
    <fill>
      <patternFill patternType="solid">
        <fgColor rgb="FFAFC0E0"/>
        <bgColor indexed="64"/>
      </patternFill>
    </fill>
    <fill>
      <patternFill patternType="solid">
        <fgColor rgb="FFFCB272"/>
        <bgColor indexed="64"/>
      </patternFill>
    </fill>
    <fill>
      <patternFill patternType="solid">
        <fgColor rgb="FFE2F0D8"/>
        <bgColor indexed="64"/>
      </patternFill>
    </fill>
    <fill>
      <patternFill patternType="solid">
        <fgColor rgb="FFA9DEFC"/>
        <bgColor indexed="64"/>
      </patternFill>
    </fill>
    <fill>
      <patternFill patternType="solid">
        <fgColor rgb="FFFADB9D"/>
        <bgColor indexed="64"/>
      </patternFill>
    </fill>
    <fill>
      <patternFill patternType="solid">
        <fgColor rgb="FFE3FCF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CFC72"/>
        <bgColor indexed="64"/>
      </patternFill>
    </fill>
    <fill>
      <patternFill patternType="solid">
        <fgColor rgb="FF375623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203764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D9E1F2"/>
        <bgColor indexed="64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rgb="FFE7E6E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medium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/>
      <bottom style="medium">
        <color rgb="FF000000"/>
      </bottom>
      <diagonal/>
    </border>
    <border>
      <left/>
      <right style="double">
        <color theme="1" tint="0.34998626667073579"/>
      </right>
      <top/>
      <bottom style="medium">
        <color rgb="FF00000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theme="0"/>
      </bottom>
      <diagonal/>
    </border>
    <border>
      <left style="medium">
        <color rgb="FF000000"/>
      </left>
      <right style="medium">
        <color rgb="FF000000"/>
      </right>
      <top style="thin">
        <color theme="0"/>
      </top>
      <bottom style="thin">
        <color theme="0"/>
      </bottom>
      <diagonal/>
    </border>
    <border>
      <left style="medium">
        <color rgb="FF000000"/>
      </left>
      <right style="medium">
        <color rgb="FF000000"/>
      </right>
      <top style="thin">
        <color theme="0"/>
      </top>
      <bottom style="medium">
        <color indexed="64"/>
      </bottom>
      <diagonal/>
    </border>
    <border>
      <left style="thin">
        <color theme="0" tint="-4.9989318521683403E-2"/>
      </left>
      <right/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medium">
        <color rgb="FF000000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 style="thin">
        <color theme="0" tint="-4.9989318521683403E-2"/>
      </top>
      <bottom style="medium">
        <color indexed="64"/>
      </bottom>
      <diagonal/>
    </border>
    <border>
      <left style="thin">
        <color theme="0" tint="-4.9989318521683403E-2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theme="0" tint="-4.9989318521683403E-2"/>
      </right>
      <top style="medium">
        <color indexed="64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medium">
        <color indexed="64"/>
      </bottom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medium">
        <color indexed="64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double">
        <color theme="1" tint="0.34998626667073579"/>
      </right>
      <top style="medium">
        <color indexed="64"/>
      </top>
      <bottom/>
      <diagonal/>
    </border>
    <border>
      <left style="double">
        <color theme="1" tint="0.34998626667073579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/>
      </left>
      <right style="medium">
        <color indexed="64"/>
      </right>
      <top/>
      <bottom style="thin">
        <color theme="0"/>
      </bottom>
      <diagonal/>
    </border>
    <border>
      <left style="medium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 tint="-4.9989318521683403E-2"/>
      </right>
      <top style="thin">
        <color theme="0" tint="-4.9989318521683403E-2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medium">
        <color rgb="FF000000"/>
      </top>
      <bottom/>
      <diagonal/>
    </border>
    <border>
      <left/>
      <right style="double">
        <color indexed="64"/>
      </right>
      <top style="medium">
        <color rgb="FF000000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 style="double">
        <color rgb="FF000000"/>
      </bottom>
      <diagonal/>
    </border>
    <border>
      <left/>
      <right style="double">
        <color indexed="64"/>
      </right>
      <top/>
      <bottom style="double">
        <color rgb="FF000000"/>
      </bottom>
      <diagonal/>
    </border>
    <border>
      <left style="medium">
        <color indexed="64"/>
      </left>
      <right style="thin">
        <color theme="0" tint="-4.9989318521683403E-2"/>
      </right>
      <top style="thin">
        <color theme="0" tint="-4.9989318521683403E-2"/>
      </top>
      <bottom style="medium">
        <color theme="4" tint="-0.24994659260841701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medium">
        <color theme="4" tint="-0.24994659260841701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medium">
        <color theme="4" tint="-0.24994659260841701"/>
      </bottom>
      <diagonal/>
    </border>
    <border>
      <left style="medium">
        <color rgb="FF000000"/>
      </left>
      <right style="medium">
        <color rgb="FF000000"/>
      </right>
      <top style="thin">
        <color theme="0"/>
      </top>
      <bottom style="medium">
        <color theme="4" tint="-0.24994659260841701"/>
      </bottom>
      <diagonal/>
    </border>
    <border>
      <left/>
      <right/>
      <top/>
      <bottom style="medium">
        <color theme="4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4" tint="-0.24994659260841701"/>
      </bottom>
      <diagonal/>
    </border>
    <border>
      <left style="thin">
        <color theme="0"/>
      </left>
      <right/>
      <top style="thin">
        <color theme="0"/>
      </top>
      <bottom style="medium">
        <color theme="4" tint="-0.24994659260841701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theme="4" tint="-0.24994659260841701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medium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double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double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medium">
        <color indexed="64"/>
      </left>
      <right style="thin">
        <color theme="0" tint="-4.9989318521683403E-2"/>
      </right>
      <top style="medium">
        <color indexed="64"/>
      </top>
      <bottom style="thin">
        <color theme="0" tint="-4.9989318521683403E-2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medium">
        <color rgb="FF000000"/>
      </bottom>
      <diagonal/>
    </border>
    <border>
      <left/>
      <right/>
      <top style="thin">
        <color indexed="64"/>
      </top>
      <bottom style="medium">
        <color rgb="FF000000"/>
      </bottom>
      <diagonal/>
    </border>
    <border>
      <left/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theme="0"/>
      </top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theme="0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rgb="FF000000"/>
      </bottom>
      <diagonal/>
    </border>
    <border>
      <left style="medium">
        <color indexed="64"/>
      </left>
      <right style="thick">
        <color indexed="64"/>
      </right>
      <top/>
      <bottom style="thin">
        <color theme="0" tint="-4.9989318521683403E-2"/>
      </bottom>
      <diagonal/>
    </border>
    <border>
      <left style="medium">
        <color indexed="64"/>
      </left>
      <right style="thick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indexed="64"/>
      </left>
      <right style="thick">
        <color indexed="64"/>
      </right>
      <top style="thin">
        <color theme="0" tint="-4.9989318521683403E-2"/>
      </top>
      <bottom style="medium">
        <color indexed="64"/>
      </bottom>
      <diagonal/>
    </border>
    <border>
      <left/>
      <right style="thick">
        <color indexed="64"/>
      </right>
      <top/>
      <bottom style="thin">
        <color theme="0" tint="-4.9989318521683403E-2"/>
      </bottom>
      <diagonal/>
    </border>
    <border>
      <left/>
      <right style="thick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ck">
        <color indexed="64"/>
      </right>
      <top style="thin">
        <color theme="0" tint="-4.9989318521683403E-2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theme="0" tint="-4.9989318521683403E-2"/>
      </top>
      <bottom style="medium">
        <color theme="4" tint="-0.2499465926084170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thin">
        <color theme="0"/>
      </top>
      <bottom/>
      <diagonal/>
    </border>
    <border>
      <left/>
      <right style="medium">
        <color indexed="64"/>
      </right>
      <top style="thin">
        <color theme="0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thin">
        <color theme="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/>
      <diagonal/>
    </border>
    <border>
      <left/>
      <right style="medium">
        <color rgb="FF000000"/>
      </right>
      <top style="thin">
        <color theme="0"/>
      </top>
      <bottom style="thin">
        <color theme="0"/>
      </bottom>
      <diagonal/>
    </border>
    <border>
      <left style="medium">
        <color rgb="FF000000"/>
      </left>
      <right style="thin">
        <color theme="0" tint="-4.9989318521683403E-2"/>
      </right>
      <top style="thin">
        <color theme="0" tint="-4.9989318521683403E-2"/>
      </top>
      <bottom style="medium">
        <color indexed="64"/>
      </bottom>
      <diagonal/>
    </border>
    <border>
      <left/>
      <right/>
      <top style="thin">
        <color theme="0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6" fillId="35" borderId="0" applyNumberFormat="0" applyBorder="0" applyAlignment="0" applyProtection="0"/>
    <xf numFmtId="0" fontId="15" fillId="36" borderId="0" applyNumberFormat="0" applyBorder="0" applyAlignment="0" applyProtection="0"/>
    <xf numFmtId="0" fontId="15" fillId="37" borderId="0" applyNumberFormat="0" applyBorder="0" applyAlignment="0" applyProtection="0"/>
    <xf numFmtId="0" fontId="18" fillId="38" borderId="0" applyNumberFormat="0" applyBorder="0" applyAlignment="0" applyProtection="0"/>
    <xf numFmtId="0" fontId="18" fillId="4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598">
    <xf numFmtId="0" fontId="0" fillId="0" borderId="0" xfId="0"/>
    <xf numFmtId="164" fontId="0" fillId="6" borderId="0" xfId="0" applyNumberFormat="1" applyFill="1"/>
    <xf numFmtId="0" fontId="0" fillId="6" borderId="0" xfId="0" applyFill="1" applyAlignment="1">
      <alignment horizontal="center"/>
    </xf>
    <xf numFmtId="0" fontId="1" fillId="6" borderId="0" xfId="0" applyFont="1" applyFill="1"/>
    <xf numFmtId="0" fontId="0" fillId="5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6" borderId="0" xfId="0" applyFill="1"/>
    <xf numFmtId="0" fontId="1" fillId="6" borderId="4" xfId="0" applyFont="1" applyFill="1" applyBorder="1"/>
    <xf numFmtId="0" fontId="1" fillId="6" borderId="2" xfId="0" applyFont="1" applyFill="1" applyBorder="1"/>
    <xf numFmtId="0" fontId="1" fillId="6" borderId="3" xfId="0" applyFont="1" applyFill="1" applyBorder="1"/>
    <xf numFmtId="0" fontId="1" fillId="6" borderId="5" xfId="0" applyFont="1" applyFill="1" applyBorder="1"/>
    <xf numFmtId="0" fontId="2" fillId="9" borderId="6" xfId="0" applyFont="1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6" borderId="24" xfId="0" applyFill="1" applyBorder="1" applyAlignment="1">
      <alignment horizontal="center"/>
    </xf>
    <xf numFmtId="164" fontId="5" fillId="6" borderId="0" xfId="0" applyNumberFormat="1" applyFont="1" applyFill="1"/>
    <xf numFmtId="0" fontId="6" fillId="6" borderId="0" xfId="0" applyFont="1" applyFill="1"/>
    <xf numFmtId="0" fontId="5" fillId="6" borderId="0" xfId="0" applyFont="1" applyFill="1" applyAlignment="1">
      <alignment horizontal="center"/>
    </xf>
    <xf numFmtId="0" fontId="5" fillId="9" borderId="14" xfId="0" applyFont="1" applyFill="1" applyBorder="1" applyAlignment="1">
      <alignment horizontal="center"/>
    </xf>
    <xf numFmtId="0" fontId="5" fillId="9" borderId="25" xfId="0" applyFont="1" applyFill="1" applyBorder="1" applyAlignment="1">
      <alignment horizontal="center"/>
    </xf>
    <xf numFmtId="0" fontId="5" fillId="6" borderId="0" xfId="0" applyFont="1" applyFill="1"/>
    <xf numFmtId="0" fontId="2" fillId="11" borderId="6" xfId="0" applyFont="1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2" fillId="12" borderId="6" xfId="0" applyFont="1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0" fontId="2" fillId="13" borderId="6" xfId="0" applyFont="1" applyFill="1" applyBorder="1" applyAlignment="1">
      <alignment horizontal="center"/>
    </xf>
    <xf numFmtId="0" fontId="2" fillId="14" borderId="6" xfId="0" applyFont="1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0" fillId="14" borderId="12" xfId="0" applyFill="1" applyBorder="1" applyAlignment="1">
      <alignment horizontal="center"/>
    </xf>
    <xf numFmtId="0" fontId="2" fillId="15" borderId="6" xfId="0" applyFont="1" applyFill="1" applyBorder="1" applyAlignment="1">
      <alignment horizontal="center"/>
    </xf>
    <xf numFmtId="0" fontId="2" fillId="16" borderId="6" xfId="0" applyFont="1" applyFill="1" applyBorder="1" applyAlignment="1">
      <alignment horizontal="center"/>
    </xf>
    <xf numFmtId="0" fontId="2" fillId="17" borderId="6" xfId="0" applyFont="1" applyFill="1" applyBorder="1" applyAlignment="1">
      <alignment horizontal="center"/>
    </xf>
    <xf numFmtId="0" fontId="2" fillId="18" borderId="6" xfId="0" applyFont="1" applyFill="1" applyBorder="1" applyAlignment="1">
      <alignment horizontal="center"/>
    </xf>
    <xf numFmtId="0" fontId="2" fillId="19" borderId="6" xfId="0" applyFont="1" applyFill="1" applyBorder="1" applyAlignment="1">
      <alignment horizontal="center"/>
    </xf>
    <xf numFmtId="0" fontId="2" fillId="20" borderId="6" xfId="0" applyFont="1" applyFill="1" applyBorder="1" applyAlignment="1">
      <alignment horizontal="center"/>
    </xf>
    <xf numFmtId="0" fontId="0" fillId="10" borderId="30" xfId="0" applyFill="1" applyBorder="1" applyAlignment="1">
      <alignment horizontal="center"/>
    </xf>
    <xf numFmtId="0" fontId="0" fillId="10" borderId="31" xfId="0" applyFill="1" applyBorder="1" applyAlignment="1">
      <alignment horizontal="center"/>
    </xf>
    <xf numFmtId="0" fontId="0" fillId="10" borderId="32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1" fillId="5" borderId="31" xfId="0" applyFont="1" applyFill="1" applyBorder="1"/>
    <xf numFmtId="0" fontId="1" fillId="5" borderId="32" xfId="0" applyFont="1" applyFill="1" applyBorder="1"/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13" borderId="9" xfId="0" applyFill="1" applyBorder="1" applyAlignment="1">
      <alignment horizontal="center"/>
    </xf>
    <xf numFmtId="0" fontId="0" fillId="15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17" borderId="9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18" borderId="9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20" borderId="9" xfId="0" applyFill="1" applyBorder="1" applyAlignment="1">
      <alignment horizontal="center"/>
    </xf>
    <xf numFmtId="0" fontId="0" fillId="13" borderId="11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17" borderId="11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18" borderId="11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20" borderId="11" xfId="0" applyFill="1" applyBorder="1" applyAlignment="1">
      <alignment horizontal="center"/>
    </xf>
    <xf numFmtId="0" fontId="0" fillId="13" borderId="13" xfId="0" applyFill="1" applyBorder="1" applyAlignment="1">
      <alignment horizontal="center"/>
    </xf>
    <xf numFmtId="0" fontId="0" fillId="15" borderId="13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17" borderId="13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18" borderId="13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20" borderId="13" xfId="0" applyFill="1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19" borderId="9" xfId="0" applyFill="1" applyBorder="1" applyAlignment="1">
      <alignment horizontal="center"/>
    </xf>
    <xf numFmtId="0" fontId="0" fillId="16" borderId="11" xfId="0" applyFill="1" applyBorder="1" applyAlignment="1">
      <alignment horizontal="center"/>
    </xf>
    <xf numFmtId="0" fontId="0" fillId="19" borderId="11" xfId="0" applyFill="1" applyBorder="1" applyAlignment="1">
      <alignment horizontal="center"/>
    </xf>
    <xf numFmtId="0" fontId="0" fillId="16" borderId="13" xfId="0" applyFill="1" applyBorder="1" applyAlignment="1">
      <alignment horizontal="center"/>
    </xf>
    <xf numFmtId="0" fontId="0" fillId="19" borderId="13" xfId="0" applyFill="1" applyBorder="1" applyAlignment="1">
      <alignment horizontal="center"/>
    </xf>
    <xf numFmtId="0" fontId="10" fillId="23" borderId="36" xfId="0" applyFont="1" applyFill="1" applyBorder="1"/>
    <xf numFmtId="0" fontId="11" fillId="23" borderId="37" xfId="0" applyFont="1" applyFill="1" applyBorder="1"/>
    <xf numFmtId="0" fontId="11" fillId="23" borderId="38" xfId="0" applyFont="1" applyFill="1" applyBorder="1"/>
    <xf numFmtId="0" fontId="10" fillId="0" borderId="42" xfId="0" applyFont="1" applyBorder="1"/>
    <xf numFmtId="0" fontId="10" fillId="0" borderId="49" xfId="0" applyFont="1" applyBorder="1"/>
    <xf numFmtId="0" fontId="10" fillId="27" borderId="50" xfId="0" applyFont="1" applyFill="1" applyBorder="1"/>
    <xf numFmtId="0" fontId="10" fillId="0" borderId="51" xfId="0" applyFont="1" applyBorder="1"/>
    <xf numFmtId="0" fontId="12" fillId="24" borderId="0" xfId="0" applyFont="1" applyFill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/>
    <xf numFmtId="0" fontId="11" fillId="28" borderId="0" xfId="0" applyFont="1" applyFill="1"/>
    <xf numFmtId="0" fontId="12" fillId="24" borderId="39" xfId="0" applyFont="1" applyFill="1" applyBorder="1" applyAlignment="1">
      <alignment horizontal="right"/>
    </xf>
    <xf numFmtId="0" fontId="12" fillId="24" borderId="45" xfId="0" applyFont="1" applyFill="1" applyBorder="1" applyAlignment="1">
      <alignment horizontal="right"/>
    </xf>
    <xf numFmtId="0" fontId="10" fillId="0" borderId="40" xfId="0" applyFont="1" applyBorder="1" applyAlignment="1">
      <alignment horizontal="center" vertical="center"/>
    </xf>
    <xf numFmtId="0" fontId="10" fillId="25" borderId="41" xfId="0" applyFont="1" applyFill="1" applyBorder="1" applyAlignment="1">
      <alignment horizontal="center" vertical="center"/>
    </xf>
    <xf numFmtId="0" fontId="10" fillId="0" borderId="42" xfId="0" applyFont="1" applyBorder="1" applyAlignment="1">
      <alignment horizontal="center" vertical="center"/>
    </xf>
    <xf numFmtId="0" fontId="10" fillId="25" borderId="43" xfId="0" applyFont="1" applyFill="1" applyBorder="1" applyAlignment="1">
      <alignment horizontal="center" vertical="center"/>
    </xf>
    <xf numFmtId="0" fontId="10" fillId="25" borderId="44" xfId="0" applyFont="1" applyFill="1" applyBorder="1" applyAlignment="1">
      <alignment horizontal="center" vertical="center"/>
    </xf>
    <xf numFmtId="0" fontId="10" fillId="26" borderId="43" xfId="0" applyFont="1" applyFill="1" applyBorder="1" applyAlignment="1">
      <alignment horizontal="center" vertical="center"/>
    </xf>
    <xf numFmtId="0" fontId="10" fillId="0" borderId="46" xfId="0" applyFont="1" applyBorder="1" applyAlignment="1">
      <alignment horizontal="center" vertical="center"/>
    </xf>
    <xf numFmtId="0" fontId="10" fillId="25" borderId="47" xfId="0" applyFont="1" applyFill="1" applyBorder="1" applyAlignment="1">
      <alignment horizontal="center" vertical="center"/>
    </xf>
    <xf numFmtId="0" fontId="10" fillId="25" borderId="48" xfId="0" applyFont="1" applyFill="1" applyBorder="1" applyAlignment="1">
      <alignment horizontal="center" vertical="center"/>
    </xf>
    <xf numFmtId="0" fontId="10" fillId="27" borderId="37" xfId="0" applyFont="1" applyFill="1" applyBorder="1" applyAlignment="1">
      <alignment horizontal="center" vertical="center"/>
    </xf>
    <xf numFmtId="0" fontId="12" fillId="27" borderId="37" xfId="0" applyFont="1" applyFill="1" applyBorder="1" applyAlignment="1">
      <alignment horizontal="center" vertical="center"/>
    </xf>
    <xf numFmtId="0" fontId="12" fillId="27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3" fillId="29" borderId="52" xfId="0" applyFont="1" applyFill="1" applyBorder="1"/>
    <xf numFmtId="0" fontId="14" fillId="31" borderId="55" xfId="0" applyFont="1" applyFill="1" applyBorder="1"/>
    <xf numFmtId="0" fontId="14" fillId="31" borderId="58" xfId="0" applyFont="1" applyFill="1" applyBorder="1"/>
    <xf numFmtId="0" fontId="12" fillId="27" borderId="45" xfId="0" applyFont="1" applyFill="1" applyBorder="1" applyAlignment="1">
      <alignment horizontal="center"/>
    </xf>
    <xf numFmtId="0" fontId="12" fillId="24" borderId="45" xfId="0" applyFont="1" applyFill="1" applyBorder="1" applyAlignment="1">
      <alignment horizontal="center"/>
    </xf>
    <xf numFmtId="0" fontId="10" fillId="32" borderId="41" xfId="0" applyFont="1" applyFill="1" applyBorder="1" applyAlignment="1">
      <alignment horizontal="center"/>
    </xf>
    <xf numFmtId="0" fontId="10" fillId="26" borderId="40" xfId="0" applyFont="1" applyFill="1" applyBorder="1" applyAlignment="1">
      <alignment horizontal="center"/>
    </xf>
    <xf numFmtId="0" fontId="10" fillId="32" borderId="40" xfId="0" applyFont="1" applyFill="1" applyBorder="1" applyAlignment="1">
      <alignment horizontal="center"/>
    </xf>
    <xf numFmtId="0" fontId="10" fillId="33" borderId="46" xfId="0" applyFont="1" applyFill="1" applyBorder="1" applyAlignment="1">
      <alignment horizontal="center"/>
    </xf>
    <xf numFmtId="0" fontId="10" fillId="26" borderId="0" xfId="0" applyFont="1" applyFill="1" applyAlignment="1">
      <alignment horizontal="center"/>
    </xf>
    <xf numFmtId="0" fontId="10" fillId="33" borderId="56" xfId="0" applyFont="1" applyFill="1" applyBorder="1" applyAlignment="1">
      <alignment horizontal="center"/>
    </xf>
    <xf numFmtId="0" fontId="10" fillId="33" borderId="0" xfId="0" applyFont="1" applyFill="1" applyAlignment="1">
      <alignment horizontal="center"/>
    </xf>
    <xf numFmtId="0" fontId="10" fillId="33" borderId="57" xfId="0" applyFont="1" applyFill="1" applyBorder="1" applyAlignment="1">
      <alignment horizontal="center"/>
    </xf>
    <xf numFmtId="0" fontId="10" fillId="33" borderId="59" xfId="0" applyFont="1" applyFill="1" applyBorder="1" applyAlignment="1">
      <alignment horizontal="center"/>
    </xf>
    <xf numFmtId="0" fontId="10" fillId="26" borderId="1" xfId="0" applyFont="1" applyFill="1" applyBorder="1" applyAlignment="1">
      <alignment horizontal="center"/>
    </xf>
    <xf numFmtId="0" fontId="10" fillId="33" borderId="60" xfId="0" applyFont="1" applyFill="1" applyBorder="1" applyAlignment="1">
      <alignment horizontal="center"/>
    </xf>
    <xf numFmtId="0" fontId="10" fillId="33" borderId="1" xfId="0" applyFont="1" applyFill="1" applyBorder="1" applyAlignment="1">
      <alignment horizontal="center"/>
    </xf>
    <xf numFmtId="0" fontId="10" fillId="33" borderId="49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1" borderId="15" xfId="0" applyFont="1" applyFill="1" applyBorder="1" applyAlignment="1">
      <alignment horizontal="center" vertical="center"/>
    </xf>
    <xf numFmtId="0" fontId="19" fillId="35" borderId="63" xfId="1" applyFont="1" applyBorder="1" applyAlignment="1">
      <alignment horizontal="right"/>
    </xf>
    <xf numFmtId="0" fontId="0" fillId="0" borderId="0" xfId="0" applyAlignment="1">
      <alignment horizontal="center"/>
    </xf>
    <xf numFmtId="0" fontId="17" fillId="38" borderId="61" xfId="4" applyFont="1" applyBorder="1" applyAlignment="1">
      <alignment horizontal="center"/>
    </xf>
    <xf numFmtId="0" fontId="1" fillId="37" borderId="45" xfId="3" applyFont="1" applyBorder="1" applyAlignment="1">
      <alignment horizontal="right"/>
    </xf>
    <xf numFmtId="0" fontId="1" fillId="36" borderId="66" xfId="2" applyFont="1" applyBorder="1" applyAlignment="1">
      <alignment horizontal="right"/>
    </xf>
    <xf numFmtId="0" fontId="0" fillId="0" borderId="64" xfId="0" applyBorder="1" applyAlignment="1">
      <alignment horizontal="center"/>
    </xf>
    <xf numFmtId="0" fontId="0" fillId="0" borderId="66" xfId="0" applyBorder="1" applyAlignment="1">
      <alignment horizontal="center"/>
    </xf>
    <xf numFmtId="0" fontId="0" fillId="0" borderId="65" xfId="0" applyBorder="1" applyAlignment="1">
      <alignment horizontal="center"/>
    </xf>
    <xf numFmtId="0" fontId="1" fillId="36" borderId="50" xfId="2" applyFont="1" applyBorder="1" applyAlignment="1">
      <alignment horizontal="right"/>
    </xf>
    <xf numFmtId="0" fontId="0" fillId="0" borderId="50" xfId="0" applyBorder="1" applyAlignment="1">
      <alignment horizontal="center"/>
    </xf>
    <xf numFmtId="0" fontId="17" fillId="38" borderId="62" xfId="4" applyFont="1" applyBorder="1" applyAlignment="1">
      <alignment horizontal="center"/>
    </xf>
    <xf numFmtId="0" fontId="17" fillId="38" borderId="14" xfId="4" applyFont="1" applyBorder="1" applyAlignment="1">
      <alignment horizontal="center"/>
    </xf>
    <xf numFmtId="0" fontId="17" fillId="38" borderId="67" xfId="4" applyFont="1" applyBorder="1" applyAlignment="1">
      <alignment horizontal="center"/>
    </xf>
    <xf numFmtId="0" fontId="1" fillId="36" borderId="68" xfId="2" applyFont="1" applyBorder="1" applyAlignment="1">
      <alignment horizontal="right"/>
    </xf>
    <xf numFmtId="0" fontId="0" fillId="0" borderId="69" xfId="0" applyBorder="1" applyAlignment="1">
      <alignment horizontal="center"/>
    </xf>
    <xf numFmtId="0" fontId="0" fillId="0" borderId="68" xfId="0" applyBorder="1" applyAlignment="1">
      <alignment horizontal="center"/>
    </xf>
    <xf numFmtId="0" fontId="1" fillId="37" borderId="50" xfId="3" applyFont="1" applyBorder="1" applyAlignment="1">
      <alignment horizontal="right"/>
    </xf>
    <xf numFmtId="0" fontId="0" fillId="41" borderId="1" xfId="0" applyFill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39" borderId="49" xfId="0" applyFill="1" applyBorder="1" applyAlignment="1">
      <alignment horizontal="center"/>
    </xf>
    <xf numFmtId="0" fontId="0" fillId="0" borderId="64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39" borderId="0" xfId="0" applyFill="1" applyAlignment="1">
      <alignment horizontal="center" vertical="center"/>
    </xf>
    <xf numFmtId="0" fontId="0" fillId="39" borderId="57" xfId="0" applyFill="1" applyBorder="1" applyAlignment="1">
      <alignment horizontal="center" vertical="center"/>
    </xf>
    <xf numFmtId="0" fontId="0" fillId="41" borderId="1" xfId="0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39" borderId="49" xfId="0" applyFill="1" applyBorder="1" applyAlignment="1">
      <alignment horizontal="center" vertical="center"/>
    </xf>
    <xf numFmtId="0" fontId="1" fillId="2" borderId="63" xfId="0" applyFont="1" applyFill="1" applyBorder="1" applyAlignment="1">
      <alignment horizontal="center"/>
    </xf>
    <xf numFmtId="0" fontId="1" fillId="2" borderId="64" xfId="0" applyFont="1" applyFill="1" applyBorder="1" applyAlignment="1">
      <alignment horizontal="center"/>
    </xf>
    <xf numFmtId="0" fontId="3" fillId="21" borderId="71" xfId="0" applyFont="1" applyFill="1" applyBorder="1" applyAlignment="1">
      <alignment horizontal="center" vertical="center"/>
    </xf>
    <xf numFmtId="0" fontId="1" fillId="5" borderId="72" xfId="0" applyFont="1" applyFill="1" applyBorder="1" applyAlignment="1">
      <alignment horizontal="center"/>
    </xf>
    <xf numFmtId="0" fontId="9" fillId="21" borderId="73" xfId="0" applyFont="1" applyFill="1" applyBorder="1" applyAlignment="1">
      <alignment horizontal="center" vertical="center"/>
    </xf>
    <xf numFmtId="0" fontId="9" fillId="21" borderId="74" xfId="0" applyFont="1" applyFill="1" applyBorder="1" applyAlignment="1">
      <alignment horizontal="center" vertical="center"/>
    </xf>
    <xf numFmtId="0" fontId="9" fillId="21" borderId="75" xfId="0" applyFont="1" applyFill="1" applyBorder="1" applyAlignment="1">
      <alignment horizontal="center" vertical="center"/>
    </xf>
    <xf numFmtId="0" fontId="1" fillId="2" borderId="76" xfId="0" applyFont="1" applyFill="1" applyBorder="1" applyAlignment="1">
      <alignment horizontal="center"/>
    </xf>
    <xf numFmtId="0" fontId="2" fillId="22" borderId="77" xfId="0" applyFont="1" applyFill="1" applyBorder="1" applyAlignment="1">
      <alignment horizontal="center"/>
    </xf>
    <xf numFmtId="164" fontId="0" fillId="6" borderId="78" xfId="0" applyNumberFormat="1" applyFill="1" applyBorder="1"/>
    <xf numFmtId="0" fontId="0" fillId="22" borderId="79" xfId="0" applyFill="1" applyBorder="1" applyAlignment="1">
      <alignment horizontal="center"/>
    </xf>
    <xf numFmtId="164" fontId="0" fillId="6" borderId="80" xfId="0" applyNumberFormat="1" applyFill="1" applyBorder="1"/>
    <xf numFmtId="0" fontId="0" fillId="22" borderId="81" xfId="0" applyFill="1" applyBorder="1" applyAlignment="1">
      <alignment horizontal="center"/>
    </xf>
    <xf numFmtId="164" fontId="0" fillId="6" borderId="82" xfId="0" applyNumberFormat="1" applyFill="1" applyBorder="1"/>
    <xf numFmtId="0" fontId="0" fillId="22" borderId="83" xfId="0" applyFill="1" applyBorder="1" applyAlignment="1">
      <alignment horizontal="center"/>
    </xf>
    <xf numFmtId="0" fontId="0" fillId="0" borderId="79" xfId="0" applyBorder="1" applyAlignment="1">
      <alignment horizontal="center"/>
    </xf>
    <xf numFmtId="0" fontId="0" fillId="0" borderId="81" xfId="0" applyBorder="1" applyAlignment="1">
      <alignment horizontal="center"/>
    </xf>
    <xf numFmtId="0" fontId="0" fillId="0" borderId="83" xfId="0" applyBorder="1" applyAlignment="1">
      <alignment horizontal="center"/>
    </xf>
    <xf numFmtId="0" fontId="17" fillId="38" borderId="84" xfId="4" applyFont="1" applyBorder="1" applyAlignment="1">
      <alignment horizontal="center"/>
    </xf>
    <xf numFmtId="0" fontId="17" fillId="38" borderId="85" xfId="4" applyFont="1" applyBorder="1" applyAlignment="1">
      <alignment horizontal="center"/>
    </xf>
    <xf numFmtId="0" fontId="0" fillId="39" borderId="64" xfId="0" applyFill="1" applyBorder="1" applyAlignment="1">
      <alignment horizontal="center"/>
    </xf>
    <xf numFmtId="0" fontId="1" fillId="0" borderId="64" xfId="0" applyFont="1" applyBorder="1" applyAlignment="1">
      <alignment horizontal="center"/>
    </xf>
    <xf numFmtId="0" fontId="19" fillId="35" borderId="86" xfId="1" applyFont="1" applyBorder="1" applyAlignment="1">
      <alignment horizontal="right"/>
    </xf>
    <xf numFmtId="0" fontId="0" fillId="0" borderId="87" xfId="0" applyBorder="1" applyAlignment="1">
      <alignment horizontal="center"/>
    </xf>
    <xf numFmtId="0" fontId="1" fillId="0" borderId="87" xfId="0" applyFont="1" applyBorder="1" applyAlignment="1">
      <alignment horizontal="center"/>
    </xf>
    <xf numFmtId="0" fontId="0" fillId="0" borderId="88" xfId="0" applyBorder="1" applyAlignment="1">
      <alignment horizontal="center"/>
    </xf>
    <xf numFmtId="0" fontId="17" fillId="38" borderId="89" xfId="4" applyFont="1" applyBorder="1" applyAlignment="1">
      <alignment horizontal="center"/>
    </xf>
    <xf numFmtId="0" fontId="17" fillId="38" borderId="90" xfId="4" applyFont="1" applyBorder="1" applyAlignment="1">
      <alignment horizontal="center"/>
    </xf>
    <xf numFmtId="0" fontId="1" fillId="36" borderId="91" xfId="2" applyFont="1" applyBorder="1" applyAlignment="1">
      <alignment horizontal="right"/>
    </xf>
    <xf numFmtId="0" fontId="0" fillId="0" borderId="92" xfId="0" applyBorder="1" applyAlignment="1">
      <alignment horizontal="center"/>
    </xf>
    <xf numFmtId="0" fontId="1" fillId="36" borderId="93" xfId="2" applyFont="1" applyBorder="1" applyAlignment="1">
      <alignment horizontal="right"/>
    </xf>
    <xf numFmtId="0" fontId="0" fillId="40" borderId="0" xfId="0" applyFill="1" applyAlignment="1">
      <alignment horizontal="center"/>
    </xf>
    <xf numFmtId="0" fontId="0" fillId="0" borderId="94" xfId="0" applyBorder="1" applyAlignment="1">
      <alignment horizontal="center"/>
    </xf>
    <xf numFmtId="0" fontId="1" fillId="37" borderId="91" xfId="3" applyFont="1" applyBorder="1" applyAlignment="1">
      <alignment horizontal="right"/>
    </xf>
    <xf numFmtId="0" fontId="0" fillId="39" borderId="92" xfId="0" applyFill="1" applyBorder="1" applyAlignment="1">
      <alignment horizontal="center"/>
    </xf>
    <xf numFmtId="0" fontId="1" fillId="37" borderId="95" xfId="3" applyFont="1" applyBorder="1" applyAlignment="1">
      <alignment horizontal="right"/>
    </xf>
    <xf numFmtId="0" fontId="0" fillId="41" borderId="96" xfId="0" applyFill="1" applyBorder="1" applyAlignment="1">
      <alignment horizontal="center"/>
    </xf>
    <xf numFmtId="0" fontId="0" fillId="0" borderId="97" xfId="0" applyBorder="1" applyAlignment="1">
      <alignment horizontal="center"/>
    </xf>
    <xf numFmtId="0" fontId="0" fillId="39" borderId="98" xfId="0" applyFill="1" applyBorder="1" applyAlignment="1">
      <alignment horizontal="center"/>
    </xf>
    <xf numFmtId="0" fontId="0" fillId="6" borderId="26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167" fontId="0" fillId="5" borderId="24" xfId="0" applyNumberFormat="1" applyFill="1" applyBorder="1" applyAlignment="1">
      <alignment horizontal="center" vertical="center"/>
    </xf>
    <xf numFmtId="0" fontId="0" fillId="6" borderId="100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101" xfId="0" applyFill="1" applyBorder="1" applyAlignment="1">
      <alignment horizontal="center"/>
    </xf>
    <xf numFmtId="0" fontId="6" fillId="9" borderId="102" xfId="0" applyFont="1" applyFill="1" applyBorder="1" applyAlignment="1">
      <alignment horizontal="center"/>
    </xf>
    <xf numFmtId="0" fontId="6" fillId="9" borderId="103" xfId="0" applyFont="1" applyFill="1" applyBorder="1" applyAlignment="1">
      <alignment horizontal="center"/>
    </xf>
    <xf numFmtId="0" fontId="6" fillId="9" borderId="104" xfId="0" applyFont="1" applyFill="1" applyBorder="1" applyAlignment="1">
      <alignment horizontal="center"/>
    </xf>
    <xf numFmtId="167" fontId="0" fillId="5" borderId="105" xfId="0" applyNumberFormat="1" applyFill="1" applyBorder="1" applyAlignment="1">
      <alignment horizontal="center" vertical="center"/>
    </xf>
    <xf numFmtId="167" fontId="0" fillId="5" borderId="106" xfId="0" applyNumberFormat="1" applyFill="1" applyBorder="1" applyAlignment="1">
      <alignment horizontal="center" vertical="center"/>
    </xf>
    <xf numFmtId="10" fontId="0" fillId="6" borderId="107" xfId="0" applyNumberFormat="1" applyFill="1" applyBorder="1" applyAlignment="1">
      <alignment horizontal="center" vertical="center"/>
    </xf>
    <xf numFmtId="10" fontId="0" fillId="6" borderId="108" xfId="0" applyNumberFormat="1" applyFill="1" applyBorder="1" applyAlignment="1">
      <alignment horizontal="center" vertical="center"/>
    </xf>
    <xf numFmtId="10" fontId="0" fillId="6" borderId="109" xfId="0" applyNumberFormat="1" applyFill="1" applyBorder="1" applyAlignment="1">
      <alignment horizontal="center" vertical="center"/>
    </xf>
    <xf numFmtId="0" fontId="1" fillId="37" borderId="110" xfId="3" applyFont="1" applyBorder="1" applyAlignment="1">
      <alignment horizontal="right"/>
    </xf>
    <xf numFmtId="0" fontId="0" fillId="39" borderId="53" xfId="0" applyFill="1" applyBorder="1" applyAlignment="1">
      <alignment horizontal="center"/>
    </xf>
    <xf numFmtId="0" fontId="0" fillId="0" borderId="111" xfId="0" applyBorder="1" applyAlignment="1">
      <alignment horizontal="center"/>
    </xf>
    <xf numFmtId="0" fontId="0" fillId="39" borderId="112" xfId="0" applyFill="1" applyBorder="1" applyAlignment="1">
      <alignment horizontal="center"/>
    </xf>
    <xf numFmtId="0" fontId="1" fillId="36" borderId="113" xfId="2" applyFont="1" applyBorder="1" applyAlignment="1">
      <alignment horizontal="right"/>
    </xf>
    <xf numFmtId="0" fontId="0" fillId="0" borderId="114" xfId="0" applyBorder="1" applyAlignment="1">
      <alignment horizontal="center"/>
    </xf>
    <xf numFmtId="0" fontId="1" fillId="37" borderId="93" xfId="3" applyFont="1" applyBorder="1" applyAlignment="1">
      <alignment horizontal="right"/>
    </xf>
    <xf numFmtId="0" fontId="0" fillId="39" borderId="0" xfId="0" applyFill="1" applyAlignment="1">
      <alignment horizontal="center"/>
    </xf>
    <xf numFmtId="0" fontId="0" fillId="39" borderId="94" xfId="0" applyFill="1" applyBorder="1" applyAlignment="1">
      <alignment horizontal="center"/>
    </xf>
    <xf numFmtId="0" fontId="0" fillId="0" borderId="92" xfId="0" applyBorder="1" applyAlignment="1">
      <alignment horizontal="center" vertical="center"/>
    </xf>
    <xf numFmtId="0" fontId="0" fillId="0" borderId="94" xfId="0" applyBorder="1" applyAlignment="1">
      <alignment horizontal="center" vertical="center"/>
    </xf>
    <xf numFmtId="0" fontId="0" fillId="0" borderId="114" xfId="0" applyBorder="1" applyAlignment="1">
      <alignment horizontal="center" vertical="center"/>
    </xf>
    <xf numFmtId="0" fontId="0" fillId="39" borderId="94" xfId="0" applyFill="1" applyBorder="1" applyAlignment="1">
      <alignment horizontal="center" vertical="center"/>
    </xf>
    <xf numFmtId="0" fontId="0" fillId="41" borderId="96" xfId="0" applyFill="1" applyBorder="1" applyAlignment="1">
      <alignment horizontal="center" vertical="center"/>
    </xf>
    <xf numFmtId="0" fontId="0" fillId="0" borderId="97" xfId="0" applyBorder="1" applyAlignment="1">
      <alignment horizontal="center" vertical="center"/>
    </xf>
    <xf numFmtId="0" fontId="0" fillId="39" borderId="98" xfId="0" applyFill="1" applyBorder="1" applyAlignment="1">
      <alignment horizontal="center" vertical="center"/>
    </xf>
    <xf numFmtId="0" fontId="0" fillId="10" borderId="33" xfId="0" applyFill="1" applyBorder="1" applyAlignment="1">
      <alignment horizontal="center"/>
    </xf>
    <xf numFmtId="164" fontId="0" fillId="6" borderId="115" xfId="0" applyNumberFormat="1" applyFill="1" applyBorder="1"/>
    <xf numFmtId="0" fontId="1" fillId="6" borderId="116" xfId="0" applyFont="1" applyFill="1" applyBorder="1"/>
    <xf numFmtId="0" fontId="0" fillId="0" borderId="117" xfId="0" applyBorder="1" applyAlignment="1">
      <alignment horizontal="center"/>
    </xf>
    <xf numFmtId="0" fontId="0" fillId="3" borderId="118" xfId="0" applyFill="1" applyBorder="1" applyAlignment="1">
      <alignment horizontal="center"/>
    </xf>
    <xf numFmtId="0" fontId="0" fillId="5" borderId="119" xfId="0" applyFill="1" applyBorder="1" applyAlignment="1">
      <alignment horizontal="center"/>
    </xf>
    <xf numFmtId="0" fontId="0" fillId="0" borderId="120" xfId="0" applyBorder="1" applyAlignment="1">
      <alignment horizontal="center"/>
    </xf>
    <xf numFmtId="0" fontId="0" fillId="0" borderId="121" xfId="0" applyBorder="1" applyAlignment="1">
      <alignment horizontal="center"/>
    </xf>
    <xf numFmtId="0" fontId="0" fillId="14" borderId="120" xfId="0" applyFill="1" applyBorder="1" applyAlignment="1">
      <alignment horizontal="center"/>
    </xf>
    <xf numFmtId="0" fontId="0" fillId="16" borderId="121" xfId="0" applyFill="1" applyBorder="1" applyAlignment="1">
      <alignment horizontal="center"/>
    </xf>
    <xf numFmtId="0" fontId="0" fillId="17" borderId="121" xfId="0" applyFill="1" applyBorder="1" applyAlignment="1">
      <alignment horizontal="center"/>
    </xf>
    <xf numFmtId="0" fontId="0" fillId="18" borderId="121" xfId="0" applyFill="1" applyBorder="1" applyAlignment="1">
      <alignment horizontal="center"/>
    </xf>
    <xf numFmtId="0" fontId="0" fillId="19" borderId="121" xfId="0" applyFill="1" applyBorder="1" applyAlignment="1">
      <alignment horizontal="center"/>
    </xf>
    <xf numFmtId="0" fontId="0" fillId="8" borderId="121" xfId="0" applyFill="1" applyBorder="1" applyAlignment="1">
      <alignment horizontal="center"/>
    </xf>
    <xf numFmtId="0" fontId="0" fillId="20" borderId="121" xfId="0" applyFill="1" applyBorder="1" applyAlignment="1">
      <alignment horizontal="center"/>
    </xf>
    <xf numFmtId="0" fontId="0" fillId="22" borderId="122" xfId="0" applyFill="1" applyBorder="1" applyAlignment="1">
      <alignment horizontal="center"/>
    </xf>
    <xf numFmtId="165" fontId="1" fillId="0" borderId="87" xfId="0" applyNumberFormat="1" applyFont="1" applyBorder="1" applyAlignment="1">
      <alignment horizontal="center"/>
    </xf>
    <xf numFmtId="0" fontId="0" fillId="39" borderId="92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7" fillId="38" borderId="124" xfId="4" applyFont="1" applyBorder="1" applyAlignment="1">
      <alignment horizontal="center"/>
    </xf>
    <xf numFmtId="0" fontId="17" fillId="38" borderId="125" xfId="4" applyFont="1" applyBorder="1" applyAlignment="1">
      <alignment horizontal="center"/>
    </xf>
    <xf numFmtId="166" fontId="0" fillId="0" borderId="0" xfId="0" applyNumberFormat="1" applyAlignment="1">
      <alignment horizontal="right" indent="1"/>
    </xf>
    <xf numFmtId="16" fontId="0" fillId="0" borderId="0" xfId="0" applyNumberFormat="1"/>
    <xf numFmtId="0" fontId="1" fillId="0" borderId="0" xfId="0" applyFont="1"/>
    <xf numFmtId="0" fontId="17" fillId="42" borderId="0" xfId="5" applyFont="1"/>
    <xf numFmtId="0" fontId="0" fillId="18" borderId="0" xfId="0" applyFill="1" applyAlignment="1">
      <alignment horizontal="center" vertical="center"/>
    </xf>
    <xf numFmtId="16" fontId="0" fillId="18" borderId="0" xfId="0" applyNumberFormat="1" applyFill="1" applyAlignment="1">
      <alignment horizontal="left"/>
    </xf>
    <xf numFmtId="0" fontId="0" fillId="18" borderId="0" xfId="0" applyFill="1" applyAlignment="1">
      <alignment horizontal="center"/>
    </xf>
    <xf numFmtId="0" fontId="0" fillId="43" borderId="0" xfId="0" applyFill="1" applyAlignment="1">
      <alignment horizontal="center" vertical="center"/>
    </xf>
    <xf numFmtId="16" fontId="0" fillId="43" borderId="0" xfId="0" applyNumberFormat="1" applyFill="1" applyAlignment="1">
      <alignment horizontal="left"/>
    </xf>
    <xf numFmtId="0" fontId="0" fillId="43" borderId="0" xfId="0" applyFill="1" applyAlignment="1">
      <alignment horizontal="center"/>
    </xf>
    <xf numFmtId="0" fontId="19" fillId="35" borderId="5" xfId="1" applyFont="1" applyBorder="1" applyAlignment="1">
      <alignment horizontal="center"/>
    </xf>
    <xf numFmtId="0" fontId="19" fillId="35" borderId="19" xfId="1" applyFont="1" applyBorder="1" applyAlignment="1">
      <alignment horizontal="center"/>
    </xf>
    <xf numFmtId="0" fontId="0" fillId="0" borderId="11" xfId="0" applyBorder="1" applyAlignment="1">
      <alignment horizontal="center" vertical="top"/>
    </xf>
    <xf numFmtId="0" fontId="0" fillId="13" borderId="127" xfId="0" applyFill="1" applyBorder="1" applyAlignment="1">
      <alignment horizontal="center"/>
    </xf>
    <xf numFmtId="0" fontId="0" fillId="7" borderId="128" xfId="0" applyFill="1" applyBorder="1" applyAlignment="1">
      <alignment horizontal="center"/>
    </xf>
    <xf numFmtId="0" fontId="0" fillId="7" borderId="126" xfId="0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0" fillId="0" borderId="127" xfId="0" applyBorder="1" applyAlignment="1">
      <alignment horizontal="center"/>
    </xf>
    <xf numFmtId="0" fontId="0" fillId="15" borderId="129" xfId="0" applyFill="1" applyBorder="1" applyAlignment="1">
      <alignment horizontal="center"/>
    </xf>
    <xf numFmtId="0" fontId="0" fillId="15" borderId="126" xfId="0" applyFill="1" applyBorder="1" applyAlignment="1">
      <alignment horizontal="center"/>
    </xf>
    <xf numFmtId="0" fontId="0" fillId="19" borderId="127" xfId="0" applyFill="1" applyBorder="1" applyAlignment="1">
      <alignment horizontal="center"/>
    </xf>
    <xf numFmtId="0" fontId="0" fillId="18" borderId="126" xfId="0" applyFill="1" applyBorder="1" applyAlignment="1">
      <alignment horizontal="center"/>
    </xf>
    <xf numFmtId="0" fontId="0" fillId="18" borderId="130" xfId="0" applyFill="1" applyBorder="1" applyAlignment="1">
      <alignment horizontal="center"/>
    </xf>
    <xf numFmtId="0" fontId="0" fillId="17" borderId="127" xfId="0" applyFill="1" applyBorder="1" applyAlignment="1">
      <alignment horizontal="center"/>
    </xf>
    <xf numFmtId="0" fontId="0" fillId="16" borderId="129" xfId="0" applyFill="1" applyBorder="1" applyAlignment="1">
      <alignment horizontal="center"/>
    </xf>
    <xf numFmtId="0" fontId="0" fillId="16" borderId="126" xfId="0" applyFill="1" applyBorder="1" applyAlignment="1">
      <alignment horizontal="center"/>
    </xf>
    <xf numFmtId="0" fontId="0" fillId="22" borderId="131" xfId="0" applyFill="1" applyBorder="1" applyAlignment="1">
      <alignment horizontal="center"/>
    </xf>
    <xf numFmtId="0" fontId="0" fillId="20" borderId="129" xfId="0" applyFill="1" applyBorder="1" applyAlignment="1">
      <alignment horizontal="center"/>
    </xf>
    <xf numFmtId="0" fontId="0" fillId="20" borderId="126" xfId="0" applyFill="1" applyBorder="1" applyAlignment="1">
      <alignment horizontal="center"/>
    </xf>
    <xf numFmtId="0" fontId="0" fillId="15" borderId="127" xfId="0" applyFill="1" applyBorder="1" applyAlignment="1">
      <alignment horizontal="center"/>
    </xf>
    <xf numFmtId="0" fontId="0" fillId="14" borderId="126" xfId="0" applyFill="1" applyBorder="1" applyAlignment="1">
      <alignment horizontal="center"/>
    </xf>
    <xf numFmtId="0" fontId="0" fillId="16" borderId="127" xfId="0" applyFill="1" applyBorder="1" applyAlignment="1">
      <alignment horizontal="center"/>
    </xf>
    <xf numFmtId="0" fontId="0" fillId="20" borderId="130" xfId="0" applyFill="1" applyBorder="1" applyAlignment="1">
      <alignment horizontal="center"/>
    </xf>
    <xf numFmtId="0" fontId="0" fillId="17" borderId="129" xfId="0" applyFill="1" applyBorder="1" applyAlignment="1">
      <alignment horizontal="center"/>
    </xf>
    <xf numFmtId="0" fontId="0" fillId="17" borderId="126" xfId="0" applyFill="1" applyBorder="1" applyAlignment="1">
      <alignment horizontal="center"/>
    </xf>
    <xf numFmtId="0" fontId="0" fillId="22" borderId="132" xfId="0" applyFill="1" applyBorder="1" applyAlignment="1">
      <alignment horizontal="center"/>
    </xf>
    <xf numFmtId="0" fontId="0" fillId="22" borderId="126" xfId="0" applyFill="1" applyBorder="1" applyAlignment="1">
      <alignment horizontal="center"/>
    </xf>
    <xf numFmtId="0" fontId="0" fillId="7" borderId="133" xfId="0" applyFill="1" applyBorder="1" applyAlignment="1">
      <alignment horizontal="center"/>
    </xf>
    <xf numFmtId="0" fontId="0" fillId="7" borderId="45" xfId="0" applyFill="1" applyBorder="1" applyAlignment="1">
      <alignment horizontal="center"/>
    </xf>
    <xf numFmtId="0" fontId="0" fillId="7" borderId="135" xfId="0" applyFill="1" applyBorder="1" applyAlignment="1">
      <alignment horizontal="center"/>
    </xf>
    <xf numFmtId="0" fontId="0" fillId="13" borderId="134" xfId="0" applyFill="1" applyBorder="1" applyAlignment="1">
      <alignment horizontal="center"/>
    </xf>
    <xf numFmtId="0" fontId="0" fillId="15" borderId="134" xfId="0" applyFill="1" applyBorder="1" applyAlignment="1">
      <alignment horizontal="center"/>
    </xf>
    <xf numFmtId="0" fontId="0" fillId="14" borderId="133" xfId="0" applyFill="1" applyBorder="1" applyAlignment="1">
      <alignment horizontal="center"/>
    </xf>
    <xf numFmtId="0" fontId="0" fillId="19" borderId="0" xfId="0" applyFill="1"/>
    <xf numFmtId="0" fontId="0" fillId="44" borderId="0" xfId="0" applyFill="1"/>
    <xf numFmtId="0" fontId="1" fillId="0" borderId="87" xfId="0" applyFont="1" applyBorder="1" applyAlignment="1">
      <alignment horizontal="left"/>
    </xf>
    <xf numFmtId="0" fontId="0" fillId="19" borderId="94" xfId="0" applyFill="1" applyBorder="1" applyAlignment="1">
      <alignment horizontal="center"/>
    </xf>
    <xf numFmtId="0" fontId="0" fillId="44" borderId="0" xfId="0" applyFill="1" applyAlignment="1">
      <alignment horizontal="center"/>
    </xf>
    <xf numFmtId="0" fontId="0" fillId="15" borderId="130" xfId="0" applyFill="1" applyBorder="1" applyAlignment="1">
      <alignment horizontal="center"/>
    </xf>
    <xf numFmtId="0" fontId="0" fillId="0" borderId="134" xfId="0" applyBorder="1" applyAlignment="1">
      <alignment horizontal="center"/>
    </xf>
    <xf numFmtId="0" fontId="0" fillId="15" borderId="136" xfId="0" applyFill="1" applyBorder="1" applyAlignment="1">
      <alignment horizontal="center"/>
    </xf>
    <xf numFmtId="0" fontId="0" fillId="44" borderId="94" xfId="0" applyFill="1" applyBorder="1" applyAlignment="1">
      <alignment horizontal="center" vertical="center"/>
    </xf>
    <xf numFmtId="0" fontId="0" fillId="16" borderId="137" xfId="0" applyFill="1" applyBorder="1" applyAlignment="1">
      <alignment horizontal="center"/>
    </xf>
    <xf numFmtId="0" fontId="0" fillId="17" borderId="134" xfId="0" applyFill="1" applyBorder="1" applyAlignment="1">
      <alignment horizontal="center"/>
    </xf>
    <xf numFmtId="0" fontId="0" fillId="16" borderId="136" xfId="0" applyFill="1" applyBorder="1" applyAlignment="1">
      <alignment horizontal="center"/>
    </xf>
    <xf numFmtId="0" fontId="0" fillId="19" borderId="0" xfId="0" applyFill="1" applyAlignment="1">
      <alignment horizontal="center"/>
    </xf>
    <xf numFmtId="0" fontId="0" fillId="9" borderId="130" xfId="0" applyFill="1" applyBorder="1" applyAlignment="1">
      <alignment horizontal="center"/>
    </xf>
    <xf numFmtId="0" fontId="0" fillId="18" borderId="134" xfId="0" applyFill="1" applyBorder="1" applyAlignment="1">
      <alignment horizontal="center"/>
    </xf>
    <xf numFmtId="0" fontId="0" fillId="9" borderId="136" xfId="0" applyFill="1" applyBorder="1" applyAlignment="1">
      <alignment horizontal="center"/>
    </xf>
    <xf numFmtId="0" fontId="0" fillId="11" borderId="133" xfId="0" applyFill="1" applyBorder="1" applyAlignment="1">
      <alignment horizontal="center"/>
    </xf>
    <xf numFmtId="0" fontId="0" fillId="0" borderId="138" xfId="0" applyBorder="1" applyAlignment="1">
      <alignment horizontal="center"/>
    </xf>
    <xf numFmtId="0" fontId="0" fillId="11" borderId="136" xfId="0" applyFill="1" applyBorder="1" applyAlignment="1">
      <alignment horizontal="center"/>
    </xf>
    <xf numFmtId="0" fontId="0" fillId="14" borderId="139" xfId="0" applyFill="1" applyBorder="1" applyAlignment="1">
      <alignment horizontal="center"/>
    </xf>
    <xf numFmtId="0" fontId="0" fillId="6" borderId="140" xfId="0" applyFill="1" applyBorder="1" applyAlignment="1">
      <alignment horizontal="center" vertical="center"/>
    </xf>
    <xf numFmtId="0" fontId="0" fillId="6" borderId="141" xfId="0" applyFill="1" applyBorder="1" applyAlignment="1">
      <alignment horizontal="center" vertical="center"/>
    </xf>
    <xf numFmtId="0" fontId="0" fillId="6" borderId="43" xfId="0" applyFill="1" applyBorder="1" applyAlignment="1">
      <alignment horizontal="center" vertical="center"/>
    </xf>
    <xf numFmtId="0" fontId="0" fillId="41" borderId="140" xfId="0" applyFill="1" applyBorder="1" applyAlignment="1">
      <alignment horizontal="center" vertical="center"/>
    </xf>
    <xf numFmtId="0" fontId="0" fillId="41" borderId="43" xfId="0" applyFill="1" applyBorder="1" applyAlignment="1">
      <alignment horizontal="center" vertical="center"/>
    </xf>
    <xf numFmtId="0" fontId="0" fillId="41" borderId="26" xfId="0" applyFill="1" applyBorder="1" applyAlignment="1">
      <alignment horizontal="center" vertical="center"/>
    </xf>
    <xf numFmtId="0" fontId="0" fillId="41" borderId="24" xfId="0" applyFill="1" applyBorder="1" applyAlignment="1">
      <alignment horizontal="center" vertical="center"/>
    </xf>
    <xf numFmtId="0" fontId="0" fillId="41" borderId="142" xfId="0" applyFill="1" applyBorder="1" applyAlignment="1">
      <alignment horizontal="center" vertical="center"/>
    </xf>
    <xf numFmtId="0" fontId="0" fillId="41" borderId="29" xfId="0" applyFill="1" applyBorder="1" applyAlignment="1">
      <alignment horizontal="center" vertical="center"/>
    </xf>
    <xf numFmtId="0" fontId="2" fillId="11" borderId="36" xfId="0" applyFont="1" applyFill="1" applyBorder="1" applyAlignment="1">
      <alignment horizontal="center"/>
    </xf>
    <xf numFmtId="0" fontId="2" fillId="12" borderId="143" xfId="0" applyFont="1" applyFill="1" applyBorder="1" applyAlignment="1">
      <alignment horizontal="center"/>
    </xf>
    <xf numFmtId="0" fontId="2" fillId="7" borderId="143" xfId="0" applyFont="1" applyFill="1" applyBorder="1" applyAlignment="1">
      <alignment horizontal="center"/>
    </xf>
    <xf numFmtId="0" fontId="2" fillId="13" borderId="143" xfId="0" applyFont="1" applyFill="1" applyBorder="1" applyAlignment="1">
      <alignment horizontal="center"/>
    </xf>
    <xf numFmtId="0" fontId="2" fillId="14" borderId="143" xfId="0" applyFont="1" applyFill="1" applyBorder="1" applyAlignment="1">
      <alignment horizontal="center"/>
    </xf>
    <xf numFmtId="0" fontId="2" fillId="15" borderId="143" xfId="0" applyFont="1" applyFill="1" applyBorder="1" applyAlignment="1">
      <alignment horizontal="center"/>
    </xf>
    <xf numFmtId="0" fontId="2" fillId="16" borderId="143" xfId="0" applyFont="1" applyFill="1" applyBorder="1" applyAlignment="1">
      <alignment horizontal="center"/>
    </xf>
    <xf numFmtId="0" fontId="2" fillId="17" borderId="143" xfId="0" applyFont="1" applyFill="1" applyBorder="1" applyAlignment="1">
      <alignment horizontal="center"/>
    </xf>
    <xf numFmtId="0" fontId="2" fillId="9" borderId="143" xfId="0" applyFont="1" applyFill="1" applyBorder="1" applyAlignment="1">
      <alignment horizontal="center"/>
    </xf>
    <xf numFmtId="0" fontId="2" fillId="18" borderId="143" xfId="0" applyFont="1" applyFill="1" applyBorder="1" applyAlignment="1">
      <alignment horizontal="center"/>
    </xf>
    <xf numFmtId="0" fontId="2" fillId="19" borderId="143" xfId="0" applyFont="1" applyFill="1" applyBorder="1" applyAlignment="1">
      <alignment horizontal="center"/>
    </xf>
    <xf numFmtId="0" fontId="2" fillId="8" borderId="143" xfId="0" applyFont="1" applyFill="1" applyBorder="1" applyAlignment="1">
      <alignment horizontal="center"/>
    </xf>
    <xf numFmtId="0" fontId="2" fillId="20" borderId="143" xfId="0" applyFont="1" applyFill="1" applyBorder="1" applyAlignment="1">
      <alignment horizontal="center"/>
    </xf>
    <xf numFmtId="0" fontId="2" fillId="22" borderId="144" xfId="0" applyFont="1" applyFill="1" applyBorder="1" applyAlignment="1">
      <alignment horizontal="center"/>
    </xf>
    <xf numFmtId="0" fontId="0" fillId="45" borderId="87" xfId="0" applyFill="1" applyBorder="1" applyAlignment="1">
      <alignment horizontal="center"/>
    </xf>
    <xf numFmtId="0" fontId="0" fillId="45" borderId="88" xfId="0" applyFill="1" applyBorder="1" applyAlignment="1">
      <alignment horizontal="center"/>
    </xf>
    <xf numFmtId="0" fontId="1" fillId="45" borderId="87" xfId="0" applyFont="1" applyFill="1" applyBorder="1" applyAlignment="1">
      <alignment horizontal="left"/>
    </xf>
    <xf numFmtId="0" fontId="20" fillId="21" borderId="146" xfId="0" applyFont="1" applyFill="1" applyBorder="1" applyAlignment="1">
      <alignment horizontal="center" vertical="center"/>
    </xf>
    <xf numFmtId="0" fontId="20" fillId="46" borderId="146" xfId="0" applyFont="1" applyFill="1" applyBorder="1" applyAlignment="1">
      <alignment horizontal="center" vertical="center"/>
    </xf>
    <xf numFmtId="164" fontId="0" fillId="6" borderId="147" xfId="0" applyNumberFormat="1" applyFill="1" applyBorder="1"/>
    <xf numFmtId="164" fontId="0" fillId="6" borderId="148" xfId="0" applyNumberFormat="1" applyFill="1" applyBorder="1"/>
    <xf numFmtId="0" fontId="0" fillId="0" borderId="23" xfId="0" applyBorder="1" applyAlignment="1">
      <alignment horizontal="center"/>
    </xf>
    <xf numFmtId="0" fontId="0" fillId="40" borderId="5" xfId="0" applyFill="1" applyBorder="1" applyAlignment="1">
      <alignment horizontal="center"/>
    </xf>
    <xf numFmtId="0" fontId="0" fillId="40" borderId="22" xfId="0" applyFill="1" applyBorder="1" applyAlignment="1">
      <alignment horizontal="center"/>
    </xf>
    <xf numFmtId="0" fontId="0" fillId="40" borderId="19" xfId="0" applyFill="1" applyBorder="1" applyAlignment="1">
      <alignment horizontal="center"/>
    </xf>
    <xf numFmtId="0" fontId="0" fillId="40" borderId="21" xfId="0" applyFill="1" applyBorder="1" applyAlignment="1">
      <alignment horizontal="center"/>
    </xf>
    <xf numFmtId="0" fontId="0" fillId="40" borderId="23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11" borderId="120" xfId="0" applyFill="1" applyBorder="1" applyAlignment="1">
      <alignment horizontal="center"/>
    </xf>
    <xf numFmtId="0" fontId="20" fillId="21" borderId="156" xfId="0" applyFont="1" applyFill="1" applyBorder="1" applyAlignment="1">
      <alignment horizontal="center" vertical="center"/>
    </xf>
    <xf numFmtId="0" fontId="20" fillId="46" borderId="157" xfId="0" applyFont="1" applyFill="1" applyBorder="1" applyAlignment="1">
      <alignment horizontal="center" vertical="center"/>
    </xf>
    <xf numFmtId="0" fontId="20" fillId="21" borderId="157" xfId="0" applyFont="1" applyFill="1" applyBorder="1" applyAlignment="1">
      <alignment horizontal="center" vertical="center"/>
    </xf>
    <xf numFmtId="0" fontId="20" fillId="21" borderId="158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159" xfId="0" applyFill="1" applyBorder="1" applyAlignment="1">
      <alignment horizontal="center" vertical="center"/>
    </xf>
    <xf numFmtId="0" fontId="0" fillId="6" borderId="160" xfId="0" applyFill="1" applyBorder="1" applyAlignment="1">
      <alignment horizontal="center" vertical="center"/>
    </xf>
    <xf numFmtId="0" fontId="0" fillId="41" borderId="161" xfId="0" applyFill="1" applyBorder="1" applyAlignment="1">
      <alignment horizontal="center" vertical="center"/>
    </xf>
    <xf numFmtId="0" fontId="0" fillId="41" borderId="162" xfId="0" applyFill="1" applyBorder="1" applyAlignment="1">
      <alignment horizontal="center" vertical="center"/>
    </xf>
    <xf numFmtId="0" fontId="0" fillId="41" borderId="163" xfId="0" applyFill="1" applyBorder="1" applyAlignment="1">
      <alignment horizontal="center" vertical="center"/>
    </xf>
    <xf numFmtId="0" fontId="0" fillId="6" borderId="106" xfId="0" applyFill="1" applyBorder="1" applyAlignment="1">
      <alignment horizontal="center" vertical="center"/>
    </xf>
    <xf numFmtId="0" fontId="0" fillId="41" borderId="106" xfId="0" applyFill="1" applyBorder="1" applyAlignment="1">
      <alignment horizontal="center" vertical="center"/>
    </xf>
    <xf numFmtId="0" fontId="0" fillId="41" borderId="164" xfId="0" applyFill="1" applyBorder="1" applyAlignment="1">
      <alignment horizontal="center" vertical="center"/>
    </xf>
    <xf numFmtId="0" fontId="0" fillId="6" borderId="164" xfId="0" applyFill="1" applyBorder="1" applyAlignment="1">
      <alignment horizontal="center" vertical="center"/>
    </xf>
    <xf numFmtId="0" fontId="0" fillId="6" borderId="165" xfId="0" applyFill="1" applyBorder="1" applyAlignment="1">
      <alignment horizontal="center" vertical="center"/>
    </xf>
    <xf numFmtId="0" fontId="0" fillId="41" borderId="166" xfId="0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6" borderId="57" xfId="0" applyFill="1" applyBorder="1" applyAlignment="1">
      <alignment horizontal="center"/>
    </xf>
    <xf numFmtId="0" fontId="5" fillId="9" borderId="126" xfId="0" applyFont="1" applyFill="1" applyBorder="1" applyAlignment="1">
      <alignment horizontal="center"/>
    </xf>
    <xf numFmtId="0" fontId="4" fillId="5" borderId="126" xfId="0" applyFont="1" applyFill="1" applyBorder="1" applyAlignment="1">
      <alignment horizontal="center"/>
    </xf>
    <xf numFmtId="0" fontId="4" fillId="5" borderId="167" xfId="0" applyFont="1" applyFill="1" applyBorder="1" applyAlignment="1">
      <alignment horizontal="center"/>
    </xf>
    <xf numFmtId="0" fontId="4" fillId="5" borderId="51" xfId="0" applyFont="1" applyFill="1" applyBorder="1" applyAlignment="1">
      <alignment horizontal="center"/>
    </xf>
    <xf numFmtId="0" fontId="0" fillId="6" borderId="168" xfId="0" applyFill="1" applyBorder="1" applyAlignment="1">
      <alignment horizontal="center" vertical="center"/>
    </xf>
    <xf numFmtId="0" fontId="0" fillId="6" borderId="44" xfId="0" applyFill="1" applyBorder="1" applyAlignment="1">
      <alignment horizontal="center" vertical="center"/>
    </xf>
    <xf numFmtId="0" fontId="0" fillId="6" borderId="169" xfId="0" applyFill="1" applyBorder="1" applyAlignment="1">
      <alignment horizontal="center" vertical="center"/>
    </xf>
    <xf numFmtId="0" fontId="0" fillId="6" borderId="170" xfId="0" applyFill="1" applyBorder="1" applyAlignment="1">
      <alignment horizontal="center" vertical="center"/>
    </xf>
    <xf numFmtId="0" fontId="0" fillId="6" borderId="48" xfId="0" applyFill="1" applyBorder="1" applyAlignment="1">
      <alignment horizontal="center" vertical="center"/>
    </xf>
    <xf numFmtId="0" fontId="4" fillId="5" borderId="39" xfId="0" applyFont="1" applyFill="1" applyBorder="1" applyAlignment="1">
      <alignment horizontal="center"/>
    </xf>
    <xf numFmtId="0" fontId="5" fillId="9" borderId="149" xfId="0" applyFont="1" applyFill="1" applyBorder="1" applyAlignment="1">
      <alignment horizontal="center"/>
    </xf>
    <xf numFmtId="0" fontId="5" fillId="9" borderId="150" xfId="0" applyFont="1" applyFill="1" applyBorder="1" applyAlignment="1">
      <alignment horizontal="center"/>
    </xf>
    <xf numFmtId="0" fontId="5" fillId="9" borderId="173" xfId="0" applyFont="1" applyFill="1" applyBorder="1" applyAlignment="1">
      <alignment horizontal="center"/>
    </xf>
    <xf numFmtId="0" fontId="4" fillId="9" borderId="126" xfId="0" applyFont="1" applyFill="1" applyBorder="1" applyAlignment="1">
      <alignment horizontal="center"/>
    </xf>
    <xf numFmtId="0" fontId="7" fillId="5" borderId="167" xfId="0" applyFont="1" applyFill="1" applyBorder="1" applyAlignment="1">
      <alignment horizontal="center"/>
    </xf>
    <xf numFmtId="0" fontId="0" fillId="41" borderId="171" xfId="0" applyFill="1" applyBorder="1" applyAlignment="1">
      <alignment horizontal="center" vertical="center"/>
    </xf>
    <xf numFmtId="0" fontId="0" fillId="41" borderId="41" xfId="0" applyFill="1" applyBorder="1" applyAlignment="1">
      <alignment horizontal="center" vertical="center"/>
    </xf>
    <xf numFmtId="0" fontId="0" fillId="41" borderId="172" xfId="0" applyFill="1" applyBorder="1" applyAlignment="1">
      <alignment horizontal="center" vertical="center"/>
    </xf>
    <xf numFmtId="0" fontId="0" fillId="41" borderId="168" xfId="0" applyFill="1" applyBorder="1" applyAlignment="1">
      <alignment horizontal="center" vertical="center"/>
    </xf>
    <xf numFmtId="0" fontId="0" fillId="41" borderId="44" xfId="0" applyFill="1" applyBorder="1" applyAlignment="1">
      <alignment horizontal="center" vertical="center"/>
    </xf>
    <xf numFmtId="0" fontId="0" fillId="18" borderId="174" xfId="0" applyFill="1" applyBorder="1" applyAlignment="1">
      <alignment horizontal="center"/>
    </xf>
    <xf numFmtId="0" fontId="0" fillId="22" borderId="175" xfId="0" applyFill="1" applyBorder="1" applyAlignment="1">
      <alignment horizontal="center"/>
    </xf>
    <xf numFmtId="0" fontId="0" fillId="6" borderId="0" xfId="0" applyFill="1" applyAlignment="1">
      <alignment horizontal="right"/>
    </xf>
    <xf numFmtId="0" fontId="6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 vertical="center"/>
    </xf>
    <xf numFmtId="0" fontId="13" fillId="30" borderId="53" xfId="0" applyFont="1" applyFill="1" applyBorder="1" applyAlignment="1">
      <alignment horizontal="center"/>
    </xf>
    <xf numFmtId="0" fontId="13" fillId="30" borderId="54" xfId="0" applyFont="1" applyFill="1" applyBorder="1" applyAlignment="1">
      <alignment horizontal="center"/>
    </xf>
    <xf numFmtId="0" fontId="22" fillId="0" borderId="0" xfId="6"/>
    <xf numFmtId="0" fontId="14" fillId="31" borderId="0" xfId="0" applyFont="1" applyFill="1"/>
    <xf numFmtId="0" fontId="0" fillId="20" borderId="127" xfId="0" applyFill="1" applyBorder="1" applyAlignment="1">
      <alignment horizontal="center"/>
    </xf>
    <xf numFmtId="0" fontId="0" fillId="8" borderId="130" xfId="0" applyFill="1" applyBorder="1" applyAlignment="1">
      <alignment horizontal="center"/>
    </xf>
    <xf numFmtId="0" fontId="0" fillId="8" borderId="43" xfId="0" applyFill="1" applyBorder="1" applyAlignment="1">
      <alignment horizontal="center"/>
    </xf>
    <xf numFmtId="0" fontId="0" fillId="22" borderId="180" xfId="0" applyFill="1" applyBorder="1" applyAlignment="1">
      <alignment horizontal="center"/>
    </xf>
    <xf numFmtId="0" fontId="0" fillId="14" borderId="128" xfId="0" applyFill="1" applyBorder="1" applyAlignment="1">
      <alignment horizontal="center"/>
    </xf>
    <xf numFmtId="0" fontId="0" fillId="14" borderId="43" xfId="0" applyFill="1" applyBorder="1" applyAlignment="1">
      <alignment horizontal="center"/>
    </xf>
    <xf numFmtId="0" fontId="0" fillId="18" borderId="43" xfId="0" applyFill="1" applyBorder="1" applyAlignment="1">
      <alignment horizontal="center"/>
    </xf>
    <xf numFmtId="0" fontId="0" fillId="47" borderId="87" xfId="0" applyFill="1" applyBorder="1" applyAlignment="1">
      <alignment horizontal="center"/>
    </xf>
    <xf numFmtId="0" fontId="0" fillId="47" borderId="88" xfId="0" applyFill="1" applyBorder="1" applyAlignment="1">
      <alignment horizontal="center"/>
    </xf>
    <xf numFmtId="0" fontId="1" fillId="47" borderId="87" xfId="0" applyFont="1" applyFill="1" applyBorder="1" applyAlignment="1">
      <alignment horizontal="left"/>
    </xf>
    <xf numFmtId="0" fontId="0" fillId="41" borderId="64" xfId="0" applyFill="1" applyBorder="1" applyAlignment="1">
      <alignment horizontal="center"/>
    </xf>
    <xf numFmtId="0" fontId="0" fillId="41" borderId="92" xfId="0" applyFill="1" applyBorder="1" applyAlignment="1">
      <alignment horizontal="center"/>
    </xf>
    <xf numFmtId="0" fontId="0" fillId="41" borderId="94" xfId="0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6" borderId="181" xfId="0" applyFont="1" applyFill="1" applyBorder="1" applyAlignment="1">
      <alignment horizontal="center"/>
    </xf>
    <xf numFmtId="0" fontId="1" fillId="48" borderId="181" xfId="0" applyFont="1" applyFill="1" applyBorder="1" applyAlignment="1">
      <alignment horizontal="center"/>
    </xf>
    <xf numFmtId="0" fontId="0" fillId="6" borderId="40" xfId="0" applyFill="1" applyBorder="1" applyAlignment="1">
      <alignment horizontal="center"/>
    </xf>
    <xf numFmtId="0" fontId="0" fillId="6" borderId="183" xfId="0" applyFill="1" applyBorder="1" applyAlignment="1">
      <alignment horizontal="center"/>
    </xf>
    <xf numFmtId="10" fontId="0" fillId="6" borderId="40" xfId="0" applyNumberFormat="1" applyFill="1" applyBorder="1" applyAlignment="1">
      <alignment horizontal="center"/>
    </xf>
    <xf numFmtId="0" fontId="0" fillId="3" borderId="185" xfId="0" applyFill="1" applyBorder="1" applyAlignment="1">
      <alignment horizontal="center"/>
    </xf>
    <xf numFmtId="0" fontId="0" fillId="3" borderId="186" xfId="0" applyFill="1" applyBorder="1" applyAlignment="1">
      <alignment horizontal="center"/>
    </xf>
    <xf numFmtId="0" fontId="0" fillId="3" borderId="136" xfId="0" applyFill="1" applyBorder="1" applyAlignment="1">
      <alignment horizontal="center"/>
    </xf>
    <xf numFmtId="0" fontId="0" fillId="49" borderId="136" xfId="0" applyFill="1" applyBorder="1" applyAlignment="1">
      <alignment horizontal="center"/>
    </xf>
    <xf numFmtId="0" fontId="0" fillId="7" borderId="136" xfId="0" applyFill="1" applyBorder="1" applyAlignment="1">
      <alignment horizontal="center"/>
    </xf>
    <xf numFmtId="0" fontId="20" fillId="21" borderId="6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1" fillId="48" borderId="56" xfId="0" applyFont="1" applyFill="1" applyBorder="1" applyAlignment="1">
      <alignment horizontal="center"/>
    </xf>
    <xf numFmtId="0" fontId="1" fillId="48" borderId="182" xfId="0" applyFont="1" applyFill="1" applyBorder="1" applyAlignment="1">
      <alignment horizontal="center"/>
    </xf>
    <xf numFmtId="0" fontId="1" fillId="2" borderId="46" xfId="0" applyFont="1" applyFill="1" applyBorder="1" applyAlignment="1">
      <alignment horizontal="center"/>
    </xf>
    <xf numFmtId="0" fontId="0" fillId="12" borderId="138" xfId="0" applyFill="1" applyBorder="1" applyAlignment="1">
      <alignment horizontal="center"/>
    </xf>
    <xf numFmtId="0" fontId="0" fillId="11" borderId="128" xfId="0" applyFill="1" applyBorder="1" applyAlignment="1">
      <alignment horizontal="center"/>
    </xf>
    <xf numFmtId="0" fontId="1" fillId="2" borderId="187" xfId="0" applyFont="1" applyFill="1" applyBorder="1" applyAlignment="1">
      <alignment horizontal="center"/>
    </xf>
    <xf numFmtId="0" fontId="1" fillId="2" borderId="188" xfId="0" applyFont="1" applyFill="1" applyBorder="1" applyAlignment="1">
      <alignment horizontal="center"/>
    </xf>
    <xf numFmtId="164" fontId="0" fillId="6" borderId="189" xfId="0" applyNumberFormat="1" applyFill="1" applyBorder="1"/>
    <xf numFmtId="164" fontId="0" fillId="6" borderId="190" xfId="0" applyNumberFormat="1" applyFill="1" applyBorder="1"/>
    <xf numFmtId="164" fontId="0" fillId="6" borderId="191" xfId="0" applyNumberFormat="1" applyFill="1" applyBorder="1"/>
    <xf numFmtId="164" fontId="0" fillId="6" borderId="192" xfId="0" applyNumberFormat="1" applyFill="1" applyBorder="1"/>
    <xf numFmtId="164" fontId="0" fillId="6" borderId="193" xfId="0" applyNumberFormat="1" applyFill="1" applyBorder="1"/>
    <xf numFmtId="164" fontId="0" fillId="6" borderId="194" xfId="0" applyNumberFormat="1" applyFill="1" applyBorder="1"/>
    <xf numFmtId="164" fontId="0" fillId="6" borderId="195" xfId="0" applyNumberFormat="1" applyFill="1" applyBorder="1"/>
    <xf numFmtId="0" fontId="7" fillId="9" borderId="66" xfId="0" applyFont="1" applyFill="1" applyBorder="1" applyAlignment="1">
      <alignment horizontal="center"/>
    </xf>
    <xf numFmtId="0" fontId="0" fillId="6" borderId="196" xfId="0" applyFill="1" applyBorder="1" applyAlignment="1">
      <alignment horizontal="center"/>
    </xf>
    <xf numFmtId="0" fontId="0" fillId="17" borderId="130" xfId="0" applyFill="1" applyBorder="1" applyAlignment="1">
      <alignment horizontal="center"/>
    </xf>
    <xf numFmtId="0" fontId="1" fillId="6" borderId="56" xfId="0" applyFont="1" applyFill="1" applyBorder="1" applyAlignment="1">
      <alignment horizontal="center"/>
    </xf>
    <xf numFmtId="0" fontId="0" fillId="17" borderId="136" xfId="0" applyFill="1" applyBorder="1" applyAlignment="1">
      <alignment horizontal="center"/>
    </xf>
    <xf numFmtId="0" fontId="0" fillId="3" borderId="197" xfId="0" applyFill="1" applyBorder="1" applyAlignment="1">
      <alignment horizontal="center"/>
    </xf>
    <xf numFmtId="0" fontId="0" fillId="14" borderId="136" xfId="0" applyFill="1" applyBorder="1" applyAlignment="1">
      <alignment horizontal="center"/>
    </xf>
    <xf numFmtId="0" fontId="1" fillId="6" borderId="136" xfId="0" applyFont="1" applyFill="1" applyBorder="1" applyAlignment="1">
      <alignment horizontal="center"/>
    </xf>
    <xf numFmtId="0" fontId="0" fillId="18" borderId="136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12" borderId="133" xfId="0" applyFill="1" applyBorder="1" applyAlignment="1">
      <alignment horizontal="center"/>
    </xf>
    <xf numFmtId="0" fontId="0" fillId="12" borderId="136" xfId="0" applyFill="1" applyBorder="1" applyAlignment="1">
      <alignment horizontal="center"/>
    </xf>
    <xf numFmtId="0" fontId="0" fillId="20" borderId="136" xfId="0" applyFill="1" applyBorder="1" applyAlignment="1">
      <alignment horizontal="center"/>
    </xf>
    <xf numFmtId="0" fontId="0" fillId="18" borderId="129" xfId="0" applyFill="1" applyBorder="1" applyAlignment="1">
      <alignment horizontal="center"/>
    </xf>
    <xf numFmtId="0" fontId="0" fillId="11" borderId="174" xfId="0" applyFill="1" applyBorder="1" applyAlignment="1">
      <alignment horizontal="center"/>
    </xf>
    <xf numFmtId="0" fontId="0" fillId="12" borderId="174" xfId="0" applyFill="1" applyBorder="1" applyAlignment="1">
      <alignment horizontal="center"/>
    </xf>
    <xf numFmtId="0" fontId="0" fillId="7" borderId="138" xfId="0" applyFill="1" applyBorder="1" applyAlignment="1">
      <alignment horizontal="center"/>
    </xf>
    <xf numFmtId="0" fontId="0" fillId="12" borderId="128" xfId="0" applyFill="1" applyBorder="1" applyAlignment="1">
      <alignment horizontal="center"/>
    </xf>
    <xf numFmtId="0" fontId="0" fillId="20" borderId="174" xfId="0" applyFill="1" applyBorder="1" applyAlignment="1">
      <alignment horizontal="center"/>
    </xf>
    <xf numFmtId="0" fontId="0" fillId="22" borderId="198" xfId="0" applyFill="1" applyBorder="1" applyAlignment="1">
      <alignment horizontal="center"/>
    </xf>
    <xf numFmtId="0" fontId="0" fillId="9" borderId="174" xfId="0" applyFill="1" applyBorder="1" applyAlignment="1">
      <alignment horizontal="center"/>
    </xf>
    <xf numFmtId="0" fontId="0" fillId="18" borderId="127" xfId="0" applyFill="1" applyBorder="1" applyAlignment="1">
      <alignment horizontal="center"/>
    </xf>
    <xf numFmtId="0" fontId="0" fillId="9" borderId="129" xfId="0" applyFill="1" applyBorder="1" applyAlignment="1">
      <alignment horizontal="center"/>
    </xf>
    <xf numFmtId="0" fontId="0" fillId="19" borderId="174" xfId="0" applyFill="1" applyBorder="1" applyAlignment="1">
      <alignment horizontal="center"/>
    </xf>
    <xf numFmtId="0" fontId="0" fillId="8" borderId="127" xfId="0" applyFill="1" applyBorder="1" applyAlignment="1">
      <alignment horizontal="center"/>
    </xf>
    <xf numFmtId="0" fontId="0" fillId="19" borderId="129" xfId="0" applyFill="1" applyBorder="1" applyAlignment="1">
      <alignment horizontal="center"/>
    </xf>
    <xf numFmtId="0" fontId="0" fillId="8" borderId="174" xfId="0" applyFill="1" applyBorder="1" applyAlignment="1">
      <alignment horizontal="center"/>
    </xf>
    <xf numFmtId="0" fontId="0" fillId="8" borderId="129" xfId="0" applyFill="1" applyBorder="1" applyAlignment="1">
      <alignment horizontal="center"/>
    </xf>
    <xf numFmtId="0" fontId="0" fillId="15" borderId="174" xfId="0" applyFill="1" applyBorder="1" applyAlignment="1">
      <alignment horizontal="center"/>
    </xf>
    <xf numFmtId="0" fontId="0" fillId="17" borderId="174" xfId="0" applyFill="1" applyBorder="1" applyAlignment="1">
      <alignment horizontal="center"/>
    </xf>
    <xf numFmtId="0" fontId="0" fillId="9" borderId="127" xfId="0" applyFill="1" applyBorder="1" applyAlignment="1">
      <alignment horizontal="center"/>
    </xf>
    <xf numFmtId="0" fontId="0" fillId="16" borderId="174" xfId="0" applyFill="1" applyBorder="1" applyAlignment="1">
      <alignment horizontal="center"/>
    </xf>
    <xf numFmtId="0" fontId="0" fillId="14" borderId="174" xfId="0" applyFill="1" applyBorder="1" applyAlignment="1">
      <alignment horizontal="center"/>
    </xf>
    <xf numFmtId="0" fontId="0" fillId="7" borderId="174" xfId="0" applyFill="1" applyBorder="1" applyAlignment="1">
      <alignment horizontal="center"/>
    </xf>
    <xf numFmtId="0" fontId="0" fillId="13" borderId="174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14" borderId="138" xfId="0" applyFill="1" applyBorder="1" applyAlignment="1">
      <alignment horizontal="center"/>
    </xf>
    <xf numFmtId="0" fontId="0" fillId="13" borderId="129" xfId="0" applyFill="1" applyBorder="1" applyAlignment="1">
      <alignment horizontal="center"/>
    </xf>
    <xf numFmtId="0" fontId="0" fillId="22" borderId="174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1" fillId="6" borderId="32" xfId="0" applyFont="1" applyFill="1" applyBorder="1"/>
    <xf numFmtId="0" fontId="23" fillId="50" borderId="0" xfId="0" applyFont="1" applyFill="1" applyAlignment="1">
      <alignment horizontal="center"/>
    </xf>
    <xf numFmtId="0" fontId="24" fillId="41" borderId="0" xfId="0" applyFont="1" applyFill="1"/>
    <xf numFmtId="0" fontId="0" fillId="6" borderId="58" xfId="0" applyFill="1" applyBorder="1"/>
    <xf numFmtId="0" fontId="0" fillId="6" borderId="1" xfId="0" applyFill="1" applyBorder="1" applyAlignment="1">
      <alignment horizontal="center"/>
    </xf>
    <xf numFmtId="0" fontId="1" fillId="6" borderId="152" xfId="0" applyFont="1" applyFill="1" applyBorder="1" applyAlignment="1">
      <alignment horizontal="center"/>
    </xf>
    <xf numFmtId="0" fontId="1" fillId="6" borderId="199" xfId="0" applyFont="1" applyFill="1" applyBorder="1" applyAlignment="1">
      <alignment horizontal="center"/>
    </xf>
    <xf numFmtId="0" fontId="0" fillId="22" borderId="13" xfId="0" applyFill="1" applyBorder="1" applyAlignment="1">
      <alignment horizontal="center"/>
    </xf>
    <xf numFmtId="0" fontId="0" fillId="3" borderId="200" xfId="0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3" borderId="201" xfId="0" applyFill="1" applyBorder="1" applyAlignment="1">
      <alignment horizontal="center"/>
    </xf>
    <xf numFmtId="164" fontId="0" fillId="6" borderId="202" xfId="0" applyNumberFormat="1" applyFill="1" applyBorder="1"/>
    <xf numFmtId="164" fontId="0" fillId="6" borderId="32" xfId="0" applyNumberFormat="1" applyFill="1" applyBorder="1"/>
    <xf numFmtId="0" fontId="0" fillId="22" borderId="121" xfId="0" applyFill="1" applyBorder="1" applyAlignment="1">
      <alignment horizontal="center"/>
    </xf>
    <xf numFmtId="0" fontId="0" fillId="6" borderId="55" xfId="0" applyFill="1" applyBorder="1"/>
    <xf numFmtId="0" fontId="0" fillId="6" borderId="0" xfId="0" applyFill="1" applyBorder="1" applyAlignment="1">
      <alignment horizontal="center"/>
    </xf>
    <xf numFmtId="0" fontId="1" fillId="6" borderId="175" xfId="0" applyFont="1" applyFill="1" applyBorder="1" applyAlignment="1">
      <alignment horizontal="center"/>
    </xf>
    <xf numFmtId="0" fontId="0" fillId="22" borderId="11" xfId="0" applyFill="1" applyBorder="1" applyAlignment="1">
      <alignment horizontal="center"/>
    </xf>
    <xf numFmtId="0" fontId="0" fillId="3" borderId="203" xfId="0" applyFill="1" applyBorder="1" applyAlignment="1">
      <alignment horizontal="center"/>
    </xf>
    <xf numFmtId="164" fontId="0" fillId="6" borderId="204" xfId="0" applyNumberFormat="1" applyFill="1" applyBorder="1"/>
    <xf numFmtId="0" fontId="0" fillId="3" borderId="205" xfId="0" applyFill="1" applyBorder="1" applyAlignment="1">
      <alignment horizontal="center"/>
    </xf>
    <xf numFmtId="0" fontId="20" fillId="21" borderId="206" xfId="0" applyFont="1" applyFill="1" applyBorder="1" applyAlignment="1">
      <alignment horizontal="center" vertical="center"/>
    </xf>
    <xf numFmtId="0" fontId="20" fillId="46" borderId="206" xfId="0" applyFont="1" applyFill="1" applyBorder="1" applyAlignment="1">
      <alignment horizontal="center" vertical="center"/>
    </xf>
    <xf numFmtId="0" fontId="1" fillId="48" borderId="60" xfId="0" applyFont="1" applyFill="1" applyBorder="1" applyAlignment="1">
      <alignment horizontal="center"/>
    </xf>
    <xf numFmtId="0" fontId="1" fillId="48" borderId="152" xfId="0" applyFont="1" applyFill="1" applyBorder="1" applyAlignment="1">
      <alignment horizontal="center"/>
    </xf>
    <xf numFmtId="0" fontId="1" fillId="2" borderId="59" xfId="0" applyFont="1" applyFill="1" applyBorder="1" applyAlignment="1">
      <alignment horizontal="center"/>
    </xf>
    <xf numFmtId="0" fontId="0" fillId="6" borderId="1" xfId="0" applyFill="1" applyBorder="1"/>
    <xf numFmtId="0" fontId="12" fillId="0" borderId="0" xfId="0" applyFont="1" applyBorder="1" applyAlignment="1">
      <alignment horizontal="right"/>
    </xf>
    <xf numFmtId="0" fontId="0" fillId="0" borderId="0" xfId="0" applyBorder="1"/>
    <xf numFmtId="0" fontId="11" fillId="28" borderId="63" xfId="0" applyFont="1" applyFill="1" applyBorder="1"/>
    <xf numFmtId="0" fontId="12" fillId="0" borderId="208" xfId="0" applyFont="1" applyBorder="1" applyAlignment="1">
      <alignment horizontal="right"/>
    </xf>
    <xf numFmtId="0" fontId="12" fillId="0" borderId="207" xfId="0" applyFont="1" applyBorder="1" applyAlignment="1">
      <alignment horizontal="right"/>
    </xf>
    <xf numFmtId="0" fontId="12" fillId="34" borderId="145" xfId="0" applyFont="1" applyFill="1" applyBorder="1" applyAlignment="1">
      <alignment horizontal="center"/>
    </xf>
    <xf numFmtId="0" fontId="12" fillId="34" borderId="209" xfId="0" applyFont="1" applyFill="1" applyBorder="1" applyAlignment="1">
      <alignment horizontal="center"/>
    </xf>
    <xf numFmtId="0" fontId="0" fillId="51" borderId="1" xfId="0" applyFill="1" applyBorder="1"/>
    <xf numFmtId="0" fontId="0" fillId="52" borderId="1" xfId="0" applyFill="1" applyBorder="1"/>
    <xf numFmtId="0" fontId="10" fillId="52" borderId="1" xfId="0" applyFont="1" applyFill="1" applyBorder="1" applyAlignment="1">
      <alignment horizontal="center"/>
    </xf>
    <xf numFmtId="0" fontId="0" fillId="52" borderId="49" xfId="0" applyFill="1" applyBorder="1"/>
    <xf numFmtId="0" fontId="10" fillId="51" borderId="210" xfId="0" applyFont="1" applyFill="1" applyBorder="1" applyAlignment="1">
      <alignment horizontal="center"/>
    </xf>
    <xf numFmtId="0" fontId="10" fillId="52" borderId="146" xfId="0" applyFont="1" applyFill="1" applyBorder="1" applyAlignment="1">
      <alignment horizontal="center"/>
    </xf>
    <xf numFmtId="0" fontId="10" fillId="51" borderId="146" xfId="0" applyFont="1" applyFill="1" applyBorder="1" applyAlignment="1">
      <alignment horizontal="center"/>
    </xf>
    <xf numFmtId="0" fontId="0" fillId="51" borderId="146" xfId="0" applyFill="1" applyBorder="1"/>
    <xf numFmtId="0" fontId="0" fillId="52" borderId="151" xfId="0" applyFill="1" applyBorder="1"/>
    <xf numFmtId="0" fontId="21" fillId="51" borderId="146" xfId="0" applyFont="1" applyFill="1" applyBorder="1" applyAlignment="1">
      <alignment horizontal="center"/>
    </xf>
    <xf numFmtId="0" fontId="21" fillId="51" borderId="210" xfId="0" applyFont="1" applyFill="1" applyBorder="1" applyAlignment="1">
      <alignment horizontal="center"/>
    </xf>
    <xf numFmtId="0" fontId="21" fillId="52" borderId="146" xfId="0" applyFont="1" applyFill="1" applyBorder="1" applyAlignment="1">
      <alignment horizontal="center"/>
    </xf>
    <xf numFmtId="0" fontId="0" fillId="51" borderId="210" xfId="0" applyFill="1" applyBorder="1"/>
    <xf numFmtId="0" fontId="0" fillId="52" borderId="146" xfId="0" applyFill="1" applyBorder="1"/>
    <xf numFmtId="0" fontId="7" fillId="5" borderId="34" xfId="0" applyFont="1" applyFill="1" applyBorder="1" applyAlignment="1">
      <alignment horizontal="center" vertical="center" wrapText="1"/>
    </xf>
    <xf numFmtId="0" fontId="7" fillId="5" borderId="35" xfId="0" applyFont="1" applyFill="1" applyBorder="1" applyAlignment="1">
      <alignment horizontal="center" vertical="center" wrapText="1"/>
    </xf>
    <xf numFmtId="0" fontId="8" fillId="5" borderId="178" xfId="0" applyFont="1" applyFill="1" applyBorder="1" applyAlignment="1">
      <alignment horizontal="center" vertical="center" wrapText="1"/>
    </xf>
    <xf numFmtId="0" fontId="8" fillId="5" borderId="179" xfId="0" applyFont="1" applyFill="1" applyBorder="1" applyAlignment="1">
      <alignment horizontal="center" vertical="center" wrapText="1"/>
    </xf>
    <xf numFmtId="0" fontId="8" fillId="5" borderId="176" xfId="0" applyFont="1" applyFill="1" applyBorder="1" applyAlignment="1">
      <alignment horizontal="center" vertical="center" wrapText="1"/>
    </xf>
    <xf numFmtId="0" fontId="8" fillId="5" borderId="177" xfId="0" applyFont="1" applyFill="1" applyBorder="1" applyAlignment="1">
      <alignment horizontal="center" vertical="center" wrapText="1"/>
    </xf>
    <xf numFmtId="0" fontId="3" fillId="40" borderId="145" xfId="0" applyFont="1" applyFill="1" applyBorder="1" applyAlignment="1">
      <alignment horizontal="center" vertical="center"/>
    </xf>
    <xf numFmtId="0" fontId="5" fillId="9" borderId="184" xfId="0" applyFont="1" applyFill="1" applyBorder="1" applyAlignment="1">
      <alignment horizontal="center"/>
    </xf>
    <xf numFmtId="0" fontId="5" fillId="9" borderId="38" xfId="0" applyFont="1" applyFill="1" applyBorder="1" applyAlignment="1">
      <alignment horizontal="center"/>
    </xf>
    <xf numFmtId="165" fontId="1" fillId="47" borderId="99" xfId="0" applyNumberFormat="1" applyFont="1" applyFill="1" applyBorder="1" applyAlignment="1">
      <alignment horizontal="center"/>
    </xf>
    <xf numFmtId="165" fontId="1" fillId="45" borderId="99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41" borderId="58" xfId="0" applyFill="1" applyBorder="1" applyAlignment="1">
      <alignment horizontal="center"/>
    </xf>
    <xf numFmtId="0" fontId="0" fillId="41" borderId="1" xfId="0" applyFill="1" applyBorder="1" applyAlignment="1">
      <alignment horizontal="center"/>
    </xf>
    <xf numFmtId="0" fontId="0" fillId="41" borderId="49" xfId="0" applyFill="1" applyBorder="1" applyAlignment="1">
      <alignment horizontal="center"/>
    </xf>
    <xf numFmtId="0" fontId="0" fillId="41" borderId="63" xfId="0" applyFill="1" applyBorder="1" applyAlignment="1">
      <alignment horizontal="center"/>
    </xf>
    <xf numFmtId="0" fontId="0" fillId="41" borderId="64" xfId="0" applyFill="1" applyBorder="1" applyAlignment="1">
      <alignment horizontal="center"/>
    </xf>
    <xf numFmtId="0" fontId="0" fillId="41" borderId="65" xfId="0" applyFill="1" applyBorder="1" applyAlignment="1">
      <alignment horizontal="center"/>
    </xf>
    <xf numFmtId="0" fontId="3" fillId="21" borderId="145" xfId="0" applyFont="1" applyFill="1" applyBorder="1" applyAlignment="1">
      <alignment horizontal="center" vertical="center"/>
    </xf>
    <xf numFmtId="0" fontId="8" fillId="5" borderId="27" xfId="0" applyFont="1" applyFill="1" applyBorder="1" applyAlignment="1">
      <alignment horizontal="center" vertical="center" wrapText="1"/>
    </xf>
    <xf numFmtId="0" fontId="8" fillId="5" borderId="28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21" borderId="153" xfId="0" applyFont="1" applyFill="1" applyBorder="1" applyAlignment="1">
      <alignment horizontal="center" vertical="center"/>
    </xf>
    <xf numFmtId="0" fontId="3" fillId="21" borderId="154" xfId="0" applyFont="1" applyFill="1" applyBorder="1" applyAlignment="1">
      <alignment horizontal="center" vertical="center"/>
    </xf>
    <xf numFmtId="0" fontId="3" fillId="21" borderId="155" xfId="0" applyFont="1" applyFill="1" applyBorder="1" applyAlignment="1">
      <alignment horizontal="center" vertical="center"/>
    </xf>
    <xf numFmtId="0" fontId="1" fillId="39" borderId="63" xfId="0" applyFont="1" applyFill="1" applyBorder="1" applyAlignment="1">
      <alignment horizontal="center" vertical="center"/>
    </xf>
    <xf numFmtId="0" fontId="1" fillId="39" borderId="64" xfId="0" applyFont="1" applyFill="1" applyBorder="1" applyAlignment="1">
      <alignment horizontal="center" vertical="center"/>
    </xf>
    <xf numFmtId="0" fontId="1" fillId="39" borderId="65" xfId="0" applyFont="1" applyFill="1" applyBorder="1" applyAlignment="1">
      <alignment horizontal="center" vertical="center"/>
    </xf>
    <xf numFmtId="0" fontId="1" fillId="39" borderId="55" xfId="0" applyFont="1" applyFill="1" applyBorder="1" applyAlignment="1">
      <alignment horizontal="center" vertical="center"/>
    </xf>
    <xf numFmtId="0" fontId="1" fillId="39" borderId="0" xfId="0" applyFont="1" applyFill="1" applyAlignment="1">
      <alignment horizontal="center" vertical="center"/>
    </xf>
    <xf numFmtId="0" fontId="1" fillId="39" borderId="57" xfId="0" applyFont="1" applyFill="1" applyBorder="1" applyAlignment="1">
      <alignment horizontal="center" vertical="center"/>
    </xf>
    <xf numFmtId="0" fontId="0" fillId="39" borderId="66" xfId="0" applyFill="1" applyBorder="1" applyAlignment="1">
      <alignment horizontal="center" vertical="center"/>
    </xf>
    <xf numFmtId="0" fontId="0" fillId="39" borderId="50" xfId="0" applyFill="1" applyBorder="1" applyAlignment="1">
      <alignment horizontal="center" vertical="center"/>
    </xf>
    <xf numFmtId="14" fontId="1" fillId="45" borderId="99" xfId="0" applyNumberFormat="1" applyFont="1" applyFill="1" applyBorder="1" applyAlignment="1">
      <alignment horizontal="center"/>
    </xf>
    <xf numFmtId="165" fontId="1" fillId="0" borderId="99" xfId="0" applyNumberFormat="1" applyFont="1" applyBorder="1" applyAlignment="1">
      <alignment horizontal="center"/>
    </xf>
    <xf numFmtId="14" fontId="1" fillId="0" borderId="99" xfId="0" applyNumberFormat="1" applyFont="1" applyBorder="1" applyAlignment="1">
      <alignment horizontal="center"/>
    </xf>
    <xf numFmtId="165" fontId="1" fillId="0" borderId="74" xfId="0" applyNumberFormat="1" applyFont="1" applyBorder="1" applyAlignment="1">
      <alignment horizontal="center"/>
    </xf>
    <xf numFmtId="165" fontId="1" fillId="0" borderId="123" xfId="0" applyNumberFormat="1" applyFont="1" applyBorder="1" applyAlignment="1">
      <alignment horizontal="center"/>
    </xf>
    <xf numFmtId="0" fontId="0" fillId="0" borderId="0" xfId="0" applyFill="1" applyBorder="1"/>
    <xf numFmtId="0" fontId="19" fillId="0" borderId="0" xfId="1" applyFont="1" applyFill="1" applyBorder="1" applyAlignment="1">
      <alignment horizontal="right"/>
    </xf>
    <xf numFmtId="165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7" fillId="0" borderId="0" xfId="4" applyFont="1" applyFill="1" applyBorder="1" applyAlignment="1">
      <alignment horizontal="center"/>
    </xf>
    <xf numFmtId="0" fontId="1" fillId="0" borderId="0" xfId="2" applyFont="1" applyFill="1" applyBorder="1" applyAlignment="1">
      <alignment horizontal="right"/>
    </xf>
    <xf numFmtId="0" fontId="1" fillId="0" borderId="0" xfId="3" applyFont="1" applyFill="1" applyBorder="1" applyAlignment="1">
      <alignment horizontal="right"/>
    </xf>
    <xf numFmtId="0" fontId="0" fillId="41" borderId="0" xfId="0" applyFill="1" applyAlignment="1">
      <alignment horizontal="center"/>
    </xf>
    <xf numFmtId="0" fontId="0" fillId="41" borderId="55" xfId="0" applyFill="1" applyBorder="1" applyAlignment="1">
      <alignment horizontal="center"/>
    </xf>
    <xf numFmtId="0" fontId="0" fillId="41" borderId="57" xfId="0" applyFill="1" applyBorder="1" applyAlignment="1">
      <alignment horizontal="center"/>
    </xf>
  </cellXfs>
  <cellStyles count="7">
    <cellStyle name="40% - Accent1" xfId="2" builtinId="31"/>
    <cellStyle name="60% - Accent1" xfId="3" builtinId="32"/>
    <cellStyle name="Accent1" xfId="5" builtinId="29"/>
    <cellStyle name="Accent5" xfId="4" builtinId="45"/>
    <cellStyle name="Good" xfId="1" builtinId="26"/>
    <cellStyle name="Hyperlink" xfId="6" builtinId="8"/>
    <cellStyle name="Normal" xfId="0" builtinId="0"/>
  </cellStyles>
  <dxfs count="196">
    <dxf>
      <font>
        <b/>
        <i val="0"/>
        <color rgb="FFC00000"/>
      </font>
      <fill>
        <patternFill>
          <bgColor rgb="FFFFAFB1"/>
        </patternFill>
      </fill>
      <border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ill>
        <patternFill patternType="solid">
          <bgColor rgb="FFE8D4FA"/>
        </patternFill>
      </fill>
    </dxf>
    <dxf>
      <font>
        <color rgb="FF000000"/>
      </font>
      <fill>
        <patternFill patternType="solid">
          <bgColor rgb="FFFACFDD"/>
        </patternFill>
      </fill>
    </dxf>
    <dxf>
      <fill>
        <patternFill patternType="solid">
          <bgColor rgb="FFBDD7EE"/>
        </patternFill>
      </fill>
    </dxf>
    <dxf>
      <font>
        <color rgb="FF000000"/>
      </font>
      <fill>
        <patternFill patternType="solid">
          <bgColor rgb="FFC9EBA4"/>
        </patternFill>
      </fill>
    </dxf>
    <dxf>
      <font>
        <color rgb="FF000000"/>
      </font>
      <fill>
        <patternFill patternType="solid">
          <bgColor rgb="FFFAF89B"/>
        </patternFill>
      </fill>
    </dxf>
    <dxf>
      <font>
        <color rgb="FF000000"/>
      </font>
      <fill>
        <patternFill patternType="solid">
          <bgColor rgb="FFAFC0E0"/>
        </patternFill>
      </fill>
    </dxf>
    <dxf>
      <font>
        <color rgb="FF000000"/>
      </font>
      <fill>
        <patternFill patternType="solid">
          <bgColor rgb="FFFCB272"/>
        </patternFill>
      </fill>
    </dxf>
    <dxf>
      <font>
        <color rgb="FF000000"/>
      </font>
      <fill>
        <patternFill patternType="solid">
          <bgColor rgb="FFE2F0D8"/>
        </patternFill>
      </fill>
    </dxf>
    <dxf>
      <font>
        <color rgb="FF000000"/>
      </font>
      <fill>
        <patternFill patternType="solid">
          <bgColor rgb="FFA9DEFC"/>
        </patternFill>
      </fill>
    </dxf>
    <dxf>
      <font>
        <color rgb="FF000000"/>
      </font>
      <fill>
        <patternFill patternType="solid">
          <bgColor rgb="FFFADB9D"/>
        </patternFill>
      </fill>
    </dxf>
    <dxf>
      <font>
        <color rgb="FF000000"/>
      </font>
      <fill>
        <patternFill patternType="solid">
          <bgColor rgb="FFC5D0D4"/>
        </patternFill>
      </fill>
    </dxf>
    <dxf>
      <font>
        <color rgb="FF000000"/>
      </font>
      <fill>
        <patternFill patternType="solid">
          <bgColor rgb="FFE3FCF0"/>
        </patternFill>
      </fill>
    </dxf>
    <dxf>
      <font>
        <color rgb="FF000000"/>
      </font>
      <fill>
        <patternFill patternType="solid">
          <bgColor rgb="FFAEAAAA"/>
        </patternFill>
      </fill>
    </dxf>
    <dxf>
      <font>
        <color rgb="FF000000"/>
      </font>
      <fill>
        <patternFill patternType="solid">
          <bgColor rgb="FFFCFC7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  <u/>
        <color rgb="FFC00000"/>
      </font>
    </dxf>
    <dxf>
      <font>
        <b/>
        <i val="0"/>
      </font>
      <fill>
        <patternFill>
          <bgColor theme="5" tint="0.79998168889431442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1" tint="4.9989318521683403E-2"/>
        </patternFill>
      </fill>
    </dxf>
    <dxf>
      <font>
        <b/>
        <i val="0"/>
        <color rgb="FFC00000"/>
      </font>
      <fill>
        <patternFill>
          <bgColor rgb="FFFFAFB1"/>
        </patternFill>
      </fill>
      <border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color rgb="FF000000"/>
      </font>
      <fill>
        <patternFill patternType="solid">
          <bgColor rgb="FFFCFC72"/>
        </patternFill>
      </fill>
    </dxf>
    <dxf>
      <font>
        <color rgb="FF000000"/>
      </font>
      <fill>
        <patternFill patternType="solid">
          <bgColor rgb="FFAEAAAA"/>
        </patternFill>
      </fill>
    </dxf>
    <dxf>
      <font>
        <color rgb="FF000000"/>
      </font>
      <fill>
        <patternFill patternType="solid">
          <bgColor rgb="FFE3FCF0"/>
        </patternFill>
      </fill>
    </dxf>
    <dxf>
      <font>
        <color rgb="FF000000"/>
      </font>
      <fill>
        <patternFill patternType="solid">
          <bgColor rgb="FFC5D0D4"/>
        </patternFill>
      </fill>
    </dxf>
    <dxf>
      <font>
        <color rgb="FF000000"/>
      </font>
      <fill>
        <patternFill patternType="solid">
          <bgColor rgb="FFFADB9D"/>
        </patternFill>
      </fill>
    </dxf>
    <dxf>
      <font>
        <color rgb="FF000000"/>
      </font>
      <fill>
        <patternFill patternType="solid">
          <bgColor rgb="FFA9DEFC"/>
        </patternFill>
      </fill>
    </dxf>
    <dxf>
      <font>
        <color rgb="FF000000"/>
      </font>
      <fill>
        <patternFill patternType="solid">
          <bgColor rgb="FFE2F0D8"/>
        </patternFill>
      </fill>
    </dxf>
    <dxf>
      <font>
        <color rgb="FF000000"/>
      </font>
      <fill>
        <patternFill patternType="solid">
          <bgColor rgb="FFFCB272"/>
        </patternFill>
      </fill>
    </dxf>
    <dxf>
      <font>
        <color rgb="FF000000"/>
      </font>
      <fill>
        <patternFill patternType="solid">
          <bgColor rgb="FFAFC0E0"/>
        </patternFill>
      </fill>
    </dxf>
    <dxf>
      <font>
        <color rgb="FF000000"/>
      </font>
      <fill>
        <patternFill patternType="solid">
          <bgColor rgb="FFFAF89B"/>
        </patternFill>
      </fill>
    </dxf>
    <dxf>
      <font>
        <color rgb="FF000000"/>
      </font>
      <fill>
        <patternFill patternType="solid">
          <bgColor rgb="FFC9EBA4"/>
        </patternFill>
      </fill>
    </dxf>
    <dxf>
      <fill>
        <patternFill patternType="solid">
          <bgColor rgb="FFDDEBF7"/>
        </patternFill>
      </fill>
    </dxf>
    <dxf>
      <font>
        <color rgb="FF000000"/>
      </font>
      <fill>
        <patternFill patternType="solid">
          <bgColor rgb="FFFACFDD"/>
        </patternFill>
      </fill>
    </dxf>
    <dxf>
      <fill>
        <patternFill patternType="solid">
          <bgColor rgb="FFE8D4FA"/>
        </patternFill>
      </fill>
    </dxf>
    <dxf>
      <font>
        <color rgb="FF000000"/>
      </font>
      <fill>
        <patternFill patternType="solid">
          <bgColor rgb="FFD3ABF5"/>
        </patternFill>
      </fill>
    </dxf>
    <dxf>
      <font>
        <color auto="1"/>
      </font>
      <fill>
        <patternFill>
          <bgColor rgb="FFA4CE88"/>
        </patternFill>
      </fill>
    </dxf>
    <dxf>
      <font>
        <color theme="2"/>
      </font>
      <fill>
        <patternFill>
          <bgColor rgb="FF002060"/>
        </patternFill>
      </fill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2"/>
      </font>
      <fill>
        <patternFill>
          <bgColor rgb="FF002060"/>
        </patternFill>
      </fill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2"/>
      </font>
      <fill>
        <patternFill>
          <bgColor rgb="FF002060"/>
        </patternFill>
      </fill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2"/>
      </font>
      <fill>
        <patternFill>
          <bgColor rgb="FF002060"/>
        </patternFill>
      </fill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2"/>
      </font>
      <fill>
        <patternFill>
          <bgColor rgb="FF002060"/>
        </patternFill>
      </fill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2"/>
      </font>
      <fill>
        <patternFill>
          <bgColor rgb="FF002060"/>
        </patternFill>
      </fill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2"/>
      </font>
      <fill>
        <patternFill>
          <bgColor rgb="FF002060"/>
        </patternFill>
      </fill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2"/>
      </font>
      <fill>
        <patternFill>
          <bgColor rgb="FF002060"/>
        </patternFill>
      </fill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2"/>
      </font>
      <fill>
        <patternFill>
          <bgColor rgb="FF002060"/>
        </patternFill>
      </fill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2"/>
      </font>
      <fill>
        <patternFill>
          <bgColor rgb="FF002060"/>
        </patternFill>
      </fill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2"/>
      </font>
      <fill>
        <patternFill>
          <bgColor rgb="FF002060"/>
        </patternFill>
      </fill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2"/>
      </font>
      <fill>
        <patternFill>
          <bgColor rgb="FF002060"/>
        </patternFill>
      </fill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2"/>
      </font>
      <fill>
        <patternFill>
          <bgColor rgb="FF002060"/>
        </patternFill>
      </fill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2"/>
      </font>
      <fill>
        <patternFill>
          <bgColor rgb="FF002060"/>
        </patternFill>
      </fill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2"/>
      </font>
      <fill>
        <patternFill>
          <bgColor rgb="FF002060"/>
        </patternFill>
      </fill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2"/>
      </font>
      <fill>
        <patternFill>
          <bgColor rgb="FF002060"/>
        </patternFill>
      </fill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2"/>
      </font>
      <fill>
        <patternFill>
          <bgColor rgb="FF002060"/>
        </patternFill>
      </fill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2"/>
      </font>
      <fill>
        <patternFill>
          <bgColor rgb="FF002060"/>
        </patternFill>
      </fill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2"/>
      </font>
      <fill>
        <patternFill>
          <bgColor rgb="FF002060"/>
        </patternFill>
      </fill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2"/>
      </font>
      <fill>
        <patternFill>
          <bgColor rgb="FF002060"/>
        </patternFill>
      </fill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2"/>
      </font>
      <fill>
        <patternFill>
          <bgColor rgb="FF002060"/>
        </patternFill>
      </fill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006100"/>
      </font>
      <fill>
        <patternFill>
          <bgColor rgb="FFC6EFCE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9" tint="-0.24994659260841701"/>
        </top>
        <bottom style="thin">
          <color theme="9" tint="-0.24994659260841701"/>
        </bottom>
      </border>
    </dxf>
    <dxf>
      <font>
        <color theme="2"/>
      </font>
      <fill>
        <patternFill>
          <bgColor rgb="FF002060"/>
        </patternFill>
      </fill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2"/>
      </font>
      <fill>
        <patternFill>
          <bgColor rgb="FF002060"/>
        </patternFill>
      </fill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2"/>
      </font>
      <fill>
        <patternFill>
          <bgColor rgb="FF002060"/>
        </patternFill>
      </fill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2"/>
      </font>
      <fill>
        <patternFill>
          <bgColor rgb="FF002060"/>
        </patternFill>
      </fill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2"/>
      </font>
      <fill>
        <patternFill>
          <bgColor rgb="FF002060"/>
        </patternFill>
      </fill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2"/>
      </font>
      <fill>
        <patternFill>
          <bgColor rgb="FF002060"/>
        </patternFill>
      </fill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0000"/>
      </font>
      <fill>
        <patternFill patternType="solid">
          <bgColor rgb="FFFCFC72"/>
        </patternFill>
      </fill>
    </dxf>
    <dxf>
      <font>
        <color rgb="FF000000"/>
      </font>
      <fill>
        <patternFill patternType="solid">
          <bgColor rgb="FFAEAAAA"/>
        </patternFill>
      </fill>
    </dxf>
    <dxf>
      <font>
        <color rgb="FF000000"/>
      </font>
      <fill>
        <patternFill patternType="solid">
          <bgColor rgb="FFE3FCF0"/>
        </patternFill>
      </fill>
    </dxf>
    <dxf>
      <font>
        <color rgb="FF000000"/>
      </font>
      <fill>
        <patternFill patternType="solid">
          <bgColor rgb="FFC5D0D4"/>
        </patternFill>
      </fill>
    </dxf>
    <dxf>
      <font>
        <color rgb="FF000000"/>
      </font>
      <fill>
        <patternFill patternType="solid">
          <bgColor rgb="FFFADB9D"/>
        </patternFill>
      </fill>
    </dxf>
    <dxf>
      <font>
        <color rgb="FF000000"/>
      </font>
      <fill>
        <patternFill patternType="solid">
          <bgColor rgb="FFA9DEFC"/>
        </patternFill>
      </fill>
    </dxf>
    <dxf>
      <font>
        <color rgb="FF000000"/>
      </font>
      <fill>
        <patternFill patternType="solid">
          <bgColor rgb="FFE2F0D8"/>
        </patternFill>
      </fill>
    </dxf>
    <dxf>
      <font>
        <color rgb="FF000000"/>
      </font>
      <fill>
        <patternFill patternType="solid">
          <bgColor rgb="FFFCB272"/>
        </patternFill>
      </fill>
    </dxf>
    <dxf>
      <font>
        <color rgb="FF000000"/>
      </font>
      <fill>
        <patternFill patternType="solid">
          <bgColor rgb="FFAFC0E0"/>
        </patternFill>
      </fill>
    </dxf>
    <dxf>
      <font>
        <color rgb="FF000000"/>
      </font>
      <fill>
        <patternFill patternType="solid">
          <bgColor rgb="FFFAF89B"/>
        </patternFill>
      </fill>
    </dxf>
    <dxf>
      <font>
        <color rgb="FF000000"/>
      </font>
      <fill>
        <patternFill patternType="solid">
          <bgColor rgb="FFC9EBA4"/>
        </patternFill>
      </fill>
    </dxf>
    <dxf>
      <fill>
        <patternFill patternType="solid">
          <bgColor rgb="FFBDD7EE"/>
        </patternFill>
      </fill>
    </dxf>
    <dxf>
      <font>
        <color rgb="FF000000"/>
      </font>
      <fill>
        <patternFill patternType="solid">
          <bgColor rgb="FFFACFDD"/>
        </patternFill>
      </fill>
    </dxf>
    <dxf>
      <fill>
        <patternFill patternType="solid">
          <bgColor rgb="FFE8D4FA"/>
        </patternFill>
      </fill>
    </dxf>
    <dxf>
      <font>
        <b/>
        <i val="0"/>
        <color rgb="FFC00000"/>
      </font>
      <fill>
        <patternFill>
          <bgColor rgb="FFFFAFB1"/>
        </patternFill>
      </fill>
      <border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color auto="1"/>
      </font>
      <fill>
        <patternFill>
          <bgColor rgb="FFA4CE88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  <u/>
        <color rgb="FFC00000"/>
      </font>
    </dxf>
    <dxf>
      <font>
        <b/>
        <i val="0"/>
      </font>
      <fill>
        <patternFill>
          <bgColor theme="5" tint="0.79998168889431442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1" tint="4.9989318521683403E-2"/>
        </patternFill>
      </fill>
    </dxf>
    <dxf>
      <font>
        <b/>
        <i val="0"/>
        <color rgb="FFC00000"/>
      </font>
      <fill>
        <patternFill>
          <bgColor rgb="FFFFAFB1"/>
        </patternFill>
      </fill>
      <border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color rgb="FF000000"/>
      </font>
      <fill>
        <patternFill patternType="solid">
          <bgColor rgb="FFFCFC72"/>
        </patternFill>
      </fill>
    </dxf>
    <dxf>
      <font>
        <color rgb="FF000000"/>
      </font>
      <fill>
        <patternFill patternType="solid">
          <bgColor rgb="FFAEAAAA"/>
        </patternFill>
      </fill>
    </dxf>
    <dxf>
      <font>
        <color rgb="FF000000"/>
      </font>
      <fill>
        <patternFill patternType="solid">
          <bgColor rgb="FFE3FCF0"/>
        </patternFill>
      </fill>
    </dxf>
    <dxf>
      <font>
        <color rgb="FF000000"/>
      </font>
      <fill>
        <patternFill patternType="solid">
          <bgColor rgb="FFC5D0D4"/>
        </patternFill>
      </fill>
    </dxf>
    <dxf>
      <font>
        <color rgb="FF000000"/>
      </font>
      <fill>
        <patternFill patternType="solid">
          <bgColor rgb="FFFADB9D"/>
        </patternFill>
      </fill>
    </dxf>
    <dxf>
      <font>
        <color rgb="FF000000"/>
      </font>
      <fill>
        <patternFill patternType="solid">
          <bgColor rgb="FFA9DEFC"/>
        </patternFill>
      </fill>
    </dxf>
    <dxf>
      <font>
        <color rgb="FF000000"/>
      </font>
      <fill>
        <patternFill patternType="solid">
          <bgColor rgb="FFE2F0D8"/>
        </patternFill>
      </fill>
    </dxf>
    <dxf>
      <font>
        <color rgb="FF000000"/>
      </font>
      <fill>
        <patternFill patternType="solid">
          <bgColor rgb="FFFCB272"/>
        </patternFill>
      </fill>
    </dxf>
    <dxf>
      <font>
        <color rgb="FF000000"/>
      </font>
      <fill>
        <patternFill patternType="solid">
          <bgColor rgb="FFAFC0E0"/>
        </patternFill>
      </fill>
    </dxf>
    <dxf>
      <font>
        <color rgb="FF000000"/>
      </font>
      <fill>
        <patternFill patternType="solid">
          <bgColor rgb="FFFAF89B"/>
        </patternFill>
      </fill>
    </dxf>
    <dxf>
      <font>
        <color rgb="FF000000"/>
      </font>
      <fill>
        <patternFill patternType="solid">
          <bgColor rgb="FFC9EBA4"/>
        </patternFill>
      </fill>
    </dxf>
    <dxf>
      <fill>
        <patternFill patternType="solid">
          <bgColor rgb="FFBDD7EE"/>
        </patternFill>
      </fill>
    </dxf>
    <dxf>
      <font>
        <color rgb="FF000000"/>
      </font>
      <fill>
        <patternFill patternType="solid">
          <bgColor rgb="FFFACFDD"/>
        </patternFill>
      </fill>
    </dxf>
    <dxf>
      <fill>
        <patternFill patternType="solid">
          <bgColor rgb="FFE8D4FA"/>
        </patternFill>
      </fill>
    </dxf>
    <dxf>
      <font>
        <color rgb="FF000000"/>
      </font>
      <fill>
        <patternFill patternType="solid">
          <bgColor rgb="FFD3ABF5"/>
        </patternFill>
      </fill>
    </dxf>
    <dxf>
      <font>
        <color auto="1"/>
      </font>
      <fill>
        <patternFill>
          <bgColor rgb="FFA4CE88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  <u/>
        <color rgb="FFC00000"/>
      </font>
    </dxf>
    <dxf>
      <font>
        <b/>
        <i val="0"/>
      </font>
      <fill>
        <patternFill>
          <bgColor theme="5" tint="0.79998168889431442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1" tint="4.9989318521683403E-2"/>
        </patternFill>
      </fill>
    </dxf>
    <dxf>
      <font>
        <b/>
        <i val="0"/>
        <color rgb="FFC00000"/>
      </font>
      <fill>
        <patternFill>
          <bgColor rgb="FFFFAFB1"/>
        </patternFill>
      </fill>
      <border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color rgb="FF000000"/>
      </font>
      <fill>
        <patternFill patternType="solid">
          <bgColor rgb="FFFCFC72"/>
        </patternFill>
      </fill>
    </dxf>
    <dxf>
      <font>
        <color rgb="FF000000"/>
      </font>
      <fill>
        <patternFill patternType="solid">
          <bgColor rgb="FFAEAAAA"/>
        </patternFill>
      </fill>
    </dxf>
    <dxf>
      <font>
        <color rgb="FF000000"/>
      </font>
      <fill>
        <patternFill patternType="solid">
          <bgColor rgb="FFE3FCF0"/>
        </patternFill>
      </fill>
    </dxf>
    <dxf>
      <font>
        <color rgb="FF000000"/>
      </font>
      <fill>
        <patternFill patternType="solid">
          <bgColor rgb="FFC5D0D4"/>
        </patternFill>
      </fill>
    </dxf>
    <dxf>
      <font>
        <color rgb="FF000000"/>
      </font>
      <fill>
        <patternFill patternType="solid">
          <bgColor rgb="FFFADB9D"/>
        </patternFill>
      </fill>
    </dxf>
    <dxf>
      <font>
        <color rgb="FF000000"/>
      </font>
      <fill>
        <patternFill patternType="solid">
          <bgColor rgb="FFA9DEFC"/>
        </patternFill>
      </fill>
    </dxf>
    <dxf>
      <font>
        <color rgb="FF000000"/>
      </font>
      <fill>
        <patternFill patternType="solid">
          <bgColor rgb="FFE2F0D8"/>
        </patternFill>
      </fill>
    </dxf>
    <dxf>
      <font>
        <color rgb="FF000000"/>
      </font>
      <fill>
        <patternFill patternType="solid">
          <bgColor rgb="FFFCB272"/>
        </patternFill>
      </fill>
    </dxf>
    <dxf>
      <font>
        <color rgb="FF000000"/>
      </font>
      <fill>
        <patternFill patternType="solid">
          <bgColor rgb="FFAFC0E0"/>
        </patternFill>
      </fill>
    </dxf>
    <dxf>
      <font>
        <color rgb="FF000000"/>
      </font>
      <fill>
        <patternFill patternType="solid">
          <bgColor rgb="FFFAF89B"/>
        </patternFill>
      </fill>
    </dxf>
    <dxf>
      <font>
        <color rgb="FF000000"/>
      </font>
      <fill>
        <patternFill patternType="solid">
          <bgColor rgb="FFC9EBA4"/>
        </patternFill>
      </fill>
    </dxf>
    <dxf>
      <fill>
        <patternFill patternType="solid">
          <bgColor rgb="FFDDEBF7"/>
        </patternFill>
      </fill>
    </dxf>
    <dxf>
      <font>
        <color rgb="FF000000"/>
      </font>
      <fill>
        <patternFill patternType="solid">
          <bgColor rgb="FFFACFDD"/>
        </patternFill>
      </fill>
    </dxf>
    <dxf>
      <fill>
        <patternFill patternType="solid">
          <bgColor rgb="FFE8D4FA"/>
        </patternFill>
      </fill>
    </dxf>
    <dxf>
      <font>
        <color rgb="FF000000"/>
      </font>
      <fill>
        <patternFill patternType="solid">
          <bgColor rgb="FFD3ABF5"/>
        </patternFill>
      </fill>
    </dxf>
    <dxf>
      <font>
        <color auto="1"/>
      </font>
      <fill>
        <patternFill>
          <bgColor rgb="FFA4CE88"/>
        </patternFill>
      </fill>
    </dxf>
    <dxf>
      <font>
        <color theme="2"/>
      </font>
      <fill>
        <patternFill>
          <bgColor rgb="FF002060"/>
        </patternFill>
      </fill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2"/>
      </font>
      <fill>
        <patternFill>
          <bgColor rgb="FF002060"/>
        </patternFill>
      </fill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2"/>
      </font>
      <fill>
        <patternFill>
          <bgColor rgb="FF002060"/>
        </patternFill>
      </fill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2"/>
      </font>
      <fill>
        <patternFill>
          <bgColor rgb="FF002060"/>
        </patternFill>
      </fill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2"/>
      </font>
      <fill>
        <patternFill>
          <bgColor rgb="FF002060"/>
        </patternFill>
      </fill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2"/>
      </font>
      <fill>
        <patternFill>
          <bgColor rgb="FF002060"/>
        </patternFill>
      </fill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2"/>
      </font>
      <fill>
        <patternFill>
          <bgColor rgb="FF002060"/>
        </patternFill>
      </fill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2"/>
      </font>
      <fill>
        <patternFill>
          <bgColor rgb="FF002060"/>
        </patternFill>
      </fill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2"/>
      </font>
      <fill>
        <patternFill>
          <bgColor rgb="FF002060"/>
        </patternFill>
      </fill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2"/>
      </font>
      <fill>
        <patternFill>
          <bgColor rgb="FF002060"/>
        </patternFill>
      </fill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2"/>
      </font>
      <fill>
        <patternFill>
          <bgColor rgb="FF002060"/>
        </patternFill>
      </fill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2"/>
      </font>
      <fill>
        <patternFill>
          <bgColor rgb="FF002060"/>
        </patternFill>
      </fill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2"/>
      </font>
      <fill>
        <patternFill>
          <bgColor rgb="FF002060"/>
        </patternFill>
      </fill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2"/>
      </font>
      <fill>
        <patternFill>
          <bgColor rgb="FF002060"/>
        </patternFill>
      </fill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2"/>
      </font>
      <fill>
        <patternFill>
          <bgColor rgb="FF002060"/>
        </patternFill>
      </fill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2"/>
      </font>
      <fill>
        <patternFill>
          <bgColor rgb="FF002060"/>
        </patternFill>
      </fill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2"/>
      </font>
      <fill>
        <patternFill>
          <bgColor rgb="FF002060"/>
        </patternFill>
      </fill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2"/>
      </font>
      <fill>
        <patternFill>
          <bgColor rgb="FF002060"/>
        </patternFill>
      </fill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2"/>
      </font>
      <fill>
        <patternFill>
          <bgColor rgb="FF002060"/>
        </patternFill>
      </fill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2"/>
      </font>
      <fill>
        <patternFill>
          <bgColor rgb="FF002060"/>
        </patternFill>
      </fill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2"/>
      </font>
      <fill>
        <patternFill>
          <bgColor rgb="FF002060"/>
        </patternFill>
      </fill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2"/>
      </font>
      <fill>
        <patternFill>
          <bgColor rgb="FF002060"/>
        </patternFill>
      </fill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2"/>
      </font>
      <fill>
        <patternFill>
          <bgColor rgb="FF002060"/>
        </patternFill>
      </fill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1" defaultTableStyle="TableStyleMedium2" defaultPivotStyle="PivotStyleMedium9">
    <tableStyle name="Table Style 1" pivot="0" count="0" xr9:uid="{DE00250E-C949-4096-9F83-6BAB77808094}"/>
  </tableStyles>
  <colors>
    <mruColors>
      <color rgb="FFFADB9D"/>
      <color rgb="FFC9EBA4"/>
      <color rgb="FFE2F0D8"/>
      <color rgb="FFE8D4FA"/>
      <color rgb="FFA9DEFC"/>
      <color rgb="FFE7E7FF"/>
      <color rgb="FFBC79FF"/>
      <color rgb="FFFFAFB1"/>
      <color rgb="FFFCFC72"/>
      <color rgb="FFE6E6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healthqld-my.sharepoint.com/personal/samuel_marment_health_qld_gov_au/Documents/Rosters/SMO%20Ros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+22024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"/>
      <sheetName val="2022"/>
      <sheetName val="2023"/>
      <sheetName val="Weekly Roster"/>
      <sheetName val="Roster Cycle"/>
      <sheetName val="2024"/>
      <sheetName val="Holidays"/>
      <sheetName val="Draft"/>
    </sheetNames>
    <sheetDataSet>
      <sheetData sheetId="0"/>
      <sheetData sheetId="1"/>
      <sheetData sheetId="2">
        <row r="32">
          <cell r="A32">
            <v>44958</v>
          </cell>
          <cell r="B32" t="str">
            <v>Wed</v>
          </cell>
          <cell r="C32" t="str">
            <v>Landy</v>
          </cell>
          <cell r="E32" t="str">
            <v>Leave</v>
          </cell>
        </row>
        <row r="33">
          <cell r="A33">
            <v>44959</v>
          </cell>
          <cell r="B33" t="str">
            <v>Thu</v>
          </cell>
          <cell r="C33" t="str">
            <v>Moore</v>
          </cell>
          <cell r="E33" t="str">
            <v>Leave</v>
          </cell>
        </row>
        <row r="34">
          <cell r="A34">
            <v>44960</v>
          </cell>
          <cell r="B34" t="str">
            <v>Fri</v>
          </cell>
          <cell r="C34" t="str">
            <v>Nagaraj</v>
          </cell>
          <cell r="E34" t="str">
            <v>RDO</v>
          </cell>
        </row>
        <row r="35">
          <cell r="A35">
            <v>44961</v>
          </cell>
          <cell r="B35" t="str">
            <v>Sat</v>
          </cell>
          <cell r="C35" t="str">
            <v>Haggerty</v>
          </cell>
          <cell r="E35" t="str">
            <v>off</v>
          </cell>
        </row>
        <row r="36">
          <cell r="A36">
            <v>44962</v>
          </cell>
          <cell r="B36" t="str">
            <v>Sun</v>
          </cell>
          <cell r="C36" t="str">
            <v>Haggerty</v>
          </cell>
          <cell r="D36"/>
          <cell r="E36" t="str">
            <v>off</v>
          </cell>
        </row>
        <row r="37">
          <cell r="A37">
            <v>44963</v>
          </cell>
          <cell r="B37" t="str">
            <v>Mon</v>
          </cell>
          <cell r="C37" t="str">
            <v>Marment</v>
          </cell>
          <cell r="D37"/>
          <cell r="E37">
            <v>3</v>
          </cell>
        </row>
        <row r="38">
          <cell r="A38">
            <v>44964</v>
          </cell>
          <cell r="B38" t="str">
            <v>Tue</v>
          </cell>
          <cell r="C38" t="str">
            <v>Masurkar</v>
          </cell>
        </row>
        <row r="39">
          <cell r="A39">
            <v>44965</v>
          </cell>
          <cell r="B39" t="str">
            <v>Wed</v>
          </cell>
          <cell r="C39" t="str">
            <v>Scott</v>
          </cell>
        </row>
        <row r="40">
          <cell r="A40">
            <v>44966</v>
          </cell>
          <cell r="B40" t="str">
            <v>Thu</v>
          </cell>
          <cell r="C40" t="str">
            <v>Masurkar</v>
          </cell>
        </row>
        <row r="41">
          <cell r="A41">
            <v>44967</v>
          </cell>
          <cell r="B41" t="str">
            <v>Fri</v>
          </cell>
          <cell r="C41" t="str">
            <v>Marment</v>
          </cell>
        </row>
        <row r="42">
          <cell r="A42">
            <v>44968</v>
          </cell>
          <cell r="B42" t="str">
            <v>Sat</v>
          </cell>
          <cell r="C42" t="str">
            <v>Justus</v>
          </cell>
        </row>
        <row r="43">
          <cell r="A43">
            <v>44969</v>
          </cell>
          <cell r="B43" t="str">
            <v>Sun</v>
          </cell>
          <cell r="C43" t="str">
            <v>Justus</v>
          </cell>
          <cell r="D43"/>
          <cell r="E43"/>
        </row>
        <row r="44">
          <cell r="A44">
            <v>44970</v>
          </cell>
          <cell r="B44" t="str">
            <v>Mon</v>
          </cell>
          <cell r="C44" t="str">
            <v>Masurkar</v>
          </cell>
          <cell r="D44">
            <v>7</v>
          </cell>
          <cell r="E44">
            <v>4</v>
          </cell>
        </row>
        <row r="45">
          <cell r="A45">
            <v>44971</v>
          </cell>
          <cell r="B45" t="str">
            <v>Tue</v>
          </cell>
          <cell r="C45" t="str">
            <v>Haggerty</v>
          </cell>
        </row>
        <row r="46">
          <cell r="A46">
            <v>44972</v>
          </cell>
          <cell r="B46" t="str">
            <v>Wed</v>
          </cell>
          <cell r="C46" t="str">
            <v>Justus</v>
          </cell>
        </row>
        <row r="47">
          <cell r="A47">
            <v>44973</v>
          </cell>
          <cell r="B47" t="str">
            <v>Thu</v>
          </cell>
          <cell r="C47" t="str">
            <v>Haggerty</v>
          </cell>
        </row>
        <row r="48">
          <cell r="A48">
            <v>44974</v>
          </cell>
          <cell r="B48" t="str">
            <v>Fri</v>
          </cell>
          <cell r="C48" t="str">
            <v>Masurkar</v>
          </cell>
        </row>
        <row r="49">
          <cell r="A49">
            <v>44975</v>
          </cell>
          <cell r="B49" t="str">
            <v>Sat</v>
          </cell>
          <cell r="C49" t="str">
            <v>Nagaraj</v>
          </cell>
        </row>
        <row r="50">
          <cell r="A50">
            <v>44976</v>
          </cell>
          <cell r="B50" t="str">
            <v>Sun</v>
          </cell>
          <cell r="C50" t="str">
            <v>Nagaraj</v>
          </cell>
          <cell r="D50"/>
          <cell r="E50"/>
        </row>
        <row r="51">
          <cell r="A51">
            <v>44977</v>
          </cell>
          <cell r="B51" t="str">
            <v>Mon</v>
          </cell>
          <cell r="C51" t="str">
            <v>Haggerty</v>
          </cell>
          <cell r="D51">
            <v>7</v>
          </cell>
          <cell r="E51">
            <v>1</v>
          </cell>
        </row>
        <row r="52">
          <cell r="A52">
            <v>44978</v>
          </cell>
          <cell r="B52" t="str">
            <v>Tue</v>
          </cell>
          <cell r="C52" t="str">
            <v>Grosso</v>
          </cell>
        </row>
        <row r="53">
          <cell r="A53">
            <v>44979</v>
          </cell>
          <cell r="B53" t="str">
            <v>Wed</v>
          </cell>
          <cell r="C53" t="str">
            <v>Masurkar</v>
          </cell>
        </row>
        <row r="54">
          <cell r="A54">
            <v>44980</v>
          </cell>
          <cell r="B54" t="str">
            <v>Thu</v>
          </cell>
          <cell r="C54" t="str">
            <v>Grosso</v>
          </cell>
        </row>
        <row r="55">
          <cell r="A55">
            <v>44981</v>
          </cell>
          <cell r="B55" t="str">
            <v>Fri</v>
          </cell>
          <cell r="C55" t="str">
            <v>Campbell</v>
          </cell>
        </row>
        <row r="56">
          <cell r="A56">
            <v>44982</v>
          </cell>
          <cell r="B56" t="str">
            <v>Sat</v>
          </cell>
          <cell r="C56" t="str">
            <v>Garrett</v>
          </cell>
        </row>
        <row r="57">
          <cell r="A57">
            <v>44983</v>
          </cell>
          <cell r="B57" t="str">
            <v>Sun</v>
          </cell>
          <cell r="C57" t="str">
            <v>Garrett</v>
          </cell>
          <cell r="D57"/>
          <cell r="E57"/>
        </row>
        <row r="58">
          <cell r="A58">
            <v>44984</v>
          </cell>
          <cell r="B58" t="str">
            <v>Mon</v>
          </cell>
          <cell r="C58" t="str">
            <v>Moore</v>
          </cell>
          <cell r="D58">
            <v>6</v>
          </cell>
          <cell r="E58">
            <v>2</v>
          </cell>
        </row>
        <row r="59">
          <cell r="A59">
            <v>44985</v>
          </cell>
          <cell r="B59" t="str">
            <v>Tue</v>
          </cell>
          <cell r="C59" t="str">
            <v>Nagaraj</v>
          </cell>
        </row>
        <row r="60">
          <cell r="A60">
            <v>44986</v>
          </cell>
          <cell r="B60" t="str">
            <v>Wed</v>
          </cell>
          <cell r="C60" t="str">
            <v>Grosso</v>
          </cell>
          <cell r="D60" t="str">
            <v>QF</v>
          </cell>
        </row>
        <row r="61">
          <cell r="A61">
            <v>44987</v>
          </cell>
          <cell r="B61" t="str">
            <v>Thu</v>
          </cell>
          <cell r="C61" t="str">
            <v>Nagaraj</v>
          </cell>
        </row>
        <row r="62">
          <cell r="A62">
            <v>44988</v>
          </cell>
          <cell r="B62" t="str">
            <v>Fri</v>
          </cell>
          <cell r="C62" t="str">
            <v>Moore</v>
          </cell>
        </row>
        <row r="63">
          <cell r="A63">
            <v>44989</v>
          </cell>
          <cell r="B63" t="str">
            <v>Sat</v>
          </cell>
          <cell r="C63" t="str">
            <v>Haggerty</v>
          </cell>
        </row>
        <row r="64">
          <cell r="A64">
            <v>44990</v>
          </cell>
          <cell r="B64" t="str">
            <v>Sun</v>
          </cell>
          <cell r="C64" t="str">
            <v>Haggerty</v>
          </cell>
          <cell r="D64"/>
          <cell r="E64"/>
        </row>
        <row r="65">
          <cell r="A65">
            <v>44991</v>
          </cell>
          <cell r="B65" t="str">
            <v>Mon</v>
          </cell>
          <cell r="C65" t="str">
            <v>Scott</v>
          </cell>
          <cell r="D65">
            <v>7</v>
          </cell>
          <cell r="E65">
            <v>3</v>
          </cell>
        </row>
        <row r="66">
          <cell r="A66">
            <v>44992</v>
          </cell>
          <cell r="B66" t="str">
            <v>Tue</v>
          </cell>
          <cell r="C66" t="str">
            <v>Marment</v>
          </cell>
        </row>
        <row r="67">
          <cell r="A67">
            <v>44993</v>
          </cell>
          <cell r="B67" t="str">
            <v>Wed</v>
          </cell>
          <cell r="C67" t="str">
            <v>Justus</v>
          </cell>
        </row>
        <row r="68">
          <cell r="A68">
            <v>44994</v>
          </cell>
          <cell r="B68" t="str">
            <v>Thu</v>
          </cell>
          <cell r="C68" t="str">
            <v>Haggerty</v>
          </cell>
        </row>
        <row r="69">
          <cell r="A69">
            <v>44995</v>
          </cell>
          <cell r="B69" t="str">
            <v>Fri</v>
          </cell>
          <cell r="C69" t="str">
            <v>Justus</v>
          </cell>
        </row>
        <row r="70">
          <cell r="A70">
            <v>44996</v>
          </cell>
          <cell r="B70" t="str">
            <v>Sat</v>
          </cell>
          <cell r="C70" t="str">
            <v>Masurkar</v>
          </cell>
        </row>
        <row r="71">
          <cell r="A71">
            <v>44997</v>
          </cell>
          <cell r="B71" t="str">
            <v>Sun</v>
          </cell>
          <cell r="C71" t="str">
            <v>Masurkar</v>
          </cell>
          <cell r="D71"/>
          <cell r="E71"/>
        </row>
        <row r="72">
          <cell r="A72">
            <v>44998</v>
          </cell>
          <cell r="B72" t="str">
            <v>Mon</v>
          </cell>
          <cell r="C72" t="str">
            <v>Marment</v>
          </cell>
          <cell r="D72"/>
          <cell r="E72">
            <v>4</v>
          </cell>
        </row>
        <row r="73">
          <cell r="A73">
            <v>44999</v>
          </cell>
          <cell r="B73" t="str">
            <v>Tue</v>
          </cell>
          <cell r="C73" t="str">
            <v>Justus</v>
          </cell>
          <cell r="D73" t="str">
            <v>QF</v>
          </cell>
        </row>
        <row r="74">
          <cell r="A74">
            <v>45000</v>
          </cell>
          <cell r="B74" t="str">
            <v>Wed</v>
          </cell>
          <cell r="C74" t="str">
            <v>Haggerty</v>
          </cell>
        </row>
        <row r="75">
          <cell r="A75">
            <v>45001</v>
          </cell>
          <cell r="B75" t="str">
            <v>Thu</v>
          </cell>
          <cell r="C75" t="str">
            <v>Justus</v>
          </cell>
        </row>
        <row r="76">
          <cell r="A76">
            <v>45002</v>
          </cell>
          <cell r="B76" t="str">
            <v>Fri</v>
          </cell>
          <cell r="C76" t="str">
            <v>Nagaraj</v>
          </cell>
        </row>
        <row r="77">
          <cell r="A77">
            <v>45003</v>
          </cell>
          <cell r="B77" t="str">
            <v>Sat</v>
          </cell>
          <cell r="C77" t="str">
            <v>Garrett</v>
          </cell>
        </row>
        <row r="78">
          <cell r="A78">
            <v>45004</v>
          </cell>
          <cell r="B78" t="str">
            <v>Sun</v>
          </cell>
          <cell r="C78" t="str">
            <v>Garrett</v>
          </cell>
          <cell r="D78"/>
          <cell r="E78"/>
        </row>
        <row r="79">
          <cell r="A79">
            <v>45005</v>
          </cell>
          <cell r="B79" t="str">
            <v>Mon</v>
          </cell>
          <cell r="C79" t="str">
            <v>Campbell</v>
          </cell>
          <cell r="D79"/>
          <cell r="E79">
            <v>1</v>
          </cell>
        </row>
        <row r="80">
          <cell r="A80">
            <v>45006</v>
          </cell>
          <cell r="B80" t="str">
            <v>Tue</v>
          </cell>
          <cell r="C80" t="str">
            <v>Justus</v>
          </cell>
        </row>
        <row r="81">
          <cell r="A81">
            <v>45007</v>
          </cell>
          <cell r="B81" t="str">
            <v>Wed</v>
          </cell>
          <cell r="C81" t="str">
            <v>Masurkar</v>
          </cell>
        </row>
        <row r="82">
          <cell r="A82">
            <v>45008</v>
          </cell>
          <cell r="B82" t="str">
            <v>Thu</v>
          </cell>
          <cell r="C82" t="str">
            <v>Haggerty</v>
          </cell>
        </row>
        <row r="83">
          <cell r="A83">
            <v>45009</v>
          </cell>
          <cell r="B83" t="str">
            <v>Fri</v>
          </cell>
          <cell r="C83" t="str">
            <v>Campbell</v>
          </cell>
        </row>
        <row r="84">
          <cell r="A84">
            <v>45010</v>
          </cell>
          <cell r="B84" t="str">
            <v>Sat</v>
          </cell>
          <cell r="C84" t="str">
            <v>Grosso</v>
          </cell>
        </row>
        <row r="85">
          <cell r="A85">
            <v>45011</v>
          </cell>
          <cell r="B85" t="str">
            <v>Sun</v>
          </cell>
          <cell r="C85" t="str">
            <v>Grosso</v>
          </cell>
          <cell r="D85"/>
          <cell r="E85"/>
        </row>
        <row r="86">
          <cell r="A86">
            <v>45012</v>
          </cell>
          <cell r="B86" t="str">
            <v>Mon</v>
          </cell>
          <cell r="C86" t="str">
            <v>Moore</v>
          </cell>
          <cell r="D86"/>
          <cell r="E86">
            <v>2</v>
          </cell>
        </row>
        <row r="87">
          <cell r="A87">
            <v>45013</v>
          </cell>
          <cell r="B87" t="str">
            <v>Tue</v>
          </cell>
          <cell r="C87" t="str">
            <v>Garrett</v>
          </cell>
        </row>
        <row r="88">
          <cell r="A88">
            <v>45014</v>
          </cell>
          <cell r="B88" t="str">
            <v>Wed</v>
          </cell>
          <cell r="C88" t="str">
            <v>Garrett</v>
          </cell>
          <cell r="D88" t="str">
            <v>QF</v>
          </cell>
        </row>
        <row r="89">
          <cell r="A89">
            <v>45015</v>
          </cell>
          <cell r="B89" t="str">
            <v>Thu</v>
          </cell>
          <cell r="C89" t="str">
            <v>Justus</v>
          </cell>
        </row>
        <row r="90">
          <cell r="A90">
            <v>45016</v>
          </cell>
          <cell r="B90" t="str">
            <v>Fri</v>
          </cell>
          <cell r="C90" t="str">
            <v>Grosso</v>
          </cell>
        </row>
        <row r="91">
          <cell r="A91">
            <v>45017</v>
          </cell>
          <cell r="B91" t="str">
            <v>Sat</v>
          </cell>
          <cell r="C91" t="str">
            <v>Haggerty</v>
          </cell>
        </row>
        <row r="92">
          <cell r="A92">
            <v>45018</v>
          </cell>
          <cell r="B92" t="str">
            <v>Sun</v>
          </cell>
          <cell r="C92" t="str">
            <v>Haggerty</v>
          </cell>
          <cell r="D92"/>
          <cell r="E92"/>
        </row>
        <row r="93">
          <cell r="A93">
            <v>45019</v>
          </cell>
          <cell r="B93" t="str">
            <v>Mon</v>
          </cell>
          <cell r="C93" t="str">
            <v>Scott</v>
          </cell>
          <cell r="D93"/>
          <cell r="E93">
            <v>3</v>
          </cell>
        </row>
        <row r="94">
          <cell r="A94">
            <v>45020</v>
          </cell>
          <cell r="B94" t="str">
            <v>Tue</v>
          </cell>
          <cell r="C94" t="str">
            <v>Haggerty</v>
          </cell>
        </row>
        <row r="95">
          <cell r="A95">
            <v>45021</v>
          </cell>
          <cell r="B95" t="str">
            <v>Wed</v>
          </cell>
          <cell r="C95" t="str">
            <v>Garrett</v>
          </cell>
        </row>
        <row r="96">
          <cell r="A96">
            <v>45022</v>
          </cell>
          <cell r="B96" t="str">
            <v>Thu</v>
          </cell>
          <cell r="C96" t="str">
            <v>Campbell</v>
          </cell>
        </row>
        <row r="97">
          <cell r="A97">
            <v>45023</v>
          </cell>
          <cell r="B97" t="str">
            <v>Fri</v>
          </cell>
          <cell r="C97" t="str">
            <v>Scott</v>
          </cell>
          <cell r="D97" t="str">
            <v>Pub Hol</v>
          </cell>
        </row>
        <row r="98">
          <cell r="A98">
            <v>45024</v>
          </cell>
          <cell r="B98" t="str">
            <v>Sat</v>
          </cell>
          <cell r="C98" t="str">
            <v>Campbell</v>
          </cell>
          <cell r="D98" t="str">
            <v>Pub Hol</v>
          </cell>
        </row>
        <row r="99">
          <cell r="A99">
            <v>45025</v>
          </cell>
          <cell r="B99" t="str">
            <v>Sun</v>
          </cell>
          <cell r="C99" t="str">
            <v>Campbell</v>
          </cell>
          <cell r="D99" t="str">
            <v>Pub Hol</v>
          </cell>
          <cell r="E99"/>
        </row>
        <row r="100">
          <cell r="A100">
            <v>45026</v>
          </cell>
          <cell r="B100" t="str">
            <v>Mon</v>
          </cell>
          <cell r="C100" t="str">
            <v>Haggerty</v>
          </cell>
          <cell r="D100" t="str">
            <v>Pub Hol</v>
          </cell>
          <cell r="E100">
            <v>4</v>
          </cell>
        </row>
        <row r="101">
          <cell r="A101">
            <v>45027</v>
          </cell>
          <cell r="B101" t="str">
            <v>Tue</v>
          </cell>
          <cell r="C101" t="str">
            <v>Masurkar</v>
          </cell>
          <cell r="D101" t="str">
            <v>QF</v>
          </cell>
        </row>
        <row r="102">
          <cell r="A102">
            <v>45028</v>
          </cell>
          <cell r="B102" t="str">
            <v>Wed</v>
          </cell>
        </row>
        <row r="103">
          <cell r="A103">
            <v>45029</v>
          </cell>
          <cell r="B103" t="str">
            <v>Thu</v>
          </cell>
        </row>
        <row r="104">
          <cell r="A104">
            <v>45030</v>
          </cell>
          <cell r="B104" t="str">
            <v>Fri</v>
          </cell>
          <cell r="C104" t="str">
            <v>Haggerty</v>
          </cell>
        </row>
        <row r="105">
          <cell r="A105">
            <v>45031</v>
          </cell>
          <cell r="B105" t="str">
            <v>Sat</v>
          </cell>
          <cell r="C105" t="str">
            <v>Masurkar</v>
          </cell>
        </row>
        <row r="106">
          <cell r="A106">
            <v>45032</v>
          </cell>
          <cell r="B106" t="str">
            <v>Sun</v>
          </cell>
          <cell r="C106" t="str">
            <v>Masurkar</v>
          </cell>
          <cell r="D106"/>
          <cell r="E106"/>
        </row>
        <row r="107">
          <cell r="A107">
            <v>45033</v>
          </cell>
          <cell r="B107" t="str">
            <v>Mon</v>
          </cell>
          <cell r="C107" t="str">
            <v>Grosso</v>
          </cell>
          <cell r="D107"/>
          <cell r="E107">
            <v>1</v>
          </cell>
        </row>
        <row r="108">
          <cell r="A108">
            <v>45034</v>
          </cell>
          <cell r="B108" t="str">
            <v>Tue</v>
          </cell>
          <cell r="C108" t="str">
            <v>Justus</v>
          </cell>
        </row>
        <row r="109">
          <cell r="A109">
            <v>45035</v>
          </cell>
          <cell r="B109" t="str">
            <v>Wed</v>
          </cell>
          <cell r="C109" t="str">
            <v>Campbell</v>
          </cell>
        </row>
        <row r="110">
          <cell r="A110">
            <v>45036</v>
          </cell>
          <cell r="B110" t="str">
            <v>Thu</v>
          </cell>
          <cell r="C110" t="str">
            <v>Justus</v>
          </cell>
        </row>
        <row r="111">
          <cell r="A111">
            <v>45037</v>
          </cell>
          <cell r="B111" t="str">
            <v>Fri</v>
          </cell>
          <cell r="C111" t="str">
            <v>Grosso</v>
          </cell>
        </row>
        <row r="112">
          <cell r="A112">
            <v>45038</v>
          </cell>
          <cell r="B112" t="str">
            <v>Sat</v>
          </cell>
          <cell r="C112" t="str">
            <v>Haggerty</v>
          </cell>
        </row>
        <row r="113">
          <cell r="A113">
            <v>45039</v>
          </cell>
          <cell r="B113" t="str">
            <v>Sun</v>
          </cell>
          <cell r="C113" t="str">
            <v>Nagaraj</v>
          </cell>
          <cell r="D113"/>
          <cell r="E113"/>
        </row>
        <row r="114">
          <cell r="A114">
            <v>45040</v>
          </cell>
          <cell r="B114" t="str">
            <v>Mon</v>
          </cell>
          <cell r="C114" t="str">
            <v>Grosso</v>
          </cell>
          <cell r="D114"/>
          <cell r="E114">
            <v>2</v>
          </cell>
        </row>
        <row r="115">
          <cell r="A115">
            <v>45041</v>
          </cell>
          <cell r="B115" t="str">
            <v>Tue</v>
          </cell>
          <cell r="C115" t="str">
            <v>Nagaraj</v>
          </cell>
          <cell r="D115" t="str">
            <v>Pub Hol</v>
          </cell>
        </row>
        <row r="116">
          <cell r="A116">
            <v>45042</v>
          </cell>
          <cell r="B116" t="str">
            <v>Wed</v>
          </cell>
          <cell r="C116" t="str">
            <v>Moore</v>
          </cell>
          <cell r="D116" t="str">
            <v>QF</v>
          </cell>
        </row>
        <row r="117">
          <cell r="A117">
            <v>45043</v>
          </cell>
          <cell r="B117" t="str">
            <v>Thu</v>
          </cell>
          <cell r="C117" t="str">
            <v>Nagaraj</v>
          </cell>
        </row>
        <row r="118">
          <cell r="A118">
            <v>45044</v>
          </cell>
          <cell r="B118" t="str">
            <v>Fri</v>
          </cell>
          <cell r="C118" t="str">
            <v>Haggerty</v>
          </cell>
        </row>
        <row r="119">
          <cell r="A119">
            <v>45045</v>
          </cell>
          <cell r="B119" t="str">
            <v>Sat</v>
          </cell>
          <cell r="C119" t="str">
            <v>Watts</v>
          </cell>
        </row>
        <row r="120">
          <cell r="A120">
            <v>45046</v>
          </cell>
          <cell r="B120" t="str">
            <v>Sun</v>
          </cell>
          <cell r="C120" t="str">
            <v>Scott</v>
          </cell>
          <cell r="D120"/>
          <cell r="E120"/>
        </row>
        <row r="121">
          <cell r="A121">
            <v>45047</v>
          </cell>
          <cell r="B121" t="str">
            <v>Mon</v>
          </cell>
          <cell r="C121" t="str">
            <v>Marment</v>
          </cell>
          <cell r="D121" t="str">
            <v>Pub Hol</v>
          </cell>
          <cell r="E121">
            <v>3</v>
          </cell>
        </row>
        <row r="122">
          <cell r="A122">
            <v>45048</v>
          </cell>
          <cell r="B122" t="str">
            <v>Tue</v>
          </cell>
          <cell r="C122" t="str">
            <v>Campbell</v>
          </cell>
        </row>
        <row r="123">
          <cell r="A123">
            <v>45049</v>
          </cell>
          <cell r="B123" t="str">
            <v>Wed</v>
          </cell>
          <cell r="C123" t="str">
            <v>Landy</v>
          </cell>
        </row>
        <row r="124">
          <cell r="A124">
            <v>45050</v>
          </cell>
          <cell r="B124" t="str">
            <v>Thu</v>
          </cell>
          <cell r="C124" t="str">
            <v>Campbell</v>
          </cell>
        </row>
        <row r="125">
          <cell r="A125">
            <v>45051</v>
          </cell>
          <cell r="B125" t="str">
            <v>Fri</v>
          </cell>
          <cell r="C125" t="str">
            <v>Scott</v>
          </cell>
        </row>
        <row r="126">
          <cell r="A126">
            <v>45052</v>
          </cell>
          <cell r="B126" t="str">
            <v>Sat</v>
          </cell>
          <cell r="C126" t="str">
            <v>Haggerty</v>
          </cell>
        </row>
        <row r="127">
          <cell r="A127">
            <v>45053</v>
          </cell>
          <cell r="B127" t="str">
            <v>Sun</v>
          </cell>
          <cell r="C127" t="str">
            <v>Campbell</v>
          </cell>
          <cell r="D127">
            <v>8</v>
          </cell>
          <cell r="E127"/>
        </row>
        <row r="128">
          <cell r="A128">
            <v>45054</v>
          </cell>
          <cell r="B128" t="str">
            <v>Mon</v>
          </cell>
          <cell r="C128" t="str">
            <v>Masurkar</v>
          </cell>
          <cell r="D128"/>
          <cell r="E128">
            <v>4</v>
          </cell>
        </row>
        <row r="129">
          <cell r="A129">
            <v>45055</v>
          </cell>
          <cell r="B129" t="str">
            <v>Tue</v>
          </cell>
          <cell r="C129" t="str">
            <v>Garrett</v>
          </cell>
          <cell r="D129" t="str">
            <v>QF</v>
          </cell>
        </row>
        <row r="130">
          <cell r="A130">
            <v>45056</v>
          </cell>
          <cell r="B130" t="str">
            <v>Wed</v>
          </cell>
          <cell r="C130" t="str">
            <v>Masurkar</v>
          </cell>
        </row>
        <row r="131">
          <cell r="A131">
            <v>45057</v>
          </cell>
          <cell r="B131" t="str">
            <v>Thu</v>
          </cell>
          <cell r="C131" t="str">
            <v>Garrett</v>
          </cell>
        </row>
        <row r="132">
          <cell r="A132">
            <v>45058</v>
          </cell>
          <cell r="B132" t="str">
            <v>Fri</v>
          </cell>
          <cell r="C132" t="str">
            <v>Marment</v>
          </cell>
        </row>
        <row r="133">
          <cell r="A133">
            <v>45059</v>
          </cell>
          <cell r="B133" t="str">
            <v>Sat</v>
          </cell>
          <cell r="C133" t="str">
            <v>Justus</v>
          </cell>
        </row>
        <row r="134">
          <cell r="A134">
            <v>45060</v>
          </cell>
          <cell r="B134" t="str">
            <v>Sun</v>
          </cell>
          <cell r="C134" t="str">
            <v>Justus</v>
          </cell>
          <cell r="D134">
            <v>7</v>
          </cell>
          <cell r="E134"/>
        </row>
        <row r="135">
          <cell r="A135">
            <v>45061</v>
          </cell>
          <cell r="B135" t="str">
            <v>Mon</v>
          </cell>
          <cell r="C135" t="str">
            <v>Masurkar</v>
          </cell>
          <cell r="D135"/>
          <cell r="E135">
            <v>1</v>
          </cell>
        </row>
        <row r="136">
          <cell r="A136">
            <v>45062</v>
          </cell>
          <cell r="B136" t="str">
            <v>Tue</v>
          </cell>
          <cell r="C136" t="str">
            <v>Gutierrez</v>
          </cell>
        </row>
        <row r="137">
          <cell r="A137">
            <v>45063</v>
          </cell>
          <cell r="B137" t="str">
            <v>Wed</v>
          </cell>
          <cell r="C137" t="str">
            <v>Haggerty</v>
          </cell>
        </row>
        <row r="138">
          <cell r="A138">
            <v>45064</v>
          </cell>
          <cell r="B138" t="str">
            <v>Thu</v>
          </cell>
          <cell r="C138" t="str">
            <v>Nagaraj</v>
          </cell>
        </row>
        <row r="139">
          <cell r="A139">
            <v>45065</v>
          </cell>
          <cell r="B139" t="str">
            <v>Fri</v>
          </cell>
          <cell r="C139" t="str">
            <v>Masurkar</v>
          </cell>
        </row>
        <row r="140">
          <cell r="A140">
            <v>45066</v>
          </cell>
          <cell r="B140" t="str">
            <v>Sat</v>
          </cell>
          <cell r="C140" t="str">
            <v>Grosso</v>
          </cell>
        </row>
        <row r="141">
          <cell r="A141">
            <v>45067</v>
          </cell>
          <cell r="B141" t="str">
            <v>Sun</v>
          </cell>
          <cell r="C141" t="str">
            <v>Grosso</v>
          </cell>
          <cell r="D141">
            <v>8</v>
          </cell>
          <cell r="E141"/>
        </row>
        <row r="142">
          <cell r="A142">
            <v>45068</v>
          </cell>
          <cell r="B142" t="str">
            <v>Mon</v>
          </cell>
          <cell r="C142" t="str">
            <v>Justus</v>
          </cell>
          <cell r="D142"/>
          <cell r="E142">
            <v>2</v>
          </cell>
        </row>
        <row r="143">
          <cell r="A143">
            <v>45069</v>
          </cell>
          <cell r="B143" t="str">
            <v>Tue</v>
          </cell>
          <cell r="C143" t="str">
            <v>Haggerty</v>
          </cell>
        </row>
        <row r="144">
          <cell r="A144">
            <v>45070</v>
          </cell>
          <cell r="B144" t="str">
            <v>Wed</v>
          </cell>
          <cell r="C144" t="str">
            <v>Justus</v>
          </cell>
          <cell r="D144" t="str">
            <v>QF</v>
          </cell>
        </row>
        <row r="145">
          <cell r="A145">
            <v>45071</v>
          </cell>
          <cell r="B145" t="str">
            <v>Thu</v>
          </cell>
          <cell r="C145" t="str">
            <v>Grosso</v>
          </cell>
        </row>
        <row r="146">
          <cell r="A146">
            <v>45072</v>
          </cell>
          <cell r="B146" t="str">
            <v>Fri</v>
          </cell>
          <cell r="C146" t="str">
            <v>Scott</v>
          </cell>
        </row>
        <row r="147">
          <cell r="A147">
            <v>45073</v>
          </cell>
          <cell r="B147" t="str">
            <v>Sat</v>
          </cell>
          <cell r="C147" t="str">
            <v>Moore</v>
          </cell>
        </row>
        <row r="148">
          <cell r="A148">
            <v>45074</v>
          </cell>
          <cell r="B148" t="str">
            <v>Sun</v>
          </cell>
          <cell r="C148" t="str">
            <v>Moore</v>
          </cell>
          <cell r="D148" t="str">
            <v>7(+1)</v>
          </cell>
          <cell r="E148"/>
        </row>
        <row r="149">
          <cell r="A149">
            <v>45075</v>
          </cell>
          <cell r="B149" t="str">
            <v>Mon</v>
          </cell>
          <cell r="C149" t="str">
            <v>Gutierrez</v>
          </cell>
          <cell r="D149"/>
          <cell r="E149">
            <v>3</v>
          </cell>
        </row>
        <row r="150">
          <cell r="A150">
            <v>45076</v>
          </cell>
          <cell r="B150" t="str">
            <v>Tue</v>
          </cell>
          <cell r="C150" t="str">
            <v>Justus</v>
          </cell>
        </row>
        <row r="151">
          <cell r="A151">
            <v>45077</v>
          </cell>
          <cell r="B151" t="str">
            <v>Wed</v>
          </cell>
          <cell r="C151" t="str">
            <v>Landy</v>
          </cell>
        </row>
        <row r="152">
          <cell r="A152">
            <v>45078</v>
          </cell>
          <cell r="B152" t="str">
            <v>Thu</v>
          </cell>
          <cell r="C152" t="str">
            <v>Masurkar</v>
          </cell>
        </row>
        <row r="153">
          <cell r="A153">
            <v>45079</v>
          </cell>
          <cell r="B153" t="str">
            <v>Fri</v>
          </cell>
          <cell r="C153" t="str">
            <v>Gutierrez</v>
          </cell>
          <cell r="D153" t="str">
            <v>Show Day</v>
          </cell>
        </row>
        <row r="154">
          <cell r="A154">
            <v>45080</v>
          </cell>
          <cell r="B154" t="str">
            <v>Sat</v>
          </cell>
          <cell r="C154" t="str">
            <v>Campbell</v>
          </cell>
        </row>
        <row r="155">
          <cell r="A155">
            <v>45081</v>
          </cell>
          <cell r="B155" t="str">
            <v>Sun</v>
          </cell>
          <cell r="C155" t="str">
            <v>Haggerty</v>
          </cell>
          <cell r="D155">
            <v>8</v>
          </cell>
          <cell r="E155"/>
        </row>
        <row r="156">
          <cell r="A156">
            <v>45082</v>
          </cell>
          <cell r="B156" t="str">
            <v>Mon</v>
          </cell>
          <cell r="C156" t="str">
            <v>Justus</v>
          </cell>
          <cell r="D156"/>
          <cell r="E156">
            <v>4</v>
          </cell>
        </row>
        <row r="157">
          <cell r="A157">
            <v>45083</v>
          </cell>
          <cell r="B157" t="str">
            <v>Tue</v>
          </cell>
          <cell r="C157" t="str">
            <v>Masurkar</v>
          </cell>
          <cell r="D157" t="str">
            <v>QF</v>
          </cell>
        </row>
        <row r="158">
          <cell r="A158">
            <v>45084</v>
          </cell>
          <cell r="B158" t="str">
            <v>Wed</v>
          </cell>
          <cell r="C158" t="str">
            <v>Haggerty</v>
          </cell>
        </row>
        <row r="159">
          <cell r="A159">
            <v>45085</v>
          </cell>
          <cell r="B159" t="str">
            <v>Thu</v>
          </cell>
          <cell r="C159" t="str">
            <v>Masurkar</v>
          </cell>
        </row>
        <row r="160">
          <cell r="A160">
            <v>45086</v>
          </cell>
          <cell r="B160" t="str">
            <v>Fri</v>
          </cell>
          <cell r="C160" t="str">
            <v>Justus</v>
          </cell>
        </row>
        <row r="161">
          <cell r="A161">
            <v>45087</v>
          </cell>
          <cell r="B161" t="str">
            <v>Sat</v>
          </cell>
          <cell r="C161" t="str">
            <v>Garrett</v>
          </cell>
        </row>
        <row r="162">
          <cell r="A162">
            <v>45088</v>
          </cell>
          <cell r="B162" t="str">
            <v>Sun</v>
          </cell>
          <cell r="C162" t="str">
            <v>Garrett</v>
          </cell>
          <cell r="D162">
            <v>7</v>
          </cell>
          <cell r="E162"/>
        </row>
        <row r="163">
          <cell r="A163">
            <v>45089</v>
          </cell>
          <cell r="B163" t="str">
            <v>Mon</v>
          </cell>
          <cell r="C163" t="str">
            <v>Haggerty</v>
          </cell>
          <cell r="D163"/>
          <cell r="E163">
            <v>1</v>
          </cell>
        </row>
        <row r="164">
          <cell r="A164">
            <v>45090</v>
          </cell>
          <cell r="B164" t="str">
            <v>Tue</v>
          </cell>
          <cell r="C164" t="str">
            <v>Campbell</v>
          </cell>
        </row>
        <row r="165">
          <cell r="A165">
            <v>45091</v>
          </cell>
          <cell r="B165" t="str">
            <v>Wed</v>
          </cell>
          <cell r="C165" t="str">
            <v>Landy</v>
          </cell>
        </row>
        <row r="166">
          <cell r="A166">
            <v>45092</v>
          </cell>
          <cell r="B166" t="str">
            <v>Thu</v>
          </cell>
          <cell r="C166" t="str">
            <v>Nagaraj</v>
          </cell>
        </row>
        <row r="167">
          <cell r="A167">
            <v>45093</v>
          </cell>
          <cell r="B167" t="str">
            <v>Fri</v>
          </cell>
          <cell r="C167" t="str">
            <v>Haggerty</v>
          </cell>
        </row>
        <row r="168">
          <cell r="A168">
            <v>45094</v>
          </cell>
          <cell r="B168" t="str">
            <v>Sat</v>
          </cell>
          <cell r="C168" t="str">
            <v>Gutierrez</v>
          </cell>
        </row>
        <row r="169">
          <cell r="A169">
            <v>45095</v>
          </cell>
          <cell r="B169" t="str">
            <v>Sun</v>
          </cell>
          <cell r="C169" t="str">
            <v>Gutierrez</v>
          </cell>
          <cell r="D169"/>
          <cell r="E169"/>
        </row>
        <row r="170">
          <cell r="A170">
            <v>45096</v>
          </cell>
          <cell r="B170" t="str">
            <v>Mon</v>
          </cell>
          <cell r="C170" t="str">
            <v>Nagaraj</v>
          </cell>
          <cell r="D170"/>
          <cell r="E170">
            <v>2</v>
          </cell>
        </row>
        <row r="171">
          <cell r="A171">
            <v>45097</v>
          </cell>
          <cell r="B171" t="str">
            <v>Tue</v>
          </cell>
          <cell r="C171" t="str">
            <v>Grosso</v>
          </cell>
        </row>
        <row r="172">
          <cell r="A172">
            <v>45098</v>
          </cell>
          <cell r="B172" t="str">
            <v>Wed</v>
          </cell>
          <cell r="C172" t="str">
            <v>Moore</v>
          </cell>
          <cell r="D172" t="str">
            <v>QF</v>
          </cell>
        </row>
        <row r="173">
          <cell r="A173">
            <v>45099</v>
          </cell>
          <cell r="B173" t="str">
            <v>Thu</v>
          </cell>
          <cell r="C173" t="str">
            <v>Grosso</v>
          </cell>
        </row>
        <row r="174">
          <cell r="A174">
            <v>45100</v>
          </cell>
          <cell r="B174" t="str">
            <v>Fri</v>
          </cell>
          <cell r="C174" t="str">
            <v>Nagaraj</v>
          </cell>
        </row>
        <row r="175">
          <cell r="A175">
            <v>45101</v>
          </cell>
          <cell r="B175" t="str">
            <v>Sat</v>
          </cell>
          <cell r="C175" t="str">
            <v>Haggerty</v>
          </cell>
        </row>
        <row r="176">
          <cell r="A176">
            <v>45102</v>
          </cell>
          <cell r="B176" t="str">
            <v>Sun</v>
          </cell>
          <cell r="C176" t="str">
            <v>Landy</v>
          </cell>
          <cell r="D176"/>
          <cell r="E176"/>
        </row>
        <row r="177">
          <cell r="A177">
            <v>45103</v>
          </cell>
          <cell r="B177" t="str">
            <v>Mon</v>
          </cell>
          <cell r="C177" t="str">
            <v>Campbell</v>
          </cell>
          <cell r="D177"/>
          <cell r="E177">
            <v>3</v>
          </cell>
        </row>
        <row r="178">
          <cell r="A178">
            <v>45104</v>
          </cell>
          <cell r="B178" t="str">
            <v>Tue</v>
          </cell>
          <cell r="C178" t="str">
            <v>Gutierrez</v>
          </cell>
        </row>
        <row r="179">
          <cell r="A179">
            <v>45105</v>
          </cell>
          <cell r="B179" t="str">
            <v>Wed</v>
          </cell>
          <cell r="C179" t="str">
            <v>Landy</v>
          </cell>
        </row>
        <row r="180">
          <cell r="A180">
            <v>45106</v>
          </cell>
          <cell r="B180" t="str">
            <v>Thu</v>
          </cell>
          <cell r="C180" t="str">
            <v>Gutierrez</v>
          </cell>
        </row>
        <row r="181">
          <cell r="A181">
            <v>45107</v>
          </cell>
          <cell r="B181" t="str">
            <v>Fri</v>
          </cell>
          <cell r="C181" t="str">
            <v>Milford</v>
          </cell>
        </row>
        <row r="182">
          <cell r="A182">
            <v>45108</v>
          </cell>
          <cell r="B182" t="str">
            <v>Sat</v>
          </cell>
          <cell r="C182" t="str">
            <v>Masurkar</v>
          </cell>
        </row>
        <row r="183">
          <cell r="A183">
            <v>45109</v>
          </cell>
          <cell r="B183" t="str">
            <v>Sun</v>
          </cell>
          <cell r="C183" t="str">
            <v>Masurkar</v>
          </cell>
          <cell r="D183"/>
          <cell r="E183"/>
        </row>
        <row r="184">
          <cell r="A184">
            <v>45110</v>
          </cell>
          <cell r="B184" t="str">
            <v>Mon</v>
          </cell>
          <cell r="C184" t="str">
            <v>Justus</v>
          </cell>
          <cell r="D184"/>
          <cell r="E184">
            <v>4</v>
          </cell>
        </row>
        <row r="185">
          <cell r="A185">
            <v>45111</v>
          </cell>
          <cell r="B185" t="str">
            <v>Tue</v>
          </cell>
          <cell r="C185" t="str">
            <v>Haggerty</v>
          </cell>
          <cell r="D185" t="str">
            <v>QF</v>
          </cell>
        </row>
        <row r="186">
          <cell r="A186">
            <v>45112</v>
          </cell>
          <cell r="B186" t="str">
            <v>Wed</v>
          </cell>
          <cell r="C186" t="str">
            <v>Landy</v>
          </cell>
        </row>
        <row r="187">
          <cell r="A187">
            <v>45113</v>
          </cell>
          <cell r="B187" t="str">
            <v>Thu</v>
          </cell>
          <cell r="C187" t="str">
            <v>Haggerty</v>
          </cell>
        </row>
        <row r="188">
          <cell r="A188">
            <v>45114</v>
          </cell>
          <cell r="B188" t="str">
            <v>Fri</v>
          </cell>
          <cell r="C188" t="str">
            <v>Justus</v>
          </cell>
        </row>
        <row r="189">
          <cell r="A189">
            <v>45115</v>
          </cell>
          <cell r="B189" t="str">
            <v>Sat</v>
          </cell>
          <cell r="C189" t="str">
            <v>O'Donoghue</v>
          </cell>
        </row>
        <row r="190">
          <cell r="A190">
            <v>45116</v>
          </cell>
          <cell r="B190" t="str">
            <v>Sun</v>
          </cell>
          <cell r="C190" t="str">
            <v>O'Donoghue</v>
          </cell>
          <cell r="D190"/>
          <cell r="E190"/>
        </row>
        <row r="191">
          <cell r="A191">
            <v>45117</v>
          </cell>
          <cell r="B191" t="str">
            <v>Mon</v>
          </cell>
          <cell r="C191" t="str">
            <v>Grosso</v>
          </cell>
          <cell r="D191"/>
          <cell r="E191">
            <v>1</v>
          </cell>
        </row>
        <row r="192">
          <cell r="A192">
            <v>45118</v>
          </cell>
          <cell r="B192" t="str">
            <v>Tue</v>
          </cell>
          <cell r="C192" t="str">
            <v>Campbell</v>
          </cell>
        </row>
        <row r="193">
          <cell r="A193">
            <v>45119</v>
          </cell>
          <cell r="B193" t="str">
            <v>Wed</v>
          </cell>
          <cell r="C193" t="str">
            <v>Landy</v>
          </cell>
        </row>
        <row r="194">
          <cell r="A194">
            <v>45120</v>
          </cell>
          <cell r="B194" t="str">
            <v>Thu</v>
          </cell>
          <cell r="C194" t="str">
            <v>Gutierrez</v>
          </cell>
        </row>
        <row r="195">
          <cell r="A195">
            <v>45121</v>
          </cell>
          <cell r="B195" t="str">
            <v>Fri</v>
          </cell>
          <cell r="C195" t="str">
            <v>Grosso</v>
          </cell>
        </row>
        <row r="196">
          <cell r="A196">
            <v>45122</v>
          </cell>
          <cell r="B196" t="str">
            <v>Sat</v>
          </cell>
          <cell r="C196" t="str">
            <v>Nagaraj</v>
          </cell>
        </row>
        <row r="197">
          <cell r="A197">
            <v>45123</v>
          </cell>
          <cell r="B197" t="str">
            <v>Sun</v>
          </cell>
          <cell r="C197" t="str">
            <v>Nagaraj</v>
          </cell>
          <cell r="D197"/>
          <cell r="E197"/>
        </row>
        <row r="198">
          <cell r="A198">
            <v>45124</v>
          </cell>
          <cell r="B198" t="str">
            <v>Mon</v>
          </cell>
          <cell r="C198" t="str">
            <v>Grosso</v>
          </cell>
          <cell r="D198"/>
          <cell r="E198">
            <v>2</v>
          </cell>
        </row>
        <row r="199">
          <cell r="A199">
            <v>45125</v>
          </cell>
          <cell r="B199" t="str">
            <v>Tue</v>
          </cell>
          <cell r="C199" t="str">
            <v>Haggerty</v>
          </cell>
        </row>
        <row r="200">
          <cell r="A200">
            <v>45126</v>
          </cell>
          <cell r="B200" t="str">
            <v>Wed</v>
          </cell>
          <cell r="C200" t="str">
            <v>Moore</v>
          </cell>
          <cell r="D200" t="str">
            <v>QF</v>
          </cell>
        </row>
        <row r="201">
          <cell r="A201">
            <v>45127</v>
          </cell>
          <cell r="B201" t="str">
            <v>Thu</v>
          </cell>
          <cell r="C201" t="str">
            <v>Nagaraj</v>
          </cell>
        </row>
        <row r="202">
          <cell r="A202">
            <v>45128</v>
          </cell>
          <cell r="B202" t="str">
            <v>Fri</v>
          </cell>
          <cell r="C202" t="str">
            <v>Scott</v>
          </cell>
        </row>
        <row r="203">
          <cell r="A203">
            <v>45129</v>
          </cell>
          <cell r="B203" t="str">
            <v>Sat</v>
          </cell>
          <cell r="C203" t="str">
            <v>Justus</v>
          </cell>
        </row>
        <row r="204">
          <cell r="A204">
            <v>45130</v>
          </cell>
          <cell r="B204" t="str">
            <v>Sun</v>
          </cell>
          <cell r="C204" t="str">
            <v>Justus</v>
          </cell>
          <cell r="D204"/>
          <cell r="E204"/>
        </row>
        <row r="205">
          <cell r="A205">
            <v>45131</v>
          </cell>
          <cell r="B205" t="str">
            <v>Mon</v>
          </cell>
          <cell r="C205" t="str">
            <v>Campbell</v>
          </cell>
          <cell r="D205"/>
          <cell r="E205">
            <v>3</v>
          </cell>
        </row>
        <row r="206">
          <cell r="A206">
            <v>45132</v>
          </cell>
          <cell r="B206" t="str">
            <v>Tue</v>
          </cell>
          <cell r="C206" t="str">
            <v>Masurkar</v>
          </cell>
        </row>
        <row r="207">
          <cell r="A207">
            <v>45133</v>
          </cell>
          <cell r="B207" t="str">
            <v>Wed</v>
          </cell>
          <cell r="C207" t="str">
            <v>Landy</v>
          </cell>
        </row>
        <row r="208">
          <cell r="A208">
            <v>45134</v>
          </cell>
          <cell r="B208" t="str">
            <v>Thu</v>
          </cell>
          <cell r="C208" t="str">
            <v>Gutierrez</v>
          </cell>
        </row>
        <row r="209">
          <cell r="A209">
            <v>45135</v>
          </cell>
          <cell r="B209" t="str">
            <v>Fri</v>
          </cell>
          <cell r="C209" t="str">
            <v>Campbell</v>
          </cell>
        </row>
        <row r="210">
          <cell r="A210">
            <v>45136</v>
          </cell>
          <cell r="B210" t="str">
            <v>Sat</v>
          </cell>
          <cell r="C210" t="str">
            <v>Marment</v>
          </cell>
        </row>
        <row r="211">
          <cell r="A211">
            <v>45137</v>
          </cell>
          <cell r="B211" t="str">
            <v>Sun</v>
          </cell>
          <cell r="C211" t="str">
            <v>Marment</v>
          </cell>
          <cell r="D211"/>
          <cell r="E211"/>
        </row>
        <row r="212">
          <cell r="A212">
            <v>45138</v>
          </cell>
          <cell r="B212" t="str">
            <v>Mon</v>
          </cell>
          <cell r="C212" t="str">
            <v>Justus</v>
          </cell>
          <cell r="D212"/>
          <cell r="E212">
            <v>4</v>
          </cell>
        </row>
        <row r="213">
          <cell r="A213">
            <v>45139</v>
          </cell>
          <cell r="B213" t="str">
            <v>Tue</v>
          </cell>
          <cell r="C213" t="str">
            <v>Nagaraj</v>
          </cell>
          <cell r="D213" t="str">
            <v>QF</v>
          </cell>
        </row>
        <row r="214">
          <cell r="A214">
            <v>45140</v>
          </cell>
          <cell r="B214" t="str">
            <v>Wed</v>
          </cell>
          <cell r="C214" t="str">
            <v>Justus</v>
          </cell>
        </row>
        <row r="215">
          <cell r="A215">
            <v>45141</v>
          </cell>
          <cell r="B215" t="str">
            <v>Thu</v>
          </cell>
          <cell r="C215" t="str">
            <v>Nagaraj</v>
          </cell>
        </row>
        <row r="216">
          <cell r="A216">
            <v>45142</v>
          </cell>
          <cell r="B216" t="str">
            <v>Fri</v>
          </cell>
          <cell r="C216" t="str">
            <v>Marment</v>
          </cell>
        </row>
        <row r="217">
          <cell r="A217">
            <v>45143</v>
          </cell>
          <cell r="B217" t="str">
            <v>Sat</v>
          </cell>
          <cell r="C217" t="str">
            <v>Masurkar</v>
          </cell>
        </row>
        <row r="218">
          <cell r="A218">
            <v>45144</v>
          </cell>
          <cell r="B218" t="str">
            <v>Sun</v>
          </cell>
          <cell r="C218" t="str">
            <v>Masurkar</v>
          </cell>
          <cell r="D218"/>
          <cell r="E218"/>
        </row>
        <row r="219">
          <cell r="A219">
            <v>45145</v>
          </cell>
          <cell r="B219" t="str">
            <v>Mon</v>
          </cell>
          <cell r="C219" t="str">
            <v>Nagaraj</v>
          </cell>
          <cell r="D219"/>
          <cell r="E219">
            <v>1</v>
          </cell>
        </row>
        <row r="220">
          <cell r="A220">
            <v>45146</v>
          </cell>
          <cell r="B220" t="str">
            <v>Tue</v>
          </cell>
          <cell r="C220" t="str">
            <v>Justus</v>
          </cell>
        </row>
        <row r="221">
          <cell r="A221">
            <v>45147</v>
          </cell>
          <cell r="B221" t="str">
            <v>Wed</v>
          </cell>
          <cell r="C221" t="str">
            <v>Landy</v>
          </cell>
        </row>
        <row r="222">
          <cell r="A222">
            <v>45148</v>
          </cell>
          <cell r="B222" t="str">
            <v>Thu</v>
          </cell>
          <cell r="C222" t="str">
            <v>Nagaraj</v>
          </cell>
        </row>
        <row r="223">
          <cell r="A223">
            <v>45149</v>
          </cell>
          <cell r="B223" t="str">
            <v>Fri</v>
          </cell>
          <cell r="C223" t="str">
            <v>Justus</v>
          </cell>
        </row>
        <row r="224">
          <cell r="A224">
            <v>45150</v>
          </cell>
          <cell r="B224" t="str">
            <v>Sat</v>
          </cell>
          <cell r="C224" t="str">
            <v>Gutierrez</v>
          </cell>
        </row>
        <row r="225">
          <cell r="A225">
            <v>45151</v>
          </cell>
          <cell r="B225" t="str">
            <v>Sun</v>
          </cell>
          <cell r="C225" t="str">
            <v>Gutierrez</v>
          </cell>
          <cell r="D225">
            <v>8</v>
          </cell>
          <cell r="E225"/>
        </row>
        <row r="226">
          <cell r="A226">
            <v>45152</v>
          </cell>
          <cell r="B226" t="str">
            <v>Mon</v>
          </cell>
          <cell r="C226" t="str">
            <v>Grosso</v>
          </cell>
          <cell r="D226"/>
          <cell r="E226">
            <v>2</v>
          </cell>
        </row>
        <row r="227">
          <cell r="A227">
            <v>45153</v>
          </cell>
          <cell r="B227" t="str">
            <v>Tue</v>
          </cell>
          <cell r="C227" t="str">
            <v>Moore</v>
          </cell>
        </row>
        <row r="228">
          <cell r="A228">
            <v>45154</v>
          </cell>
          <cell r="B228" t="str">
            <v>Wed</v>
          </cell>
          <cell r="C228" t="str">
            <v>Justus</v>
          </cell>
          <cell r="D228" t="str">
            <v>QF</v>
          </cell>
        </row>
        <row r="229">
          <cell r="A229">
            <v>45155</v>
          </cell>
          <cell r="B229" t="str">
            <v>Thu</v>
          </cell>
          <cell r="C229" t="str">
            <v>Grosso</v>
          </cell>
        </row>
        <row r="230">
          <cell r="A230">
            <v>45156</v>
          </cell>
          <cell r="B230" t="str">
            <v>Fri</v>
          </cell>
          <cell r="C230" t="str">
            <v>Moore</v>
          </cell>
        </row>
        <row r="231">
          <cell r="A231">
            <v>45157</v>
          </cell>
          <cell r="B231" t="str">
            <v>Sat</v>
          </cell>
          <cell r="C231" t="str">
            <v>Landy</v>
          </cell>
        </row>
        <row r="232">
          <cell r="A232">
            <v>45158</v>
          </cell>
          <cell r="B232" t="str">
            <v>Sun</v>
          </cell>
          <cell r="C232" t="str">
            <v>Scott</v>
          </cell>
          <cell r="D232">
            <v>7</v>
          </cell>
          <cell r="E232"/>
        </row>
        <row r="233">
          <cell r="A233">
            <v>45159</v>
          </cell>
          <cell r="B233" t="str">
            <v>Mon</v>
          </cell>
          <cell r="C233" t="str">
            <v>Masurkar</v>
          </cell>
          <cell r="D233"/>
          <cell r="E233">
            <v>3</v>
          </cell>
        </row>
        <row r="234">
          <cell r="A234">
            <v>45160</v>
          </cell>
          <cell r="B234" t="str">
            <v>Tue</v>
          </cell>
          <cell r="C234" t="str">
            <v>Campbell</v>
          </cell>
        </row>
        <row r="235">
          <cell r="A235">
            <v>45161</v>
          </cell>
          <cell r="B235" t="str">
            <v>Wed</v>
          </cell>
          <cell r="C235" t="str">
            <v>Landy</v>
          </cell>
        </row>
        <row r="236">
          <cell r="A236">
            <v>45162</v>
          </cell>
          <cell r="B236" t="str">
            <v>Thu</v>
          </cell>
          <cell r="C236" t="str">
            <v>Masurkar</v>
          </cell>
        </row>
        <row r="237">
          <cell r="A237">
            <v>45163</v>
          </cell>
          <cell r="B237" t="str">
            <v>Fri</v>
          </cell>
          <cell r="C237" t="str">
            <v>Campbell</v>
          </cell>
        </row>
        <row r="238">
          <cell r="A238">
            <v>45164</v>
          </cell>
          <cell r="B238" t="str">
            <v>Sat</v>
          </cell>
          <cell r="C238" t="str">
            <v>Justus</v>
          </cell>
        </row>
        <row r="239">
          <cell r="A239">
            <v>45165</v>
          </cell>
          <cell r="B239" t="str">
            <v>Sun</v>
          </cell>
          <cell r="C239" t="str">
            <v>Justus</v>
          </cell>
          <cell r="D239">
            <v>8</v>
          </cell>
          <cell r="E239"/>
        </row>
        <row r="240">
          <cell r="A240">
            <v>45166</v>
          </cell>
          <cell r="B240" t="str">
            <v>Mon</v>
          </cell>
          <cell r="C240" t="str">
            <v>Milford</v>
          </cell>
          <cell r="D240"/>
          <cell r="E240">
            <v>4</v>
          </cell>
        </row>
        <row r="241">
          <cell r="A241">
            <v>45167</v>
          </cell>
          <cell r="B241" t="str">
            <v>Tue</v>
          </cell>
          <cell r="C241" t="str">
            <v>Nagaraj</v>
          </cell>
          <cell r="D241" t="str">
            <v>QF</v>
          </cell>
        </row>
        <row r="242">
          <cell r="A242">
            <v>45168</v>
          </cell>
          <cell r="B242" t="str">
            <v>Wed</v>
          </cell>
          <cell r="C242" t="str">
            <v>O'Donoghue</v>
          </cell>
        </row>
        <row r="243">
          <cell r="A243">
            <v>45169</v>
          </cell>
          <cell r="B243" t="str">
            <v>Thu</v>
          </cell>
          <cell r="C243" t="str">
            <v>Milford</v>
          </cell>
        </row>
        <row r="244">
          <cell r="A244">
            <v>45170</v>
          </cell>
          <cell r="B244" t="str">
            <v>Fri</v>
          </cell>
          <cell r="C244" t="str">
            <v>Nagaraj</v>
          </cell>
        </row>
        <row r="245">
          <cell r="A245">
            <v>45171</v>
          </cell>
          <cell r="B245" t="str">
            <v>Sat</v>
          </cell>
          <cell r="C245" t="str">
            <v>Marment</v>
          </cell>
        </row>
        <row r="246">
          <cell r="A246">
            <v>45172</v>
          </cell>
          <cell r="B246" t="str">
            <v>Sun</v>
          </cell>
          <cell r="C246" t="str">
            <v>Marment</v>
          </cell>
          <cell r="D246">
            <v>7</v>
          </cell>
          <cell r="E246"/>
        </row>
        <row r="247">
          <cell r="A247">
            <v>45173</v>
          </cell>
          <cell r="B247" t="str">
            <v>Mon</v>
          </cell>
          <cell r="C247" t="str">
            <v>Masurkar</v>
          </cell>
          <cell r="D247"/>
          <cell r="E247">
            <v>1</v>
          </cell>
        </row>
        <row r="248">
          <cell r="A248">
            <v>45174</v>
          </cell>
          <cell r="B248" t="str">
            <v>Tue</v>
          </cell>
          <cell r="C248" t="str">
            <v>Gutierrez</v>
          </cell>
        </row>
        <row r="249">
          <cell r="A249">
            <v>45175</v>
          </cell>
          <cell r="B249" t="str">
            <v>Wed</v>
          </cell>
          <cell r="C249" t="str">
            <v>Landy</v>
          </cell>
        </row>
        <row r="250">
          <cell r="A250">
            <v>45176</v>
          </cell>
          <cell r="B250" t="str">
            <v>Thu</v>
          </cell>
          <cell r="C250" t="str">
            <v>Masurkar</v>
          </cell>
        </row>
        <row r="251">
          <cell r="A251">
            <v>45177</v>
          </cell>
          <cell r="B251" t="str">
            <v>Fri</v>
          </cell>
          <cell r="C251" t="str">
            <v>Gutierrez</v>
          </cell>
        </row>
        <row r="252">
          <cell r="A252">
            <v>45178</v>
          </cell>
          <cell r="B252" t="str">
            <v>Sat</v>
          </cell>
          <cell r="C252" t="str">
            <v>Grosso</v>
          </cell>
        </row>
        <row r="253">
          <cell r="A253">
            <v>45179</v>
          </cell>
          <cell r="B253" t="str">
            <v>Sun</v>
          </cell>
          <cell r="C253" t="str">
            <v>Grosso</v>
          </cell>
          <cell r="D253"/>
          <cell r="E253"/>
        </row>
        <row r="254">
          <cell r="A254">
            <v>45180</v>
          </cell>
          <cell r="B254" t="str">
            <v>Mon</v>
          </cell>
          <cell r="C254" t="str">
            <v>Garrett</v>
          </cell>
          <cell r="D254"/>
          <cell r="E254">
            <v>2</v>
          </cell>
        </row>
        <row r="255">
          <cell r="A255">
            <v>45181</v>
          </cell>
          <cell r="B255" t="str">
            <v>Tue</v>
          </cell>
          <cell r="C255" t="str">
            <v>Justus</v>
          </cell>
        </row>
        <row r="256">
          <cell r="A256">
            <v>45182</v>
          </cell>
          <cell r="B256" t="str">
            <v>Wed</v>
          </cell>
          <cell r="C256" t="str">
            <v>Scott</v>
          </cell>
          <cell r="D256" t="str">
            <v>QF</v>
          </cell>
        </row>
        <row r="257">
          <cell r="A257">
            <v>45183</v>
          </cell>
          <cell r="B257" t="str">
            <v>Thu</v>
          </cell>
          <cell r="C257" t="str">
            <v>Garrett</v>
          </cell>
        </row>
        <row r="258">
          <cell r="A258">
            <v>45184</v>
          </cell>
          <cell r="B258" t="str">
            <v>Fri</v>
          </cell>
          <cell r="C258" t="str">
            <v>Justus</v>
          </cell>
        </row>
        <row r="259">
          <cell r="A259">
            <v>45185</v>
          </cell>
          <cell r="B259" t="str">
            <v>Sat</v>
          </cell>
          <cell r="C259" t="str">
            <v>Moore</v>
          </cell>
        </row>
        <row r="260">
          <cell r="A260">
            <v>45186</v>
          </cell>
          <cell r="B260" t="str">
            <v>Sun</v>
          </cell>
          <cell r="C260" t="str">
            <v>Moore</v>
          </cell>
          <cell r="D260"/>
          <cell r="E260"/>
        </row>
        <row r="261">
          <cell r="A261">
            <v>45187</v>
          </cell>
          <cell r="B261" t="str">
            <v>Mon</v>
          </cell>
          <cell r="C261" t="str">
            <v>Masurkar</v>
          </cell>
          <cell r="D261"/>
          <cell r="E261">
            <v>3</v>
          </cell>
        </row>
        <row r="262">
          <cell r="A262">
            <v>45188</v>
          </cell>
          <cell r="B262" t="str">
            <v>Tue</v>
          </cell>
          <cell r="C262" t="str">
            <v>Campbell</v>
          </cell>
        </row>
        <row r="263">
          <cell r="A263">
            <v>45189</v>
          </cell>
          <cell r="B263" t="str">
            <v>Wed</v>
          </cell>
          <cell r="C263" t="str">
            <v>Justus</v>
          </cell>
        </row>
        <row r="264">
          <cell r="A264">
            <v>45190</v>
          </cell>
          <cell r="B264" t="str">
            <v>Thu</v>
          </cell>
          <cell r="C264" t="str">
            <v>Masurkar</v>
          </cell>
        </row>
        <row r="265">
          <cell r="A265">
            <v>45191</v>
          </cell>
          <cell r="B265" t="str">
            <v>Fri</v>
          </cell>
          <cell r="C265" t="str">
            <v>Campbell</v>
          </cell>
        </row>
        <row r="266">
          <cell r="A266">
            <v>45192</v>
          </cell>
          <cell r="B266" t="str">
            <v>Sat</v>
          </cell>
          <cell r="C266" t="str">
            <v>Milford</v>
          </cell>
        </row>
        <row r="267">
          <cell r="A267">
            <v>45193</v>
          </cell>
          <cell r="B267" t="str">
            <v>Sun</v>
          </cell>
          <cell r="C267" t="str">
            <v>Milford</v>
          </cell>
          <cell r="D267"/>
          <cell r="E267"/>
        </row>
        <row r="268">
          <cell r="A268">
            <v>45194</v>
          </cell>
          <cell r="B268" t="str">
            <v>Mon</v>
          </cell>
          <cell r="C268" t="str">
            <v>Garrett</v>
          </cell>
          <cell r="D268"/>
          <cell r="E268">
            <v>4</v>
          </cell>
        </row>
        <row r="269">
          <cell r="A269">
            <v>45195</v>
          </cell>
          <cell r="B269" t="str">
            <v>Tue</v>
          </cell>
          <cell r="C269" t="str">
            <v>Nagaraj</v>
          </cell>
          <cell r="D269" t="str">
            <v>QF</v>
          </cell>
        </row>
        <row r="270">
          <cell r="A270">
            <v>45196</v>
          </cell>
          <cell r="B270" t="str">
            <v>Wed</v>
          </cell>
          <cell r="C270" t="str">
            <v>Masurkar</v>
          </cell>
        </row>
        <row r="271">
          <cell r="A271">
            <v>45197</v>
          </cell>
          <cell r="B271" t="str">
            <v>Thu</v>
          </cell>
          <cell r="C271" t="str">
            <v>Garrett</v>
          </cell>
        </row>
        <row r="272">
          <cell r="A272">
            <v>45198</v>
          </cell>
          <cell r="B272" t="str">
            <v>Fri</v>
          </cell>
          <cell r="C272" t="str">
            <v>Nagaraj</v>
          </cell>
        </row>
        <row r="273">
          <cell r="A273">
            <v>45199</v>
          </cell>
          <cell r="B273" t="str">
            <v>Sat</v>
          </cell>
          <cell r="C273" t="str">
            <v>Haggerty</v>
          </cell>
        </row>
        <row r="274">
          <cell r="A274">
            <v>45200</v>
          </cell>
          <cell r="B274" t="str">
            <v>Sun</v>
          </cell>
          <cell r="C274" t="str">
            <v>Haggerty</v>
          </cell>
          <cell r="D274"/>
          <cell r="E274"/>
        </row>
        <row r="275">
          <cell r="A275">
            <v>45201</v>
          </cell>
          <cell r="B275" t="str">
            <v>Mon</v>
          </cell>
          <cell r="C275" t="str">
            <v>Masurkar</v>
          </cell>
          <cell r="D275" t="str">
            <v>Pub Hol</v>
          </cell>
          <cell r="E275">
            <v>1</v>
          </cell>
        </row>
        <row r="276">
          <cell r="A276">
            <v>45202</v>
          </cell>
          <cell r="B276" t="str">
            <v>Tue</v>
          </cell>
          <cell r="C276" t="str">
            <v>Gutierrez</v>
          </cell>
        </row>
        <row r="277">
          <cell r="A277">
            <v>45203</v>
          </cell>
          <cell r="B277" t="str">
            <v>Wed</v>
          </cell>
          <cell r="C277" t="str">
            <v>Justus</v>
          </cell>
        </row>
        <row r="278">
          <cell r="A278">
            <v>45204</v>
          </cell>
          <cell r="B278" t="str">
            <v>Thu</v>
          </cell>
          <cell r="C278" t="str">
            <v>Masurkar</v>
          </cell>
        </row>
        <row r="279">
          <cell r="A279">
            <v>45205</v>
          </cell>
          <cell r="B279" t="str">
            <v>Fri</v>
          </cell>
          <cell r="C279" t="str">
            <v>Gutierrez</v>
          </cell>
        </row>
        <row r="280">
          <cell r="A280">
            <v>45206</v>
          </cell>
          <cell r="B280" t="str">
            <v>Sat</v>
          </cell>
          <cell r="C280" t="str">
            <v>Campbell</v>
          </cell>
        </row>
        <row r="281">
          <cell r="A281">
            <v>45207</v>
          </cell>
          <cell r="B281" t="str">
            <v>Sun</v>
          </cell>
          <cell r="C281" t="str">
            <v>Campbell</v>
          </cell>
          <cell r="D281"/>
          <cell r="E281"/>
        </row>
        <row r="282">
          <cell r="A282">
            <v>45208</v>
          </cell>
          <cell r="B282" t="str">
            <v>Mon</v>
          </cell>
          <cell r="C282" t="str">
            <v>Moore</v>
          </cell>
          <cell r="D282"/>
          <cell r="E282">
            <v>2</v>
          </cell>
        </row>
        <row r="283">
          <cell r="A283">
            <v>45209</v>
          </cell>
          <cell r="B283" t="str">
            <v>Tue</v>
          </cell>
          <cell r="C283" t="str">
            <v>Haggerty</v>
          </cell>
        </row>
        <row r="284">
          <cell r="A284">
            <v>45210</v>
          </cell>
          <cell r="B284" t="str">
            <v>Wed</v>
          </cell>
          <cell r="C284" t="str">
            <v>Grosso</v>
          </cell>
          <cell r="D284" t="str">
            <v>QF</v>
          </cell>
        </row>
        <row r="285">
          <cell r="A285">
            <v>45211</v>
          </cell>
          <cell r="B285" t="str">
            <v>Thu</v>
          </cell>
          <cell r="C285" t="str">
            <v>Moore</v>
          </cell>
        </row>
        <row r="286">
          <cell r="A286">
            <v>45212</v>
          </cell>
          <cell r="B286" t="str">
            <v>Fri</v>
          </cell>
          <cell r="C286" t="str">
            <v>Haggerty</v>
          </cell>
        </row>
        <row r="287">
          <cell r="A287">
            <v>45213</v>
          </cell>
          <cell r="B287" t="str">
            <v>Sat</v>
          </cell>
          <cell r="C287" t="str">
            <v>Nagaraj</v>
          </cell>
        </row>
        <row r="288">
          <cell r="A288">
            <v>45214</v>
          </cell>
          <cell r="B288" t="str">
            <v>Sun</v>
          </cell>
          <cell r="C288" t="str">
            <v>Nagaraj</v>
          </cell>
          <cell r="D288"/>
          <cell r="E288"/>
        </row>
        <row r="289">
          <cell r="A289">
            <v>45215</v>
          </cell>
          <cell r="B289" t="str">
            <v>Mon</v>
          </cell>
          <cell r="C289" t="str">
            <v>Gutierrez</v>
          </cell>
          <cell r="D289"/>
          <cell r="E289">
            <v>3</v>
          </cell>
        </row>
        <row r="290">
          <cell r="A290">
            <v>45216</v>
          </cell>
          <cell r="B290" t="str">
            <v>Tue</v>
          </cell>
          <cell r="C290" t="str">
            <v>Campbell</v>
          </cell>
        </row>
        <row r="291">
          <cell r="A291">
            <v>45217</v>
          </cell>
          <cell r="B291" t="str">
            <v>Wed</v>
          </cell>
          <cell r="C291" t="str">
            <v>Justus</v>
          </cell>
        </row>
        <row r="292">
          <cell r="A292">
            <v>45218</v>
          </cell>
          <cell r="B292" t="str">
            <v>Thu</v>
          </cell>
          <cell r="C292" t="str">
            <v>Gutierrez</v>
          </cell>
        </row>
        <row r="293">
          <cell r="A293">
            <v>45219</v>
          </cell>
          <cell r="B293" t="str">
            <v>Fri</v>
          </cell>
          <cell r="C293" t="str">
            <v>Campbell</v>
          </cell>
        </row>
        <row r="294">
          <cell r="A294">
            <v>45220</v>
          </cell>
          <cell r="B294" t="str">
            <v>Sat</v>
          </cell>
          <cell r="C294" t="str">
            <v>Scott</v>
          </cell>
        </row>
        <row r="295">
          <cell r="A295">
            <v>45221</v>
          </cell>
          <cell r="B295" t="str">
            <v>Sun</v>
          </cell>
          <cell r="C295" t="str">
            <v>Landy</v>
          </cell>
          <cell r="D295"/>
          <cell r="E295"/>
        </row>
        <row r="296">
          <cell r="A296">
            <v>45222</v>
          </cell>
          <cell r="B296" t="str">
            <v>Mon</v>
          </cell>
          <cell r="C296" t="str">
            <v>Justus</v>
          </cell>
          <cell r="D296"/>
          <cell r="E296">
            <v>4</v>
          </cell>
        </row>
        <row r="297">
          <cell r="A297">
            <v>45223</v>
          </cell>
          <cell r="B297" t="str">
            <v>Tue</v>
          </cell>
          <cell r="C297" t="str">
            <v>Garrett</v>
          </cell>
          <cell r="D297" t="str">
            <v>QF</v>
          </cell>
        </row>
        <row r="298">
          <cell r="A298">
            <v>45224</v>
          </cell>
          <cell r="B298" t="str">
            <v>Wed</v>
          </cell>
          <cell r="C298" t="str">
            <v>Haggerty</v>
          </cell>
        </row>
        <row r="299">
          <cell r="A299">
            <v>45225</v>
          </cell>
          <cell r="B299" t="str">
            <v>Thu</v>
          </cell>
          <cell r="C299" t="str">
            <v>Justus</v>
          </cell>
        </row>
        <row r="300">
          <cell r="A300">
            <v>45226</v>
          </cell>
          <cell r="B300" t="str">
            <v>Fri</v>
          </cell>
          <cell r="C300" t="str">
            <v>Garrett</v>
          </cell>
        </row>
        <row r="301">
          <cell r="A301">
            <v>45227</v>
          </cell>
          <cell r="B301" t="str">
            <v>Sat</v>
          </cell>
          <cell r="C301" t="str">
            <v>Marment</v>
          </cell>
        </row>
        <row r="302">
          <cell r="A302">
            <v>45228</v>
          </cell>
          <cell r="B302" t="str">
            <v>Sun</v>
          </cell>
          <cell r="C302" t="str">
            <v>Marment</v>
          </cell>
          <cell r="D302"/>
          <cell r="E302"/>
        </row>
        <row r="303">
          <cell r="A303">
            <v>45229</v>
          </cell>
          <cell r="B303" t="str">
            <v>Mon</v>
          </cell>
          <cell r="C303" t="str">
            <v>Grosso</v>
          </cell>
          <cell r="D303"/>
          <cell r="E303">
            <v>1</v>
          </cell>
        </row>
        <row r="304">
          <cell r="A304">
            <v>45230</v>
          </cell>
          <cell r="B304" t="str">
            <v>Tue</v>
          </cell>
          <cell r="C304" t="str">
            <v>Gutierrez</v>
          </cell>
        </row>
        <row r="305">
          <cell r="A305">
            <v>45231</v>
          </cell>
          <cell r="B305" t="str">
            <v>Wed</v>
          </cell>
          <cell r="C305" t="str">
            <v>Campbell</v>
          </cell>
        </row>
        <row r="306">
          <cell r="A306">
            <v>45232</v>
          </cell>
          <cell r="B306" t="str">
            <v>Thu</v>
          </cell>
          <cell r="C306" t="str">
            <v>Grosso</v>
          </cell>
        </row>
        <row r="307">
          <cell r="A307">
            <v>45233</v>
          </cell>
          <cell r="B307" t="str">
            <v>Fri</v>
          </cell>
          <cell r="C307" t="str">
            <v>Gutierrez</v>
          </cell>
        </row>
        <row r="308">
          <cell r="A308">
            <v>45234</v>
          </cell>
          <cell r="B308" t="str">
            <v>Sat</v>
          </cell>
          <cell r="C308" t="str">
            <v>Justus</v>
          </cell>
        </row>
        <row r="309">
          <cell r="A309">
            <v>45235</v>
          </cell>
          <cell r="B309" t="str">
            <v>Sun</v>
          </cell>
          <cell r="C309" t="str">
            <v>Justus</v>
          </cell>
          <cell r="D309"/>
          <cell r="E309"/>
        </row>
        <row r="310">
          <cell r="A310">
            <v>45236</v>
          </cell>
          <cell r="B310" t="str">
            <v>Mon</v>
          </cell>
          <cell r="C310" t="str">
            <v>Haggerty</v>
          </cell>
          <cell r="D310"/>
          <cell r="E310">
            <v>2</v>
          </cell>
        </row>
        <row r="311">
          <cell r="A311">
            <v>45237</v>
          </cell>
          <cell r="B311" t="str">
            <v>Tue</v>
          </cell>
          <cell r="C311" t="str">
            <v>Moore</v>
          </cell>
        </row>
        <row r="312">
          <cell r="A312">
            <v>45238</v>
          </cell>
          <cell r="B312" t="str">
            <v>Wed</v>
          </cell>
          <cell r="C312" t="str">
            <v>Scott</v>
          </cell>
          <cell r="D312" t="str">
            <v>QF</v>
          </cell>
        </row>
        <row r="313">
          <cell r="A313">
            <v>45239</v>
          </cell>
          <cell r="B313" t="str">
            <v>Thu</v>
          </cell>
          <cell r="C313" t="str">
            <v>Haggerty</v>
          </cell>
        </row>
        <row r="314">
          <cell r="A314">
            <v>45240</v>
          </cell>
          <cell r="B314" t="str">
            <v>Fri</v>
          </cell>
          <cell r="C314" t="str">
            <v>Moore</v>
          </cell>
        </row>
        <row r="315">
          <cell r="A315">
            <v>45241</v>
          </cell>
          <cell r="B315" t="str">
            <v>Sat</v>
          </cell>
          <cell r="C315" t="str">
            <v>Garrett</v>
          </cell>
        </row>
        <row r="316">
          <cell r="A316">
            <v>45242</v>
          </cell>
          <cell r="B316" t="str">
            <v>Sun</v>
          </cell>
          <cell r="C316" t="str">
            <v>Garrett</v>
          </cell>
          <cell r="D316"/>
          <cell r="E316"/>
        </row>
        <row r="317">
          <cell r="A317">
            <v>45243</v>
          </cell>
          <cell r="B317" t="str">
            <v>Mon</v>
          </cell>
          <cell r="C317" t="str">
            <v>Milford</v>
          </cell>
          <cell r="D317"/>
          <cell r="E317">
            <v>3</v>
          </cell>
        </row>
        <row r="318">
          <cell r="A318">
            <v>45244</v>
          </cell>
          <cell r="B318" t="str">
            <v>Tue</v>
          </cell>
          <cell r="C318" t="str">
            <v>Justus</v>
          </cell>
        </row>
        <row r="319">
          <cell r="A319">
            <v>45245</v>
          </cell>
          <cell r="B319" t="str">
            <v>Wed</v>
          </cell>
          <cell r="C319" t="str">
            <v>Haggerty</v>
          </cell>
        </row>
        <row r="320">
          <cell r="A320">
            <v>45246</v>
          </cell>
          <cell r="B320" t="str">
            <v>Thu</v>
          </cell>
          <cell r="C320" t="str">
            <v>Milford</v>
          </cell>
        </row>
        <row r="321">
          <cell r="A321">
            <v>45247</v>
          </cell>
          <cell r="B321" t="str">
            <v>Fri</v>
          </cell>
          <cell r="C321" t="str">
            <v>Justus</v>
          </cell>
        </row>
        <row r="322">
          <cell r="A322">
            <v>45248</v>
          </cell>
          <cell r="B322" t="str">
            <v>Sat</v>
          </cell>
          <cell r="C322" t="str">
            <v>Masurkar</v>
          </cell>
        </row>
        <row r="323">
          <cell r="A323">
            <v>45249</v>
          </cell>
          <cell r="B323" t="str">
            <v>Sun</v>
          </cell>
          <cell r="C323" t="str">
            <v>Masurkar</v>
          </cell>
          <cell r="D323"/>
          <cell r="E323"/>
        </row>
        <row r="324">
          <cell r="A324">
            <v>45250</v>
          </cell>
          <cell r="B324" t="str">
            <v>Mon</v>
          </cell>
          <cell r="C324" t="str">
            <v>Marment</v>
          </cell>
          <cell r="D324"/>
          <cell r="E324">
            <v>4</v>
          </cell>
        </row>
        <row r="325">
          <cell r="A325">
            <v>45251</v>
          </cell>
          <cell r="B325" t="str">
            <v>Tue</v>
          </cell>
          <cell r="C325" t="str">
            <v>Garrett</v>
          </cell>
          <cell r="D325" t="str">
            <v>QF</v>
          </cell>
        </row>
        <row r="326">
          <cell r="A326">
            <v>45252</v>
          </cell>
          <cell r="B326" t="str">
            <v>Wed</v>
          </cell>
          <cell r="C326" t="str">
            <v>Landy</v>
          </cell>
        </row>
        <row r="327">
          <cell r="A327">
            <v>45253</v>
          </cell>
          <cell r="B327" t="str">
            <v>Thu</v>
          </cell>
          <cell r="C327" t="str">
            <v>Marment</v>
          </cell>
        </row>
        <row r="328">
          <cell r="A328">
            <v>45254</v>
          </cell>
          <cell r="B328" t="str">
            <v>Fri</v>
          </cell>
          <cell r="C328" t="str">
            <v>Garrett</v>
          </cell>
        </row>
        <row r="329">
          <cell r="A329">
            <v>45255</v>
          </cell>
          <cell r="B329" t="str">
            <v>Sat</v>
          </cell>
          <cell r="C329" t="str">
            <v>O'Donoghue</v>
          </cell>
        </row>
        <row r="330">
          <cell r="A330">
            <v>45256</v>
          </cell>
          <cell r="B330" t="str">
            <v>Sun</v>
          </cell>
          <cell r="C330" t="str">
            <v>O'Donoghue</v>
          </cell>
          <cell r="D330"/>
          <cell r="E330"/>
        </row>
        <row r="331">
          <cell r="A331">
            <v>45257</v>
          </cell>
          <cell r="B331" t="str">
            <v>Mon</v>
          </cell>
          <cell r="C331" t="str">
            <v>Nagaraj</v>
          </cell>
          <cell r="D331"/>
          <cell r="E331">
            <v>1</v>
          </cell>
        </row>
        <row r="332">
          <cell r="A332">
            <v>45258</v>
          </cell>
          <cell r="B332" t="str">
            <v>Tue</v>
          </cell>
          <cell r="C332" t="str">
            <v>Justus</v>
          </cell>
        </row>
        <row r="333">
          <cell r="A333">
            <v>45259</v>
          </cell>
          <cell r="B333" t="str">
            <v>Wed</v>
          </cell>
          <cell r="C333" t="str">
            <v>Grosso</v>
          </cell>
        </row>
        <row r="334">
          <cell r="A334">
            <v>45260</v>
          </cell>
          <cell r="B334" t="str">
            <v>Thu</v>
          </cell>
          <cell r="C334" t="str">
            <v>Nagaraj</v>
          </cell>
        </row>
        <row r="335">
          <cell r="A335">
            <v>45261</v>
          </cell>
          <cell r="B335" t="str">
            <v>Fri</v>
          </cell>
          <cell r="C335" t="str">
            <v>Justus</v>
          </cell>
        </row>
        <row r="336">
          <cell r="A336">
            <v>45262</v>
          </cell>
          <cell r="B336" t="str">
            <v>Sat</v>
          </cell>
          <cell r="C336" t="str">
            <v>Marment</v>
          </cell>
        </row>
        <row r="337">
          <cell r="A337">
            <v>45263</v>
          </cell>
          <cell r="B337" t="str">
            <v>Sun</v>
          </cell>
          <cell r="C337" t="str">
            <v>Marment</v>
          </cell>
          <cell r="D337"/>
          <cell r="E337"/>
        </row>
        <row r="338">
          <cell r="A338">
            <v>45264</v>
          </cell>
          <cell r="B338" t="str">
            <v>Mon</v>
          </cell>
          <cell r="C338" t="str">
            <v>Nagaraj</v>
          </cell>
          <cell r="D338"/>
          <cell r="E338">
            <v>2</v>
          </cell>
        </row>
        <row r="339">
          <cell r="A339">
            <v>45265</v>
          </cell>
          <cell r="B339" t="str">
            <v>Tue</v>
          </cell>
          <cell r="C339" t="str">
            <v>Moore</v>
          </cell>
        </row>
        <row r="340">
          <cell r="A340">
            <v>45266</v>
          </cell>
          <cell r="B340" t="str">
            <v>Wed</v>
          </cell>
          <cell r="C340" t="str">
            <v>Scott</v>
          </cell>
          <cell r="D340" t="str">
            <v>QF</v>
          </cell>
        </row>
        <row r="341">
          <cell r="A341">
            <v>45267</v>
          </cell>
          <cell r="B341" t="str">
            <v>Thu</v>
          </cell>
          <cell r="C341" t="str">
            <v>Nagaraj</v>
          </cell>
        </row>
        <row r="342">
          <cell r="A342">
            <v>45268</v>
          </cell>
          <cell r="B342" t="str">
            <v>Fri</v>
          </cell>
          <cell r="C342" t="str">
            <v>Moore</v>
          </cell>
        </row>
        <row r="343">
          <cell r="A343">
            <v>45269</v>
          </cell>
          <cell r="B343" t="str">
            <v>Sat</v>
          </cell>
          <cell r="C343" t="str">
            <v>Haggerty</v>
          </cell>
        </row>
        <row r="344">
          <cell r="A344">
            <v>45270</v>
          </cell>
          <cell r="B344" t="str">
            <v>Sun</v>
          </cell>
          <cell r="C344" t="str">
            <v>Haggerty</v>
          </cell>
          <cell r="D344"/>
          <cell r="E344"/>
        </row>
        <row r="345">
          <cell r="A345">
            <v>45271</v>
          </cell>
          <cell r="B345" t="str">
            <v>Mon</v>
          </cell>
          <cell r="C345" t="str">
            <v>Justus</v>
          </cell>
          <cell r="D345"/>
          <cell r="E345">
            <v>3</v>
          </cell>
        </row>
        <row r="346">
          <cell r="A346">
            <v>45272</v>
          </cell>
          <cell r="B346" t="str">
            <v>Tue</v>
          </cell>
          <cell r="C346" t="str">
            <v>Milford</v>
          </cell>
        </row>
        <row r="347">
          <cell r="A347">
            <v>45273</v>
          </cell>
          <cell r="B347" t="str">
            <v>Wed</v>
          </cell>
          <cell r="C347" t="str">
            <v>Landy</v>
          </cell>
        </row>
        <row r="348">
          <cell r="A348">
            <v>45274</v>
          </cell>
          <cell r="B348" t="str">
            <v>Thu</v>
          </cell>
          <cell r="C348" t="str">
            <v>Justus</v>
          </cell>
        </row>
        <row r="349">
          <cell r="A349">
            <v>45275</v>
          </cell>
          <cell r="B349" t="str">
            <v>Fri</v>
          </cell>
          <cell r="C349" t="str">
            <v>Milford</v>
          </cell>
        </row>
        <row r="350">
          <cell r="A350">
            <v>45276</v>
          </cell>
          <cell r="B350" t="str">
            <v>Sat</v>
          </cell>
          <cell r="C350" t="str">
            <v>Campbell</v>
          </cell>
        </row>
        <row r="351">
          <cell r="A351">
            <v>45277</v>
          </cell>
          <cell r="B351" t="str">
            <v>Sun</v>
          </cell>
          <cell r="C351" t="str">
            <v>Campbell</v>
          </cell>
          <cell r="D351"/>
          <cell r="E351"/>
        </row>
        <row r="352">
          <cell r="A352">
            <v>45278</v>
          </cell>
          <cell r="B352" t="str">
            <v>Mon</v>
          </cell>
          <cell r="C352" t="str">
            <v>O'Donoghue</v>
          </cell>
          <cell r="D352"/>
          <cell r="E352">
            <v>4</v>
          </cell>
        </row>
        <row r="353">
          <cell r="A353">
            <v>45279</v>
          </cell>
          <cell r="B353" t="str">
            <v>Tue</v>
          </cell>
          <cell r="C353" t="str">
            <v>Haggerty</v>
          </cell>
          <cell r="D353" t="str">
            <v>QF</v>
          </cell>
        </row>
        <row r="354">
          <cell r="A354">
            <v>45280</v>
          </cell>
          <cell r="B354" t="str">
            <v>Wed</v>
          </cell>
          <cell r="C354" t="str">
            <v>Milford</v>
          </cell>
        </row>
        <row r="355">
          <cell r="A355">
            <v>45281</v>
          </cell>
          <cell r="B355" t="str">
            <v>Thu</v>
          </cell>
          <cell r="C355" t="str">
            <v>O'Donoghue</v>
          </cell>
        </row>
        <row r="356">
          <cell r="A356">
            <v>45282</v>
          </cell>
          <cell r="B356" t="str">
            <v>Fri</v>
          </cell>
          <cell r="C356" t="str">
            <v>Haggerty</v>
          </cell>
        </row>
        <row r="357">
          <cell r="A357">
            <v>45283</v>
          </cell>
          <cell r="B357" t="str">
            <v>Sat</v>
          </cell>
          <cell r="C357" t="str">
            <v>Marment</v>
          </cell>
        </row>
        <row r="358">
          <cell r="A358">
            <v>45284</v>
          </cell>
          <cell r="B358" t="str">
            <v>Sun</v>
          </cell>
          <cell r="C358" t="str">
            <v>Marment</v>
          </cell>
          <cell r="D358"/>
          <cell r="E358"/>
        </row>
        <row r="359">
          <cell r="A359">
            <v>45285</v>
          </cell>
          <cell r="B359" t="str">
            <v>Mon</v>
          </cell>
          <cell r="C359" t="str">
            <v>Landy</v>
          </cell>
          <cell r="D359" t="str">
            <v>Pub Hol</v>
          </cell>
          <cell r="E359">
            <v>1</v>
          </cell>
        </row>
        <row r="360">
          <cell r="A360">
            <v>45286</v>
          </cell>
          <cell r="B360" t="str">
            <v>Tue</v>
          </cell>
          <cell r="C360" t="str">
            <v>Justus</v>
          </cell>
          <cell r="D360" t="str">
            <v>Pub Hol</v>
          </cell>
        </row>
        <row r="361">
          <cell r="A361">
            <v>45287</v>
          </cell>
          <cell r="B361" t="str">
            <v>Wed</v>
          </cell>
          <cell r="C361" t="str">
            <v>Campbell</v>
          </cell>
        </row>
        <row r="362">
          <cell r="A362">
            <v>45288</v>
          </cell>
          <cell r="B362" t="str">
            <v>Thu</v>
          </cell>
          <cell r="C362" t="str">
            <v>Haggerty</v>
          </cell>
        </row>
        <row r="363">
          <cell r="A363">
            <v>45289</v>
          </cell>
          <cell r="B363" t="str">
            <v>Fri</v>
          </cell>
          <cell r="C363" t="str">
            <v>Justus</v>
          </cell>
        </row>
        <row r="364">
          <cell r="A364">
            <v>45290</v>
          </cell>
          <cell r="B364" t="str">
            <v>Sat</v>
          </cell>
          <cell r="C364" t="str">
            <v>Gutierrez</v>
          </cell>
        </row>
        <row r="365">
          <cell r="A365">
            <v>45291</v>
          </cell>
          <cell r="B365" t="str">
            <v>Sun</v>
          </cell>
          <cell r="C365" t="str">
            <v>Gutierrez</v>
          </cell>
          <cell r="D365"/>
          <cell r="E365"/>
        </row>
        <row r="366">
          <cell r="A366"/>
          <cell r="B366"/>
          <cell r="C366"/>
          <cell r="D366"/>
          <cell r="E366"/>
        </row>
        <row r="368">
          <cell r="E368"/>
        </row>
        <row r="369">
          <cell r="E369" t="str">
            <v>X-mas Eve</v>
          </cell>
        </row>
        <row r="370">
          <cell r="E370" t="str">
            <v>X-mas</v>
          </cell>
        </row>
        <row r="371">
          <cell r="E371" t="str">
            <v>Box Day</v>
          </cell>
        </row>
        <row r="372">
          <cell r="E372" t="str">
            <v>NYE</v>
          </cell>
        </row>
        <row r="373">
          <cell r="E373" t="str">
            <v>NY</v>
          </cell>
        </row>
        <row r="380">
          <cell r="E380" t="str">
            <v>POD 1</v>
          </cell>
        </row>
        <row r="382">
          <cell r="A382"/>
          <cell r="B382"/>
          <cell r="C382"/>
          <cell r="D382"/>
          <cell r="E382"/>
        </row>
        <row r="384">
          <cell r="E384" t="str">
            <v>POD 2</v>
          </cell>
        </row>
        <row r="388">
          <cell r="E388" t="str">
            <v>WE</v>
          </cell>
        </row>
        <row r="392">
          <cell r="E392" t="str">
            <v>Outreach</v>
          </cell>
        </row>
        <row r="396">
          <cell r="E396" t="str">
            <v>Back-up</v>
          </cell>
        </row>
        <row r="400">
          <cell r="E400" t="str">
            <v>Pub Hol</v>
          </cell>
        </row>
        <row r="404">
          <cell r="E404" t="str">
            <v>NC</v>
          </cell>
        </row>
        <row r="409">
          <cell r="E409" t="str">
            <v>FTE</v>
          </cell>
        </row>
        <row r="410">
          <cell r="E410">
            <v>0.5</v>
          </cell>
        </row>
        <row r="411">
          <cell r="E411">
            <v>0.5</v>
          </cell>
        </row>
        <row r="412">
          <cell r="E412">
            <v>0.75</v>
          </cell>
        </row>
        <row r="413">
          <cell r="E413">
            <v>1</v>
          </cell>
        </row>
        <row r="414">
          <cell r="E414">
            <v>1</v>
          </cell>
        </row>
        <row r="415">
          <cell r="E415">
            <v>0.5</v>
          </cell>
        </row>
        <row r="416">
          <cell r="E416">
            <v>0.5</v>
          </cell>
        </row>
        <row r="417">
          <cell r="E417">
            <v>0.75</v>
          </cell>
        </row>
        <row r="418">
          <cell r="E418">
            <v>0.5</v>
          </cell>
        </row>
        <row r="419">
          <cell r="E419">
            <v>0.25</v>
          </cell>
        </row>
        <row r="420">
          <cell r="E420">
            <v>0.5</v>
          </cell>
        </row>
        <row r="421">
          <cell r="E421">
            <v>1</v>
          </cell>
        </row>
        <row r="422">
          <cell r="E422">
            <v>0.5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+22024"/>
    </sheetNames>
    <sheetDataSet>
      <sheetData sheetId="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Alex Grosso" id="{69DB7B35-AFDE-4F7F-A257-725A621423AC}" userId="Alex.Grosso@health.qld.gov.au" providerId="PeoplePicker"/>
  <person displayName="Alex Grosso" id="{545891DD-47E6-473E-B010-0C6CF5AE78AD}" userId="S::Alex.Grosso@health.qld.gov.au::c5a87671-6cac-4b03-82e9-6faf5ef9b34d" providerId="AD"/>
  <person displayName="Alex Grosso" id="{56A517CC-B38C-394E-9F29-24D0A9E2B32F}" userId="S::alex.grosso@health.qld.gov.au::c5a87671-6cac-4b03-82e9-6faf5ef9b34d" providerId="AD"/>
  <person displayName="Amber Parras" id="{DC5EB767-2700-4700-BC83-E6EE2E9DD4B1}" userId="S::amber.parras@health.qld.gov.au::64e59f96-81ed-42a5-a810-4fcc66c8507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4" dT="2023-11-22T07:33:02.83" personId="{545891DD-47E6-473E-B010-0C6CF5AE78AD}" id="{6F697DD4-1031-41C2-A22D-4B903BFCD7F6}">
    <text>Swap with CS requested 22-Nov</text>
  </threadedComment>
  <threadedComment ref="D8" dT="2023-12-22T05:32:36.96" personId="{DC5EB767-2700-4700-BC83-E6EE2E9DD4B1}" id="{935D5C6A-406C-44BC-8319-AFC83FF5E322}">
    <text>was Garrett</text>
  </threadedComment>
  <threadedComment ref="D9" dT="2023-12-22T05:32:48.93" personId="{DC5EB767-2700-4700-BC83-E6EE2E9DD4B1}" id="{696F22EA-CAE6-4981-B880-C877BD1D51AC}">
    <text>Was Garrett</text>
  </threadedComment>
  <threadedComment ref="G10" dT="2023-10-29T06:40:55.96" personId="{545891DD-47E6-473E-B010-0C6CF5AE78AD}" id="{1F4C39B3-8CEB-4C6B-9240-6EC6A395940C}">
    <text>Informed leave request had been approved Jan 2023 by SM</text>
  </threadedComment>
  <threadedComment ref="J17" dT="2024-01-16T01:10:15.66" personId="{DC5EB767-2700-4700-BC83-E6EE2E9DD4B1}" id="{1A40189D-AE6A-419F-BD4E-B1E34F9114D3}">
    <text>was backup, covering for AJ</text>
  </threadedComment>
  <threadedComment ref="M17" dT="2024-01-16T01:10:32.31" personId="{DC5EB767-2700-4700-BC83-E6EE2E9DD4B1}" id="{B3EE8826-550C-4DB3-9806-E39EC4245B33}">
    <text>was POD 2</text>
  </threadedComment>
  <threadedComment ref="G28" dT="2023-10-29T06:43:35.59" personId="{545891DD-47E6-473E-B010-0C6CF5AE78AD}" id="{102E2697-FE4A-4AF5-A36C-DE98416C5AB7}">
    <text>VM requested swap as per email 29-Oct from VC</text>
  </threadedComment>
  <threadedComment ref="G28" dT="2024-01-17T07:59:36.31" personId="{545891DD-47E6-473E-B010-0C6CF5AE78AD}" id="{F8FDA8FB-8B1C-4515-A14C-0B6514FC416E}" parentId="{102E2697-FE4A-4AF5-A36C-DE98416C5AB7}">
    <text>Unable to perform shift - changed to AH</text>
  </threadedComment>
  <threadedComment ref="O28" dT="2024-01-17T23:56:39.09" personId="{DC5EB767-2700-4700-BC83-E6EE2E9DD4B1}" id="{E724D06D-32B7-4A8F-9960-C9C82F3038CB}">
    <text>Was VM &gt; VC</text>
  </threadedComment>
  <threadedComment ref="D29" dT="2023-12-22T05:33:02.82" personId="{DC5EB767-2700-4700-BC83-E6EE2E9DD4B1}" id="{8BB33C76-11CF-47E7-A72C-6C18A1FF2242}">
    <text>Was Nagaraj</text>
  </threadedComment>
  <threadedComment ref="D30" dT="2023-12-22T05:33:14.35" personId="{DC5EB767-2700-4700-BC83-E6EE2E9DD4B1}" id="{3316F3C9-62BD-41FA-A454-15BFF98FEFD0}">
    <text>was Nagaraj</text>
  </threadedComment>
  <threadedComment ref="G52" dT="2024-01-17T23:34:13.45" personId="{545891DD-47E6-473E-B010-0C6CF5AE78AD}" id="{64AF24D8-360C-4FBD-91A0-80A80A53AEFD}">
    <text>Need to confirm when resuming clinical duties</text>
  </threadedComment>
  <threadedComment ref="P66" dT="2023-10-25T05:07:45.50" personId="{545891DD-47E6-473E-B010-0C6CF5AE78AD}" id="{BF8319B9-5174-4525-BFB9-88BB0E294FF5}">
    <text>Switching PCCU / ICU Weeks Mar and Sep</text>
  </threadedComment>
  <threadedComment ref="R75" dT="2023-11-10T03:57:49.68" personId="{545891DD-47E6-473E-B010-0C6CF5AE78AD}" id="{D9F5ED59-B98D-4D6A-86DB-6FD68490C99B}">
    <text>Leave request 10-Nov</text>
  </threadedComment>
  <threadedComment ref="P269" dT="2023-10-25T07:14:34.50" personId="{545891DD-47E6-473E-B010-0C6CF5AE78AD}" id="{53396D86-BE90-46A3-A506-13C7A5F0786A}">
    <text>Change back to PCCU week 3 ICU week 4</text>
  </threadedComment>
  <threadedComment ref="I389" dT="2024-01-22T00:53:05.19" personId="{545891DD-47E6-473E-B010-0C6CF5AE78AD}" id="{0839F4E9-1719-4580-B1D6-62CB64ECE399}">
    <text>X2 modifier for 0.25FTE SCC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I171" dT="2023-06-20T00:22:04.18" personId="{545891DD-47E6-473E-B010-0C6CF5AE78AD}" id="{81C1281E-C55D-4DC4-B63C-B21E8CD1688E}">
    <text>CL</text>
  </threadedComment>
  <threadedComment ref="G179" dT="2023-06-12T02:36:12.48" personId="{545891DD-47E6-473E-B010-0C6CF5AE78AD}" id="{9092741E-4321-4AD8-8D1F-CC22D6CC05C2}">
    <text>SL - requested 12-June</text>
  </threadedComment>
  <threadedComment ref="M207" dT="2023-07-28T03:27:43.07" personId="{DC5EB767-2700-4700-BC83-E6EE2E9DD4B1}" id="{534D9262-034A-4C98-BDB0-F21E55E5946E}">
    <text>sick</text>
  </threadedComment>
  <threadedComment ref="D208" dT="2023-07-20T02:57:55.81" personId="{DC5EB767-2700-4700-BC83-E6EE2E9DD4B1}" id="{EE26BF48-67B6-438A-A363-1E02EA520B55}">
    <text>Was Landy</text>
  </threadedComment>
  <threadedComment ref="M208" dT="2023-07-28T03:27:50.98" personId="{DC5EB767-2700-4700-BC83-E6EE2E9DD4B1}" id="{BCC27256-62AD-41AE-8EA2-B40D017AEAD4}">
    <text>sick</text>
  </threadedComment>
  <threadedComment ref="D215" dT="2023-08-01T01:13:57.39" personId="{DC5EB767-2700-4700-BC83-E6EE2E9DD4B1}" id="{5A548CD8-AA37-4215-9039-70838C3E4A2B}">
    <text>was O'donoghue</text>
  </threadedComment>
  <threadedComment ref="J215" dT="2023-06-20T00:22:54.46" personId="{545891DD-47E6-473E-B010-0C6CF5AE78AD}" id="{9C841830-1264-432D-805F-D9D0C6F3EA5A}">
    <text>SL 2-8 August</text>
  </threadedComment>
  <threadedComment ref="M215" dT="2023-08-01T01:13:26.87" personId="{DC5EB767-2700-4700-BC83-E6EE2E9DD4B1}" id="{6AC0E23B-F920-44BB-90D6-A40CB496506D}">
    <text>was backup</text>
  </threadedComment>
  <threadedComment ref="P215" dT="2023-08-01T01:13:12.86" personId="{DC5EB767-2700-4700-BC83-E6EE2E9DD4B1}" id="{AAF394E6-216C-4F53-A893-AA3EDF001BE7}">
    <text>was outreach</text>
  </threadedComment>
  <threadedComment ref="P216" dT="2023-08-01T01:14:10.92" personId="{DC5EB767-2700-4700-BC83-E6EE2E9DD4B1}" id="{8D93098E-853F-4B03-BFB7-36ACD2F1113A}">
    <text>was CST</text>
  </threadedComment>
  <threadedComment ref="M227" dT="2023-08-08T00:33:09.46" personId="{DC5EB767-2700-4700-BC83-E6EE2E9DD4B1}" id="{F55BB008-91F5-40E8-B798-41AEB335A997}">
    <text>Was CST</text>
  </threadedComment>
  <threadedComment ref="R227" dT="2023-08-13T21:40:38.11" personId="{545891DD-47E6-473E-B010-0C6CF5AE78AD}" id="{95D243DB-6D3A-4FD1-B301-780308599B2B}">
    <text>SL</text>
  </threadedComment>
  <threadedComment ref="M231" dT="2023-08-08T00:32:55.32" personId="{DC5EB767-2700-4700-BC83-E6EE2E9DD4B1}" id="{3AE633B4-9D3F-4447-89FD-C74F8CB93BD5}">
    <text>was RDO</text>
  </threadedComment>
  <threadedComment ref="G234" dT="2023-06-28T01:20:12.01" personId="{DC5EB767-2700-4700-BC83-E6EE2E9DD4B1}" id="{A0677B7F-4A65-43F1-8551-B07F53539ACA}">
    <text>was RDO</text>
  </threadedComment>
  <threadedComment ref="L234" dT="2023-06-28T01:21:53.12" personId="{DC5EB767-2700-4700-BC83-E6EE2E9DD4B1}" id="{67CE9190-F2A5-4E1D-A303-C9D100E298B8}">
    <text>Was Outreach</text>
  </threadedComment>
  <threadedComment ref="P234" dT="2023-07-10T03:20:40.21" personId="{545891DD-47E6-473E-B010-0C6CF5AE78AD}" id="{285DD90F-C25C-42E6-A314-0A00A646E718}">
    <text>Swapped week with ML to allow for PCCU following week</text>
  </threadedComment>
  <threadedComment ref="I235" dT="2023-08-23T02:40:29.52" personId="{DC5EB767-2700-4700-BC83-E6EE2E9DD4B1}" id="{2F1204A9-B54B-4F96-9B4B-7059B8B1862E}">
    <text>Covid</text>
  </threadedComment>
  <threadedComment ref="G236" dT="2023-06-28T01:20:41.90" personId="{DC5EB767-2700-4700-BC83-E6EE2E9DD4B1}" id="{653ABF7F-1CB0-4F2C-AB66-F8BEEE0021D5}">
    <text>Was CST</text>
  </threadedComment>
  <threadedComment ref="I236" dT="2023-08-23T02:40:39.35" personId="{DC5EB767-2700-4700-BC83-E6EE2E9DD4B1}" id="{822B0CE8-79D6-4FFC-A2EF-C3371B6ECA48}">
    <text>Covid</text>
  </threadedComment>
  <threadedComment ref="M236" dT="2023-06-28T01:23:04.14" personId="{DC5EB767-2700-4700-BC83-E6EE2E9DD4B1}" id="{1568E022-9C68-4E24-90EE-0730A366485C}">
    <text>Was Pod 2</text>
  </threadedComment>
  <threadedComment ref="G237" dT="2023-06-28T01:20:53.01" personId="{DC5EB767-2700-4700-BC83-E6EE2E9DD4B1}" id="{323CE5DC-E644-42CF-A83F-11F311137E05}">
    <text>Was Pod 2</text>
  </threadedComment>
  <threadedComment ref="M237" dT="2023-06-28T01:23:11.42" personId="{DC5EB767-2700-4700-BC83-E6EE2E9DD4B1}" id="{D44A5D4D-0F22-4999-8997-18027585B6DF}">
    <text>Was RDO</text>
  </threadedComment>
  <threadedComment ref="G238" dT="2023-06-28T01:21:36.30" personId="{DC5EB767-2700-4700-BC83-E6EE2E9DD4B1}" id="{E71B4D7F-F6E4-4033-94D0-12292F04D92C}">
    <text>RL until 12:30 - OR in pm</text>
  </threadedComment>
  <threadedComment ref="K238" dT="2023-09-03T22:36:40.37" personId="{DC5EB767-2700-4700-BC83-E6EE2E9DD4B1}" id="{36397275-FF20-4CFE-814E-866561661BEB}">
    <text>was CST</text>
  </threadedComment>
  <threadedComment ref="L238" dT="2023-06-28T01:22:33.86" personId="{DC5EB767-2700-4700-BC83-E6EE2E9DD4B1}" id="{E500BCC0-E2BD-432F-9E5B-4540230D7735}">
    <text>OR until 12:30</text>
  </threadedComment>
  <threadedComment ref="M241" dT="2023-08-08T00:33:50.11" personId="{DC5EB767-2700-4700-BC83-E6EE2E9DD4B1}" id="{035BC627-C28E-4218-A984-04FA448B550F}">
    <text>Was RDO</text>
  </threadedComment>
  <threadedComment ref="P241" dT="2023-07-10T03:20:13.56" personId="{545891DD-47E6-473E-B010-0C6CF5AE78AD}" id="{B1F46D19-4723-4552-B75C-1B0074B14762}">
    <text>Swapped to PCCU</text>
  </threadedComment>
  <threadedComment ref="L243" dT="2023-06-22T23:20:06.95" personId="{545891DD-47E6-473E-B010-0C6CF5AE78AD}" id="{C02CD69B-8457-4E23-8880-A172C62FB8DE}">
    <text>Swap with AH who had CST</text>
  </threadedComment>
  <threadedComment ref="L243" dT="2023-08-29T01:49:27.54" personId="{DC5EB767-2700-4700-BC83-E6EE2E9DD4B1}" id="{669094AE-35EC-4057-97CE-0E24770DF90C}" parentId="{C02CD69B-8457-4E23-8880-A172C62FB8DE}">
    <text>@Alex Grosso Swapped back to POD 1 as VM no longer needs to go to TPCH.</text>
    <mentions>
      <mention mentionpersonId="{69DB7B35-AFDE-4F7F-A257-725A621423AC}" mentionId="{1C6EADA4-275A-436D-AFC0-86DF4E9D8842}" startIndex="0" length="12"/>
    </mentions>
  </threadedComment>
  <threadedComment ref="O243" dT="2023-08-29T01:50:10.23" personId="{DC5EB767-2700-4700-BC83-E6EE2E9DD4B1}" id="{9E1C4BC6-AF62-4A21-8515-D7128E53D9AF}">
    <text>@Alex Grosso swapped back to CST as no longer needs to cover POD 1 for VM</text>
    <mentions>
      <mention mentionpersonId="{69DB7B35-AFDE-4F7F-A257-725A621423AC}" mentionId="{99D27C0D-06B6-4DE5-93CB-CAA277B92FAB}" startIndex="0" length="12"/>
    </mentions>
  </threadedComment>
  <threadedComment ref="O244" dT="2023-08-31T04:27:50.19" personId="{DC5EB767-2700-4700-BC83-E6EE2E9DD4B1}" id="{0E64BBF2-ACA0-4B84-ACFD-5A9E54254B64}">
    <text>was back-up</text>
  </threadedComment>
  <threadedComment ref="M245" dT="2023-08-08T00:33:39.92" personId="{DC5EB767-2700-4700-BC83-E6EE2E9DD4B1}" id="{494DEFFC-3D4A-4B55-8F3D-350F6F5367B3}">
    <text>was CST</text>
  </threadedComment>
  <threadedComment ref="M248" dT="2023-08-31T05:24:25.05" personId="{DC5EB767-2700-4700-BC83-E6EE2E9DD4B1}" id="{F44F8929-4D2D-439B-952A-A161A29E2A12}">
    <text>was CST</text>
  </threadedComment>
  <threadedComment ref="G250" dT="2023-09-03T21:46:42.92" personId="{545891DD-47E6-473E-B010-0C6CF5AE78AD}" id="{4C49D9F7-3985-47EC-8677-05CCD8740C18}">
    <text>was CST - covering ML leave</text>
  </threadedComment>
  <threadedComment ref="J250" dT="2023-08-31T04:01:21.78" personId="{DC5EB767-2700-4700-BC83-E6EE2E9DD4B1}" id="{C7A1B25C-988E-45E5-BA22-7A053518B52B}">
    <text>Was Outreach</text>
  </threadedComment>
  <threadedComment ref="J251" dT="2023-08-31T04:01:33.75" personId="{DC5EB767-2700-4700-BC83-E6EE2E9DD4B1}" id="{EBD273D1-94CA-4E63-82B2-6DAE3B10A150}">
    <text>was CST</text>
  </threadedComment>
  <threadedComment ref="M252" dT="2023-08-31T05:24:32.14" personId="{DC5EB767-2700-4700-BC83-E6EE2E9DD4B1}" id="{C45C5E56-CEF5-48EE-9F3F-4578B461C2B0}">
    <text>Was RDO</text>
  </threadedComment>
  <threadedComment ref="I255" dT="2023-08-22T00:30:30.56" personId="{56A517CC-B38C-394E-9F29-24D0A9E2B32F}" id="{A813B31E-FD3C-4544-8676-AFE1E3BFA61D}">
    <text>swapped with pg</text>
  </threadedComment>
  <threadedComment ref="J255" dT="2023-08-31T04:02:50.50" personId="{DC5EB767-2700-4700-BC83-E6EE2E9DD4B1}" id="{91D138CD-F800-4109-AE77-73837B5404E4}">
    <text>was CST</text>
  </threadedComment>
  <threadedComment ref="J256" dT="2023-08-31T04:02:59.74" personId="{DC5EB767-2700-4700-BC83-E6EE2E9DD4B1}" id="{80C9EB9F-55B5-4704-8DCF-239E2297D05B}">
    <text>was Backup</text>
  </threadedComment>
  <threadedComment ref="O256" dT="2023-08-31T23:07:07.46" personId="{56A517CC-B38C-394E-9F29-24D0A9E2B32F}" id="{85A061AE-9D31-4E5D-819C-3D08520C98DF}">
    <text>was CST - cover for ML</text>
  </threadedComment>
  <threadedComment ref="J257" dT="2023-08-31T04:03:06.77" personId="{DC5EB767-2700-4700-BC83-E6EE2E9DD4B1}" id="{0CB84292-9E2D-4E35-A505-3D45B9A69FAA}">
    <text>was CST</text>
  </threadedComment>
  <threadedComment ref="J258" dT="2023-08-31T04:03:16.21" personId="{DC5EB767-2700-4700-BC83-E6EE2E9DD4B1}" id="{1F8483B8-EF1E-4E51-AB71-7F2649232AF3}">
    <text>was Back-up</text>
  </threadedComment>
  <threadedComment ref="O258" dT="2023-08-31T23:07:46.68" personId="{56A517CC-B38C-394E-9F29-24D0A9E2B32F}" id="{B61F6C26-B38F-4F0D-AE96-94CAA3CCACBD}">
    <text>was CST - cover for ML</text>
  </threadedComment>
  <threadedComment ref="J262" dT="2023-08-31T04:02:31.99" personId="{DC5EB767-2700-4700-BC83-E6EE2E9DD4B1}" id="{3D5A5EC2-0E76-4F87-9B52-8E1C70CDFC85}">
    <text>was Backup</text>
  </threadedComment>
  <threadedComment ref="K262" dT="2023-08-31T23:08:26.82" personId="{56A517CC-B38C-394E-9F29-24D0A9E2B32F}" id="{DC80608E-48CA-493D-9538-F9C0A385A6B2}">
    <text>was CST - cover for ML</text>
  </threadedComment>
  <threadedComment ref="M262" dT="2023-09-17T22:35:45.72" personId="{DC5EB767-2700-4700-BC83-E6EE2E9DD4B1}" id="{DF784DE6-52E8-4F10-B45B-8D32C3148F35}">
    <text>was CST
now Carers Leave</text>
  </threadedComment>
  <threadedComment ref="D263" dT="2023-09-18T05:43:28.92" personId="{DC5EB767-2700-4700-BC83-E6EE2E9DD4B1}" id="{11357FD4-F607-4270-BB09-DF743C4451DA}">
    <text>was VC</text>
  </threadedComment>
  <threadedComment ref="G263" dT="2023-09-18T22:59:18.27" personId="{DC5EB767-2700-4700-BC83-E6EE2E9DD4B1}" id="{EEC0B229-C2B4-4BDD-B36B-9A6564D58A6B}">
    <text>was outreach</text>
  </threadedComment>
  <threadedComment ref="J263" dT="2023-08-31T04:02:17.13" personId="{DC5EB767-2700-4700-BC83-E6EE2E9DD4B1}" id="{8B80C177-B9C6-41CB-92D6-38294A8C3F1A}">
    <text>was CST</text>
  </threadedComment>
  <threadedComment ref="O263" dT="2023-09-18T22:59:03.68" personId="{DC5EB767-2700-4700-BC83-E6EE2E9DD4B1}" id="{17924FAF-BD65-4D90-804B-D2B89D2EEE79}">
    <text>was back up. Cover for VC</text>
  </threadedComment>
  <threadedComment ref="D264" dT="2023-09-18T05:43:37.89" personId="{DC5EB767-2700-4700-BC83-E6EE2E9DD4B1}" id="{51F60428-68BE-46E3-9CC1-C0D58E717B2A}">
    <text>was AJ</text>
  </threadedComment>
  <threadedComment ref="G264" dT="2023-09-18T23:00:02.54" personId="{DC5EB767-2700-4700-BC83-E6EE2E9DD4B1}" id="{2425C85B-8924-48E7-AE49-9492C8A8D717}">
    <text>was back up</text>
  </threadedComment>
  <threadedComment ref="J264" dT="2023-08-31T04:01:54.77" personId="{DC5EB767-2700-4700-BC83-E6EE2E9DD4B1}" id="{BAB103FD-B1B6-4466-9631-CB0A9724F77E}">
    <text>was CST</text>
  </threadedComment>
  <threadedComment ref="G265" dT="2023-09-19T00:13:41.95" personId="{DC5EB767-2700-4700-BC83-E6EE2E9DD4B1}" id="{5723F24C-EF77-42C0-A41E-5169D5E3E74A}">
    <text>was CST</text>
  </threadedComment>
  <threadedComment ref="J265" dT="2023-08-31T04:03:38.07" personId="{DC5EB767-2700-4700-BC83-E6EE2E9DD4B1}" id="{D20EFF53-E5B4-42E0-A61D-7219DB314366}">
    <text>was backup</text>
  </threadedComment>
  <threadedComment ref="D272" dT="2023-09-25T01:05:08.27" personId="{DC5EB767-2700-4700-BC83-E6EE2E9DD4B1}" id="{6F5A4556-8A78-443B-A1AA-DFF07979B702}">
    <text>was PG - swapped with GN</text>
  </threadedComment>
  <threadedComment ref="D273" dT="2023-09-25T01:05:24.63" personId="{DC5EB767-2700-4700-BC83-E6EE2E9DD4B1}" id="{DC1448B4-930C-4DC3-94E6-2B8A524E4734}">
    <text>was GN - Swapped with PG</text>
  </threadedComment>
  <threadedComment ref="D284" dT="2023-10-05T23:44:45.86" personId="{DC5EB767-2700-4700-BC83-E6EE2E9DD4B1}" id="{2FC624A5-32DF-4C0A-9AA5-2FE32DF86562}">
    <text>was JM</text>
  </threadedComment>
  <threadedComment ref="G290" dT="2023-10-13T02:57:12.32" personId="{DC5EB767-2700-4700-BC83-E6EE2E9DD4B1}" id="{FB8C61AC-1D13-4136-8B06-40F854630615}">
    <text>was RDO</text>
  </threadedComment>
  <threadedComment ref="G292" dT="2023-10-13T02:57:20.08" personId="{DC5EB767-2700-4700-BC83-E6EE2E9DD4B1}" id="{D430BE7B-71DC-4856-A212-B080C4DEED96}">
    <text>was CST</text>
  </threadedComment>
  <threadedComment ref="M304" dT="2023-07-11T06:49:07.09" personId="{545891DD-47E6-473E-B010-0C6CF5AE78AD}" id="{A96D38BB-01C2-457E-8114-139B9482E36B}">
    <text>Swapped week with VC</text>
  </threadedComment>
  <threadedComment ref="M304" dT="2023-10-13T04:55:52.14" personId="{545891DD-47E6-473E-B010-0C6CF5AE78AD}" id="{E30F4E49-1121-9D49-8E31-953F30052DF2}" parentId="{A96D38BB-01C2-457E-8114-139B9482E36B}">
    <text>swapped backup shift with GN</text>
  </threadedComment>
  <threadedComment ref="O305" dT="2023-10-18T22:59:55.55" personId="{545891DD-47E6-473E-B010-0C6CF5AE78AD}" id="{0158EC09-2EE6-4778-A82A-C23B53401B3A}">
    <text>No RDO following week</text>
  </threadedComment>
  <threadedComment ref="R305" dT="2023-10-13T04:56:57.86" personId="{545891DD-47E6-473E-B010-0C6CF5AE78AD}" id="{C8941072-9288-8A4D-ABB6-1CE1FEA0A18C}">
    <text>swapped with AJ</text>
  </threadedComment>
  <threadedComment ref="D306" dT="2023-07-16T21:33:30.13" personId="{545891DD-47E6-473E-B010-0C6CF5AE78AD}" id="{CF1AD1A5-90D2-4111-92F9-E7392248F1BA}">
    <text>was AJ</text>
  </threadedComment>
  <threadedComment ref="M306" dT="2023-07-16T21:36:39.88" personId="{545891DD-47E6-473E-B010-0C6CF5AE78AD}" id="{079BEA70-B626-44C8-A45C-076FEF38F5C0}">
    <text>swap with SM</text>
  </threadedComment>
  <threadedComment ref="G318" dT="2023-10-05T22:59:53.60" personId="{545891DD-47E6-473E-B010-0C6CF5AE78AD}" id="{40B5227B-982D-4A48-838A-3832E580B6B3}">
    <text>swapped with DG</text>
  </threadedComment>
  <threadedComment ref="N318" dT="2023-10-05T23:00:21.78" personId="{545891DD-47E6-473E-B010-0C6CF5AE78AD}" id="{5070E888-299D-564F-9CB0-99D14488A3D0}">
    <text>was POD 1</text>
  </threadedComment>
  <threadedComment ref="D322" dT="2023-09-01T06:19:03.46" personId="{56A517CC-B38C-394E-9F29-24D0A9E2B32F}" id="{454F4B15-0BEB-4E97-BD17-9326AC0EE021}">
    <text>swapped with AJ</text>
  </threadedComment>
  <threadedComment ref="Q326" dT="2023-11-22T03:51:36.97" personId="{DC5EB767-2700-4700-BC83-E6EE2E9DD4B1}" id="{6BB2884A-6A5E-4311-BC55-10A0503C3085}">
    <text>swapped CST and RDO</text>
  </threadedComment>
  <threadedComment ref="D328" dT="2023-11-22T00:51:07.95" personId="{DC5EB767-2700-4700-BC83-E6EE2E9DD4B1}" id="{08A56E66-B76C-41DF-9811-9C7894BB6692}">
    <text>was Marment</text>
  </threadedComment>
  <threadedComment ref="D329" dT="2023-11-22T00:51:44.78" personId="{DC5EB767-2700-4700-BC83-E6EE2E9DD4B1}" id="{2EDFEDF7-C9C5-4792-BA62-86FD5731A832}">
    <text>was Garrett</text>
  </threadedComment>
  <threadedComment ref="Q329" dT="2023-11-22T07:25:50.94" personId="{545891DD-47E6-473E-B010-0C6CF5AE78AD}" id="{8C8C77C9-18D8-49BB-982B-253D1579CDB2}">
    <text>Was CST, covering shift for AH</text>
  </threadedComment>
  <threadedComment ref="N333" dT="2023-11-22T06:10:13.31" personId="{56A517CC-B38C-394E-9F29-24D0A9E2B32F}" id="{14E62016-1258-4BDF-B25E-5918247916B1}">
    <text>Carers leave req 22-Nov</text>
  </threadedComment>
  <threadedComment ref="Q334" dT="2023-10-30T23:33:23.26" personId="{545891DD-47E6-473E-B010-0C6CF5AE78AD}" id="{FC860DD4-D5C9-4D52-80AA-42B78B23A998}">
    <text>swapped RDO request 31-Oct</text>
  </threadedComment>
  <threadedComment ref="Q335" dT="2023-11-30T21:37:23.26" personId="{545891DD-47E6-473E-B010-0C6CF5AE78AD}" id="{DF6949A1-D093-468E-9FCB-2577FDCC1E2D}">
    <text>Changed RDO due to SL</text>
  </threadedComment>
  <threadedComment ref="M346" dT="2023-07-11T06:48:36.08" personId="{545891DD-47E6-473E-B010-0C6CF5AE78AD}" id="{8C6FD389-DCDE-433B-9CE0-8E63FD743C68}">
    <text>swapped week with VC</text>
  </threadedComment>
  <threadedComment ref="K350" dT="2023-11-09T23:01:12.29" personId="{545891DD-47E6-473E-B010-0C6CF5AE78AD}" id="{1B72F6FA-6D56-4020-9378-B1515235A878}">
    <text>Was back-up, requested change from AH 10-November</text>
  </threadedComment>
  <threadedComment ref="O350" dT="2023-11-09T23:00:41.99" personId="{545891DD-47E6-473E-B010-0C6CF5AE78AD}" id="{4293E32B-31F7-4834-A0D1-B18E461B9B1A}">
    <text>Swapped RDO</text>
  </threadedComment>
  <threadedComment ref="J353" dT="2023-11-30T22:28:01.96" personId="{545891DD-47E6-473E-B010-0C6CF5AE78AD}" id="{AF1C226A-16F6-44B9-AEAB-8426273D2E63}">
    <text>Was CST - changed to backup to cover EM</text>
  </threadedComment>
  <threadedComment ref="M353" dT="2023-11-30T22:25:50.48" personId="{545891DD-47E6-473E-B010-0C6CF5AE78AD}" id="{3F91FB5D-9E7B-4787-A087-694F17AB3101}">
    <text>Swaps resulted in 3 on calls - EM will cover</text>
  </threadedComment>
  <threadedComment ref="F355" dT="2023-12-19T00:23:03.41" personId="{DC5EB767-2700-4700-BC83-E6EE2E9DD4B1}" id="{792DD8AE-CA49-4D9D-94F7-A1CE0C2E540C}">
    <text>was CST, covering for SM</text>
  </threadedComment>
  <threadedComment ref="Q355" dT="2023-12-19T00:22:36.47" personId="{DC5EB767-2700-4700-BC83-E6EE2E9DD4B1}" id="{09349F92-D075-4096-AE10-31C32237550F}">
    <text>Was Pod 2, swapped with EM</text>
  </threadedComment>
  <threadedComment ref="O356" dT="2023-12-19T00:31:29.72" personId="{DC5EB767-2700-4700-BC83-E6EE2E9DD4B1}" id="{DF882877-7152-498A-A67A-BDBA05664DD6}">
    <text>was POD 2</text>
  </threadedComment>
  <threadedComment ref="Q356" dT="2023-12-19T00:22:14.55" personId="{DC5EB767-2700-4700-BC83-E6EE2E9DD4B1}" id="{1AF21B90-0A0A-4CE6-8A51-90E3A36022CB}">
    <text xml:space="preserve">was RDO </text>
  </threadedComment>
  <threadedComment ref="P357" dT="2023-11-22T07:27:09.79" personId="{545891DD-47E6-473E-B010-0C6CF5AE78AD}" id="{F4CA22D4-8BEF-4D41-A65D-3E068F7A6476}">
    <text>Covering AJ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teams.microsoft.com/l/channel/19%3A105faef1818f4234ac9a99bd090fee89%40thread.skype/tab%3A%3Ad9b9f3a9-d316-4c1c-b774-45131b671025?groupId=22595911-f450-4e57-babb-9bc49d18e35e&amp;tenantId=0b65b008-95d7-4abc-bafc-3ffc20c039c0&amp;allowXTenantAccess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5FB5A-E9B4-44D1-8E47-3575D83739E3}">
  <sheetPr codeName="Sheet5">
    <pageSetUpPr fitToPage="1"/>
  </sheetPr>
  <dimension ref="A1:AE476"/>
  <sheetViews>
    <sheetView tabSelected="1" workbookViewId="0">
      <pane xSplit="5" ySplit="2" topLeftCell="F6" activePane="bottomRight" state="frozen"/>
      <selection pane="topRight"/>
      <selection pane="bottomLeft"/>
      <selection pane="bottomRight" activeCell="AA46" sqref="AA46"/>
    </sheetView>
  </sheetViews>
  <sheetFormatPr defaultColWidth="9.140625" defaultRowHeight="15" x14ac:dyDescent="0.25"/>
  <cols>
    <col min="1" max="1" width="11.42578125" style="1" customWidth="1"/>
    <col min="2" max="2" width="4.5703125" style="3" customWidth="1"/>
    <col min="3" max="3" width="8" style="2" customWidth="1"/>
    <col min="4" max="4" width="11.85546875" style="2" customWidth="1"/>
    <col min="5" max="5" width="4" style="2" customWidth="1"/>
    <col min="6" max="6" width="10.5703125" style="25" customWidth="1"/>
    <col min="7" max="7" width="10.7109375" style="25" customWidth="1"/>
    <col min="8" max="8" width="12.42578125" style="25" bestFit="1" customWidth="1"/>
    <col min="9" max="9" width="10.28515625" style="25" customWidth="1"/>
    <col min="10" max="10" width="12.42578125" style="25" bestFit="1" customWidth="1"/>
    <col min="11" max="11" width="12.140625" style="25" customWidth="1"/>
    <col min="12" max="12" width="11.5703125" style="25" customWidth="1"/>
    <col min="13" max="13" width="10.7109375" style="25" customWidth="1"/>
    <col min="14" max="14" width="11.42578125" style="25" customWidth="1"/>
    <col min="15" max="15" width="12.42578125" style="25" bestFit="1" customWidth="1"/>
    <col min="16" max="16" width="13.140625" style="25" customWidth="1"/>
    <col min="17" max="17" width="12.42578125" style="25" customWidth="1"/>
    <col min="18" max="18" width="11" style="25" customWidth="1"/>
    <col min="19" max="19" width="12.42578125" style="25" bestFit="1" customWidth="1"/>
    <col min="20" max="20" width="4.7109375" style="25" customWidth="1"/>
    <col min="21" max="21" width="7.85546875" style="2" customWidth="1"/>
    <col min="22" max="22" width="7.7109375" style="2" customWidth="1"/>
    <col min="23" max="23" width="8.28515625" style="2" customWidth="1"/>
    <col min="24" max="24" width="9" style="2" customWidth="1"/>
    <col min="25" max="25" width="9.140625" style="25"/>
    <col min="26" max="26" width="6" style="431" customWidth="1"/>
    <col min="27" max="27" width="10.140625" style="431" customWidth="1"/>
    <col min="28" max="28" width="11.42578125" style="25" bestFit="1" customWidth="1"/>
    <col min="29" max="29" width="11.85546875" style="25" customWidth="1"/>
    <col min="30" max="16384" width="9.140625" style="25"/>
  </cols>
  <sheetData>
    <row r="1" spans="1:30" ht="30" customHeight="1" x14ac:dyDescent="0.25">
      <c r="A1" s="180"/>
      <c r="B1" s="181"/>
      <c r="C1" s="181"/>
      <c r="D1" s="182"/>
      <c r="E1" s="183"/>
      <c r="F1" s="184"/>
      <c r="G1" s="185"/>
      <c r="H1" s="185"/>
      <c r="I1" s="185"/>
      <c r="J1" s="185"/>
      <c r="K1" s="185"/>
      <c r="L1" s="185" t="s">
        <v>0</v>
      </c>
      <c r="M1" s="185"/>
      <c r="N1" s="185"/>
      <c r="O1" s="185"/>
      <c r="P1" s="185"/>
      <c r="Q1" s="185"/>
      <c r="R1" s="185"/>
      <c r="S1" s="186"/>
      <c r="U1" s="555" t="s">
        <v>1</v>
      </c>
      <c r="V1" s="555"/>
      <c r="W1" s="555"/>
      <c r="X1" s="555"/>
      <c r="Y1" s="555"/>
      <c r="Z1" s="446"/>
      <c r="AA1" s="445"/>
      <c r="AB1" s="433"/>
      <c r="AC1" s="447"/>
    </row>
    <row r="2" spans="1:30" ht="25.5" customHeight="1" x14ac:dyDescent="0.25">
      <c r="A2" s="187"/>
      <c r="B2" s="143"/>
      <c r="C2" s="143" t="s">
        <v>2</v>
      </c>
      <c r="D2" s="144" t="s">
        <v>3</v>
      </c>
      <c r="E2" s="7" t="s">
        <v>4</v>
      </c>
      <c r="F2" s="41" t="s">
        <v>5</v>
      </c>
      <c r="G2" s="45" t="s">
        <v>6</v>
      </c>
      <c r="H2" s="11" t="s">
        <v>7</v>
      </c>
      <c r="I2" s="49" t="s">
        <v>8</v>
      </c>
      <c r="J2" s="50" t="s">
        <v>9</v>
      </c>
      <c r="K2" s="54" t="s">
        <v>10</v>
      </c>
      <c r="L2" s="55" t="s">
        <v>11</v>
      </c>
      <c r="M2" s="56" t="s">
        <v>12</v>
      </c>
      <c r="N2" s="30" t="s">
        <v>13</v>
      </c>
      <c r="O2" s="57" t="s">
        <v>14</v>
      </c>
      <c r="P2" s="58" t="s">
        <v>15</v>
      </c>
      <c r="Q2" s="12" t="s">
        <v>16</v>
      </c>
      <c r="R2" s="59" t="s">
        <v>17</v>
      </c>
      <c r="S2" s="188" t="s">
        <v>18</v>
      </c>
      <c r="U2" s="522" t="s">
        <v>19</v>
      </c>
      <c r="V2" s="523" t="s">
        <v>20</v>
      </c>
      <c r="W2" s="522" t="s">
        <v>21</v>
      </c>
      <c r="X2" s="523" t="s">
        <v>22</v>
      </c>
      <c r="Y2" s="522" t="s">
        <v>23</v>
      </c>
      <c r="Z2" s="524" t="s">
        <v>24</v>
      </c>
      <c r="AA2" s="524" t="s">
        <v>25</v>
      </c>
      <c r="AB2" s="525" t="s">
        <v>26</v>
      </c>
      <c r="AC2" s="526"/>
      <c r="AD2" s="527" t="s">
        <v>27</v>
      </c>
    </row>
    <row r="3" spans="1:30" x14ac:dyDescent="0.25">
      <c r="A3" s="189">
        <v>45292</v>
      </c>
      <c r="B3" s="26" t="s">
        <v>28</v>
      </c>
      <c r="C3" s="13" t="s">
        <v>29</v>
      </c>
      <c r="D3" s="31" t="s">
        <v>8</v>
      </c>
      <c r="E3" s="60">
        <v>2</v>
      </c>
      <c r="F3" s="66"/>
      <c r="G3" s="66"/>
      <c r="H3" s="8" t="s">
        <v>30</v>
      </c>
      <c r="I3" s="69" t="s">
        <v>29</v>
      </c>
      <c r="J3" s="51" t="s">
        <v>30</v>
      </c>
      <c r="K3" s="70" t="s">
        <v>30</v>
      </c>
      <c r="L3" s="71"/>
      <c r="M3" s="72" t="s">
        <v>30</v>
      </c>
      <c r="N3" s="71"/>
      <c r="O3" s="74" t="s">
        <v>30</v>
      </c>
      <c r="P3" s="71"/>
      <c r="Q3" s="71"/>
      <c r="R3" s="76" t="s">
        <v>30</v>
      </c>
      <c r="S3" s="190" t="s">
        <v>30</v>
      </c>
      <c r="U3" s="2">
        <f>COUNTIF(F3:S3,"POD 1")</f>
        <v>0</v>
      </c>
      <c r="V3" s="2">
        <f>COUNTIF(F3:S3,"POD 2")</f>
        <v>0</v>
      </c>
      <c r="W3" s="2">
        <f>COUNTIF(F3:S3,"Back-up")</f>
        <v>0</v>
      </c>
      <c r="X3" s="2">
        <f>COUNTIF(F3:S3,"Outreach")+COUNTIF(F3:S3,"Outreach/QF")</f>
        <v>0</v>
      </c>
      <c r="Y3" s="2">
        <f>COUNTIF(G3:S3,"CST")</f>
        <v>0</v>
      </c>
      <c r="Z3" s="432"/>
      <c r="AB3" s="31"/>
      <c r="AC3" s="189">
        <v>45292</v>
      </c>
      <c r="AD3" s="501" t="s">
        <v>31</v>
      </c>
    </row>
    <row r="4" spans="1:30" x14ac:dyDescent="0.25">
      <c r="A4" s="191">
        <f>A3+1</f>
        <v>45293</v>
      </c>
      <c r="B4" s="27" t="s">
        <v>32</v>
      </c>
      <c r="C4" s="14" t="s">
        <v>33</v>
      </c>
      <c r="D4" s="32" t="s">
        <v>7</v>
      </c>
      <c r="E4" s="61"/>
      <c r="F4" s="67"/>
      <c r="G4" s="67"/>
      <c r="H4" s="9" t="s">
        <v>22</v>
      </c>
      <c r="I4" s="77" t="s">
        <v>21</v>
      </c>
      <c r="J4" s="52" t="s">
        <v>34</v>
      </c>
      <c r="K4" s="288" t="s">
        <v>34</v>
      </c>
      <c r="L4" s="79"/>
      <c r="M4" s="80" t="s">
        <v>19</v>
      </c>
      <c r="N4" s="79"/>
      <c r="O4" s="82" t="s">
        <v>34</v>
      </c>
      <c r="P4" s="79"/>
      <c r="Q4" s="79"/>
      <c r="R4" s="84" t="s">
        <v>23</v>
      </c>
      <c r="S4" s="192" t="s">
        <v>20</v>
      </c>
      <c r="U4" s="2">
        <f t="shared" ref="U4:U67" si="0">COUNTIF(F4:S4,"POD 1")</f>
        <v>1</v>
      </c>
      <c r="V4" s="2">
        <f t="shared" ref="V4:V67" si="1">COUNTIF(F4:S4,"POD 2")</f>
        <v>1</v>
      </c>
      <c r="W4" s="2">
        <f t="shared" ref="W4:W67" si="2">COUNTIF(F4:S4,"Back-up")</f>
        <v>1</v>
      </c>
      <c r="X4" s="2">
        <f t="shared" ref="X4:X67" si="3">COUNTIF(F4:S4,"Outreach")+COUNTIF(F4:S4,"Outreach/QF")</f>
        <v>1</v>
      </c>
      <c r="Y4" s="2">
        <f>COUNTIF(F4:S4,"CST")</f>
        <v>1</v>
      </c>
      <c r="Z4" s="432"/>
      <c r="AB4" s="437"/>
      <c r="AC4" s="191">
        <f t="shared" ref="AC4:AC67" si="4">AC3+1</f>
        <v>45293</v>
      </c>
      <c r="AD4" s="501" t="s">
        <v>31</v>
      </c>
    </row>
    <row r="5" spans="1:30" x14ac:dyDescent="0.25">
      <c r="A5" s="191">
        <f t="shared" ref="A5:A68" si="5">A4+1</f>
        <v>45294</v>
      </c>
      <c r="B5" s="27" t="s">
        <v>35</v>
      </c>
      <c r="C5" s="14" t="s">
        <v>33</v>
      </c>
      <c r="D5" s="32" t="s">
        <v>10</v>
      </c>
      <c r="E5" s="61"/>
      <c r="F5" s="67"/>
      <c r="G5" s="67"/>
      <c r="H5" s="9" t="s">
        <v>34</v>
      </c>
      <c r="I5" s="77" t="s">
        <v>34</v>
      </c>
      <c r="J5" s="286" t="s">
        <v>21</v>
      </c>
      <c r="K5" s="320" t="s">
        <v>36</v>
      </c>
      <c r="L5" s="287"/>
      <c r="M5" s="80" t="s">
        <v>19</v>
      </c>
      <c r="N5" s="79"/>
      <c r="O5" s="82" t="s">
        <v>37</v>
      </c>
      <c r="P5" s="79"/>
      <c r="Q5" s="79"/>
      <c r="R5" s="84" t="s">
        <v>23</v>
      </c>
      <c r="S5" s="192" t="s">
        <v>20</v>
      </c>
      <c r="U5" s="2">
        <f t="shared" si="0"/>
        <v>1</v>
      </c>
      <c r="V5" s="2">
        <f t="shared" si="1"/>
        <v>1</v>
      </c>
      <c r="W5" s="2">
        <f t="shared" si="2"/>
        <v>1</v>
      </c>
      <c r="X5" s="2">
        <f t="shared" si="3"/>
        <v>0</v>
      </c>
      <c r="Y5" s="2">
        <f t="shared" ref="Y5:Y68" si="6">COUNTIF(F5:S5,"CST")</f>
        <v>1</v>
      </c>
      <c r="Z5" s="432" t="s">
        <v>38</v>
      </c>
      <c r="AB5" s="439"/>
      <c r="AC5" s="191">
        <f t="shared" si="4"/>
        <v>45294</v>
      </c>
      <c r="AD5" s="501" t="s">
        <v>31</v>
      </c>
    </row>
    <row r="6" spans="1:30" x14ac:dyDescent="0.25">
      <c r="A6" s="191">
        <f t="shared" si="5"/>
        <v>45295</v>
      </c>
      <c r="B6" s="29" t="s">
        <v>39</v>
      </c>
      <c r="C6" s="14" t="s">
        <v>33</v>
      </c>
      <c r="D6" s="32" t="s">
        <v>9</v>
      </c>
      <c r="E6" s="61"/>
      <c r="F6" s="67"/>
      <c r="G6" s="67"/>
      <c r="H6" s="9" t="s">
        <v>20</v>
      </c>
      <c r="I6" s="77" t="s">
        <v>37</v>
      </c>
      <c r="J6" s="52" t="s">
        <v>22</v>
      </c>
      <c r="K6" s="70" t="s">
        <v>21</v>
      </c>
      <c r="L6" s="79"/>
      <c r="M6" s="80" t="s">
        <v>19</v>
      </c>
      <c r="N6" s="79"/>
      <c r="O6" s="82" t="s">
        <v>37</v>
      </c>
      <c r="P6" s="79"/>
      <c r="Q6" s="79"/>
      <c r="R6" s="84" t="s">
        <v>34</v>
      </c>
      <c r="S6" s="192" t="s">
        <v>34</v>
      </c>
      <c r="U6" s="2">
        <f t="shared" si="0"/>
        <v>1</v>
      </c>
      <c r="V6" s="2">
        <f t="shared" si="1"/>
        <v>1</v>
      </c>
      <c r="W6" s="2">
        <f t="shared" si="2"/>
        <v>1</v>
      </c>
      <c r="X6" s="2">
        <f t="shared" si="3"/>
        <v>1</v>
      </c>
      <c r="Y6" s="2">
        <f t="shared" si="6"/>
        <v>0</v>
      </c>
      <c r="Z6" s="432"/>
      <c r="AB6" s="31"/>
      <c r="AC6" s="191">
        <f t="shared" si="4"/>
        <v>45295</v>
      </c>
      <c r="AD6" s="501" t="s">
        <v>31</v>
      </c>
    </row>
    <row r="7" spans="1:30" x14ac:dyDescent="0.25">
      <c r="A7" s="191">
        <f t="shared" si="5"/>
        <v>45296</v>
      </c>
      <c r="B7" s="27" t="s">
        <v>40</v>
      </c>
      <c r="C7" s="14" t="s">
        <v>33</v>
      </c>
      <c r="D7" s="32" t="s">
        <v>7</v>
      </c>
      <c r="E7" s="61"/>
      <c r="F7" s="67"/>
      <c r="G7" s="67"/>
      <c r="H7" s="9" t="s">
        <v>22</v>
      </c>
      <c r="I7" s="77" t="s">
        <v>23</v>
      </c>
      <c r="J7" s="52" t="s">
        <v>21</v>
      </c>
      <c r="K7" s="78" t="s">
        <v>19</v>
      </c>
      <c r="L7" s="79"/>
      <c r="M7" s="80" t="s">
        <v>34</v>
      </c>
      <c r="N7" s="79"/>
      <c r="O7" s="82" t="s">
        <v>37</v>
      </c>
      <c r="P7" s="79"/>
      <c r="Q7" s="79"/>
      <c r="R7" s="84" t="s">
        <v>23</v>
      </c>
      <c r="S7" s="192" t="s">
        <v>20</v>
      </c>
      <c r="U7" s="2">
        <f t="shared" si="0"/>
        <v>1</v>
      </c>
      <c r="V7" s="2">
        <f t="shared" si="1"/>
        <v>1</v>
      </c>
      <c r="W7" s="2">
        <f t="shared" si="2"/>
        <v>1</v>
      </c>
      <c r="X7" s="2">
        <f t="shared" si="3"/>
        <v>1</v>
      </c>
      <c r="Y7" s="2">
        <f t="shared" si="6"/>
        <v>2</v>
      </c>
      <c r="Z7" s="432"/>
      <c r="AB7" s="32"/>
      <c r="AC7" s="191">
        <f t="shared" si="4"/>
        <v>45296</v>
      </c>
      <c r="AD7" s="501" t="s">
        <v>31</v>
      </c>
    </row>
    <row r="8" spans="1:30" x14ac:dyDescent="0.25">
      <c r="A8" s="191">
        <f t="shared" si="5"/>
        <v>45297</v>
      </c>
      <c r="B8" s="27" t="s">
        <v>41</v>
      </c>
      <c r="C8" s="14" t="s">
        <v>33</v>
      </c>
      <c r="D8" s="32" t="s">
        <v>17</v>
      </c>
      <c r="E8" s="61"/>
      <c r="F8" s="67"/>
      <c r="G8" s="67"/>
      <c r="H8" s="9"/>
      <c r="I8" s="77"/>
      <c r="J8" s="52"/>
      <c r="K8" s="78"/>
      <c r="L8" s="79"/>
      <c r="M8" s="80"/>
      <c r="N8" s="79"/>
      <c r="O8" s="82"/>
      <c r="P8" s="79"/>
      <c r="Q8" s="79"/>
      <c r="R8" s="84" t="s">
        <v>42</v>
      </c>
      <c r="S8" s="192"/>
      <c r="U8" s="2">
        <f t="shared" si="0"/>
        <v>0</v>
      </c>
      <c r="V8" s="2">
        <f t="shared" si="1"/>
        <v>0</v>
      </c>
      <c r="W8" s="2">
        <f t="shared" si="2"/>
        <v>0</v>
      </c>
      <c r="X8" s="2">
        <f t="shared" si="3"/>
        <v>0</v>
      </c>
      <c r="Y8" s="2">
        <f t="shared" si="6"/>
        <v>0</v>
      </c>
      <c r="Z8" s="432"/>
      <c r="AB8" s="32"/>
      <c r="AC8" s="191">
        <f t="shared" si="4"/>
        <v>45297</v>
      </c>
      <c r="AD8" s="501" t="s">
        <v>31</v>
      </c>
    </row>
    <row r="9" spans="1:30" x14ac:dyDescent="0.25">
      <c r="A9" s="193">
        <f t="shared" si="5"/>
        <v>45298</v>
      </c>
      <c r="B9" s="28" t="s">
        <v>43</v>
      </c>
      <c r="C9" s="15" t="s">
        <v>33</v>
      </c>
      <c r="D9" s="33" t="s">
        <v>17</v>
      </c>
      <c r="E9" s="62"/>
      <c r="F9" s="68"/>
      <c r="G9" s="68"/>
      <c r="H9" s="10"/>
      <c r="I9" s="85"/>
      <c r="J9" s="53"/>
      <c r="K9" s="86"/>
      <c r="L9" s="87"/>
      <c r="M9" s="88"/>
      <c r="N9" s="87"/>
      <c r="O9" s="90"/>
      <c r="P9" s="87"/>
      <c r="Q9" s="87"/>
      <c r="R9" s="92" t="s">
        <v>42</v>
      </c>
      <c r="S9" s="507"/>
      <c r="T9" s="503"/>
      <c r="U9" s="504">
        <f t="shared" si="0"/>
        <v>0</v>
      </c>
      <c r="V9" s="504">
        <f t="shared" si="1"/>
        <v>0</v>
      </c>
      <c r="W9" s="504">
        <f t="shared" si="2"/>
        <v>0</v>
      </c>
      <c r="X9" s="504">
        <f t="shared" si="3"/>
        <v>0</v>
      </c>
      <c r="Y9" s="504">
        <f t="shared" si="6"/>
        <v>0</v>
      </c>
      <c r="Z9" s="505"/>
      <c r="AA9" s="506"/>
      <c r="AB9" s="508"/>
      <c r="AC9" s="193">
        <f t="shared" si="4"/>
        <v>45298</v>
      </c>
      <c r="AD9" s="501" t="s">
        <v>31</v>
      </c>
    </row>
    <row r="10" spans="1:30" x14ac:dyDescent="0.25">
      <c r="A10" s="189">
        <f t="shared" si="5"/>
        <v>45299</v>
      </c>
      <c r="B10" s="26" t="s">
        <v>28</v>
      </c>
      <c r="C10" s="16" t="s">
        <v>33</v>
      </c>
      <c r="D10" s="31" t="s">
        <v>5</v>
      </c>
      <c r="E10" s="63">
        <v>3</v>
      </c>
      <c r="F10" s="42" t="s">
        <v>22</v>
      </c>
      <c r="G10" s="46" t="s">
        <v>34</v>
      </c>
      <c r="H10" s="66"/>
      <c r="I10" s="69" t="s">
        <v>37</v>
      </c>
      <c r="J10" s="51" t="s">
        <v>20</v>
      </c>
      <c r="K10" s="70" t="s">
        <v>34</v>
      </c>
      <c r="L10" s="93" t="s">
        <v>37</v>
      </c>
      <c r="M10" s="72" t="s">
        <v>21</v>
      </c>
      <c r="N10" s="73" t="s">
        <v>37</v>
      </c>
      <c r="O10" s="74" t="s">
        <v>19</v>
      </c>
      <c r="P10" s="71" t="s">
        <v>44</v>
      </c>
      <c r="Q10" s="71"/>
      <c r="R10" s="71"/>
      <c r="S10" s="195"/>
      <c r="U10" s="2">
        <f t="shared" si="0"/>
        <v>1</v>
      </c>
      <c r="V10" s="2">
        <f t="shared" si="1"/>
        <v>1</v>
      </c>
      <c r="W10" s="2">
        <f t="shared" si="2"/>
        <v>1</v>
      </c>
      <c r="X10" s="2">
        <f t="shared" si="3"/>
        <v>1</v>
      </c>
      <c r="Y10" s="2">
        <f t="shared" si="6"/>
        <v>0</v>
      </c>
      <c r="Z10" s="432"/>
      <c r="AB10" s="438"/>
      <c r="AC10" s="189">
        <f t="shared" si="4"/>
        <v>45299</v>
      </c>
      <c r="AD10" s="501" t="s">
        <v>31</v>
      </c>
    </row>
    <row r="11" spans="1:30" x14ac:dyDescent="0.25">
      <c r="A11" s="191">
        <f t="shared" si="5"/>
        <v>45300</v>
      </c>
      <c r="B11" s="27" t="s">
        <v>45</v>
      </c>
      <c r="C11" s="14" t="s">
        <v>33</v>
      </c>
      <c r="D11" s="32" t="s">
        <v>12</v>
      </c>
      <c r="E11" s="64"/>
      <c r="F11" s="43" t="s">
        <v>23</v>
      </c>
      <c r="G11" s="47" t="s">
        <v>37</v>
      </c>
      <c r="H11" s="67"/>
      <c r="I11" s="77" t="s">
        <v>37</v>
      </c>
      <c r="J11" s="52" t="s">
        <v>20</v>
      </c>
      <c r="K11" s="78" t="s">
        <v>19</v>
      </c>
      <c r="L11" s="95" t="s">
        <v>37</v>
      </c>
      <c r="M11" s="80" t="s">
        <v>22</v>
      </c>
      <c r="N11" s="81" t="s">
        <v>37</v>
      </c>
      <c r="O11" s="472" t="s">
        <v>34</v>
      </c>
      <c r="P11" s="79" t="s">
        <v>44</v>
      </c>
      <c r="Q11" s="79"/>
      <c r="R11" s="79"/>
      <c r="S11" s="196"/>
      <c r="U11" s="2">
        <f t="shared" si="0"/>
        <v>1</v>
      </c>
      <c r="V11" s="2">
        <f t="shared" si="1"/>
        <v>1</v>
      </c>
      <c r="W11" s="2">
        <f t="shared" si="2"/>
        <v>0</v>
      </c>
      <c r="X11" s="2">
        <f t="shared" si="3"/>
        <v>1</v>
      </c>
      <c r="Y11" s="2">
        <f t="shared" si="6"/>
        <v>1</v>
      </c>
      <c r="Z11" s="432"/>
      <c r="AB11" s="437"/>
      <c r="AC11" s="191">
        <f t="shared" si="4"/>
        <v>45300</v>
      </c>
      <c r="AD11" s="501" t="s">
        <v>31</v>
      </c>
    </row>
    <row r="12" spans="1:30" x14ac:dyDescent="0.25">
      <c r="A12" s="191">
        <f t="shared" si="5"/>
        <v>45301</v>
      </c>
      <c r="B12" s="27" t="s">
        <v>35</v>
      </c>
      <c r="C12" s="14" t="s">
        <v>33</v>
      </c>
      <c r="D12" s="32" t="s">
        <v>10</v>
      </c>
      <c r="E12" s="64"/>
      <c r="F12" s="43" t="s">
        <v>34</v>
      </c>
      <c r="G12" s="47" t="s">
        <v>37</v>
      </c>
      <c r="H12" s="67"/>
      <c r="I12" s="77" t="s">
        <v>37</v>
      </c>
      <c r="J12" s="52" t="s">
        <v>20</v>
      </c>
      <c r="K12" s="78" t="s">
        <v>22</v>
      </c>
      <c r="L12" s="95" t="s">
        <v>37</v>
      </c>
      <c r="M12" s="80" t="s">
        <v>34</v>
      </c>
      <c r="N12" s="81" t="s">
        <v>37</v>
      </c>
      <c r="O12" s="409" t="s">
        <v>19</v>
      </c>
      <c r="P12" s="287" t="s">
        <v>44</v>
      </c>
      <c r="Q12" s="79"/>
      <c r="R12" s="79"/>
      <c r="S12" s="196"/>
      <c r="U12" s="2">
        <f t="shared" si="0"/>
        <v>1</v>
      </c>
      <c r="V12" s="2">
        <f t="shared" si="1"/>
        <v>1</v>
      </c>
      <c r="W12" s="2">
        <f t="shared" si="2"/>
        <v>0</v>
      </c>
      <c r="X12" s="2">
        <f t="shared" si="3"/>
        <v>1</v>
      </c>
      <c r="Y12" s="2">
        <f t="shared" si="6"/>
        <v>0</v>
      </c>
      <c r="Z12" s="432"/>
      <c r="AB12" s="439" t="s">
        <v>14</v>
      </c>
      <c r="AC12" s="191">
        <f t="shared" si="4"/>
        <v>45301</v>
      </c>
      <c r="AD12" s="501" t="s">
        <v>31</v>
      </c>
    </row>
    <row r="13" spans="1:30" x14ac:dyDescent="0.25">
      <c r="A13" s="191">
        <f t="shared" si="5"/>
        <v>45302</v>
      </c>
      <c r="B13" s="29" t="s">
        <v>46</v>
      </c>
      <c r="C13" s="14" t="s">
        <v>33</v>
      </c>
      <c r="D13" s="32" t="s">
        <v>12</v>
      </c>
      <c r="E13" s="64"/>
      <c r="F13" s="43" t="s">
        <v>21</v>
      </c>
      <c r="G13" s="47" t="s">
        <v>37</v>
      </c>
      <c r="H13" s="67"/>
      <c r="I13" s="79"/>
      <c r="J13" s="52" t="s">
        <v>20</v>
      </c>
      <c r="K13" s="78" t="s">
        <v>23</v>
      </c>
      <c r="L13" s="95" t="s">
        <v>37</v>
      </c>
      <c r="M13" s="80" t="s">
        <v>22</v>
      </c>
      <c r="N13" s="81" t="s">
        <v>37</v>
      </c>
      <c r="O13" s="74" t="s">
        <v>19</v>
      </c>
      <c r="P13" s="79" t="s">
        <v>44</v>
      </c>
      <c r="Q13" s="79"/>
      <c r="R13" s="79"/>
      <c r="S13" s="196"/>
      <c r="U13" s="2">
        <f t="shared" si="0"/>
        <v>1</v>
      </c>
      <c r="V13" s="2">
        <f t="shared" si="1"/>
        <v>1</v>
      </c>
      <c r="W13" s="2">
        <f t="shared" si="2"/>
        <v>1</v>
      </c>
      <c r="X13" s="2">
        <f t="shared" si="3"/>
        <v>1</v>
      </c>
      <c r="Y13" s="2">
        <f t="shared" si="6"/>
        <v>1</v>
      </c>
      <c r="Z13" s="432"/>
      <c r="AB13" s="31"/>
      <c r="AC13" s="191">
        <f t="shared" si="4"/>
        <v>45302</v>
      </c>
      <c r="AD13" s="501" t="s">
        <v>31</v>
      </c>
    </row>
    <row r="14" spans="1:30" x14ac:dyDescent="0.25">
      <c r="A14" s="191">
        <f t="shared" si="5"/>
        <v>45303</v>
      </c>
      <c r="B14" s="27" t="s">
        <v>40</v>
      </c>
      <c r="C14" s="14" t="s">
        <v>33</v>
      </c>
      <c r="D14" s="32" t="s">
        <v>5</v>
      </c>
      <c r="E14" s="64"/>
      <c r="F14" s="43" t="s">
        <v>22</v>
      </c>
      <c r="G14" s="47" t="s">
        <v>37</v>
      </c>
      <c r="H14" s="67"/>
      <c r="I14" s="79"/>
      <c r="J14" s="52" t="s">
        <v>34</v>
      </c>
      <c r="K14" s="78" t="s">
        <v>20</v>
      </c>
      <c r="L14" s="95" t="s">
        <v>34</v>
      </c>
      <c r="M14" s="80" t="s">
        <v>23</v>
      </c>
      <c r="N14" s="81" t="s">
        <v>34</v>
      </c>
      <c r="O14" s="82" t="s">
        <v>19</v>
      </c>
      <c r="P14" s="79" t="s">
        <v>44</v>
      </c>
      <c r="Q14" s="79"/>
      <c r="R14" s="79"/>
      <c r="S14" s="196"/>
      <c r="U14" s="2">
        <f t="shared" si="0"/>
        <v>1</v>
      </c>
      <c r="V14" s="2">
        <f t="shared" si="1"/>
        <v>1</v>
      </c>
      <c r="W14" s="2">
        <f t="shared" si="2"/>
        <v>0</v>
      </c>
      <c r="X14" s="2">
        <f t="shared" si="3"/>
        <v>1</v>
      </c>
      <c r="Y14" s="2">
        <f t="shared" si="6"/>
        <v>1</v>
      </c>
      <c r="Z14" s="432"/>
      <c r="AB14" s="32"/>
      <c r="AC14" s="191">
        <f t="shared" si="4"/>
        <v>45303</v>
      </c>
      <c r="AD14" s="501" t="s">
        <v>31</v>
      </c>
    </row>
    <row r="15" spans="1:30" x14ac:dyDescent="0.25">
      <c r="A15" s="191">
        <f t="shared" si="5"/>
        <v>45304</v>
      </c>
      <c r="B15" s="27" t="s">
        <v>41</v>
      </c>
      <c r="C15" s="14" t="s">
        <v>33</v>
      </c>
      <c r="D15" s="32" t="s">
        <v>10</v>
      </c>
      <c r="E15" s="64"/>
      <c r="F15" s="43"/>
      <c r="G15" s="47"/>
      <c r="H15" s="67"/>
      <c r="I15" s="79"/>
      <c r="J15" s="52"/>
      <c r="K15" s="78" t="s">
        <v>42</v>
      </c>
      <c r="L15" s="95"/>
      <c r="M15" s="80"/>
      <c r="N15" s="81"/>
      <c r="O15" s="82"/>
      <c r="P15" s="79"/>
      <c r="Q15" s="79"/>
      <c r="R15" s="79"/>
      <c r="S15" s="196"/>
      <c r="U15" s="2">
        <f t="shared" si="0"/>
        <v>0</v>
      </c>
      <c r="V15" s="2">
        <f t="shared" si="1"/>
        <v>0</v>
      </c>
      <c r="W15" s="2">
        <f t="shared" si="2"/>
        <v>0</v>
      </c>
      <c r="X15" s="2">
        <f t="shared" si="3"/>
        <v>0</v>
      </c>
      <c r="Y15" s="2">
        <f t="shared" si="6"/>
        <v>0</v>
      </c>
      <c r="Z15" s="432"/>
      <c r="AB15" s="32"/>
      <c r="AC15" s="191">
        <f t="shared" si="4"/>
        <v>45304</v>
      </c>
      <c r="AD15" s="501" t="s">
        <v>31</v>
      </c>
    </row>
    <row r="16" spans="1:30" x14ac:dyDescent="0.25">
      <c r="A16" s="361">
        <f t="shared" si="5"/>
        <v>45305</v>
      </c>
      <c r="B16" s="28" t="s">
        <v>43</v>
      </c>
      <c r="C16" s="15" t="s">
        <v>33</v>
      </c>
      <c r="D16" s="33" t="s">
        <v>9</v>
      </c>
      <c r="E16" s="65"/>
      <c r="F16" s="44"/>
      <c r="G16" s="48"/>
      <c r="H16" s="68"/>
      <c r="I16" s="87"/>
      <c r="J16" s="53" t="s">
        <v>42</v>
      </c>
      <c r="K16" s="86"/>
      <c r="L16" s="97"/>
      <c r="M16" s="88"/>
      <c r="N16" s="89"/>
      <c r="O16" s="90"/>
      <c r="P16" s="87"/>
      <c r="Q16" s="87"/>
      <c r="R16" s="87"/>
      <c r="S16" s="87"/>
      <c r="T16" s="503"/>
      <c r="U16" s="504">
        <f t="shared" si="0"/>
        <v>0</v>
      </c>
      <c r="V16" s="504">
        <f t="shared" si="1"/>
        <v>0</v>
      </c>
      <c r="W16" s="504">
        <f t="shared" si="2"/>
        <v>0</v>
      </c>
      <c r="X16" s="504">
        <f t="shared" si="3"/>
        <v>0</v>
      </c>
      <c r="Y16" s="504">
        <f t="shared" si="6"/>
        <v>0</v>
      </c>
      <c r="Z16" s="505"/>
      <c r="AA16" s="506"/>
      <c r="AB16" s="508"/>
      <c r="AC16" s="361">
        <f t="shared" si="4"/>
        <v>45305</v>
      </c>
      <c r="AD16" s="501" t="s">
        <v>31</v>
      </c>
    </row>
    <row r="17" spans="1:30" x14ac:dyDescent="0.25">
      <c r="A17" s="362">
        <f t="shared" si="5"/>
        <v>45306</v>
      </c>
      <c r="B17" s="26" t="s">
        <v>28</v>
      </c>
      <c r="C17" s="16" t="s">
        <v>33</v>
      </c>
      <c r="D17" s="31" t="s">
        <v>14</v>
      </c>
      <c r="E17" s="4">
        <v>4</v>
      </c>
      <c r="F17" s="42" t="s">
        <v>34</v>
      </c>
      <c r="G17" s="66"/>
      <c r="H17" s="66"/>
      <c r="I17" s="71"/>
      <c r="J17" s="51" t="s">
        <v>20</v>
      </c>
      <c r="K17" s="71"/>
      <c r="L17" s="93" t="s">
        <v>37</v>
      </c>
      <c r="M17" s="72" t="s">
        <v>37</v>
      </c>
      <c r="N17" s="71"/>
      <c r="O17" s="74" t="s">
        <v>22</v>
      </c>
      <c r="P17" s="94" t="s">
        <v>19</v>
      </c>
      <c r="Q17" s="419" t="s">
        <v>34</v>
      </c>
      <c r="R17" s="76" t="s">
        <v>34</v>
      </c>
      <c r="S17" s="190" t="s">
        <v>37</v>
      </c>
      <c r="U17" s="2">
        <f t="shared" si="0"/>
        <v>1</v>
      </c>
      <c r="V17" s="2">
        <f t="shared" si="1"/>
        <v>1</v>
      </c>
      <c r="W17" s="2">
        <f t="shared" si="2"/>
        <v>0</v>
      </c>
      <c r="X17" s="2">
        <f t="shared" si="3"/>
        <v>1</v>
      </c>
      <c r="Y17" s="2">
        <f t="shared" si="6"/>
        <v>0</v>
      </c>
      <c r="Z17" s="432"/>
      <c r="AB17" s="438"/>
      <c r="AC17" s="362">
        <f t="shared" si="4"/>
        <v>45306</v>
      </c>
      <c r="AD17" s="501" t="s">
        <v>31</v>
      </c>
    </row>
    <row r="18" spans="1:30" x14ac:dyDescent="0.25">
      <c r="A18" s="191">
        <f t="shared" si="5"/>
        <v>45307</v>
      </c>
      <c r="B18" s="27" t="s">
        <v>45</v>
      </c>
      <c r="C18" s="14" t="s">
        <v>33</v>
      </c>
      <c r="D18" s="32" t="s">
        <v>16</v>
      </c>
      <c r="E18" s="4"/>
      <c r="F18" s="449" t="s">
        <v>19</v>
      </c>
      <c r="G18" s="67"/>
      <c r="H18" s="67"/>
      <c r="I18" s="79"/>
      <c r="J18" s="52" t="s">
        <v>21</v>
      </c>
      <c r="K18" s="79"/>
      <c r="L18" s="95" t="s">
        <v>37</v>
      </c>
      <c r="M18" s="80" t="s">
        <v>20</v>
      </c>
      <c r="N18" s="79"/>
      <c r="O18" s="82" t="s">
        <v>23</v>
      </c>
      <c r="P18" s="96" t="s">
        <v>34</v>
      </c>
      <c r="Q18" s="420" t="s">
        <v>47</v>
      </c>
      <c r="R18" s="418" t="s">
        <v>37</v>
      </c>
      <c r="S18" s="190" t="s">
        <v>37</v>
      </c>
      <c r="U18" s="2">
        <f t="shared" si="0"/>
        <v>1</v>
      </c>
      <c r="V18" s="2">
        <f t="shared" si="1"/>
        <v>1</v>
      </c>
      <c r="W18" s="2">
        <f t="shared" si="2"/>
        <v>1</v>
      </c>
      <c r="X18" s="2">
        <f t="shared" si="3"/>
        <v>1</v>
      </c>
      <c r="Y18" s="2">
        <f t="shared" si="6"/>
        <v>1</v>
      </c>
      <c r="Z18" s="432" t="s">
        <v>38</v>
      </c>
      <c r="AA18" s="431" t="s">
        <v>48</v>
      </c>
      <c r="AB18" s="437"/>
      <c r="AC18" s="191">
        <f t="shared" si="4"/>
        <v>45307</v>
      </c>
      <c r="AD18" s="501" t="s">
        <v>31</v>
      </c>
    </row>
    <row r="19" spans="1:30" x14ac:dyDescent="0.25">
      <c r="A19" s="191">
        <f t="shared" si="5"/>
        <v>45308</v>
      </c>
      <c r="B19" s="27" t="s">
        <v>35</v>
      </c>
      <c r="C19" s="14" t="s">
        <v>33</v>
      </c>
      <c r="D19" s="32" t="s">
        <v>5</v>
      </c>
      <c r="E19" s="4"/>
      <c r="F19" s="473" t="s">
        <v>22</v>
      </c>
      <c r="G19" s="330"/>
      <c r="H19" s="67"/>
      <c r="I19" s="79"/>
      <c r="J19" s="52" t="s">
        <v>21</v>
      </c>
      <c r="K19" s="79"/>
      <c r="L19" s="95" t="s">
        <v>37</v>
      </c>
      <c r="M19" s="80" t="s">
        <v>20</v>
      </c>
      <c r="N19" s="79"/>
      <c r="O19" s="82" t="s">
        <v>34</v>
      </c>
      <c r="P19" s="96" t="s">
        <v>19</v>
      </c>
      <c r="Q19" s="75" t="s">
        <v>23</v>
      </c>
      <c r="R19" s="84" t="s">
        <v>37</v>
      </c>
      <c r="S19" s="190" t="s">
        <v>37</v>
      </c>
      <c r="U19" s="2">
        <f t="shared" si="0"/>
        <v>1</v>
      </c>
      <c r="V19" s="2">
        <f t="shared" si="1"/>
        <v>1</v>
      </c>
      <c r="W19" s="2">
        <f t="shared" si="2"/>
        <v>1</v>
      </c>
      <c r="X19" s="2">
        <f t="shared" si="3"/>
        <v>1</v>
      </c>
      <c r="Y19" s="2">
        <f t="shared" si="6"/>
        <v>1</v>
      </c>
      <c r="Z19" s="432"/>
      <c r="AB19" s="439" t="s">
        <v>5</v>
      </c>
      <c r="AC19" s="191">
        <f t="shared" si="4"/>
        <v>45308</v>
      </c>
      <c r="AD19" s="501" t="s">
        <v>31</v>
      </c>
    </row>
    <row r="20" spans="1:30" x14ac:dyDescent="0.25">
      <c r="A20" s="191">
        <f t="shared" si="5"/>
        <v>45309</v>
      </c>
      <c r="B20" s="29" t="s">
        <v>46</v>
      </c>
      <c r="C20" s="14" t="s">
        <v>33</v>
      </c>
      <c r="D20" s="32" t="s">
        <v>14</v>
      </c>
      <c r="E20" s="4"/>
      <c r="F20" s="42" t="s">
        <v>23</v>
      </c>
      <c r="G20" s="67"/>
      <c r="H20" s="67"/>
      <c r="I20" s="79"/>
      <c r="J20" s="52" t="s">
        <v>21</v>
      </c>
      <c r="K20" s="79"/>
      <c r="L20" s="95" t="s">
        <v>37</v>
      </c>
      <c r="M20" s="80" t="s">
        <v>34</v>
      </c>
      <c r="N20" s="79"/>
      <c r="O20" s="82" t="s">
        <v>22</v>
      </c>
      <c r="P20" s="96" t="s">
        <v>19</v>
      </c>
      <c r="Q20" s="83" t="s">
        <v>20</v>
      </c>
      <c r="R20" s="84" t="s">
        <v>37</v>
      </c>
      <c r="S20" s="190" t="s">
        <v>37</v>
      </c>
      <c r="U20" s="2">
        <f t="shared" si="0"/>
        <v>1</v>
      </c>
      <c r="V20" s="2">
        <f t="shared" si="1"/>
        <v>1</v>
      </c>
      <c r="W20" s="2">
        <f t="shared" si="2"/>
        <v>1</v>
      </c>
      <c r="X20" s="2">
        <f t="shared" si="3"/>
        <v>1</v>
      </c>
      <c r="Y20" s="2">
        <f t="shared" si="6"/>
        <v>1</v>
      </c>
      <c r="Z20" s="432"/>
      <c r="AB20" s="31"/>
      <c r="AC20" s="191">
        <f t="shared" si="4"/>
        <v>45309</v>
      </c>
      <c r="AD20" s="501" t="s">
        <v>31</v>
      </c>
    </row>
    <row r="21" spans="1:30" x14ac:dyDescent="0.25">
      <c r="A21" s="191">
        <f t="shared" si="5"/>
        <v>45310</v>
      </c>
      <c r="B21" s="27" t="s">
        <v>40</v>
      </c>
      <c r="C21" s="14" t="s">
        <v>33</v>
      </c>
      <c r="D21" s="32" t="s">
        <v>16</v>
      </c>
      <c r="E21" s="4"/>
      <c r="F21" s="43" t="s">
        <v>21</v>
      </c>
      <c r="G21" s="67"/>
      <c r="H21" s="67"/>
      <c r="I21" s="79"/>
      <c r="J21" s="52" t="s">
        <v>34</v>
      </c>
      <c r="K21" s="79"/>
      <c r="L21" s="95" t="s">
        <v>34</v>
      </c>
      <c r="M21" s="80" t="s">
        <v>20</v>
      </c>
      <c r="N21" s="79"/>
      <c r="O21" s="82" t="s">
        <v>23</v>
      </c>
      <c r="P21" s="96" t="s">
        <v>19</v>
      </c>
      <c r="Q21" s="83" t="s">
        <v>22</v>
      </c>
      <c r="R21" s="84" t="s">
        <v>37</v>
      </c>
      <c r="S21" s="190" t="s">
        <v>34</v>
      </c>
      <c r="U21" s="2">
        <f t="shared" si="0"/>
        <v>1</v>
      </c>
      <c r="V21" s="2">
        <f t="shared" si="1"/>
        <v>1</v>
      </c>
      <c r="W21" s="2">
        <f t="shared" si="2"/>
        <v>1</v>
      </c>
      <c r="X21" s="2">
        <f t="shared" si="3"/>
        <v>1</v>
      </c>
      <c r="Y21" s="2">
        <f t="shared" si="6"/>
        <v>1</v>
      </c>
      <c r="Z21" s="432"/>
      <c r="AB21" s="32"/>
      <c r="AC21" s="191">
        <f t="shared" si="4"/>
        <v>45310</v>
      </c>
      <c r="AD21" s="501" t="s">
        <v>31</v>
      </c>
    </row>
    <row r="22" spans="1:30" x14ac:dyDescent="0.25">
      <c r="A22" s="191">
        <f t="shared" si="5"/>
        <v>45311</v>
      </c>
      <c r="B22" s="27" t="s">
        <v>41</v>
      </c>
      <c r="C22" s="14" t="s">
        <v>33</v>
      </c>
      <c r="D22" s="32" t="s">
        <v>12</v>
      </c>
      <c r="E22" s="4"/>
      <c r="F22" s="43"/>
      <c r="G22" s="67"/>
      <c r="H22" s="67"/>
      <c r="I22" s="79"/>
      <c r="J22" s="52"/>
      <c r="K22" s="79"/>
      <c r="L22" s="95"/>
      <c r="M22" s="80" t="s">
        <v>42</v>
      </c>
      <c r="N22" s="79"/>
      <c r="O22" s="82"/>
      <c r="P22" s="96"/>
      <c r="Q22" s="83"/>
      <c r="R22" s="84"/>
      <c r="S22" s="190"/>
      <c r="U22" s="2">
        <f t="shared" si="0"/>
        <v>0</v>
      </c>
      <c r="V22" s="2">
        <f t="shared" si="1"/>
        <v>0</v>
      </c>
      <c r="W22" s="2">
        <f t="shared" si="2"/>
        <v>0</v>
      </c>
      <c r="X22" s="2">
        <f t="shared" si="3"/>
        <v>0</v>
      </c>
      <c r="Y22" s="2">
        <f t="shared" si="6"/>
        <v>0</v>
      </c>
      <c r="Z22" s="432"/>
      <c r="AB22" s="32"/>
      <c r="AC22" s="191">
        <f t="shared" si="4"/>
        <v>45311</v>
      </c>
      <c r="AD22" s="501" t="s">
        <v>31</v>
      </c>
    </row>
    <row r="23" spans="1:30" x14ac:dyDescent="0.25">
      <c r="A23" s="361">
        <f t="shared" si="5"/>
        <v>45312</v>
      </c>
      <c r="B23" s="28" t="s">
        <v>43</v>
      </c>
      <c r="C23" s="15" t="s">
        <v>33</v>
      </c>
      <c r="D23" s="33" t="s">
        <v>12</v>
      </c>
      <c r="E23" s="6"/>
      <c r="F23" s="44"/>
      <c r="G23" s="68"/>
      <c r="H23" s="68"/>
      <c r="I23" s="87"/>
      <c r="J23" s="53"/>
      <c r="K23" s="87"/>
      <c r="L23" s="97"/>
      <c r="M23" s="88" t="s">
        <v>42</v>
      </c>
      <c r="N23" s="87"/>
      <c r="O23" s="90"/>
      <c r="P23" s="98"/>
      <c r="Q23" s="91"/>
      <c r="R23" s="92"/>
      <c r="S23" s="507"/>
      <c r="T23" s="503"/>
      <c r="U23" s="504">
        <f t="shared" si="0"/>
        <v>0</v>
      </c>
      <c r="V23" s="504">
        <f t="shared" si="1"/>
        <v>0</v>
      </c>
      <c r="W23" s="504">
        <f t="shared" si="2"/>
        <v>0</v>
      </c>
      <c r="X23" s="504">
        <f t="shared" si="3"/>
        <v>0</v>
      </c>
      <c r="Y23" s="504">
        <f t="shared" si="6"/>
        <v>0</v>
      </c>
      <c r="Z23" s="505"/>
      <c r="AA23" s="510"/>
      <c r="AB23" s="511"/>
      <c r="AC23" s="512">
        <f t="shared" si="4"/>
        <v>45312</v>
      </c>
      <c r="AD23" s="501" t="s">
        <v>31</v>
      </c>
    </row>
    <row r="24" spans="1:30" x14ac:dyDescent="0.25">
      <c r="A24" s="362">
        <f t="shared" si="5"/>
        <v>45313</v>
      </c>
      <c r="B24" s="26" t="s">
        <v>28</v>
      </c>
      <c r="C24" s="17"/>
      <c r="D24" s="31" t="s">
        <v>13</v>
      </c>
      <c r="E24" s="60">
        <v>1</v>
      </c>
      <c r="F24" s="66"/>
      <c r="G24" s="46" t="s">
        <v>34</v>
      </c>
      <c r="H24" s="8" t="s">
        <v>23</v>
      </c>
      <c r="I24" s="69" t="s">
        <v>49</v>
      </c>
      <c r="J24" s="51" t="s">
        <v>23</v>
      </c>
      <c r="K24" s="71"/>
      <c r="L24" s="93" t="s">
        <v>34</v>
      </c>
      <c r="M24" s="72" t="s">
        <v>19</v>
      </c>
      <c r="N24" s="73" t="s">
        <v>22</v>
      </c>
      <c r="O24" s="74" t="s">
        <v>21</v>
      </c>
      <c r="P24" s="71"/>
      <c r="Q24" s="75" t="s">
        <v>23</v>
      </c>
      <c r="R24" s="76" t="s">
        <v>20</v>
      </c>
      <c r="S24" s="195"/>
      <c r="U24" s="2">
        <f t="shared" si="0"/>
        <v>1</v>
      </c>
      <c r="V24" s="2">
        <f t="shared" si="1"/>
        <v>1</v>
      </c>
      <c r="W24" s="2">
        <f t="shared" si="2"/>
        <v>1</v>
      </c>
      <c r="X24" s="2">
        <f t="shared" si="3"/>
        <v>1</v>
      </c>
      <c r="Y24" s="2">
        <f t="shared" si="6"/>
        <v>3</v>
      </c>
      <c r="Z24" s="432"/>
      <c r="AA24" s="509"/>
      <c r="AB24" s="31"/>
      <c r="AC24" s="362">
        <f t="shared" si="4"/>
        <v>45313</v>
      </c>
      <c r="AD24" s="501" t="s">
        <v>31</v>
      </c>
    </row>
    <row r="25" spans="1:30" x14ac:dyDescent="0.25">
      <c r="A25" s="191">
        <f t="shared" si="5"/>
        <v>45314</v>
      </c>
      <c r="B25" s="27" t="s">
        <v>45</v>
      </c>
      <c r="C25" s="18"/>
      <c r="D25" s="32" t="s">
        <v>11</v>
      </c>
      <c r="E25" s="61"/>
      <c r="F25" s="67"/>
      <c r="G25" s="476" t="s">
        <v>23</v>
      </c>
      <c r="H25" s="9" t="s">
        <v>23</v>
      </c>
      <c r="I25" s="77" t="s">
        <v>49</v>
      </c>
      <c r="J25" s="52" t="s">
        <v>23</v>
      </c>
      <c r="K25" s="79"/>
      <c r="L25" s="95" t="s">
        <v>22</v>
      </c>
      <c r="M25" s="80" t="s">
        <v>34</v>
      </c>
      <c r="N25" s="81" t="s">
        <v>23</v>
      </c>
      <c r="O25" s="82" t="s">
        <v>19</v>
      </c>
      <c r="P25" s="79"/>
      <c r="Q25" s="83" t="s">
        <v>21</v>
      </c>
      <c r="R25" s="84" t="s">
        <v>20</v>
      </c>
      <c r="S25" s="196"/>
      <c r="U25" s="2">
        <f t="shared" si="0"/>
        <v>1</v>
      </c>
      <c r="V25" s="2">
        <f t="shared" si="1"/>
        <v>1</v>
      </c>
      <c r="W25" s="2">
        <f t="shared" si="2"/>
        <v>1</v>
      </c>
      <c r="X25" s="2">
        <f t="shared" si="3"/>
        <v>1</v>
      </c>
      <c r="Y25" s="2">
        <f t="shared" si="6"/>
        <v>4</v>
      </c>
      <c r="Z25" s="432"/>
      <c r="AB25" s="437"/>
      <c r="AC25" s="191">
        <f t="shared" si="4"/>
        <v>45314</v>
      </c>
      <c r="AD25" s="501" t="s">
        <v>31</v>
      </c>
    </row>
    <row r="26" spans="1:30" ht="16.5" thickTop="1" thickBot="1" x14ac:dyDescent="0.3">
      <c r="A26" s="191">
        <f>A25+1</f>
        <v>45315</v>
      </c>
      <c r="B26" s="27" t="s">
        <v>35</v>
      </c>
      <c r="C26" s="19"/>
      <c r="D26" s="32" t="s">
        <v>14</v>
      </c>
      <c r="E26" s="61"/>
      <c r="F26" s="79"/>
      <c r="G26" s="474" t="s">
        <v>23</v>
      </c>
      <c r="H26" s="475" t="s">
        <v>34</v>
      </c>
      <c r="I26" s="77" t="s">
        <v>49</v>
      </c>
      <c r="J26" s="52" t="s">
        <v>23</v>
      </c>
      <c r="K26" s="79"/>
      <c r="L26" s="95" t="s">
        <v>23</v>
      </c>
      <c r="M26" s="80" t="s">
        <v>19</v>
      </c>
      <c r="N26" s="81" t="s">
        <v>34</v>
      </c>
      <c r="O26" s="82" t="s">
        <v>22</v>
      </c>
      <c r="P26" s="79"/>
      <c r="Q26" s="83" t="s">
        <v>21</v>
      </c>
      <c r="R26" s="84" t="s">
        <v>20</v>
      </c>
      <c r="S26" s="196"/>
      <c r="U26" s="2">
        <f>COUNTIF(F26:S26,"POD 1")</f>
        <v>1</v>
      </c>
      <c r="V26" s="2">
        <f>COUNTIF(F26:S26,"POD 2")</f>
        <v>1</v>
      </c>
      <c r="W26" s="2">
        <f>COUNTIF(F26:S26,"Back-up")</f>
        <v>1</v>
      </c>
      <c r="X26" s="2">
        <f>COUNTIF(F26:S26,"Outreach")+COUNTIF(F26:S26,"Outreach/QF")</f>
        <v>1</v>
      </c>
      <c r="Y26" s="2">
        <f>COUNTIF(F26:S26,"CST")</f>
        <v>3</v>
      </c>
      <c r="Z26" s="432"/>
      <c r="AB26" s="439" t="s">
        <v>6</v>
      </c>
      <c r="AC26" s="191">
        <f>AC25+1</f>
        <v>45315</v>
      </c>
      <c r="AD26" s="501" t="s">
        <v>31</v>
      </c>
    </row>
    <row r="27" spans="1:30" x14ac:dyDescent="0.25">
      <c r="A27" s="191">
        <f>A26+1</f>
        <v>45316</v>
      </c>
      <c r="B27" s="29" t="s">
        <v>46</v>
      </c>
      <c r="D27" s="32" t="s">
        <v>13</v>
      </c>
      <c r="E27" s="61"/>
      <c r="F27" s="67"/>
      <c r="G27" s="46" t="s">
        <v>23</v>
      </c>
      <c r="H27" s="9" t="s">
        <v>21</v>
      </c>
      <c r="I27" s="79"/>
      <c r="J27" s="52" t="s">
        <v>34</v>
      </c>
      <c r="K27" s="79"/>
      <c r="L27" s="95" t="s">
        <v>20</v>
      </c>
      <c r="M27" s="80" t="s">
        <v>19</v>
      </c>
      <c r="N27" s="81" t="s">
        <v>22</v>
      </c>
      <c r="O27" s="82" t="s">
        <v>23</v>
      </c>
      <c r="P27" s="79"/>
      <c r="Q27" s="83" t="s">
        <v>34</v>
      </c>
      <c r="R27" s="84" t="s">
        <v>34</v>
      </c>
      <c r="S27" s="196"/>
      <c r="U27" s="2">
        <f t="shared" si="0"/>
        <v>1</v>
      </c>
      <c r="V27" s="2">
        <f t="shared" si="1"/>
        <v>1</v>
      </c>
      <c r="W27" s="2">
        <f t="shared" si="2"/>
        <v>1</v>
      </c>
      <c r="X27" s="2">
        <f t="shared" si="3"/>
        <v>1</v>
      </c>
      <c r="Y27" s="2">
        <f t="shared" si="6"/>
        <v>2</v>
      </c>
      <c r="Z27" s="432"/>
      <c r="AB27" s="31"/>
      <c r="AC27" s="191">
        <f>AC26+1</f>
        <v>45316</v>
      </c>
      <c r="AD27" s="501" t="s">
        <v>31</v>
      </c>
    </row>
    <row r="28" spans="1:30" x14ac:dyDescent="0.25">
      <c r="A28" s="191">
        <f t="shared" si="5"/>
        <v>45317</v>
      </c>
      <c r="B28" s="27" t="s">
        <v>40</v>
      </c>
      <c r="C28" s="20" t="s">
        <v>29</v>
      </c>
      <c r="D28" s="32" t="s">
        <v>14</v>
      </c>
      <c r="E28" s="61"/>
      <c r="F28" s="67"/>
      <c r="G28" s="47" t="s">
        <v>30</v>
      </c>
      <c r="H28" s="9" t="s">
        <v>30</v>
      </c>
      <c r="I28" s="79"/>
      <c r="J28" s="52" t="s">
        <v>30</v>
      </c>
      <c r="K28" s="79"/>
      <c r="L28" s="95" t="s">
        <v>30</v>
      </c>
      <c r="M28" s="80" t="s">
        <v>30</v>
      </c>
      <c r="N28" s="81" t="s">
        <v>30</v>
      </c>
      <c r="O28" s="82" t="s">
        <v>29</v>
      </c>
      <c r="P28" s="79"/>
      <c r="Q28" s="83" t="s">
        <v>30</v>
      </c>
      <c r="R28" s="84" t="s">
        <v>30</v>
      </c>
      <c r="S28" s="196"/>
      <c r="U28" s="2">
        <f t="shared" si="0"/>
        <v>0</v>
      </c>
      <c r="V28" s="2">
        <f t="shared" si="1"/>
        <v>0</v>
      </c>
      <c r="W28" s="2">
        <f t="shared" si="2"/>
        <v>0</v>
      </c>
      <c r="X28" s="2">
        <f t="shared" si="3"/>
        <v>0</v>
      </c>
      <c r="Y28" s="2">
        <f t="shared" si="6"/>
        <v>0</v>
      </c>
      <c r="Z28" s="432"/>
      <c r="AB28" s="32"/>
      <c r="AC28" s="191">
        <f t="shared" si="4"/>
        <v>45317</v>
      </c>
      <c r="AD28" s="501" t="s">
        <v>31</v>
      </c>
    </row>
    <row r="29" spans="1:30" x14ac:dyDescent="0.25">
      <c r="A29" s="191">
        <f t="shared" si="5"/>
        <v>45318</v>
      </c>
      <c r="B29" s="27" t="s">
        <v>41</v>
      </c>
      <c r="C29" s="18"/>
      <c r="D29" s="32" t="s">
        <v>18</v>
      </c>
      <c r="E29" s="61"/>
      <c r="F29" s="67"/>
      <c r="G29" s="47"/>
      <c r="H29" s="9"/>
      <c r="I29" s="79"/>
      <c r="J29" s="52"/>
      <c r="K29" s="79"/>
      <c r="L29" s="95"/>
      <c r="M29" s="80"/>
      <c r="N29" s="81"/>
      <c r="O29" s="82"/>
      <c r="P29" s="79"/>
      <c r="Q29" s="83"/>
      <c r="R29" s="84"/>
      <c r="S29" s="196" t="s">
        <v>42</v>
      </c>
      <c r="U29" s="2">
        <f t="shared" si="0"/>
        <v>0</v>
      </c>
      <c r="V29" s="2">
        <f t="shared" si="1"/>
        <v>0</v>
      </c>
      <c r="W29" s="2">
        <f t="shared" si="2"/>
        <v>0</v>
      </c>
      <c r="X29" s="2">
        <f t="shared" si="3"/>
        <v>0</v>
      </c>
      <c r="Y29" s="2">
        <f t="shared" si="6"/>
        <v>0</v>
      </c>
      <c r="Z29" s="432"/>
      <c r="AB29" s="32"/>
      <c r="AC29" s="191">
        <f t="shared" si="4"/>
        <v>45318</v>
      </c>
      <c r="AD29" s="501" t="s">
        <v>31</v>
      </c>
    </row>
    <row r="30" spans="1:30" x14ac:dyDescent="0.25">
      <c r="A30" s="361">
        <f t="shared" si="5"/>
        <v>45319</v>
      </c>
      <c r="B30" s="28" t="s">
        <v>43</v>
      </c>
      <c r="C30" s="21"/>
      <c r="D30" s="33" t="s">
        <v>18</v>
      </c>
      <c r="E30" s="62"/>
      <c r="F30" s="68"/>
      <c r="G30" s="48"/>
      <c r="H30" s="10"/>
      <c r="I30" s="87"/>
      <c r="J30" s="53"/>
      <c r="K30" s="87"/>
      <c r="L30" s="97"/>
      <c r="M30" s="88"/>
      <c r="N30" s="89"/>
      <c r="O30" s="90"/>
      <c r="P30" s="87"/>
      <c r="Q30" s="91"/>
      <c r="R30" s="92"/>
      <c r="S30" s="87" t="s">
        <v>42</v>
      </c>
      <c r="T30" s="503"/>
      <c r="U30" s="504">
        <f t="shared" si="0"/>
        <v>0</v>
      </c>
      <c r="V30" s="504">
        <f t="shared" si="1"/>
        <v>0</v>
      </c>
      <c r="W30" s="504">
        <f t="shared" si="2"/>
        <v>0</v>
      </c>
      <c r="X30" s="504">
        <f t="shared" si="3"/>
        <v>0</v>
      </c>
      <c r="Y30" s="504">
        <f t="shared" si="6"/>
        <v>0</v>
      </c>
      <c r="Z30" s="505"/>
      <c r="AA30" s="510"/>
      <c r="AB30" s="33"/>
      <c r="AC30" s="193">
        <f t="shared" si="4"/>
        <v>45319</v>
      </c>
      <c r="AD30" s="501" t="s">
        <v>31</v>
      </c>
    </row>
    <row r="31" spans="1:30" x14ac:dyDescent="0.25">
      <c r="A31" s="362">
        <f t="shared" si="5"/>
        <v>45320</v>
      </c>
      <c r="B31" s="26" t="s">
        <v>28</v>
      </c>
      <c r="C31" s="17"/>
      <c r="D31" s="31" t="s">
        <v>12</v>
      </c>
      <c r="E31" s="60">
        <v>2</v>
      </c>
      <c r="F31" s="66"/>
      <c r="G31" s="66"/>
      <c r="H31" s="8" t="s">
        <v>23</v>
      </c>
      <c r="I31" s="69" t="s">
        <v>20</v>
      </c>
      <c r="J31" s="51" t="s">
        <v>19</v>
      </c>
      <c r="K31" s="70" t="s">
        <v>34</v>
      </c>
      <c r="L31" s="71"/>
      <c r="M31" s="72" t="s">
        <v>22</v>
      </c>
      <c r="N31" s="71"/>
      <c r="O31" s="74" t="s">
        <v>34</v>
      </c>
      <c r="P31" s="71"/>
      <c r="Q31" s="71"/>
      <c r="R31" s="76" t="s">
        <v>23</v>
      </c>
      <c r="S31" s="190" t="s">
        <v>21</v>
      </c>
      <c r="U31" s="2">
        <f t="shared" si="0"/>
        <v>1</v>
      </c>
      <c r="V31" s="2">
        <f t="shared" si="1"/>
        <v>1</v>
      </c>
      <c r="W31" s="2">
        <f t="shared" si="2"/>
        <v>1</v>
      </c>
      <c r="X31" s="2">
        <f t="shared" si="3"/>
        <v>1</v>
      </c>
      <c r="Y31" s="2">
        <f t="shared" si="6"/>
        <v>2</v>
      </c>
      <c r="Z31" s="432"/>
      <c r="AB31" s="31"/>
      <c r="AC31" s="189">
        <f t="shared" si="4"/>
        <v>45320</v>
      </c>
      <c r="AD31" s="501" t="s">
        <v>31</v>
      </c>
    </row>
    <row r="32" spans="1:30" x14ac:dyDescent="0.25">
      <c r="A32" s="191">
        <f t="shared" si="5"/>
        <v>45321</v>
      </c>
      <c r="B32" s="27" t="s">
        <v>45</v>
      </c>
      <c r="C32" s="18"/>
      <c r="D32" s="32" t="s">
        <v>14</v>
      </c>
      <c r="E32" s="61"/>
      <c r="F32" s="67"/>
      <c r="G32" s="67"/>
      <c r="H32" s="9" t="s">
        <v>34</v>
      </c>
      <c r="I32" s="77" t="s">
        <v>20</v>
      </c>
      <c r="J32" s="52" t="s">
        <v>19</v>
      </c>
      <c r="K32" s="78" t="s">
        <v>21</v>
      </c>
      <c r="L32" s="79"/>
      <c r="M32" s="80" t="s">
        <v>23</v>
      </c>
      <c r="N32" s="79"/>
      <c r="O32" s="82" t="s">
        <v>22</v>
      </c>
      <c r="P32" s="79"/>
      <c r="Q32" s="79"/>
      <c r="R32" s="297" t="s">
        <v>34</v>
      </c>
      <c r="S32" s="421" t="s">
        <v>23</v>
      </c>
      <c r="U32" s="2">
        <f t="shared" si="0"/>
        <v>1</v>
      </c>
      <c r="V32" s="2">
        <f t="shared" si="1"/>
        <v>1</v>
      </c>
      <c r="W32" s="2">
        <f t="shared" si="2"/>
        <v>1</v>
      </c>
      <c r="X32" s="2">
        <f t="shared" si="3"/>
        <v>1</v>
      </c>
      <c r="Y32" s="2">
        <f t="shared" si="6"/>
        <v>2</v>
      </c>
      <c r="Z32" s="432"/>
      <c r="AB32" s="437"/>
      <c r="AC32" s="191">
        <f t="shared" si="4"/>
        <v>45321</v>
      </c>
      <c r="AD32" s="501" t="s">
        <v>31</v>
      </c>
    </row>
    <row r="33" spans="1:30" x14ac:dyDescent="0.25">
      <c r="A33" s="191">
        <f t="shared" si="5"/>
        <v>45322</v>
      </c>
      <c r="B33" s="27" t="s">
        <v>35</v>
      </c>
      <c r="C33" s="18"/>
      <c r="D33" s="32" t="s">
        <v>7</v>
      </c>
      <c r="E33" s="61"/>
      <c r="F33" s="67"/>
      <c r="G33" s="67"/>
      <c r="H33" s="9" t="s">
        <v>47</v>
      </c>
      <c r="I33" s="77" t="s">
        <v>20</v>
      </c>
      <c r="J33" s="52" t="s">
        <v>19</v>
      </c>
      <c r="K33" s="78" t="s">
        <v>23</v>
      </c>
      <c r="L33" s="79"/>
      <c r="M33" s="80" t="s">
        <v>34</v>
      </c>
      <c r="N33" s="79"/>
      <c r="O33" s="82" t="s">
        <v>23</v>
      </c>
      <c r="P33" s="79"/>
      <c r="Q33" s="79"/>
      <c r="R33" s="477" t="s">
        <v>23</v>
      </c>
      <c r="S33" s="478" t="s">
        <v>21</v>
      </c>
      <c r="U33" s="2">
        <f t="shared" si="0"/>
        <v>1</v>
      </c>
      <c r="V33" s="2">
        <f t="shared" si="1"/>
        <v>1</v>
      </c>
      <c r="W33" s="2">
        <f t="shared" si="2"/>
        <v>1</v>
      </c>
      <c r="X33" s="2">
        <f t="shared" si="3"/>
        <v>1</v>
      </c>
      <c r="Y33" s="2">
        <f t="shared" si="6"/>
        <v>3</v>
      </c>
      <c r="Z33" s="432" t="s">
        <v>38</v>
      </c>
      <c r="AB33" s="439" t="s">
        <v>17</v>
      </c>
      <c r="AC33" s="191">
        <f t="shared" si="4"/>
        <v>45322</v>
      </c>
      <c r="AD33" s="501" t="s">
        <v>31</v>
      </c>
    </row>
    <row r="34" spans="1:30" x14ac:dyDescent="0.25">
      <c r="A34" s="191">
        <f t="shared" si="5"/>
        <v>45323</v>
      </c>
      <c r="B34" s="27" t="s">
        <v>46</v>
      </c>
      <c r="C34" s="18"/>
      <c r="D34" s="32" t="s">
        <v>12</v>
      </c>
      <c r="E34" s="61"/>
      <c r="F34" s="67"/>
      <c r="G34" s="67"/>
      <c r="H34" s="9" t="s">
        <v>23</v>
      </c>
      <c r="I34" s="77" t="s">
        <v>34</v>
      </c>
      <c r="J34" s="52" t="s">
        <v>19</v>
      </c>
      <c r="K34" s="78" t="s">
        <v>20</v>
      </c>
      <c r="L34" s="79"/>
      <c r="M34" s="80" t="s">
        <v>22</v>
      </c>
      <c r="N34" s="79"/>
      <c r="O34" s="82" t="s">
        <v>34</v>
      </c>
      <c r="P34" s="79"/>
      <c r="Q34" s="79"/>
      <c r="R34" s="76" t="s">
        <v>21</v>
      </c>
      <c r="S34" s="190" t="s">
        <v>50</v>
      </c>
      <c r="U34" s="2">
        <f t="shared" si="0"/>
        <v>1</v>
      </c>
      <c r="V34" s="2">
        <f t="shared" si="1"/>
        <v>1</v>
      </c>
      <c r="W34" s="2">
        <f t="shared" si="2"/>
        <v>1</v>
      </c>
      <c r="X34" s="2">
        <f t="shared" si="3"/>
        <v>1</v>
      </c>
      <c r="Y34" s="2">
        <f t="shared" si="6"/>
        <v>1</v>
      </c>
      <c r="Z34" s="432"/>
      <c r="AB34" s="31"/>
      <c r="AC34" s="191">
        <f t="shared" si="4"/>
        <v>45323</v>
      </c>
      <c r="AD34" s="501" t="s">
        <v>31</v>
      </c>
    </row>
    <row r="35" spans="1:30" x14ac:dyDescent="0.25">
      <c r="A35" s="191">
        <f t="shared" si="5"/>
        <v>45324</v>
      </c>
      <c r="B35" s="27" t="s">
        <v>40</v>
      </c>
      <c r="C35" s="18"/>
      <c r="D35" s="32" t="s">
        <v>10</v>
      </c>
      <c r="E35" s="61"/>
      <c r="F35" s="67"/>
      <c r="G35" s="67"/>
      <c r="H35" s="9" t="s">
        <v>23</v>
      </c>
      <c r="I35" s="77" t="s">
        <v>20</v>
      </c>
      <c r="J35" s="52" t="s">
        <v>34</v>
      </c>
      <c r="K35" s="78" t="s">
        <v>22</v>
      </c>
      <c r="L35" s="79"/>
      <c r="M35" s="80" t="s">
        <v>23</v>
      </c>
      <c r="N35" s="79"/>
      <c r="O35" s="82" t="s">
        <v>21</v>
      </c>
      <c r="P35" s="79"/>
      <c r="Q35" s="79"/>
      <c r="R35" s="84" t="s">
        <v>19</v>
      </c>
      <c r="S35" s="192" t="s">
        <v>34</v>
      </c>
      <c r="U35" s="2">
        <f t="shared" si="0"/>
        <v>1</v>
      </c>
      <c r="V35" s="2">
        <f t="shared" si="1"/>
        <v>1</v>
      </c>
      <c r="W35" s="2">
        <f t="shared" si="2"/>
        <v>1</v>
      </c>
      <c r="X35" s="2">
        <f t="shared" si="3"/>
        <v>1</v>
      </c>
      <c r="Y35" s="2">
        <f t="shared" si="6"/>
        <v>2</v>
      </c>
      <c r="Z35" s="432"/>
      <c r="AB35" s="32"/>
      <c r="AC35" s="191">
        <f t="shared" si="4"/>
        <v>45324</v>
      </c>
      <c r="AD35" s="501" t="s">
        <v>31</v>
      </c>
    </row>
    <row r="36" spans="1:30" x14ac:dyDescent="0.25">
      <c r="A36" s="191">
        <f t="shared" si="5"/>
        <v>45325</v>
      </c>
      <c r="B36" s="27" t="s">
        <v>41</v>
      </c>
      <c r="C36" s="18"/>
      <c r="D36" s="32" t="s">
        <v>8</v>
      </c>
      <c r="E36" s="61"/>
      <c r="F36" s="67"/>
      <c r="G36" s="67"/>
      <c r="H36" s="9"/>
      <c r="I36" s="77" t="s">
        <v>42</v>
      </c>
      <c r="J36" s="52"/>
      <c r="K36" s="78"/>
      <c r="L36" s="79"/>
      <c r="M36" s="80"/>
      <c r="N36" s="79"/>
      <c r="O36" s="82"/>
      <c r="P36" s="79"/>
      <c r="Q36" s="79"/>
      <c r="R36" s="84"/>
      <c r="S36" s="192"/>
      <c r="U36" s="2">
        <f t="shared" si="0"/>
        <v>0</v>
      </c>
      <c r="V36" s="2">
        <f t="shared" si="1"/>
        <v>0</v>
      </c>
      <c r="W36" s="2">
        <f t="shared" si="2"/>
        <v>0</v>
      </c>
      <c r="X36" s="2">
        <f t="shared" si="3"/>
        <v>0</v>
      </c>
      <c r="Y36" s="2">
        <f t="shared" si="6"/>
        <v>0</v>
      </c>
      <c r="Z36" s="432"/>
      <c r="AB36" s="32"/>
      <c r="AC36" s="191">
        <f t="shared" si="4"/>
        <v>45325</v>
      </c>
      <c r="AD36" s="501" t="s">
        <v>31</v>
      </c>
    </row>
    <row r="37" spans="1:30" x14ac:dyDescent="0.25">
      <c r="A37" s="193">
        <f t="shared" si="5"/>
        <v>45326</v>
      </c>
      <c r="B37" s="28" t="s">
        <v>43</v>
      </c>
      <c r="C37" s="21"/>
      <c r="D37" s="33" t="s">
        <v>8</v>
      </c>
      <c r="E37" s="62"/>
      <c r="F37" s="68"/>
      <c r="G37" s="68"/>
      <c r="H37" s="10"/>
      <c r="I37" s="85" t="s">
        <v>42</v>
      </c>
      <c r="J37" s="53"/>
      <c r="K37" s="86"/>
      <c r="L37" s="87"/>
      <c r="M37" s="88"/>
      <c r="N37" s="87"/>
      <c r="O37" s="90"/>
      <c r="P37" s="87"/>
      <c r="Q37" s="87"/>
      <c r="R37" s="92"/>
      <c r="S37" s="507"/>
      <c r="T37" s="503"/>
      <c r="U37" s="504">
        <f t="shared" si="0"/>
        <v>0</v>
      </c>
      <c r="V37" s="504">
        <f t="shared" si="1"/>
        <v>0</v>
      </c>
      <c r="W37" s="504">
        <f t="shared" si="2"/>
        <v>0</v>
      </c>
      <c r="X37" s="504">
        <f t="shared" si="3"/>
        <v>0</v>
      </c>
      <c r="Y37" s="504">
        <f t="shared" si="6"/>
        <v>0</v>
      </c>
      <c r="Z37" s="505"/>
      <c r="AA37" s="510"/>
      <c r="AB37" s="511"/>
      <c r="AC37" s="513">
        <f t="shared" si="4"/>
        <v>45326</v>
      </c>
      <c r="AD37" s="501" t="s">
        <v>31</v>
      </c>
    </row>
    <row r="38" spans="1:30" x14ac:dyDescent="0.25">
      <c r="A38" s="189">
        <f t="shared" si="5"/>
        <v>45327</v>
      </c>
      <c r="B38" s="26" t="s">
        <v>28</v>
      </c>
      <c r="C38" s="17"/>
      <c r="D38" s="31" t="s">
        <v>5</v>
      </c>
      <c r="E38" s="4">
        <v>3</v>
      </c>
      <c r="F38" s="42" t="s">
        <v>22</v>
      </c>
      <c r="G38" s="46" t="s">
        <v>23</v>
      </c>
      <c r="H38" s="66"/>
      <c r="I38" s="69" t="s">
        <v>49</v>
      </c>
      <c r="J38" s="51" t="s">
        <v>23</v>
      </c>
      <c r="K38" s="70" t="s">
        <v>19</v>
      </c>
      <c r="L38" s="93" t="s">
        <v>20</v>
      </c>
      <c r="M38" s="72" t="s">
        <v>34</v>
      </c>
      <c r="N38" s="73" t="s">
        <v>21</v>
      </c>
      <c r="O38" s="74" t="s">
        <v>34</v>
      </c>
      <c r="P38" s="71" t="s">
        <v>44</v>
      </c>
      <c r="Q38" s="71"/>
      <c r="R38" s="71"/>
      <c r="S38" s="195"/>
      <c r="U38" s="2">
        <f t="shared" si="0"/>
        <v>1</v>
      </c>
      <c r="V38" s="2">
        <f t="shared" si="1"/>
        <v>1</v>
      </c>
      <c r="W38" s="2">
        <f t="shared" si="2"/>
        <v>1</v>
      </c>
      <c r="X38" s="2">
        <f t="shared" si="3"/>
        <v>1</v>
      </c>
      <c r="Y38" s="2">
        <f t="shared" si="6"/>
        <v>2</v>
      </c>
      <c r="Z38" s="432"/>
      <c r="AB38" s="31"/>
      <c r="AC38" s="189">
        <f t="shared" si="4"/>
        <v>45327</v>
      </c>
      <c r="AD38" s="501" t="s">
        <v>31</v>
      </c>
    </row>
    <row r="39" spans="1:30" x14ac:dyDescent="0.25">
      <c r="A39" s="191">
        <f t="shared" si="5"/>
        <v>45328</v>
      </c>
      <c r="B39" s="27" t="s">
        <v>45</v>
      </c>
      <c r="C39" s="18"/>
      <c r="D39" s="32" t="s">
        <v>14</v>
      </c>
      <c r="E39" s="4"/>
      <c r="F39" s="43" t="s">
        <v>23</v>
      </c>
      <c r="G39" s="47" t="s">
        <v>34</v>
      </c>
      <c r="H39" s="67"/>
      <c r="I39" s="77" t="s">
        <v>49</v>
      </c>
      <c r="J39" s="52" t="s">
        <v>23</v>
      </c>
      <c r="K39" s="78" t="s">
        <v>19</v>
      </c>
      <c r="L39" s="95" t="s">
        <v>20</v>
      </c>
      <c r="M39" s="80" t="s">
        <v>21</v>
      </c>
      <c r="N39" s="481" t="s">
        <v>34</v>
      </c>
      <c r="O39" s="82" t="s">
        <v>22</v>
      </c>
      <c r="P39" s="79" t="s">
        <v>44</v>
      </c>
      <c r="Q39" s="79"/>
      <c r="R39" s="79"/>
      <c r="S39" s="196"/>
      <c r="U39" s="2">
        <f t="shared" si="0"/>
        <v>1</v>
      </c>
      <c r="V39" s="2">
        <f t="shared" si="1"/>
        <v>1</v>
      </c>
      <c r="W39" s="2">
        <f t="shared" si="2"/>
        <v>1</v>
      </c>
      <c r="X39" s="2">
        <f t="shared" si="3"/>
        <v>1</v>
      </c>
      <c r="Y39" s="2">
        <f t="shared" si="6"/>
        <v>2</v>
      </c>
      <c r="Z39" s="432"/>
      <c r="AB39" s="437"/>
      <c r="AC39" s="191">
        <f t="shared" si="4"/>
        <v>45328</v>
      </c>
      <c r="AD39" s="501" t="s">
        <v>31</v>
      </c>
    </row>
    <row r="40" spans="1:30" x14ac:dyDescent="0.25">
      <c r="A40" s="191">
        <f t="shared" si="5"/>
        <v>45329</v>
      </c>
      <c r="B40" s="27" t="s">
        <v>35</v>
      </c>
      <c r="C40" s="18"/>
      <c r="D40" s="32" t="s">
        <v>12</v>
      </c>
      <c r="E40" s="4"/>
      <c r="F40" s="43" t="s">
        <v>34</v>
      </c>
      <c r="G40" s="47" t="s">
        <v>23</v>
      </c>
      <c r="H40" s="67"/>
      <c r="I40" s="77" t="s">
        <v>49</v>
      </c>
      <c r="J40" s="52" t="s">
        <v>23</v>
      </c>
      <c r="K40" s="78" t="s">
        <v>19</v>
      </c>
      <c r="L40" s="95" t="s">
        <v>20</v>
      </c>
      <c r="M40" s="80" t="s">
        <v>22</v>
      </c>
      <c r="N40" s="479" t="s">
        <v>21</v>
      </c>
      <c r="O40" s="480" t="s">
        <v>23</v>
      </c>
      <c r="P40" s="79" t="s">
        <v>44</v>
      </c>
      <c r="Q40" s="79"/>
      <c r="R40" s="79"/>
      <c r="S40" s="196"/>
      <c r="U40" s="2">
        <f t="shared" si="0"/>
        <v>1</v>
      </c>
      <c r="V40" s="2">
        <f t="shared" si="1"/>
        <v>1</v>
      </c>
      <c r="W40" s="2">
        <f t="shared" si="2"/>
        <v>1</v>
      </c>
      <c r="X40" s="2">
        <f t="shared" si="3"/>
        <v>1</v>
      </c>
      <c r="Y40" s="2">
        <f t="shared" si="6"/>
        <v>3</v>
      </c>
      <c r="Z40" s="432"/>
      <c r="AB40" s="439" t="s">
        <v>13</v>
      </c>
      <c r="AC40" s="191">
        <f t="shared" si="4"/>
        <v>45329</v>
      </c>
      <c r="AD40" s="501" t="s">
        <v>31</v>
      </c>
    </row>
    <row r="41" spans="1:30" x14ac:dyDescent="0.25">
      <c r="A41" s="191">
        <f t="shared" si="5"/>
        <v>45330</v>
      </c>
      <c r="B41" s="27" t="s">
        <v>46</v>
      </c>
      <c r="C41" s="18"/>
      <c r="D41" s="32" t="s">
        <v>5</v>
      </c>
      <c r="E41" s="4"/>
      <c r="F41" s="43" t="s">
        <v>22</v>
      </c>
      <c r="G41" s="47" t="s">
        <v>23</v>
      </c>
      <c r="H41" s="67"/>
      <c r="I41" s="79"/>
      <c r="J41" s="52" t="s">
        <v>20</v>
      </c>
      <c r="K41" s="78" t="s">
        <v>19</v>
      </c>
      <c r="L41" s="95" t="s">
        <v>34</v>
      </c>
      <c r="M41" s="80" t="s">
        <v>23</v>
      </c>
      <c r="N41" s="73" t="s">
        <v>23</v>
      </c>
      <c r="O41" s="82" t="s">
        <v>21</v>
      </c>
      <c r="P41" s="79" t="s">
        <v>44</v>
      </c>
      <c r="Q41" s="79"/>
      <c r="R41" s="79"/>
      <c r="S41" s="196"/>
      <c r="U41" s="2">
        <f t="shared" si="0"/>
        <v>1</v>
      </c>
      <c r="V41" s="2">
        <f t="shared" si="1"/>
        <v>1</v>
      </c>
      <c r="W41" s="2">
        <f t="shared" si="2"/>
        <v>1</v>
      </c>
      <c r="X41" s="2">
        <f t="shared" si="3"/>
        <v>1</v>
      </c>
      <c r="Y41" s="2">
        <f t="shared" si="6"/>
        <v>3</v>
      </c>
      <c r="Z41" s="432"/>
      <c r="AB41" s="31"/>
      <c r="AC41" s="191">
        <f t="shared" si="4"/>
        <v>45330</v>
      </c>
      <c r="AD41" s="501" t="s">
        <v>31</v>
      </c>
    </row>
    <row r="42" spans="1:30" x14ac:dyDescent="0.25">
      <c r="A42" s="191">
        <f t="shared" si="5"/>
        <v>45331</v>
      </c>
      <c r="B42" s="27" t="s">
        <v>40</v>
      </c>
      <c r="C42" s="18"/>
      <c r="D42" s="32" t="s">
        <v>14</v>
      </c>
      <c r="E42" s="4"/>
      <c r="F42" s="43" t="s">
        <v>23</v>
      </c>
      <c r="G42" s="47" t="s">
        <v>23</v>
      </c>
      <c r="H42" s="67"/>
      <c r="I42" s="79"/>
      <c r="J42" s="52" t="s">
        <v>34</v>
      </c>
      <c r="K42" s="78" t="s">
        <v>34</v>
      </c>
      <c r="L42" s="95" t="s">
        <v>20</v>
      </c>
      <c r="M42" s="80" t="s">
        <v>21</v>
      </c>
      <c r="N42" s="81" t="s">
        <v>19</v>
      </c>
      <c r="O42" s="82" t="s">
        <v>22</v>
      </c>
      <c r="P42" s="79" t="s">
        <v>44</v>
      </c>
      <c r="Q42" s="79"/>
      <c r="R42" s="79"/>
      <c r="S42" s="196"/>
      <c r="U42" s="2">
        <f t="shared" si="0"/>
        <v>1</v>
      </c>
      <c r="V42" s="2">
        <f t="shared" si="1"/>
        <v>1</v>
      </c>
      <c r="W42" s="2">
        <f t="shared" si="2"/>
        <v>1</v>
      </c>
      <c r="X42" s="2">
        <f t="shared" si="3"/>
        <v>1</v>
      </c>
      <c r="Y42" s="2">
        <f t="shared" si="6"/>
        <v>2</v>
      </c>
      <c r="Z42" s="432"/>
      <c r="AB42" s="32"/>
      <c r="AC42" s="191">
        <f t="shared" si="4"/>
        <v>45331</v>
      </c>
      <c r="AD42" s="501" t="s">
        <v>31</v>
      </c>
    </row>
    <row r="43" spans="1:30" x14ac:dyDescent="0.25">
      <c r="A43" s="191">
        <f t="shared" si="5"/>
        <v>45332</v>
      </c>
      <c r="B43" s="27" t="s">
        <v>41</v>
      </c>
      <c r="C43" s="18"/>
      <c r="D43" s="32" t="s">
        <v>11</v>
      </c>
      <c r="E43" s="4"/>
      <c r="F43" s="43"/>
      <c r="G43" s="47"/>
      <c r="H43" s="67"/>
      <c r="I43" s="79"/>
      <c r="J43" s="52"/>
      <c r="K43" s="78"/>
      <c r="L43" s="95" t="s">
        <v>42</v>
      </c>
      <c r="M43" s="80"/>
      <c r="N43" s="81"/>
      <c r="O43" s="82"/>
      <c r="P43" s="79"/>
      <c r="Q43" s="79"/>
      <c r="R43" s="79"/>
      <c r="S43" s="196"/>
      <c r="U43" s="2">
        <f t="shared" si="0"/>
        <v>0</v>
      </c>
      <c r="V43" s="2">
        <f t="shared" si="1"/>
        <v>0</v>
      </c>
      <c r="W43" s="2">
        <f t="shared" si="2"/>
        <v>0</v>
      </c>
      <c r="X43" s="2">
        <f t="shared" si="3"/>
        <v>0</v>
      </c>
      <c r="Y43" s="2">
        <f t="shared" si="6"/>
        <v>0</v>
      </c>
      <c r="Z43" s="432"/>
      <c r="AB43" s="32"/>
      <c r="AC43" s="191">
        <f t="shared" si="4"/>
        <v>45332</v>
      </c>
      <c r="AD43" s="501" t="s">
        <v>31</v>
      </c>
    </row>
    <row r="44" spans="1:30" x14ac:dyDescent="0.25">
      <c r="A44" s="361">
        <f t="shared" si="5"/>
        <v>45333</v>
      </c>
      <c r="B44" s="28" t="s">
        <v>43</v>
      </c>
      <c r="C44" s="21"/>
      <c r="D44" s="33" t="s">
        <v>11</v>
      </c>
      <c r="E44" s="6"/>
      <c r="F44" s="44"/>
      <c r="G44" s="48"/>
      <c r="H44" s="68"/>
      <c r="I44" s="87"/>
      <c r="J44" s="53"/>
      <c r="K44" s="86"/>
      <c r="L44" s="97" t="s">
        <v>42</v>
      </c>
      <c r="M44" s="88"/>
      <c r="N44" s="89"/>
      <c r="O44" s="90"/>
      <c r="P44" s="87"/>
      <c r="Q44" s="87"/>
      <c r="R44" s="87"/>
      <c r="S44" s="87"/>
      <c r="T44" s="503"/>
      <c r="U44" s="504">
        <f t="shared" si="0"/>
        <v>0</v>
      </c>
      <c r="V44" s="504">
        <f t="shared" si="1"/>
        <v>0</v>
      </c>
      <c r="W44" s="504">
        <f t="shared" si="2"/>
        <v>0</v>
      </c>
      <c r="X44" s="504">
        <f t="shared" si="3"/>
        <v>0</v>
      </c>
      <c r="Y44" s="504">
        <f t="shared" si="6"/>
        <v>0</v>
      </c>
      <c r="Z44" s="505"/>
      <c r="AA44" s="510"/>
      <c r="AB44" s="511"/>
      <c r="AC44" s="512">
        <f t="shared" si="4"/>
        <v>45333</v>
      </c>
      <c r="AD44" s="501" t="s">
        <v>31</v>
      </c>
    </row>
    <row r="45" spans="1:30" ht="15.75" thickBot="1" x14ac:dyDescent="0.3">
      <c r="A45" s="362">
        <f t="shared" si="5"/>
        <v>45334</v>
      </c>
      <c r="B45" s="26" t="s">
        <v>28</v>
      </c>
      <c r="C45" s="17"/>
      <c r="D45" s="31" t="s">
        <v>16</v>
      </c>
      <c r="E45" s="4">
        <v>4</v>
      </c>
      <c r="F45" s="42" t="s">
        <v>34</v>
      </c>
      <c r="G45" s="66"/>
      <c r="H45" s="66"/>
      <c r="I45" s="71"/>
      <c r="J45" s="51" t="s">
        <v>21</v>
      </c>
      <c r="K45" s="71"/>
      <c r="L45" s="93" t="s">
        <v>23</v>
      </c>
      <c r="M45" s="461" t="s">
        <v>23</v>
      </c>
      <c r="N45" s="71"/>
      <c r="O45" s="74" t="s">
        <v>20</v>
      </c>
      <c r="P45" s="94" t="s">
        <v>34</v>
      </c>
      <c r="Q45" s="75" t="s">
        <v>22</v>
      </c>
      <c r="R45" s="76" t="s">
        <v>19</v>
      </c>
      <c r="S45" s="190" t="s">
        <v>50</v>
      </c>
      <c r="U45" s="2">
        <f t="shared" si="0"/>
        <v>1</v>
      </c>
      <c r="V45" s="2">
        <f t="shared" si="1"/>
        <v>1</v>
      </c>
      <c r="W45" s="2">
        <f t="shared" si="2"/>
        <v>1</v>
      </c>
      <c r="X45" s="2">
        <f t="shared" si="3"/>
        <v>1</v>
      </c>
      <c r="Y45" s="2">
        <f t="shared" si="6"/>
        <v>2</v>
      </c>
      <c r="Z45" s="432"/>
      <c r="AB45" s="31"/>
      <c r="AC45" s="362">
        <f t="shared" si="4"/>
        <v>45334</v>
      </c>
      <c r="AD45" s="501" t="s">
        <v>31</v>
      </c>
    </row>
    <row r="46" spans="1:30" ht="16.5" thickTop="1" thickBot="1" x14ac:dyDescent="0.3">
      <c r="A46" s="191">
        <f t="shared" si="5"/>
        <v>45335</v>
      </c>
      <c r="B46" s="27" t="s">
        <v>45</v>
      </c>
      <c r="C46" s="18"/>
      <c r="D46" s="32" t="s">
        <v>15</v>
      </c>
      <c r="E46" s="4"/>
      <c r="F46" s="43" t="s">
        <v>23</v>
      </c>
      <c r="G46" s="67"/>
      <c r="H46" s="67"/>
      <c r="I46" s="79"/>
      <c r="J46" s="422" t="s">
        <v>19</v>
      </c>
      <c r="K46" s="79"/>
      <c r="L46" s="95" t="s">
        <v>21</v>
      </c>
      <c r="M46" s="463" t="s">
        <v>25</v>
      </c>
      <c r="N46" s="287"/>
      <c r="O46" s="82" t="s">
        <v>20</v>
      </c>
      <c r="P46" s="484" t="s">
        <v>22</v>
      </c>
      <c r="Q46" s="83" t="s">
        <v>23</v>
      </c>
      <c r="R46" s="84" t="s">
        <v>34</v>
      </c>
      <c r="S46" s="190" t="s">
        <v>50</v>
      </c>
      <c r="U46" s="2">
        <f t="shared" si="0"/>
        <v>1</v>
      </c>
      <c r="V46" s="2">
        <f t="shared" si="1"/>
        <v>1</v>
      </c>
      <c r="W46" s="2">
        <f t="shared" si="2"/>
        <v>1</v>
      </c>
      <c r="X46" s="2">
        <f t="shared" si="3"/>
        <v>1</v>
      </c>
      <c r="Y46" s="2">
        <f t="shared" si="6"/>
        <v>2</v>
      </c>
      <c r="Z46" s="462"/>
      <c r="AA46" s="431" t="s">
        <v>48</v>
      </c>
      <c r="AB46" s="464"/>
      <c r="AC46" s="191">
        <f t="shared" si="4"/>
        <v>45335</v>
      </c>
      <c r="AD46" s="501" t="s">
        <v>31</v>
      </c>
    </row>
    <row r="47" spans="1:30" ht="16.5" thickTop="1" thickBot="1" x14ac:dyDescent="0.3">
      <c r="A47" s="191">
        <f t="shared" si="5"/>
        <v>45336</v>
      </c>
      <c r="B47" s="27" t="s">
        <v>35</v>
      </c>
      <c r="C47" s="18"/>
      <c r="D47" s="32" t="s">
        <v>9</v>
      </c>
      <c r="E47" s="4"/>
      <c r="F47" s="43" t="s">
        <v>21</v>
      </c>
      <c r="G47" s="67"/>
      <c r="H47" s="67"/>
      <c r="I47" s="79"/>
      <c r="J47" s="423" t="s">
        <v>47</v>
      </c>
      <c r="K47" s="287"/>
      <c r="L47" s="95" t="s">
        <v>34</v>
      </c>
      <c r="M47" s="72" t="s">
        <v>23</v>
      </c>
      <c r="N47" s="79"/>
      <c r="O47" s="82" t="s">
        <v>20</v>
      </c>
      <c r="P47" s="482" t="s">
        <v>23</v>
      </c>
      <c r="Q47" s="483" t="s">
        <v>34</v>
      </c>
      <c r="R47" s="84" t="s">
        <v>19</v>
      </c>
      <c r="S47" s="190" t="s">
        <v>50</v>
      </c>
      <c r="U47" s="2">
        <f t="shared" si="0"/>
        <v>1</v>
      </c>
      <c r="V47" s="2">
        <f t="shared" si="1"/>
        <v>1</v>
      </c>
      <c r="W47" s="2">
        <f t="shared" si="2"/>
        <v>1</v>
      </c>
      <c r="X47" s="2">
        <f t="shared" si="3"/>
        <v>1</v>
      </c>
      <c r="Y47" s="2">
        <f t="shared" si="6"/>
        <v>2</v>
      </c>
      <c r="Z47" s="432" t="s">
        <v>38</v>
      </c>
      <c r="AB47" s="439" t="s">
        <v>15</v>
      </c>
      <c r="AC47" s="191">
        <f t="shared" si="4"/>
        <v>45336</v>
      </c>
      <c r="AD47" s="501" t="s">
        <v>31</v>
      </c>
    </row>
    <row r="48" spans="1:30" x14ac:dyDescent="0.25">
      <c r="A48" s="191">
        <f t="shared" si="5"/>
        <v>45337</v>
      </c>
      <c r="B48" s="27" t="s">
        <v>46</v>
      </c>
      <c r="C48" s="18"/>
      <c r="D48" s="32" t="s">
        <v>16</v>
      </c>
      <c r="E48" s="4"/>
      <c r="F48" s="43" t="s">
        <v>23</v>
      </c>
      <c r="G48" s="67"/>
      <c r="H48" s="67"/>
      <c r="I48" s="79"/>
      <c r="J48" s="51" t="s">
        <v>23</v>
      </c>
      <c r="K48" s="79"/>
      <c r="L48" s="95" t="s">
        <v>37</v>
      </c>
      <c r="M48" s="80" t="s">
        <v>21</v>
      </c>
      <c r="N48" s="79"/>
      <c r="O48" s="82" t="s">
        <v>34</v>
      </c>
      <c r="P48" s="94" t="s">
        <v>20</v>
      </c>
      <c r="Q48" s="83" t="s">
        <v>22</v>
      </c>
      <c r="R48" s="84" t="s">
        <v>19</v>
      </c>
      <c r="S48" s="190" t="s">
        <v>50</v>
      </c>
      <c r="U48" s="2">
        <f t="shared" si="0"/>
        <v>1</v>
      </c>
      <c r="V48" s="2">
        <f t="shared" si="1"/>
        <v>1</v>
      </c>
      <c r="W48" s="2">
        <f t="shared" si="2"/>
        <v>1</v>
      </c>
      <c r="X48" s="2">
        <f t="shared" si="3"/>
        <v>1</v>
      </c>
      <c r="Y48" s="2">
        <f t="shared" si="6"/>
        <v>2</v>
      </c>
      <c r="Z48" s="432"/>
      <c r="AB48" s="31"/>
      <c r="AC48" s="191">
        <f t="shared" si="4"/>
        <v>45337</v>
      </c>
      <c r="AD48" s="501" t="s">
        <v>31</v>
      </c>
    </row>
    <row r="49" spans="1:30" x14ac:dyDescent="0.25">
      <c r="A49" s="191">
        <f t="shared" si="5"/>
        <v>45338</v>
      </c>
      <c r="B49" s="27" t="s">
        <v>40</v>
      </c>
      <c r="C49" s="18"/>
      <c r="D49" s="32" t="s">
        <v>15</v>
      </c>
      <c r="E49" s="4"/>
      <c r="F49" s="43" t="s">
        <v>21</v>
      </c>
      <c r="G49" s="67"/>
      <c r="H49" s="67"/>
      <c r="I49" s="79"/>
      <c r="J49" s="52" t="s">
        <v>34</v>
      </c>
      <c r="K49" s="79"/>
      <c r="L49" s="95" t="s">
        <v>37</v>
      </c>
      <c r="M49" s="80" t="s">
        <v>34</v>
      </c>
      <c r="N49" s="79"/>
      <c r="O49" s="82" t="s">
        <v>20</v>
      </c>
      <c r="P49" s="96" t="s">
        <v>22</v>
      </c>
      <c r="Q49" s="83" t="s">
        <v>23</v>
      </c>
      <c r="R49" s="84" t="s">
        <v>19</v>
      </c>
      <c r="S49" s="192" t="s">
        <v>34</v>
      </c>
      <c r="U49" s="2">
        <f t="shared" si="0"/>
        <v>1</v>
      </c>
      <c r="V49" s="2">
        <f t="shared" si="1"/>
        <v>1</v>
      </c>
      <c r="W49" s="2">
        <f t="shared" si="2"/>
        <v>1</v>
      </c>
      <c r="X49" s="2">
        <f t="shared" si="3"/>
        <v>1</v>
      </c>
      <c r="Y49" s="2">
        <f t="shared" si="6"/>
        <v>1</v>
      </c>
      <c r="Z49" s="432"/>
      <c r="AB49" s="32"/>
      <c r="AC49" s="191">
        <f t="shared" si="4"/>
        <v>45338</v>
      </c>
      <c r="AD49" s="501" t="s">
        <v>31</v>
      </c>
    </row>
    <row r="50" spans="1:30" x14ac:dyDescent="0.25">
      <c r="A50" s="191">
        <f t="shared" si="5"/>
        <v>45339</v>
      </c>
      <c r="B50" s="27" t="s">
        <v>41</v>
      </c>
      <c r="C50" s="18"/>
      <c r="D50" s="32" t="s">
        <v>14</v>
      </c>
      <c r="E50" s="4"/>
      <c r="F50" s="43"/>
      <c r="G50" s="67"/>
      <c r="H50" s="67"/>
      <c r="I50" s="79"/>
      <c r="J50" s="52"/>
      <c r="K50" s="79"/>
      <c r="L50" s="95"/>
      <c r="M50" s="80"/>
      <c r="N50" s="79"/>
      <c r="O50" s="82" t="s">
        <v>42</v>
      </c>
      <c r="P50" s="96"/>
      <c r="Q50" s="83"/>
      <c r="R50" s="84"/>
      <c r="S50" s="192"/>
      <c r="U50" s="2">
        <f t="shared" si="0"/>
        <v>0</v>
      </c>
      <c r="V50" s="2">
        <f t="shared" si="1"/>
        <v>0</v>
      </c>
      <c r="W50" s="2">
        <f t="shared" si="2"/>
        <v>0</v>
      </c>
      <c r="X50" s="2">
        <f t="shared" si="3"/>
        <v>0</v>
      </c>
      <c r="Y50" s="2">
        <f t="shared" si="6"/>
        <v>0</v>
      </c>
      <c r="Z50" s="432"/>
      <c r="AB50" s="32"/>
      <c r="AC50" s="191">
        <f t="shared" si="4"/>
        <v>45339</v>
      </c>
      <c r="AD50" s="501" t="s">
        <v>31</v>
      </c>
    </row>
    <row r="51" spans="1:30" x14ac:dyDescent="0.25">
      <c r="A51" s="361">
        <f t="shared" si="5"/>
        <v>45340</v>
      </c>
      <c r="B51" s="28" t="s">
        <v>43</v>
      </c>
      <c r="C51" s="21"/>
      <c r="D51" s="33" t="s">
        <v>14</v>
      </c>
      <c r="E51" s="6"/>
      <c r="F51" s="44"/>
      <c r="G51" s="68"/>
      <c r="H51" s="68"/>
      <c r="I51" s="87"/>
      <c r="J51" s="53"/>
      <c r="K51" s="87"/>
      <c r="L51" s="97"/>
      <c r="M51" s="88"/>
      <c r="N51" s="87"/>
      <c r="O51" s="90" t="s">
        <v>42</v>
      </c>
      <c r="P51" s="98"/>
      <c r="Q51" s="91"/>
      <c r="R51" s="92"/>
      <c r="S51" s="507"/>
      <c r="T51" s="503"/>
      <c r="U51" s="504">
        <f t="shared" si="0"/>
        <v>0</v>
      </c>
      <c r="V51" s="504">
        <f t="shared" si="1"/>
        <v>0</v>
      </c>
      <c r="W51" s="504">
        <f t="shared" si="2"/>
        <v>0</v>
      </c>
      <c r="X51" s="504">
        <f t="shared" si="3"/>
        <v>0</v>
      </c>
      <c r="Y51" s="504">
        <f t="shared" si="6"/>
        <v>0</v>
      </c>
      <c r="Z51" s="505"/>
      <c r="AA51" s="510"/>
      <c r="AB51" s="33"/>
      <c r="AC51" s="193">
        <f t="shared" si="4"/>
        <v>45340</v>
      </c>
      <c r="AD51" s="501" t="s">
        <v>31</v>
      </c>
    </row>
    <row r="52" spans="1:30" x14ac:dyDescent="0.25">
      <c r="A52" s="362">
        <f t="shared" si="5"/>
        <v>45341</v>
      </c>
      <c r="B52" s="26" t="s">
        <v>28</v>
      </c>
      <c r="C52" s="17"/>
      <c r="D52" s="31" t="s">
        <v>12</v>
      </c>
      <c r="E52" s="60">
        <v>1</v>
      </c>
      <c r="F52" s="66"/>
      <c r="G52" s="46" t="s">
        <v>19</v>
      </c>
      <c r="H52" s="8" t="s">
        <v>20</v>
      </c>
      <c r="I52" s="69" t="s">
        <v>49</v>
      </c>
      <c r="J52" s="51" t="s">
        <v>23</v>
      </c>
      <c r="K52" s="71"/>
      <c r="L52" s="93" t="s">
        <v>21</v>
      </c>
      <c r="M52" s="72" t="s">
        <v>22</v>
      </c>
      <c r="N52" s="73" t="s">
        <v>34</v>
      </c>
      <c r="O52" s="74" t="s">
        <v>23</v>
      </c>
      <c r="P52" s="71"/>
      <c r="Q52" s="75" t="s">
        <v>34</v>
      </c>
      <c r="R52" s="76" t="s">
        <v>34</v>
      </c>
      <c r="S52" s="195"/>
      <c r="U52" s="2">
        <f t="shared" si="0"/>
        <v>1</v>
      </c>
      <c r="V52" s="2">
        <f t="shared" si="1"/>
        <v>1</v>
      </c>
      <c r="W52" s="2">
        <f t="shared" si="2"/>
        <v>1</v>
      </c>
      <c r="X52" s="2">
        <f t="shared" si="3"/>
        <v>1</v>
      </c>
      <c r="Y52" s="2">
        <f t="shared" si="6"/>
        <v>2</v>
      </c>
      <c r="Z52" s="432"/>
      <c r="AA52" s="509"/>
      <c r="AB52" s="31"/>
      <c r="AC52" s="189">
        <f t="shared" si="4"/>
        <v>45341</v>
      </c>
      <c r="AD52" s="501" t="s">
        <v>31</v>
      </c>
    </row>
    <row r="53" spans="1:30" x14ac:dyDescent="0.25">
      <c r="A53" s="191">
        <f t="shared" si="5"/>
        <v>45342</v>
      </c>
      <c r="B53" s="27" t="s">
        <v>45</v>
      </c>
      <c r="C53" s="18"/>
      <c r="D53" s="32" t="s">
        <v>13</v>
      </c>
      <c r="E53" s="61"/>
      <c r="F53" s="67"/>
      <c r="G53" s="47" t="s">
        <v>34</v>
      </c>
      <c r="H53" s="9" t="s">
        <v>20</v>
      </c>
      <c r="I53" s="77" t="s">
        <v>49</v>
      </c>
      <c r="J53" s="52" t="s">
        <v>23</v>
      </c>
      <c r="K53" s="79"/>
      <c r="L53" s="95" t="s">
        <v>19</v>
      </c>
      <c r="M53" s="80" t="s">
        <v>23</v>
      </c>
      <c r="N53" s="81" t="s">
        <v>22</v>
      </c>
      <c r="O53" s="82" t="s">
        <v>21</v>
      </c>
      <c r="P53" s="79"/>
      <c r="Q53" s="486" t="s">
        <v>23</v>
      </c>
      <c r="R53" s="84" t="s">
        <v>23</v>
      </c>
      <c r="S53" s="196"/>
      <c r="U53" s="2">
        <f t="shared" si="0"/>
        <v>1</v>
      </c>
      <c r="V53" s="2">
        <f t="shared" si="1"/>
        <v>1</v>
      </c>
      <c r="W53" s="2">
        <f t="shared" si="2"/>
        <v>1</v>
      </c>
      <c r="X53" s="2">
        <f t="shared" si="3"/>
        <v>1</v>
      </c>
      <c r="Y53" s="2">
        <f t="shared" si="6"/>
        <v>4</v>
      </c>
      <c r="Z53" s="432"/>
      <c r="AB53" s="437"/>
      <c r="AC53" s="191">
        <f t="shared" si="4"/>
        <v>45342</v>
      </c>
      <c r="AD53" s="501" t="s">
        <v>31</v>
      </c>
    </row>
    <row r="54" spans="1:30" x14ac:dyDescent="0.25">
      <c r="A54" s="191">
        <f t="shared" si="5"/>
        <v>45343</v>
      </c>
      <c r="B54" s="27" t="s">
        <v>35</v>
      </c>
      <c r="C54" s="18"/>
      <c r="D54" s="32" t="s">
        <v>11</v>
      </c>
      <c r="E54" s="61"/>
      <c r="F54" s="67"/>
      <c r="G54" s="47" t="s">
        <v>19</v>
      </c>
      <c r="H54" s="9" t="s">
        <v>20</v>
      </c>
      <c r="I54" s="77" t="s">
        <v>49</v>
      </c>
      <c r="J54" s="52" t="s">
        <v>23</v>
      </c>
      <c r="K54" s="79"/>
      <c r="L54" s="95" t="s">
        <v>22</v>
      </c>
      <c r="M54" s="80" t="s">
        <v>34</v>
      </c>
      <c r="N54" s="81" t="s">
        <v>23</v>
      </c>
      <c r="O54" s="82" t="s">
        <v>23</v>
      </c>
      <c r="P54" s="79"/>
      <c r="Q54" s="485" t="s">
        <v>21</v>
      </c>
      <c r="R54" s="418" t="s">
        <v>23</v>
      </c>
      <c r="S54" s="196"/>
      <c r="U54" s="2">
        <f t="shared" si="0"/>
        <v>1</v>
      </c>
      <c r="V54" s="2">
        <f t="shared" si="1"/>
        <v>1</v>
      </c>
      <c r="W54" s="2">
        <f t="shared" si="2"/>
        <v>1</v>
      </c>
      <c r="X54" s="2">
        <f t="shared" si="3"/>
        <v>1</v>
      </c>
      <c r="Y54" s="2">
        <f t="shared" si="6"/>
        <v>4</v>
      </c>
      <c r="Z54" s="432"/>
      <c r="AB54" s="439" t="s">
        <v>16</v>
      </c>
      <c r="AC54" s="191">
        <f t="shared" si="4"/>
        <v>45343</v>
      </c>
      <c r="AD54" s="501" t="s">
        <v>31</v>
      </c>
    </row>
    <row r="55" spans="1:30" x14ac:dyDescent="0.25">
      <c r="A55" s="191">
        <f t="shared" si="5"/>
        <v>45344</v>
      </c>
      <c r="B55" s="29" t="s">
        <v>46</v>
      </c>
      <c r="C55" s="18"/>
      <c r="D55" s="32" t="s">
        <v>12</v>
      </c>
      <c r="E55" s="61"/>
      <c r="F55" s="67"/>
      <c r="G55" s="47" t="s">
        <v>19</v>
      </c>
      <c r="H55" s="9" t="s">
        <v>34</v>
      </c>
      <c r="I55" s="79"/>
      <c r="J55" s="52" t="s">
        <v>21</v>
      </c>
      <c r="K55" s="79"/>
      <c r="L55" s="95" t="s">
        <v>23</v>
      </c>
      <c r="M55" s="80" t="s">
        <v>22</v>
      </c>
      <c r="N55" s="81" t="s">
        <v>20</v>
      </c>
      <c r="O55" s="82" t="s">
        <v>23</v>
      </c>
      <c r="P55" s="79"/>
      <c r="Q55" s="75" t="s">
        <v>23</v>
      </c>
      <c r="R55" s="84" t="s">
        <v>23</v>
      </c>
      <c r="S55" s="196"/>
      <c r="U55" s="2">
        <f t="shared" si="0"/>
        <v>1</v>
      </c>
      <c r="V55" s="2">
        <f t="shared" si="1"/>
        <v>1</v>
      </c>
      <c r="W55" s="2">
        <f t="shared" si="2"/>
        <v>1</v>
      </c>
      <c r="X55" s="2">
        <f t="shared" si="3"/>
        <v>1</v>
      </c>
      <c r="Y55" s="2">
        <f t="shared" si="6"/>
        <v>4</v>
      </c>
      <c r="Z55" s="432"/>
      <c r="AB55" s="31"/>
      <c r="AC55" s="191">
        <f t="shared" si="4"/>
        <v>45344</v>
      </c>
      <c r="AD55" s="501" t="s">
        <v>31</v>
      </c>
    </row>
    <row r="56" spans="1:30" x14ac:dyDescent="0.25">
      <c r="A56" s="191">
        <f t="shared" si="5"/>
        <v>45345</v>
      </c>
      <c r="B56" s="27" t="s">
        <v>40</v>
      </c>
      <c r="C56" s="18"/>
      <c r="D56" s="32" t="s">
        <v>13</v>
      </c>
      <c r="E56" s="61"/>
      <c r="F56" s="67"/>
      <c r="G56" s="47" t="s">
        <v>19</v>
      </c>
      <c r="H56" s="9" t="s">
        <v>20</v>
      </c>
      <c r="I56" s="79"/>
      <c r="J56" s="52" t="s">
        <v>34</v>
      </c>
      <c r="K56" s="79"/>
      <c r="L56" s="95" t="s">
        <v>34</v>
      </c>
      <c r="M56" s="80" t="s">
        <v>23</v>
      </c>
      <c r="N56" s="81" t="s">
        <v>22</v>
      </c>
      <c r="O56" s="82" t="s">
        <v>34</v>
      </c>
      <c r="P56" s="79"/>
      <c r="Q56" s="83" t="s">
        <v>21</v>
      </c>
      <c r="R56" s="84" t="s">
        <v>23</v>
      </c>
      <c r="S56" s="196"/>
      <c r="U56" s="2">
        <f t="shared" si="0"/>
        <v>1</v>
      </c>
      <c r="V56" s="2">
        <f t="shared" si="1"/>
        <v>1</v>
      </c>
      <c r="W56" s="2">
        <f t="shared" si="2"/>
        <v>1</v>
      </c>
      <c r="X56" s="2">
        <f t="shared" si="3"/>
        <v>1</v>
      </c>
      <c r="Y56" s="2">
        <f t="shared" si="6"/>
        <v>2</v>
      </c>
      <c r="Z56" s="432"/>
      <c r="AB56" s="32"/>
      <c r="AC56" s="191">
        <f t="shared" si="4"/>
        <v>45345</v>
      </c>
      <c r="AD56" s="501" t="s">
        <v>31</v>
      </c>
    </row>
    <row r="57" spans="1:30" x14ac:dyDescent="0.25">
      <c r="A57" s="191">
        <f t="shared" si="5"/>
        <v>45346</v>
      </c>
      <c r="B57" s="27" t="s">
        <v>41</v>
      </c>
      <c r="C57" s="18"/>
      <c r="D57" s="32" t="s">
        <v>7</v>
      </c>
      <c r="E57" s="61"/>
      <c r="F57" s="67"/>
      <c r="G57" s="47"/>
      <c r="H57" s="9" t="s">
        <v>42</v>
      </c>
      <c r="I57" s="79"/>
      <c r="J57" s="52"/>
      <c r="K57" s="79"/>
      <c r="L57" s="95"/>
      <c r="M57" s="80"/>
      <c r="N57" s="81"/>
      <c r="O57" s="82"/>
      <c r="P57" s="79"/>
      <c r="Q57" s="83"/>
      <c r="R57" s="84"/>
      <c r="S57" s="196"/>
      <c r="U57" s="2">
        <f t="shared" si="0"/>
        <v>0</v>
      </c>
      <c r="V57" s="2">
        <f t="shared" si="1"/>
        <v>0</v>
      </c>
      <c r="W57" s="2">
        <f t="shared" si="2"/>
        <v>0</v>
      </c>
      <c r="X57" s="2">
        <f t="shared" si="3"/>
        <v>0</v>
      </c>
      <c r="Y57" s="2">
        <f t="shared" si="6"/>
        <v>0</v>
      </c>
      <c r="Z57" s="432"/>
      <c r="AB57" s="32"/>
      <c r="AC57" s="191">
        <f t="shared" si="4"/>
        <v>45346</v>
      </c>
      <c r="AD57" s="501" t="s">
        <v>31</v>
      </c>
    </row>
    <row r="58" spans="1:30" x14ac:dyDescent="0.25">
      <c r="A58" s="193">
        <f t="shared" si="5"/>
        <v>45347</v>
      </c>
      <c r="B58" s="28" t="s">
        <v>43</v>
      </c>
      <c r="C58" s="21"/>
      <c r="D58" s="33" t="s">
        <v>7</v>
      </c>
      <c r="E58" s="62"/>
      <c r="F58" s="68"/>
      <c r="G58" s="48"/>
      <c r="H58" s="10" t="s">
        <v>42</v>
      </c>
      <c r="I58" s="87"/>
      <c r="J58" s="53"/>
      <c r="K58" s="87"/>
      <c r="L58" s="97"/>
      <c r="M58" s="88"/>
      <c r="N58" s="89"/>
      <c r="O58" s="90"/>
      <c r="P58" s="87"/>
      <c r="Q58" s="91"/>
      <c r="R58" s="92"/>
      <c r="S58" s="87"/>
      <c r="T58" s="503"/>
      <c r="U58" s="504">
        <f t="shared" si="0"/>
        <v>0</v>
      </c>
      <c r="V58" s="504">
        <f t="shared" si="1"/>
        <v>0</v>
      </c>
      <c r="W58" s="504">
        <f t="shared" si="2"/>
        <v>0</v>
      </c>
      <c r="X58" s="504">
        <f t="shared" si="3"/>
        <v>0</v>
      </c>
      <c r="Y58" s="504">
        <f t="shared" si="6"/>
        <v>0</v>
      </c>
      <c r="Z58" s="505"/>
      <c r="AA58" s="510"/>
      <c r="AB58" s="511"/>
      <c r="AC58" s="513">
        <f t="shared" si="4"/>
        <v>45347</v>
      </c>
      <c r="AD58" s="501" t="s">
        <v>31</v>
      </c>
    </row>
    <row r="59" spans="1:30" x14ac:dyDescent="0.25">
      <c r="A59" s="189">
        <f t="shared" si="5"/>
        <v>45348</v>
      </c>
      <c r="B59" s="26" t="s">
        <v>28</v>
      </c>
      <c r="C59" s="17"/>
      <c r="D59" s="31" t="s">
        <v>17</v>
      </c>
      <c r="E59" s="60">
        <v>2</v>
      </c>
      <c r="F59" s="66"/>
      <c r="G59" s="66"/>
      <c r="H59" s="8" t="s">
        <v>34</v>
      </c>
      <c r="I59" s="69" t="s">
        <v>23</v>
      </c>
      <c r="J59" s="51" t="s">
        <v>21</v>
      </c>
      <c r="K59" s="70" t="s">
        <v>34</v>
      </c>
      <c r="L59" s="71"/>
      <c r="M59" s="72" t="s">
        <v>51</v>
      </c>
      <c r="N59" s="71"/>
      <c r="O59" s="292" t="s">
        <v>20</v>
      </c>
      <c r="P59" s="71"/>
      <c r="Q59" s="71"/>
      <c r="R59" s="76" t="s">
        <v>22</v>
      </c>
      <c r="S59" s="190" t="s">
        <v>19</v>
      </c>
      <c r="U59" s="2">
        <f t="shared" si="0"/>
        <v>1</v>
      </c>
      <c r="V59" s="2">
        <f t="shared" si="1"/>
        <v>1</v>
      </c>
      <c r="W59" s="2">
        <f t="shared" si="2"/>
        <v>1</v>
      </c>
      <c r="X59" s="2">
        <f t="shared" si="3"/>
        <v>1</v>
      </c>
      <c r="Y59" s="2">
        <f t="shared" si="6"/>
        <v>1</v>
      </c>
      <c r="Z59" s="432"/>
      <c r="AB59" s="31"/>
      <c r="AC59" s="189">
        <f t="shared" si="4"/>
        <v>45348</v>
      </c>
      <c r="AD59" s="501" t="s">
        <v>31</v>
      </c>
    </row>
    <row r="60" spans="1:30" x14ac:dyDescent="0.25">
      <c r="A60" s="191">
        <f t="shared" si="5"/>
        <v>45349</v>
      </c>
      <c r="B60" s="27" t="s">
        <v>45</v>
      </c>
      <c r="C60" s="18"/>
      <c r="D60" s="32" t="s">
        <v>14</v>
      </c>
      <c r="E60" s="61"/>
      <c r="F60" s="67"/>
      <c r="G60" s="67"/>
      <c r="H60" s="9" t="s">
        <v>23</v>
      </c>
      <c r="I60" s="77" t="s">
        <v>19</v>
      </c>
      <c r="J60" s="52" t="s">
        <v>23</v>
      </c>
      <c r="K60" s="288" t="s">
        <v>21</v>
      </c>
      <c r="L60" s="79"/>
      <c r="M60" s="80" t="s">
        <v>20</v>
      </c>
      <c r="N60" s="79"/>
      <c r="O60" s="424" t="s">
        <v>47</v>
      </c>
      <c r="P60" s="287"/>
      <c r="Q60" s="79"/>
      <c r="R60" s="84" t="s">
        <v>23</v>
      </c>
      <c r="S60" s="192" t="s">
        <v>34</v>
      </c>
      <c r="U60" s="2">
        <f t="shared" si="0"/>
        <v>1</v>
      </c>
      <c r="V60" s="2">
        <f t="shared" si="1"/>
        <v>1</v>
      </c>
      <c r="W60" s="2">
        <f t="shared" si="2"/>
        <v>1</v>
      </c>
      <c r="X60" s="2">
        <f t="shared" si="3"/>
        <v>1</v>
      </c>
      <c r="Y60" s="2">
        <f t="shared" si="6"/>
        <v>3</v>
      </c>
      <c r="Z60" s="432"/>
      <c r="AB60" s="437"/>
      <c r="AC60" s="191">
        <f t="shared" si="4"/>
        <v>45349</v>
      </c>
      <c r="AD60" s="501" t="s">
        <v>31</v>
      </c>
    </row>
    <row r="61" spans="1:30" x14ac:dyDescent="0.25">
      <c r="A61" s="191">
        <f t="shared" si="5"/>
        <v>45350</v>
      </c>
      <c r="B61" s="27" t="s">
        <v>35</v>
      </c>
      <c r="C61" s="18"/>
      <c r="D61" s="32" t="s">
        <v>8</v>
      </c>
      <c r="E61" s="61"/>
      <c r="F61" s="67"/>
      <c r="G61" s="67"/>
      <c r="H61" s="9" t="s">
        <v>21</v>
      </c>
      <c r="I61" s="77" t="s">
        <v>22</v>
      </c>
      <c r="J61" s="286" t="s">
        <v>23</v>
      </c>
      <c r="K61" s="487" t="s">
        <v>23</v>
      </c>
      <c r="L61" s="287"/>
      <c r="M61" s="80" t="s">
        <v>20</v>
      </c>
      <c r="N61" s="79"/>
      <c r="O61" s="74" t="s">
        <v>23</v>
      </c>
      <c r="P61" s="79"/>
      <c r="Q61" s="79"/>
      <c r="R61" s="84" t="s">
        <v>34</v>
      </c>
      <c r="S61" s="192" t="s">
        <v>19</v>
      </c>
      <c r="U61" s="2">
        <f t="shared" si="0"/>
        <v>1</v>
      </c>
      <c r="V61" s="2">
        <f t="shared" si="1"/>
        <v>1</v>
      </c>
      <c r="W61" s="2">
        <f t="shared" si="2"/>
        <v>1</v>
      </c>
      <c r="X61" s="2">
        <f t="shared" si="3"/>
        <v>1</v>
      </c>
      <c r="Y61" s="2">
        <f t="shared" si="6"/>
        <v>3</v>
      </c>
      <c r="Z61" s="432" t="s">
        <v>38</v>
      </c>
      <c r="AB61" s="439" t="s">
        <v>10</v>
      </c>
      <c r="AC61" s="191">
        <f t="shared" si="4"/>
        <v>45350</v>
      </c>
      <c r="AD61" s="501" t="s">
        <v>31</v>
      </c>
    </row>
    <row r="62" spans="1:30" x14ac:dyDescent="0.25">
      <c r="A62" s="191">
        <f t="shared" si="5"/>
        <v>45351</v>
      </c>
      <c r="B62" s="27" t="s">
        <v>46</v>
      </c>
      <c r="C62" s="18"/>
      <c r="D62" s="32" t="s">
        <v>17</v>
      </c>
      <c r="E62" s="61"/>
      <c r="F62" s="67"/>
      <c r="G62" s="67"/>
      <c r="H62" s="9" t="s">
        <v>23</v>
      </c>
      <c r="I62" s="77" t="s">
        <v>23</v>
      </c>
      <c r="J62" s="52" t="s">
        <v>21</v>
      </c>
      <c r="K62" s="70" t="s">
        <v>20</v>
      </c>
      <c r="L62" s="79"/>
      <c r="M62" s="80" t="s">
        <v>34</v>
      </c>
      <c r="N62" s="79"/>
      <c r="O62" s="82" t="s">
        <v>34</v>
      </c>
      <c r="P62" s="79"/>
      <c r="Q62" s="79"/>
      <c r="R62" s="84" t="s">
        <v>22</v>
      </c>
      <c r="S62" s="192" t="s">
        <v>19</v>
      </c>
      <c r="U62" s="2">
        <f t="shared" si="0"/>
        <v>1</v>
      </c>
      <c r="V62" s="2">
        <f t="shared" si="1"/>
        <v>1</v>
      </c>
      <c r="W62" s="2">
        <f t="shared" si="2"/>
        <v>1</v>
      </c>
      <c r="X62" s="2">
        <f t="shared" si="3"/>
        <v>1</v>
      </c>
      <c r="Y62" s="2">
        <f t="shared" si="6"/>
        <v>2</v>
      </c>
      <c r="Z62" s="432"/>
      <c r="AB62" s="31"/>
      <c r="AC62" s="191">
        <f t="shared" si="4"/>
        <v>45351</v>
      </c>
      <c r="AD62" s="501" t="s">
        <v>31</v>
      </c>
    </row>
    <row r="63" spans="1:30" x14ac:dyDescent="0.25">
      <c r="A63" s="191">
        <f t="shared" si="5"/>
        <v>45352</v>
      </c>
      <c r="B63" s="27" t="s">
        <v>40</v>
      </c>
      <c r="C63" s="18"/>
      <c r="D63" s="32" t="s">
        <v>14</v>
      </c>
      <c r="E63" s="61"/>
      <c r="F63" s="67"/>
      <c r="G63" s="67"/>
      <c r="H63" s="9" t="s">
        <v>21</v>
      </c>
      <c r="I63" s="77" t="s">
        <v>34</v>
      </c>
      <c r="J63" s="52" t="s">
        <v>34</v>
      </c>
      <c r="K63" s="78" t="s">
        <v>23</v>
      </c>
      <c r="L63" s="79"/>
      <c r="M63" s="80" t="s">
        <v>20</v>
      </c>
      <c r="N63" s="79"/>
      <c r="O63" s="82" t="s">
        <v>22</v>
      </c>
      <c r="P63" s="79"/>
      <c r="Q63" s="79"/>
      <c r="R63" s="84" t="s">
        <v>23</v>
      </c>
      <c r="S63" s="192" t="s">
        <v>19</v>
      </c>
      <c r="U63" s="2">
        <f t="shared" si="0"/>
        <v>1</v>
      </c>
      <c r="V63" s="2">
        <f t="shared" si="1"/>
        <v>1</v>
      </c>
      <c r="W63" s="2">
        <f t="shared" si="2"/>
        <v>1</v>
      </c>
      <c r="X63" s="2">
        <f t="shared" si="3"/>
        <v>1</v>
      </c>
      <c r="Y63" s="2">
        <f t="shared" si="6"/>
        <v>2</v>
      </c>
      <c r="Z63" s="432"/>
      <c r="AB63" s="32"/>
      <c r="AC63" s="191">
        <f t="shared" si="4"/>
        <v>45352</v>
      </c>
      <c r="AD63" s="501" t="s">
        <v>31</v>
      </c>
    </row>
    <row r="64" spans="1:30" x14ac:dyDescent="0.25">
      <c r="A64" s="191">
        <f t="shared" si="5"/>
        <v>45353</v>
      </c>
      <c r="B64" s="27" t="s">
        <v>41</v>
      </c>
      <c r="C64" s="18"/>
      <c r="D64" s="32" t="s">
        <v>12</v>
      </c>
      <c r="E64" s="61"/>
      <c r="F64" s="67"/>
      <c r="G64" s="67"/>
      <c r="H64" s="9"/>
      <c r="I64" s="77"/>
      <c r="J64" s="52"/>
      <c r="K64" s="78"/>
      <c r="L64" s="79"/>
      <c r="M64" s="80" t="s">
        <v>42</v>
      </c>
      <c r="N64" s="79"/>
      <c r="O64" s="82"/>
      <c r="P64" s="79"/>
      <c r="Q64" s="79"/>
      <c r="R64" s="84"/>
      <c r="S64" s="192"/>
      <c r="U64" s="2">
        <f t="shared" si="0"/>
        <v>0</v>
      </c>
      <c r="V64" s="2">
        <f t="shared" si="1"/>
        <v>0</v>
      </c>
      <c r="W64" s="2">
        <f t="shared" si="2"/>
        <v>0</v>
      </c>
      <c r="X64" s="2">
        <f t="shared" si="3"/>
        <v>0</v>
      </c>
      <c r="Y64" s="2">
        <f t="shared" si="6"/>
        <v>0</v>
      </c>
      <c r="Z64" s="432"/>
      <c r="AB64" s="32"/>
      <c r="AC64" s="191">
        <f t="shared" si="4"/>
        <v>45353</v>
      </c>
      <c r="AD64" s="501" t="s">
        <v>31</v>
      </c>
    </row>
    <row r="65" spans="1:30" x14ac:dyDescent="0.25">
      <c r="A65" s="361">
        <f t="shared" si="5"/>
        <v>45354</v>
      </c>
      <c r="B65" s="28" t="s">
        <v>43</v>
      </c>
      <c r="C65" s="21"/>
      <c r="D65" s="33" t="s">
        <v>12</v>
      </c>
      <c r="E65" s="62"/>
      <c r="F65" s="68"/>
      <c r="G65" s="68"/>
      <c r="H65" s="10"/>
      <c r="I65" s="85"/>
      <c r="J65" s="53"/>
      <c r="K65" s="86"/>
      <c r="L65" s="87"/>
      <c r="M65" s="88" t="s">
        <v>42</v>
      </c>
      <c r="N65" s="87"/>
      <c r="O65" s="90"/>
      <c r="P65" s="87"/>
      <c r="Q65" s="87"/>
      <c r="R65" s="92"/>
      <c r="S65" s="507"/>
      <c r="T65" s="503"/>
      <c r="U65" s="504">
        <f t="shared" si="0"/>
        <v>0</v>
      </c>
      <c r="V65" s="504">
        <f t="shared" si="1"/>
        <v>0</v>
      </c>
      <c r="W65" s="504">
        <f t="shared" si="2"/>
        <v>0</v>
      </c>
      <c r="X65" s="504">
        <f t="shared" si="3"/>
        <v>0</v>
      </c>
      <c r="Y65" s="504">
        <f t="shared" si="6"/>
        <v>0</v>
      </c>
      <c r="Z65" s="505"/>
      <c r="AA65" s="510"/>
      <c r="AB65" s="33"/>
      <c r="AC65" s="193">
        <f t="shared" si="4"/>
        <v>45354</v>
      </c>
      <c r="AD65" s="501" t="s">
        <v>31</v>
      </c>
    </row>
    <row r="66" spans="1:30" x14ac:dyDescent="0.25">
      <c r="A66" s="362">
        <f t="shared" si="5"/>
        <v>45355</v>
      </c>
      <c r="B66" s="26" t="s">
        <v>28</v>
      </c>
      <c r="C66" s="17"/>
      <c r="D66" s="31" t="s">
        <v>5</v>
      </c>
      <c r="E66" s="4">
        <v>3</v>
      </c>
      <c r="F66" s="42" t="s">
        <v>22</v>
      </c>
      <c r="G66" s="46" t="s">
        <v>34</v>
      </c>
      <c r="H66" s="66"/>
      <c r="I66" s="69" t="s">
        <v>49</v>
      </c>
      <c r="J66" s="51" t="s">
        <v>23</v>
      </c>
      <c r="K66" s="70" t="s">
        <v>19</v>
      </c>
      <c r="L66" s="93" t="s">
        <v>23</v>
      </c>
      <c r="M66" s="72" t="s">
        <v>23</v>
      </c>
      <c r="N66" s="73" t="s">
        <v>21</v>
      </c>
      <c r="O66" s="74" t="s">
        <v>34</v>
      </c>
      <c r="P66" s="94" t="s">
        <v>20</v>
      </c>
      <c r="Q66" s="71"/>
      <c r="R66" s="71"/>
      <c r="S66" s="195"/>
      <c r="U66" s="2">
        <f t="shared" si="0"/>
        <v>1</v>
      </c>
      <c r="V66" s="2">
        <f t="shared" si="1"/>
        <v>1</v>
      </c>
      <c r="W66" s="2">
        <f t="shared" si="2"/>
        <v>1</v>
      </c>
      <c r="X66" s="2">
        <f t="shared" si="3"/>
        <v>1</v>
      </c>
      <c r="Y66" s="2">
        <f t="shared" si="6"/>
        <v>3</v>
      </c>
      <c r="Z66" s="432"/>
      <c r="AB66" s="31"/>
      <c r="AC66" s="189">
        <f t="shared" si="4"/>
        <v>45355</v>
      </c>
      <c r="AD66" s="501" t="s">
        <v>31</v>
      </c>
    </row>
    <row r="67" spans="1:30" x14ac:dyDescent="0.25">
      <c r="A67" s="191">
        <f t="shared" si="5"/>
        <v>45356</v>
      </c>
      <c r="B67" s="27" t="s">
        <v>45</v>
      </c>
      <c r="C67" s="18"/>
      <c r="D67" s="32" t="s">
        <v>9</v>
      </c>
      <c r="E67" s="4"/>
      <c r="F67" s="43" t="s">
        <v>23</v>
      </c>
      <c r="G67" s="47" t="s">
        <v>21</v>
      </c>
      <c r="H67" s="67"/>
      <c r="I67" s="77" t="s">
        <v>49</v>
      </c>
      <c r="J67" s="52" t="s">
        <v>22</v>
      </c>
      <c r="K67" s="78" t="s">
        <v>34</v>
      </c>
      <c r="L67" s="95" t="s">
        <v>23</v>
      </c>
      <c r="M67" s="303" t="s">
        <v>34</v>
      </c>
      <c r="N67" s="81" t="s">
        <v>19</v>
      </c>
      <c r="O67" s="82" t="s">
        <v>23</v>
      </c>
      <c r="P67" s="96" t="s">
        <v>20</v>
      </c>
      <c r="Q67" s="79"/>
      <c r="R67" s="79"/>
      <c r="S67" s="196"/>
      <c r="U67" s="2">
        <f t="shared" si="0"/>
        <v>1</v>
      </c>
      <c r="V67" s="2">
        <f t="shared" si="1"/>
        <v>1</v>
      </c>
      <c r="W67" s="2">
        <f t="shared" si="2"/>
        <v>1</v>
      </c>
      <c r="X67" s="2">
        <f t="shared" si="3"/>
        <v>1</v>
      </c>
      <c r="Y67" s="2">
        <f t="shared" si="6"/>
        <v>3</v>
      </c>
      <c r="Z67" s="432"/>
      <c r="AB67" s="437"/>
      <c r="AC67" s="191">
        <f t="shared" si="4"/>
        <v>45356</v>
      </c>
      <c r="AD67" s="501" t="s">
        <v>31</v>
      </c>
    </row>
    <row r="68" spans="1:30" x14ac:dyDescent="0.25">
      <c r="A68" s="191">
        <f t="shared" si="5"/>
        <v>45357</v>
      </c>
      <c r="B68" s="27" t="s">
        <v>35</v>
      </c>
      <c r="C68" s="18"/>
      <c r="D68" s="32" t="s">
        <v>13</v>
      </c>
      <c r="E68" s="4"/>
      <c r="F68" s="43" t="s">
        <v>34</v>
      </c>
      <c r="G68" s="47" t="s">
        <v>23</v>
      </c>
      <c r="H68" s="67"/>
      <c r="I68" s="77" t="s">
        <v>49</v>
      </c>
      <c r="J68" s="52" t="s">
        <v>23</v>
      </c>
      <c r="K68" s="78" t="s">
        <v>19</v>
      </c>
      <c r="L68" s="95" t="s">
        <v>34</v>
      </c>
      <c r="M68" s="488" t="s">
        <v>21</v>
      </c>
      <c r="N68" s="489" t="s">
        <v>22</v>
      </c>
      <c r="O68" s="82" t="s">
        <v>23</v>
      </c>
      <c r="P68" s="96" t="s">
        <v>20</v>
      </c>
      <c r="Q68" s="79"/>
      <c r="R68" s="79"/>
      <c r="S68" s="196"/>
      <c r="U68" s="2">
        <f t="shared" ref="U68:U131" si="7">COUNTIF(F68:S68,"POD 1")</f>
        <v>1</v>
      </c>
      <c r="V68" s="2">
        <f t="shared" ref="V68:V131" si="8">COUNTIF(F68:S68,"POD 2")</f>
        <v>1</v>
      </c>
      <c r="W68" s="2">
        <f t="shared" ref="W68:W131" si="9">COUNTIF(F68:S68,"Back-up")</f>
        <v>1</v>
      </c>
      <c r="X68" s="2">
        <f t="shared" ref="X68:X131" si="10">COUNTIF(F68:S68,"Outreach")+COUNTIF(F68:S68,"Outreach/QF")</f>
        <v>1</v>
      </c>
      <c r="Y68" s="2">
        <f t="shared" si="6"/>
        <v>3</v>
      </c>
      <c r="Z68" s="432"/>
      <c r="AB68" s="439" t="s">
        <v>12</v>
      </c>
      <c r="AC68" s="191">
        <f t="shared" ref="AC68:AC131" si="11">AC67+1</f>
        <v>45357</v>
      </c>
      <c r="AD68" s="501" t="s">
        <v>31</v>
      </c>
    </row>
    <row r="69" spans="1:30" x14ac:dyDescent="0.25">
      <c r="A69" s="191">
        <f t="shared" ref="A69:A132" si="12">A68+1</f>
        <v>45358</v>
      </c>
      <c r="B69" s="27" t="s">
        <v>46</v>
      </c>
      <c r="C69" s="18"/>
      <c r="D69" s="32" t="s">
        <v>5</v>
      </c>
      <c r="E69" s="4"/>
      <c r="F69" s="43" t="s">
        <v>22</v>
      </c>
      <c r="G69" s="47" t="s">
        <v>23</v>
      </c>
      <c r="H69" s="67"/>
      <c r="I69" s="79"/>
      <c r="J69" s="52" t="s">
        <v>21</v>
      </c>
      <c r="K69" s="78" t="s">
        <v>19</v>
      </c>
      <c r="L69" s="95" t="s">
        <v>20</v>
      </c>
      <c r="M69" s="72" t="s">
        <v>23</v>
      </c>
      <c r="N69" s="81" t="s">
        <v>23</v>
      </c>
      <c r="O69" s="82" t="s">
        <v>23</v>
      </c>
      <c r="P69" s="96" t="s">
        <v>34</v>
      </c>
      <c r="Q69" s="79"/>
      <c r="R69" s="79"/>
      <c r="S69" s="196"/>
      <c r="U69" s="2">
        <f t="shared" si="7"/>
        <v>1</v>
      </c>
      <c r="V69" s="2">
        <f t="shared" si="8"/>
        <v>1</v>
      </c>
      <c r="W69" s="2">
        <f t="shared" si="9"/>
        <v>1</v>
      </c>
      <c r="X69" s="2">
        <f t="shared" si="10"/>
        <v>1</v>
      </c>
      <c r="Y69" s="2">
        <f t="shared" ref="Y69:Y132" si="13">COUNTIF(F69:S69,"CST")</f>
        <v>4</v>
      </c>
      <c r="Z69" s="432"/>
      <c r="AB69" s="31"/>
      <c r="AC69" s="191">
        <f t="shared" si="11"/>
        <v>45358</v>
      </c>
      <c r="AD69" s="501" t="s">
        <v>31</v>
      </c>
    </row>
    <row r="70" spans="1:30" x14ac:dyDescent="0.25">
      <c r="A70" s="191">
        <f t="shared" si="12"/>
        <v>45359</v>
      </c>
      <c r="B70" s="27" t="s">
        <v>40</v>
      </c>
      <c r="C70" s="18"/>
      <c r="D70" s="32" t="s">
        <v>6</v>
      </c>
      <c r="E70" s="4"/>
      <c r="F70" s="43" t="s">
        <v>23</v>
      </c>
      <c r="G70" s="47" t="s">
        <v>22</v>
      </c>
      <c r="H70" s="67"/>
      <c r="I70" s="79"/>
      <c r="J70" s="52" t="s">
        <v>34</v>
      </c>
      <c r="K70" s="78" t="s">
        <v>19</v>
      </c>
      <c r="L70" s="95" t="s">
        <v>23</v>
      </c>
      <c r="M70" s="80" t="s">
        <v>23</v>
      </c>
      <c r="N70" s="81" t="s">
        <v>34</v>
      </c>
      <c r="O70" s="82" t="s">
        <v>21</v>
      </c>
      <c r="P70" s="96" t="s">
        <v>20</v>
      </c>
      <c r="Q70" s="79"/>
      <c r="R70" s="79"/>
      <c r="S70" s="196"/>
      <c r="U70" s="2">
        <f t="shared" si="7"/>
        <v>1</v>
      </c>
      <c r="V70" s="2">
        <f t="shared" si="8"/>
        <v>1</v>
      </c>
      <c r="W70" s="2">
        <f t="shared" si="9"/>
        <v>1</v>
      </c>
      <c r="X70" s="2">
        <f t="shared" si="10"/>
        <v>1</v>
      </c>
      <c r="Y70" s="2">
        <f t="shared" si="13"/>
        <v>3</v>
      </c>
      <c r="Z70" s="432"/>
      <c r="AB70" s="32"/>
      <c r="AC70" s="191">
        <f t="shared" si="11"/>
        <v>45359</v>
      </c>
      <c r="AD70" s="501" t="s">
        <v>31</v>
      </c>
    </row>
    <row r="71" spans="1:30" x14ac:dyDescent="0.25">
      <c r="A71" s="191">
        <f t="shared" si="12"/>
        <v>45360</v>
      </c>
      <c r="B71" s="27" t="s">
        <v>41</v>
      </c>
      <c r="C71" s="18"/>
      <c r="D71" s="32" t="s">
        <v>15</v>
      </c>
      <c r="E71" s="4"/>
      <c r="F71" s="43"/>
      <c r="G71" s="47"/>
      <c r="H71" s="67"/>
      <c r="I71" s="79"/>
      <c r="J71" s="52"/>
      <c r="K71" s="78"/>
      <c r="L71" s="95"/>
      <c r="M71" s="80"/>
      <c r="N71" s="81"/>
      <c r="O71" s="82"/>
      <c r="P71" s="96" t="s">
        <v>42</v>
      </c>
      <c r="Q71" s="79"/>
      <c r="R71" s="79"/>
      <c r="S71" s="196"/>
      <c r="U71" s="2">
        <f t="shared" si="7"/>
        <v>0</v>
      </c>
      <c r="V71" s="2">
        <f t="shared" si="8"/>
        <v>0</v>
      </c>
      <c r="W71" s="2">
        <f t="shared" si="9"/>
        <v>0</v>
      </c>
      <c r="X71" s="2">
        <f t="shared" si="10"/>
        <v>0</v>
      </c>
      <c r="Y71" s="2">
        <f t="shared" si="13"/>
        <v>0</v>
      </c>
      <c r="Z71" s="432"/>
      <c r="AB71" s="32"/>
      <c r="AC71" s="191">
        <f t="shared" si="11"/>
        <v>45360</v>
      </c>
      <c r="AD71" s="501" t="s">
        <v>31</v>
      </c>
    </row>
    <row r="72" spans="1:30" x14ac:dyDescent="0.25">
      <c r="A72" s="361">
        <f t="shared" si="12"/>
        <v>45361</v>
      </c>
      <c r="B72" s="28" t="s">
        <v>43</v>
      </c>
      <c r="C72" s="21"/>
      <c r="D72" s="33" t="s">
        <v>15</v>
      </c>
      <c r="E72" s="6"/>
      <c r="F72" s="44"/>
      <c r="G72" s="48"/>
      <c r="H72" s="68"/>
      <c r="I72" s="87"/>
      <c r="J72" s="53"/>
      <c r="K72" s="86"/>
      <c r="L72" s="97"/>
      <c r="M72" s="88"/>
      <c r="N72" s="89"/>
      <c r="O72" s="90"/>
      <c r="P72" s="98" t="s">
        <v>42</v>
      </c>
      <c r="Q72" s="87"/>
      <c r="R72" s="87"/>
      <c r="S72" s="87"/>
      <c r="T72" s="503"/>
      <c r="U72" s="504">
        <f t="shared" si="7"/>
        <v>0</v>
      </c>
      <c r="V72" s="504">
        <f t="shared" si="8"/>
        <v>0</v>
      </c>
      <c r="W72" s="504">
        <f t="shared" si="9"/>
        <v>0</v>
      </c>
      <c r="X72" s="504">
        <f t="shared" si="10"/>
        <v>0</v>
      </c>
      <c r="Y72" s="504">
        <f t="shared" si="13"/>
        <v>0</v>
      </c>
      <c r="Z72" s="505"/>
      <c r="AA72" s="506"/>
      <c r="AB72" s="508"/>
      <c r="AC72" s="361">
        <f t="shared" si="11"/>
        <v>45361</v>
      </c>
      <c r="AD72" s="501" t="s">
        <v>31</v>
      </c>
    </row>
    <row r="73" spans="1:30" x14ac:dyDescent="0.25">
      <c r="A73" s="362">
        <f t="shared" si="12"/>
        <v>45362</v>
      </c>
      <c r="B73" s="26" t="s">
        <v>28</v>
      </c>
      <c r="C73" s="17"/>
      <c r="D73" s="31" t="s">
        <v>17</v>
      </c>
      <c r="E73" s="4">
        <v>4</v>
      </c>
      <c r="F73" s="42" t="s">
        <v>52</v>
      </c>
      <c r="G73" s="66"/>
      <c r="H73" s="66"/>
      <c r="I73" s="71"/>
      <c r="J73" s="51" t="s">
        <v>21</v>
      </c>
      <c r="K73" s="71"/>
      <c r="L73" s="93" t="s">
        <v>34</v>
      </c>
      <c r="M73" s="72" t="s">
        <v>50</v>
      </c>
      <c r="N73" s="71"/>
      <c r="O73" s="74" t="s">
        <v>20</v>
      </c>
      <c r="P73" s="71" t="s">
        <v>44</v>
      </c>
      <c r="Q73" s="75" t="s">
        <v>19</v>
      </c>
      <c r="R73" s="76" t="s">
        <v>22</v>
      </c>
      <c r="S73" s="190" t="s">
        <v>34</v>
      </c>
      <c r="U73" s="2">
        <f t="shared" si="7"/>
        <v>1</v>
      </c>
      <c r="V73" s="2">
        <f t="shared" si="8"/>
        <v>1</v>
      </c>
      <c r="W73" s="2">
        <f t="shared" si="9"/>
        <v>1</v>
      </c>
      <c r="X73" s="2">
        <f t="shared" si="10"/>
        <v>1</v>
      </c>
      <c r="Y73" s="2">
        <f t="shared" si="13"/>
        <v>0</v>
      </c>
      <c r="Z73" s="432"/>
      <c r="AB73" s="438"/>
      <c r="AC73" s="362">
        <f t="shared" si="11"/>
        <v>45362</v>
      </c>
      <c r="AD73" s="501" t="s">
        <v>31</v>
      </c>
    </row>
    <row r="74" spans="1:30" x14ac:dyDescent="0.25">
      <c r="A74" s="191">
        <f t="shared" si="12"/>
        <v>45363</v>
      </c>
      <c r="B74" s="27" t="s">
        <v>45</v>
      </c>
      <c r="C74" s="18"/>
      <c r="D74" s="32" t="s">
        <v>18</v>
      </c>
      <c r="E74" s="4"/>
      <c r="F74" s="42" t="s">
        <v>52</v>
      </c>
      <c r="G74" s="67"/>
      <c r="H74" s="67"/>
      <c r="I74" s="79"/>
      <c r="J74" s="52" t="s">
        <v>19</v>
      </c>
      <c r="K74" s="79"/>
      <c r="L74" s="294" t="s">
        <v>23</v>
      </c>
      <c r="M74" s="80" t="s">
        <v>50</v>
      </c>
      <c r="N74" s="79"/>
      <c r="O74" s="82" t="s">
        <v>20</v>
      </c>
      <c r="P74" s="79" t="s">
        <v>44</v>
      </c>
      <c r="Q74" s="83" t="s">
        <v>34</v>
      </c>
      <c r="R74" s="84" t="s">
        <v>21</v>
      </c>
      <c r="S74" s="192" t="s">
        <v>22</v>
      </c>
      <c r="U74" s="2">
        <f t="shared" si="7"/>
        <v>1</v>
      </c>
      <c r="V74" s="2">
        <f t="shared" si="8"/>
        <v>1</v>
      </c>
      <c r="W74" s="2">
        <f t="shared" si="9"/>
        <v>1</v>
      </c>
      <c r="X74" s="2">
        <f t="shared" si="10"/>
        <v>1</v>
      </c>
      <c r="Y74" s="2">
        <f t="shared" si="13"/>
        <v>1</v>
      </c>
      <c r="Z74" s="432"/>
      <c r="AB74" s="437"/>
      <c r="AC74" s="191">
        <f t="shared" si="11"/>
        <v>45363</v>
      </c>
      <c r="AD74" s="501" t="s">
        <v>31</v>
      </c>
    </row>
    <row r="75" spans="1:30" x14ac:dyDescent="0.25">
      <c r="A75" s="191">
        <f t="shared" si="12"/>
        <v>45364</v>
      </c>
      <c r="B75" s="27" t="s">
        <v>35</v>
      </c>
      <c r="C75" s="18"/>
      <c r="D75" s="32" t="s">
        <v>9</v>
      </c>
      <c r="E75" s="4"/>
      <c r="F75" s="42" t="s">
        <v>52</v>
      </c>
      <c r="G75" s="67"/>
      <c r="H75" s="67"/>
      <c r="I75" s="79"/>
      <c r="J75" s="52" t="s">
        <v>22</v>
      </c>
      <c r="K75" s="79"/>
      <c r="L75" s="490" t="s">
        <v>21</v>
      </c>
      <c r="M75" s="293" t="s">
        <v>50</v>
      </c>
      <c r="N75" s="79"/>
      <c r="O75" s="82" t="s">
        <v>20</v>
      </c>
      <c r="P75" s="79" t="s">
        <v>44</v>
      </c>
      <c r="Q75" s="83" t="s">
        <v>19</v>
      </c>
      <c r="R75" s="84" t="s">
        <v>37</v>
      </c>
      <c r="S75" s="192" t="s">
        <v>23</v>
      </c>
      <c r="U75" s="2">
        <f t="shared" si="7"/>
        <v>1</v>
      </c>
      <c r="V75" s="2">
        <f t="shared" si="8"/>
        <v>1</v>
      </c>
      <c r="W75" s="2">
        <f t="shared" si="9"/>
        <v>1</v>
      </c>
      <c r="X75" s="2">
        <f t="shared" si="10"/>
        <v>1</v>
      </c>
      <c r="Y75" s="2">
        <f t="shared" si="13"/>
        <v>1</v>
      </c>
      <c r="Z75" s="432" t="s">
        <v>38</v>
      </c>
      <c r="AB75" s="439" t="s">
        <v>11</v>
      </c>
      <c r="AC75" s="191">
        <f t="shared" si="11"/>
        <v>45364</v>
      </c>
      <c r="AD75" s="501" t="s">
        <v>31</v>
      </c>
    </row>
    <row r="76" spans="1:30" x14ac:dyDescent="0.25">
      <c r="A76" s="191">
        <f t="shared" si="12"/>
        <v>45365</v>
      </c>
      <c r="B76" s="27" t="s">
        <v>46</v>
      </c>
      <c r="C76" s="18"/>
      <c r="D76" s="32" t="s">
        <v>11</v>
      </c>
      <c r="E76" s="4"/>
      <c r="F76" s="42" t="s">
        <v>52</v>
      </c>
      <c r="G76" s="67"/>
      <c r="H76" s="67"/>
      <c r="I76" s="79"/>
      <c r="J76" s="52" t="s">
        <v>21</v>
      </c>
      <c r="K76" s="79"/>
      <c r="L76" s="93" t="s">
        <v>22</v>
      </c>
      <c r="M76" s="80" t="s">
        <v>50</v>
      </c>
      <c r="N76" s="79"/>
      <c r="O76" s="82" t="s">
        <v>34</v>
      </c>
      <c r="P76" s="79" t="s">
        <v>44</v>
      </c>
      <c r="Q76" s="83" t="s">
        <v>19</v>
      </c>
      <c r="R76" s="84" t="s">
        <v>37</v>
      </c>
      <c r="S76" s="192" t="s">
        <v>20</v>
      </c>
      <c r="U76" s="2">
        <f t="shared" si="7"/>
        <v>1</v>
      </c>
      <c r="V76" s="2">
        <f t="shared" si="8"/>
        <v>1</v>
      </c>
      <c r="W76" s="2">
        <f t="shared" si="9"/>
        <v>1</v>
      </c>
      <c r="X76" s="2">
        <f t="shared" si="10"/>
        <v>1</v>
      </c>
      <c r="Y76" s="2">
        <f t="shared" si="13"/>
        <v>0</v>
      </c>
      <c r="Z76" s="432"/>
      <c r="AB76" s="31"/>
      <c r="AC76" s="191">
        <f t="shared" si="11"/>
        <v>45365</v>
      </c>
      <c r="AD76" s="501" t="s">
        <v>31</v>
      </c>
    </row>
    <row r="77" spans="1:30" x14ac:dyDescent="0.25">
      <c r="A77" s="191">
        <f t="shared" si="12"/>
        <v>45366</v>
      </c>
      <c r="B77" s="27" t="s">
        <v>40</v>
      </c>
      <c r="C77" s="18"/>
      <c r="D77" s="32" t="s">
        <v>18</v>
      </c>
      <c r="E77" s="4"/>
      <c r="F77" s="43" t="s">
        <v>34</v>
      </c>
      <c r="G77" s="67"/>
      <c r="H77" s="67"/>
      <c r="I77" s="79"/>
      <c r="J77" s="52" t="s">
        <v>34</v>
      </c>
      <c r="K77" s="79"/>
      <c r="L77" s="95" t="s">
        <v>23</v>
      </c>
      <c r="M77" s="80" t="s">
        <v>34</v>
      </c>
      <c r="N77" s="79"/>
      <c r="O77" s="82" t="s">
        <v>20</v>
      </c>
      <c r="P77" s="79"/>
      <c r="Q77" s="83" t="s">
        <v>19</v>
      </c>
      <c r="R77" s="84" t="s">
        <v>37</v>
      </c>
      <c r="S77" s="192" t="s">
        <v>22</v>
      </c>
      <c r="U77" s="2">
        <f t="shared" si="7"/>
        <v>1</v>
      </c>
      <c r="V77" s="2">
        <f t="shared" si="8"/>
        <v>1</v>
      </c>
      <c r="W77" s="2">
        <f t="shared" si="9"/>
        <v>0</v>
      </c>
      <c r="X77" s="2">
        <f t="shared" si="10"/>
        <v>1</v>
      </c>
      <c r="Y77" s="2">
        <f t="shared" si="13"/>
        <v>1</v>
      </c>
      <c r="Z77" s="432"/>
      <c r="AB77" s="32"/>
      <c r="AC77" s="191">
        <f t="shared" si="11"/>
        <v>45366</v>
      </c>
      <c r="AD77" s="501" t="s">
        <v>31</v>
      </c>
    </row>
    <row r="78" spans="1:30" x14ac:dyDescent="0.25">
      <c r="A78" s="191">
        <f t="shared" si="12"/>
        <v>45367</v>
      </c>
      <c r="B78" s="27" t="s">
        <v>41</v>
      </c>
      <c r="C78" s="18"/>
      <c r="D78" s="32" t="s">
        <v>14</v>
      </c>
      <c r="E78" s="4"/>
      <c r="F78" s="43"/>
      <c r="G78" s="67"/>
      <c r="H78" s="67"/>
      <c r="I78" s="79"/>
      <c r="J78" s="52"/>
      <c r="K78" s="79"/>
      <c r="L78" s="95"/>
      <c r="M78" s="80"/>
      <c r="N78" s="79"/>
      <c r="O78" s="82" t="s">
        <v>42</v>
      </c>
      <c r="P78" s="79"/>
      <c r="Q78" s="83"/>
      <c r="R78" s="84"/>
      <c r="S78" s="192"/>
      <c r="U78" s="2">
        <f t="shared" si="7"/>
        <v>0</v>
      </c>
      <c r="V78" s="2">
        <f t="shared" si="8"/>
        <v>0</v>
      </c>
      <c r="W78" s="2">
        <f t="shared" si="9"/>
        <v>0</v>
      </c>
      <c r="X78" s="2">
        <f t="shared" si="10"/>
        <v>0</v>
      </c>
      <c r="Y78" s="2">
        <f t="shared" si="13"/>
        <v>0</v>
      </c>
      <c r="Z78" s="432"/>
      <c r="AB78" s="32"/>
      <c r="AC78" s="191">
        <f t="shared" si="11"/>
        <v>45367</v>
      </c>
      <c r="AD78" s="501" t="s">
        <v>31</v>
      </c>
    </row>
    <row r="79" spans="1:30" x14ac:dyDescent="0.25">
      <c r="A79" s="361">
        <f t="shared" si="12"/>
        <v>45368</v>
      </c>
      <c r="B79" s="28" t="s">
        <v>43</v>
      </c>
      <c r="C79" s="21"/>
      <c r="D79" s="33" t="s">
        <v>14</v>
      </c>
      <c r="E79" s="6"/>
      <c r="F79" s="44"/>
      <c r="G79" s="68"/>
      <c r="H79" s="68"/>
      <c r="I79" s="87"/>
      <c r="J79" s="53"/>
      <c r="K79" s="87"/>
      <c r="L79" s="97"/>
      <c r="M79" s="88"/>
      <c r="N79" s="87"/>
      <c r="O79" s="90" t="s">
        <v>42</v>
      </c>
      <c r="P79" s="87"/>
      <c r="Q79" s="91"/>
      <c r="R79" s="92"/>
      <c r="S79" s="507"/>
      <c r="T79" s="503"/>
      <c r="U79" s="504">
        <f t="shared" si="7"/>
        <v>0</v>
      </c>
      <c r="V79" s="504">
        <f t="shared" si="8"/>
        <v>0</v>
      </c>
      <c r="W79" s="504">
        <f t="shared" si="9"/>
        <v>0</v>
      </c>
      <c r="X79" s="504">
        <f t="shared" si="10"/>
        <v>0</v>
      </c>
      <c r="Y79" s="504">
        <f t="shared" si="13"/>
        <v>0</v>
      </c>
      <c r="Z79" s="505"/>
      <c r="AA79" s="510"/>
      <c r="AB79" s="511"/>
      <c r="AC79" s="512">
        <f t="shared" si="11"/>
        <v>45368</v>
      </c>
      <c r="AD79" s="501" t="s">
        <v>31</v>
      </c>
    </row>
    <row r="80" spans="1:30" x14ac:dyDescent="0.25">
      <c r="A80" s="362">
        <f t="shared" si="12"/>
        <v>45369</v>
      </c>
      <c r="B80" s="26" t="s">
        <v>28</v>
      </c>
      <c r="C80" s="17"/>
      <c r="D80" s="31" t="s">
        <v>7</v>
      </c>
      <c r="E80" s="60">
        <v>1</v>
      </c>
      <c r="F80" s="66"/>
      <c r="G80" s="469" t="s">
        <v>34</v>
      </c>
      <c r="H80" s="307" t="s">
        <v>22</v>
      </c>
      <c r="I80" s="69" t="s">
        <v>49</v>
      </c>
      <c r="J80" s="51" t="s">
        <v>23</v>
      </c>
      <c r="K80" s="71"/>
      <c r="L80" s="93" t="s">
        <v>50</v>
      </c>
      <c r="M80" s="72" t="s">
        <v>34</v>
      </c>
      <c r="N80" s="73" t="s">
        <v>21</v>
      </c>
      <c r="O80" s="74" t="s">
        <v>19</v>
      </c>
      <c r="P80" s="71"/>
      <c r="Q80" s="75" t="s">
        <v>20</v>
      </c>
      <c r="R80" s="76" t="s">
        <v>37</v>
      </c>
      <c r="S80" s="195"/>
      <c r="U80" s="2">
        <f t="shared" si="7"/>
        <v>1</v>
      </c>
      <c r="V80" s="2">
        <f t="shared" si="8"/>
        <v>1</v>
      </c>
      <c r="W80" s="2">
        <f t="shared" si="9"/>
        <v>1</v>
      </c>
      <c r="X80" s="2">
        <f t="shared" si="10"/>
        <v>1</v>
      </c>
      <c r="Y80" s="2">
        <f t="shared" si="13"/>
        <v>1</v>
      </c>
      <c r="Z80" s="432"/>
      <c r="AA80" s="509"/>
      <c r="AB80" s="31"/>
      <c r="AC80" s="362">
        <f t="shared" si="11"/>
        <v>45369</v>
      </c>
      <c r="AD80" s="501" t="s">
        <v>31</v>
      </c>
    </row>
    <row r="81" spans="1:30" x14ac:dyDescent="0.25">
      <c r="A81" s="191">
        <f t="shared" si="12"/>
        <v>45370</v>
      </c>
      <c r="B81" s="27" t="s">
        <v>45</v>
      </c>
      <c r="C81" s="18"/>
      <c r="D81" s="32" t="s">
        <v>12</v>
      </c>
      <c r="E81" s="61"/>
      <c r="F81" s="79"/>
      <c r="G81" s="470" t="s">
        <v>25</v>
      </c>
      <c r="H81" s="468" t="s">
        <v>23</v>
      </c>
      <c r="I81" s="77" t="s">
        <v>49</v>
      </c>
      <c r="J81" s="422" t="s">
        <v>21</v>
      </c>
      <c r="K81" s="79"/>
      <c r="L81" s="95" t="s">
        <v>50</v>
      </c>
      <c r="M81" s="80" t="s">
        <v>22</v>
      </c>
      <c r="N81" s="81" t="s">
        <v>19</v>
      </c>
      <c r="O81" s="82" t="s">
        <v>34</v>
      </c>
      <c r="P81" s="79"/>
      <c r="Q81" s="83" t="s">
        <v>20</v>
      </c>
      <c r="R81" s="84" t="s">
        <v>37</v>
      </c>
      <c r="S81" s="196"/>
      <c r="U81" s="2">
        <f t="shared" si="7"/>
        <v>1</v>
      </c>
      <c r="V81" s="2">
        <f t="shared" si="8"/>
        <v>1</v>
      </c>
      <c r="W81" s="2">
        <f t="shared" si="9"/>
        <v>1</v>
      </c>
      <c r="X81" s="2">
        <f t="shared" si="10"/>
        <v>1</v>
      </c>
      <c r="Y81" s="2">
        <f t="shared" si="13"/>
        <v>1</v>
      </c>
      <c r="Z81" s="432"/>
      <c r="AA81" s="441" t="s">
        <v>6</v>
      </c>
      <c r="AB81" s="437"/>
      <c r="AC81" s="191">
        <f t="shared" si="11"/>
        <v>45370</v>
      </c>
      <c r="AD81" s="501" t="s">
        <v>31</v>
      </c>
    </row>
    <row r="82" spans="1:30" x14ac:dyDescent="0.25">
      <c r="A82" s="191">
        <f t="shared" si="12"/>
        <v>45371</v>
      </c>
      <c r="B82" s="27" t="s">
        <v>35</v>
      </c>
      <c r="C82" s="18"/>
      <c r="D82" s="32" t="s">
        <v>13</v>
      </c>
      <c r="E82" s="61"/>
      <c r="F82" s="67"/>
      <c r="G82" s="46" t="s">
        <v>21</v>
      </c>
      <c r="H82" s="8" t="s">
        <v>34</v>
      </c>
      <c r="I82" s="77" t="s">
        <v>49</v>
      </c>
      <c r="J82" s="491" t="s">
        <v>23</v>
      </c>
      <c r="K82" s="287"/>
      <c r="L82" s="95" t="s">
        <v>50</v>
      </c>
      <c r="M82" s="80" t="s">
        <v>23</v>
      </c>
      <c r="N82" s="81" t="s">
        <v>22</v>
      </c>
      <c r="O82" s="82" t="s">
        <v>19</v>
      </c>
      <c r="P82" s="79"/>
      <c r="Q82" s="83" t="s">
        <v>20</v>
      </c>
      <c r="R82" s="84" t="s">
        <v>37</v>
      </c>
      <c r="S82" s="196"/>
      <c r="U82" s="2">
        <f t="shared" si="7"/>
        <v>1</v>
      </c>
      <c r="V82" s="2">
        <f t="shared" si="8"/>
        <v>1</v>
      </c>
      <c r="W82" s="2">
        <f t="shared" si="9"/>
        <v>1</v>
      </c>
      <c r="X82" s="2">
        <f t="shared" si="10"/>
        <v>1</v>
      </c>
      <c r="Y82" s="2">
        <f t="shared" si="13"/>
        <v>2</v>
      </c>
      <c r="Z82" s="432"/>
      <c r="AB82" s="439" t="s">
        <v>9</v>
      </c>
      <c r="AC82" s="191">
        <f t="shared" si="11"/>
        <v>45371</v>
      </c>
      <c r="AD82" s="501" t="s">
        <v>31</v>
      </c>
    </row>
    <row r="83" spans="1:30" x14ac:dyDescent="0.25">
      <c r="A83" s="191">
        <f t="shared" si="12"/>
        <v>45372</v>
      </c>
      <c r="B83" s="29" t="s">
        <v>46</v>
      </c>
      <c r="C83" s="18"/>
      <c r="D83" s="32" t="s">
        <v>7</v>
      </c>
      <c r="E83" s="61"/>
      <c r="F83" s="67"/>
      <c r="G83" s="47" t="s">
        <v>23</v>
      </c>
      <c r="H83" s="9" t="s">
        <v>22</v>
      </c>
      <c r="I83" s="79"/>
      <c r="J83" s="51" t="s">
        <v>21</v>
      </c>
      <c r="K83" s="79"/>
      <c r="L83" s="95" t="s">
        <v>50</v>
      </c>
      <c r="M83" s="80" t="s">
        <v>20</v>
      </c>
      <c r="N83" s="81" t="s">
        <v>23</v>
      </c>
      <c r="O83" s="82" t="s">
        <v>19</v>
      </c>
      <c r="P83" s="79"/>
      <c r="Q83" s="83" t="s">
        <v>34</v>
      </c>
      <c r="R83" s="84" t="s">
        <v>37</v>
      </c>
      <c r="S83" s="196"/>
      <c r="U83" s="2">
        <f t="shared" si="7"/>
        <v>1</v>
      </c>
      <c r="V83" s="2">
        <f t="shared" si="8"/>
        <v>1</v>
      </c>
      <c r="W83" s="2">
        <f t="shared" si="9"/>
        <v>1</v>
      </c>
      <c r="X83" s="2">
        <f t="shared" si="10"/>
        <v>1</v>
      </c>
      <c r="Y83" s="2">
        <f t="shared" si="13"/>
        <v>2</v>
      </c>
      <c r="Z83" s="432"/>
      <c r="AB83" s="31"/>
      <c r="AC83" s="191">
        <f t="shared" si="11"/>
        <v>45372</v>
      </c>
      <c r="AD83" s="501" t="s">
        <v>31</v>
      </c>
    </row>
    <row r="84" spans="1:30" x14ac:dyDescent="0.25">
      <c r="A84" s="191">
        <f t="shared" si="12"/>
        <v>45373</v>
      </c>
      <c r="B84" s="27" t="s">
        <v>40</v>
      </c>
      <c r="C84" s="18"/>
      <c r="D84" s="32" t="s">
        <v>6</v>
      </c>
      <c r="E84" s="61"/>
      <c r="F84" s="67"/>
      <c r="G84" s="47" t="s">
        <v>22</v>
      </c>
      <c r="H84" s="9" t="s">
        <v>23</v>
      </c>
      <c r="I84" s="79"/>
      <c r="J84" s="52" t="s">
        <v>34</v>
      </c>
      <c r="K84" s="79"/>
      <c r="L84" s="95" t="s">
        <v>34</v>
      </c>
      <c r="M84" s="80" t="s">
        <v>21</v>
      </c>
      <c r="N84" s="81" t="s">
        <v>34</v>
      </c>
      <c r="O84" s="82" t="s">
        <v>19</v>
      </c>
      <c r="P84" s="79"/>
      <c r="Q84" s="83" t="s">
        <v>20</v>
      </c>
      <c r="R84" s="84" t="s">
        <v>37</v>
      </c>
      <c r="S84" s="196"/>
      <c r="U84" s="2">
        <f t="shared" si="7"/>
        <v>1</v>
      </c>
      <c r="V84" s="2">
        <f t="shared" si="8"/>
        <v>1</v>
      </c>
      <c r="W84" s="2">
        <f t="shared" si="9"/>
        <v>1</v>
      </c>
      <c r="X84" s="2">
        <f t="shared" si="10"/>
        <v>1</v>
      </c>
      <c r="Y84" s="2">
        <f t="shared" si="13"/>
        <v>1</v>
      </c>
      <c r="Z84" s="432"/>
      <c r="AB84" s="32"/>
      <c r="AC84" s="191">
        <f t="shared" si="11"/>
        <v>45373</v>
      </c>
      <c r="AD84" s="501" t="s">
        <v>31</v>
      </c>
    </row>
    <row r="85" spans="1:30" x14ac:dyDescent="0.25">
      <c r="A85" s="191">
        <f t="shared" si="12"/>
        <v>45374</v>
      </c>
      <c r="B85" s="27" t="s">
        <v>41</v>
      </c>
      <c r="C85" s="18"/>
      <c r="D85" s="32" t="s">
        <v>16</v>
      </c>
      <c r="E85" s="61"/>
      <c r="F85" s="67"/>
      <c r="G85" s="47"/>
      <c r="H85" s="9"/>
      <c r="I85" s="79"/>
      <c r="J85" s="52"/>
      <c r="K85" s="79"/>
      <c r="L85" s="95"/>
      <c r="M85" s="80"/>
      <c r="N85" s="81"/>
      <c r="O85" s="82"/>
      <c r="P85" s="79"/>
      <c r="Q85" s="83" t="s">
        <v>42</v>
      </c>
      <c r="R85" s="84"/>
      <c r="S85" s="196"/>
      <c r="U85" s="2">
        <f t="shared" si="7"/>
        <v>0</v>
      </c>
      <c r="V85" s="2">
        <f t="shared" si="8"/>
        <v>0</v>
      </c>
      <c r="W85" s="2">
        <f t="shared" si="9"/>
        <v>0</v>
      </c>
      <c r="X85" s="2">
        <f t="shared" si="10"/>
        <v>0</v>
      </c>
      <c r="Y85" s="2">
        <f t="shared" si="13"/>
        <v>0</v>
      </c>
      <c r="Z85" s="432"/>
      <c r="AB85" s="32"/>
      <c r="AC85" s="191">
        <f t="shared" si="11"/>
        <v>45374</v>
      </c>
      <c r="AD85" s="501" t="s">
        <v>31</v>
      </c>
    </row>
    <row r="86" spans="1:30" x14ac:dyDescent="0.25">
      <c r="A86" s="361">
        <f t="shared" si="12"/>
        <v>45375</v>
      </c>
      <c r="B86" s="28" t="s">
        <v>43</v>
      </c>
      <c r="C86" s="21"/>
      <c r="D86" s="33" t="s">
        <v>16</v>
      </c>
      <c r="E86" s="62"/>
      <c r="F86" s="68"/>
      <c r="G86" s="48"/>
      <c r="H86" s="10"/>
      <c r="I86" s="87"/>
      <c r="J86" s="53"/>
      <c r="K86" s="87"/>
      <c r="L86" s="97"/>
      <c r="M86" s="88"/>
      <c r="N86" s="89"/>
      <c r="O86" s="90"/>
      <c r="P86" s="87"/>
      <c r="Q86" s="91" t="s">
        <v>42</v>
      </c>
      <c r="R86" s="92"/>
      <c r="S86" s="87"/>
      <c r="T86" s="503"/>
      <c r="U86" s="504">
        <f t="shared" si="7"/>
        <v>0</v>
      </c>
      <c r="V86" s="504">
        <f t="shared" si="8"/>
        <v>0</v>
      </c>
      <c r="W86" s="504">
        <f t="shared" si="9"/>
        <v>0</v>
      </c>
      <c r="X86" s="504">
        <f t="shared" si="10"/>
        <v>0</v>
      </c>
      <c r="Y86" s="504">
        <f t="shared" si="13"/>
        <v>0</v>
      </c>
      <c r="Z86" s="505"/>
      <c r="AA86" s="510"/>
      <c r="AB86" s="511"/>
      <c r="AC86" s="512">
        <f t="shared" si="11"/>
        <v>45375</v>
      </c>
      <c r="AD86" s="501" t="s">
        <v>31</v>
      </c>
    </row>
    <row r="87" spans="1:30" x14ac:dyDescent="0.25">
      <c r="A87" s="362">
        <f t="shared" si="12"/>
        <v>45376</v>
      </c>
      <c r="B87" s="26" t="s">
        <v>28</v>
      </c>
      <c r="C87" s="17"/>
      <c r="D87" s="31" t="s">
        <v>17</v>
      </c>
      <c r="E87" s="60">
        <v>2</v>
      </c>
      <c r="F87" s="66"/>
      <c r="G87" s="66"/>
      <c r="H87" s="8" t="s">
        <v>34</v>
      </c>
      <c r="I87" s="69" t="s">
        <v>19</v>
      </c>
      <c r="J87" s="51" t="s">
        <v>34</v>
      </c>
      <c r="K87" s="70" t="s">
        <v>20</v>
      </c>
      <c r="L87" s="71"/>
      <c r="M87" s="72" t="s">
        <v>37</v>
      </c>
      <c r="N87" s="71"/>
      <c r="O87" s="74" t="s">
        <v>34</v>
      </c>
      <c r="P87" s="71"/>
      <c r="Q87" s="71"/>
      <c r="R87" s="76" t="s">
        <v>22</v>
      </c>
      <c r="S87" s="190" t="s">
        <v>21</v>
      </c>
      <c r="U87" s="2">
        <f t="shared" si="7"/>
        <v>1</v>
      </c>
      <c r="V87" s="2">
        <f t="shared" si="8"/>
        <v>1</v>
      </c>
      <c r="W87" s="2">
        <f t="shared" si="9"/>
        <v>1</v>
      </c>
      <c r="X87" s="2">
        <f t="shared" si="10"/>
        <v>1</v>
      </c>
      <c r="Y87" s="2">
        <f t="shared" si="13"/>
        <v>0</v>
      </c>
      <c r="Z87" s="432"/>
      <c r="AB87" s="31"/>
      <c r="AC87" s="362">
        <f t="shared" si="11"/>
        <v>45376</v>
      </c>
      <c r="AD87" s="501" t="s">
        <v>31</v>
      </c>
    </row>
    <row r="88" spans="1:30" x14ac:dyDescent="0.25">
      <c r="A88" s="191">
        <f t="shared" si="12"/>
        <v>45377</v>
      </c>
      <c r="B88" s="27" t="s">
        <v>45</v>
      </c>
      <c r="C88" s="18"/>
      <c r="D88" s="32" t="s">
        <v>7</v>
      </c>
      <c r="E88" s="61"/>
      <c r="F88" s="67"/>
      <c r="G88" s="67"/>
      <c r="H88" s="284" t="s">
        <v>22</v>
      </c>
      <c r="I88" s="77" t="s">
        <v>19</v>
      </c>
      <c r="J88" s="52" t="s">
        <v>21</v>
      </c>
      <c r="K88" s="78" t="s">
        <v>20</v>
      </c>
      <c r="L88" s="79"/>
      <c r="M88" s="80" t="s">
        <v>37</v>
      </c>
      <c r="N88" s="79"/>
      <c r="O88" s="82" t="s">
        <v>23</v>
      </c>
      <c r="P88" s="79"/>
      <c r="Q88" s="79"/>
      <c r="R88" s="84" t="s">
        <v>23</v>
      </c>
      <c r="S88" s="192" t="s">
        <v>34</v>
      </c>
      <c r="U88" s="2">
        <f t="shared" si="7"/>
        <v>1</v>
      </c>
      <c r="V88" s="2">
        <f t="shared" si="8"/>
        <v>1</v>
      </c>
      <c r="W88" s="2">
        <f t="shared" si="9"/>
        <v>1</v>
      </c>
      <c r="X88" s="2">
        <f t="shared" si="10"/>
        <v>1</v>
      </c>
      <c r="Y88" s="2">
        <f t="shared" si="13"/>
        <v>2</v>
      </c>
      <c r="Z88" s="432"/>
      <c r="AB88" s="437"/>
      <c r="AC88" s="191">
        <f t="shared" si="11"/>
        <v>45377</v>
      </c>
      <c r="AD88" s="501" t="s">
        <v>31</v>
      </c>
    </row>
    <row r="89" spans="1:30" x14ac:dyDescent="0.25">
      <c r="A89" s="191">
        <f t="shared" si="12"/>
        <v>45378</v>
      </c>
      <c r="B89" s="27" t="s">
        <v>35</v>
      </c>
      <c r="C89" s="18"/>
      <c r="D89" s="32" t="s">
        <v>18</v>
      </c>
      <c r="E89" s="61"/>
      <c r="F89" s="67"/>
      <c r="G89" s="79"/>
      <c r="H89" s="492" t="s">
        <v>23</v>
      </c>
      <c r="I89" s="283" t="s">
        <v>19</v>
      </c>
      <c r="J89" s="52" t="s">
        <v>20</v>
      </c>
      <c r="K89" s="78" t="s">
        <v>21</v>
      </c>
      <c r="L89" s="79"/>
      <c r="M89" s="80" t="s">
        <v>37</v>
      </c>
      <c r="N89" s="79"/>
      <c r="O89" s="82" t="s">
        <v>23</v>
      </c>
      <c r="P89" s="79"/>
      <c r="Q89" s="79"/>
      <c r="R89" s="84" t="s">
        <v>34</v>
      </c>
      <c r="S89" s="192" t="s">
        <v>22</v>
      </c>
      <c r="U89" s="2">
        <f t="shared" si="7"/>
        <v>1</v>
      </c>
      <c r="V89" s="2">
        <f t="shared" si="8"/>
        <v>1</v>
      </c>
      <c r="W89" s="2">
        <f t="shared" si="9"/>
        <v>1</v>
      </c>
      <c r="X89" s="2">
        <f t="shared" si="10"/>
        <v>1</v>
      </c>
      <c r="Y89" s="2">
        <f t="shared" si="13"/>
        <v>2</v>
      </c>
      <c r="Z89" s="432" t="s">
        <v>38</v>
      </c>
      <c r="AB89" s="439" t="s">
        <v>7</v>
      </c>
      <c r="AC89" s="191">
        <f t="shared" si="11"/>
        <v>45378</v>
      </c>
      <c r="AD89" s="501" t="s">
        <v>31</v>
      </c>
    </row>
    <row r="90" spans="1:30" x14ac:dyDescent="0.25">
      <c r="A90" s="191">
        <f t="shared" si="12"/>
        <v>45379</v>
      </c>
      <c r="B90" s="27" t="s">
        <v>46</v>
      </c>
      <c r="C90" s="18"/>
      <c r="D90" s="32" t="s">
        <v>17</v>
      </c>
      <c r="E90" s="61"/>
      <c r="F90" s="67"/>
      <c r="G90" s="67"/>
      <c r="H90" s="8" t="s">
        <v>19</v>
      </c>
      <c r="I90" s="77" t="s">
        <v>34</v>
      </c>
      <c r="J90" s="52" t="s">
        <v>20</v>
      </c>
      <c r="K90" s="78" t="s">
        <v>34</v>
      </c>
      <c r="L90" s="79"/>
      <c r="M90" s="80" t="s">
        <v>37</v>
      </c>
      <c r="N90" s="79"/>
      <c r="O90" s="82" t="s">
        <v>21</v>
      </c>
      <c r="P90" s="79"/>
      <c r="Q90" s="79"/>
      <c r="R90" s="84" t="s">
        <v>22</v>
      </c>
      <c r="S90" s="192" t="s">
        <v>23</v>
      </c>
      <c r="U90" s="2">
        <f t="shared" si="7"/>
        <v>1</v>
      </c>
      <c r="V90" s="2">
        <f t="shared" si="8"/>
        <v>1</v>
      </c>
      <c r="W90" s="2">
        <f t="shared" si="9"/>
        <v>1</v>
      </c>
      <c r="X90" s="2">
        <f t="shared" si="10"/>
        <v>1</v>
      </c>
      <c r="Y90" s="2">
        <f t="shared" si="13"/>
        <v>1</v>
      </c>
      <c r="Z90" s="432"/>
      <c r="AB90" s="31"/>
      <c r="AC90" s="191">
        <f t="shared" si="11"/>
        <v>45379</v>
      </c>
      <c r="AD90" s="501" t="s">
        <v>31</v>
      </c>
    </row>
    <row r="91" spans="1:30" x14ac:dyDescent="0.25">
      <c r="A91" s="191">
        <f t="shared" si="12"/>
        <v>45380</v>
      </c>
      <c r="B91" s="27" t="s">
        <v>40</v>
      </c>
      <c r="C91" s="20" t="s">
        <v>29</v>
      </c>
      <c r="D91" s="32" t="s">
        <v>7</v>
      </c>
      <c r="E91" s="61"/>
      <c r="F91" s="67"/>
      <c r="G91" s="67"/>
      <c r="H91" s="9" t="s">
        <v>29</v>
      </c>
      <c r="I91" s="77" t="s">
        <v>30</v>
      </c>
      <c r="J91" s="52" t="s">
        <v>30</v>
      </c>
      <c r="K91" s="78" t="s">
        <v>30</v>
      </c>
      <c r="L91" s="79"/>
      <c r="M91" s="80" t="s">
        <v>34</v>
      </c>
      <c r="N91" s="79"/>
      <c r="O91" s="82" t="s">
        <v>30</v>
      </c>
      <c r="P91" s="79"/>
      <c r="Q91" s="79"/>
      <c r="R91" s="84" t="s">
        <v>30</v>
      </c>
      <c r="S91" s="192" t="s">
        <v>30</v>
      </c>
      <c r="U91" s="2">
        <f t="shared" si="7"/>
        <v>0</v>
      </c>
      <c r="V91" s="2">
        <f t="shared" si="8"/>
        <v>0</v>
      </c>
      <c r="W91" s="2">
        <f t="shared" si="9"/>
        <v>0</v>
      </c>
      <c r="X91" s="2">
        <f t="shared" si="10"/>
        <v>0</v>
      </c>
      <c r="Y91" s="2">
        <f t="shared" si="13"/>
        <v>0</v>
      </c>
      <c r="Z91" s="432"/>
      <c r="AB91" s="32"/>
      <c r="AC91" s="191">
        <f t="shared" si="11"/>
        <v>45380</v>
      </c>
      <c r="AD91" s="501" t="s">
        <v>31</v>
      </c>
    </row>
    <row r="92" spans="1:30" x14ac:dyDescent="0.25">
      <c r="A92" s="191">
        <f t="shared" si="12"/>
        <v>45381</v>
      </c>
      <c r="B92" s="27" t="s">
        <v>41</v>
      </c>
      <c r="C92" s="20" t="s">
        <v>29</v>
      </c>
      <c r="D92" s="32" t="s">
        <v>9</v>
      </c>
      <c r="E92" s="61"/>
      <c r="F92" s="67"/>
      <c r="G92" s="67"/>
      <c r="H92" s="9"/>
      <c r="I92" s="77"/>
      <c r="J92" s="52" t="s">
        <v>29</v>
      </c>
      <c r="K92" s="78"/>
      <c r="L92" s="79"/>
      <c r="M92" s="80"/>
      <c r="N92" s="79"/>
      <c r="O92" s="82"/>
      <c r="P92" s="79"/>
      <c r="Q92" s="79"/>
      <c r="R92" s="84"/>
      <c r="S92" s="192"/>
      <c r="U92" s="2">
        <f t="shared" si="7"/>
        <v>0</v>
      </c>
      <c r="V92" s="2">
        <f t="shared" si="8"/>
        <v>0</v>
      </c>
      <c r="W92" s="2">
        <f t="shared" si="9"/>
        <v>0</v>
      </c>
      <c r="X92" s="2">
        <f t="shared" si="10"/>
        <v>0</v>
      </c>
      <c r="Y92" s="2">
        <f t="shared" si="13"/>
        <v>0</v>
      </c>
      <c r="Z92" s="432"/>
      <c r="AB92" s="32"/>
      <c r="AC92" s="191">
        <f t="shared" si="11"/>
        <v>45381</v>
      </c>
      <c r="AD92" s="501" t="s">
        <v>31</v>
      </c>
    </row>
    <row r="93" spans="1:30" x14ac:dyDescent="0.25">
      <c r="A93" s="361">
        <f t="shared" si="12"/>
        <v>45382</v>
      </c>
      <c r="B93" s="28" t="s">
        <v>43</v>
      </c>
      <c r="C93" s="369" t="s">
        <v>29</v>
      </c>
      <c r="D93" s="33" t="s">
        <v>10</v>
      </c>
      <c r="E93" s="62"/>
      <c r="F93" s="68"/>
      <c r="G93" s="68"/>
      <c r="H93" s="10"/>
      <c r="I93" s="85"/>
      <c r="J93" s="53"/>
      <c r="K93" s="86" t="s">
        <v>29</v>
      </c>
      <c r="L93" s="87"/>
      <c r="M93" s="88"/>
      <c r="N93" s="87"/>
      <c r="O93" s="90"/>
      <c r="P93" s="87"/>
      <c r="Q93" s="87"/>
      <c r="R93" s="92"/>
      <c r="S93" s="507"/>
      <c r="T93" s="503"/>
      <c r="U93" s="504">
        <f t="shared" si="7"/>
        <v>0</v>
      </c>
      <c r="V93" s="504">
        <f t="shared" si="8"/>
        <v>0</v>
      </c>
      <c r="W93" s="504">
        <f t="shared" si="9"/>
        <v>0</v>
      </c>
      <c r="X93" s="504">
        <f t="shared" si="10"/>
        <v>0</v>
      </c>
      <c r="Y93" s="504">
        <f t="shared" si="13"/>
        <v>0</v>
      </c>
      <c r="Z93" s="505"/>
      <c r="AA93" s="510"/>
      <c r="AB93" s="511"/>
      <c r="AC93" s="512">
        <f t="shared" si="11"/>
        <v>45382</v>
      </c>
      <c r="AD93" s="501" t="s">
        <v>31</v>
      </c>
    </row>
    <row r="94" spans="1:30" x14ac:dyDescent="0.25">
      <c r="A94" s="362">
        <f t="shared" si="12"/>
        <v>45383</v>
      </c>
      <c r="B94" s="26" t="s">
        <v>28</v>
      </c>
      <c r="C94" s="13" t="s">
        <v>29</v>
      </c>
      <c r="D94" s="31" t="s">
        <v>15</v>
      </c>
      <c r="E94" s="4">
        <v>3</v>
      </c>
      <c r="F94" s="42" t="s">
        <v>30</v>
      </c>
      <c r="G94" s="46" t="s">
        <v>30</v>
      </c>
      <c r="H94" s="66"/>
      <c r="I94" s="69" t="s">
        <v>49</v>
      </c>
      <c r="J94" s="51" t="s">
        <v>30</v>
      </c>
      <c r="K94" s="70" t="s">
        <v>30</v>
      </c>
      <c r="L94" s="93" t="s">
        <v>30</v>
      </c>
      <c r="M94" s="72" t="s">
        <v>30</v>
      </c>
      <c r="N94" s="73" t="s">
        <v>30</v>
      </c>
      <c r="O94" s="74" t="s">
        <v>30</v>
      </c>
      <c r="P94" s="94" t="s">
        <v>29</v>
      </c>
      <c r="Q94" s="71"/>
      <c r="R94" s="71"/>
      <c r="S94" s="195"/>
      <c r="U94" s="2">
        <f t="shared" si="7"/>
        <v>0</v>
      </c>
      <c r="V94" s="2">
        <f t="shared" si="8"/>
        <v>0</v>
      </c>
      <c r="W94" s="2">
        <f t="shared" si="9"/>
        <v>0</v>
      </c>
      <c r="X94" s="2">
        <f t="shared" si="10"/>
        <v>0</v>
      </c>
      <c r="Y94" s="2">
        <f t="shared" si="13"/>
        <v>0</v>
      </c>
      <c r="Z94" s="432"/>
      <c r="AB94" s="31"/>
      <c r="AC94" s="362">
        <f t="shared" si="11"/>
        <v>45383</v>
      </c>
      <c r="AD94" s="502" t="s">
        <v>53</v>
      </c>
    </row>
    <row r="95" spans="1:30" x14ac:dyDescent="0.25">
      <c r="A95" s="191">
        <f t="shared" si="12"/>
        <v>45384</v>
      </c>
      <c r="B95" s="27" t="s">
        <v>45</v>
      </c>
      <c r="C95" s="364" t="s">
        <v>33</v>
      </c>
      <c r="D95" s="32" t="s">
        <v>14</v>
      </c>
      <c r="E95" s="4"/>
      <c r="F95" s="43" t="s">
        <v>34</v>
      </c>
      <c r="G95" s="47" t="s">
        <v>23</v>
      </c>
      <c r="H95" s="67"/>
      <c r="I95" s="77" t="s">
        <v>49</v>
      </c>
      <c r="J95" s="52" t="s">
        <v>21</v>
      </c>
      <c r="K95" s="78" t="s">
        <v>19</v>
      </c>
      <c r="L95" s="95" t="s">
        <v>34</v>
      </c>
      <c r="M95" s="80" t="s">
        <v>37</v>
      </c>
      <c r="N95" s="81" t="s">
        <v>20</v>
      </c>
      <c r="O95" s="472" t="s">
        <v>22</v>
      </c>
      <c r="P95" s="96" t="s">
        <v>23</v>
      </c>
      <c r="Q95" s="79"/>
      <c r="R95" s="79"/>
      <c r="S95" s="196"/>
      <c r="U95" s="2">
        <f t="shared" si="7"/>
        <v>1</v>
      </c>
      <c r="V95" s="2">
        <f t="shared" si="8"/>
        <v>1</v>
      </c>
      <c r="W95" s="2">
        <f t="shared" si="9"/>
        <v>1</v>
      </c>
      <c r="X95" s="2">
        <f t="shared" si="10"/>
        <v>1</v>
      </c>
      <c r="Y95" s="2">
        <f t="shared" si="13"/>
        <v>2</v>
      </c>
      <c r="Z95" s="432"/>
      <c r="AB95" s="437"/>
      <c r="AC95" s="191">
        <f t="shared" si="11"/>
        <v>45384</v>
      </c>
      <c r="AD95" s="502" t="s">
        <v>53</v>
      </c>
    </row>
    <row r="96" spans="1:30" x14ac:dyDescent="0.25">
      <c r="A96" s="191">
        <f t="shared" si="12"/>
        <v>45385</v>
      </c>
      <c r="B96" s="27" t="s">
        <v>35</v>
      </c>
      <c r="C96" s="364" t="s">
        <v>33</v>
      </c>
      <c r="D96" s="32" t="s">
        <v>12</v>
      </c>
      <c r="E96" s="4"/>
      <c r="F96" s="43" t="s">
        <v>19</v>
      </c>
      <c r="G96" s="47" t="s">
        <v>34</v>
      </c>
      <c r="H96" s="67"/>
      <c r="I96" s="77" t="s">
        <v>49</v>
      </c>
      <c r="J96" s="52" t="s">
        <v>21</v>
      </c>
      <c r="K96" s="78" t="s">
        <v>22</v>
      </c>
      <c r="L96" s="95" t="s">
        <v>23</v>
      </c>
      <c r="M96" s="80" t="s">
        <v>37</v>
      </c>
      <c r="N96" s="81" t="s">
        <v>20</v>
      </c>
      <c r="O96" s="409" t="s">
        <v>23</v>
      </c>
      <c r="P96" s="290" t="s">
        <v>23</v>
      </c>
      <c r="Q96" s="79"/>
      <c r="R96" s="79"/>
      <c r="S96" s="196"/>
      <c r="U96" s="2">
        <f t="shared" si="7"/>
        <v>1</v>
      </c>
      <c r="V96" s="2">
        <f t="shared" si="8"/>
        <v>1</v>
      </c>
      <c r="W96" s="2">
        <f t="shared" si="9"/>
        <v>1</v>
      </c>
      <c r="X96" s="2">
        <f t="shared" si="10"/>
        <v>1</v>
      </c>
      <c r="Y96" s="2">
        <f t="shared" si="13"/>
        <v>3</v>
      </c>
      <c r="Z96" s="432"/>
      <c r="AB96" s="439" t="s">
        <v>14</v>
      </c>
      <c r="AC96" s="191">
        <f t="shared" si="11"/>
        <v>45385</v>
      </c>
      <c r="AD96" s="502" t="s">
        <v>53</v>
      </c>
    </row>
    <row r="97" spans="1:30" x14ac:dyDescent="0.25">
      <c r="A97" s="191">
        <f t="shared" si="12"/>
        <v>45386</v>
      </c>
      <c r="B97" s="27" t="s">
        <v>46</v>
      </c>
      <c r="C97" s="364" t="s">
        <v>33</v>
      </c>
      <c r="D97" s="32" t="s">
        <v>6</v>
      </c>
      <c r="E97" s="4"/>
      <c r="F97" s="43" t="s">
        <v>19</v>
      </c>
      <c r="G97" s="47" t="s">
        <v>22</v>
      </c>
      <c r="H97" s="67"/>
      <c r="I97" s="79"/>
      <c r="J97" s="52" t="s">
        <v>23</v>
      </c>
      <c r="K97" s="78" t="s">
        <v>23</v>
      </c>
      <c r="L97" s="95" t="s">
        <v>21</v>
      </c>
      <c r="M97" s="80" t="s">
        <v>37</v>
      </c>
      <c r="N97" s="81" t="s">
        <v>34</v>
      </c>
      <c r="O97" s="74" t="s">
        <v>20</v>
      </c>
      <c r="P97" s="96" t="s">
        <v>23</v>
      </c>
      <c r="Q97" s="79"/>
      <c r="R97" s="79"/>
      <c r="S97" s="196"/>
      <c r="U97" s="2">
        <f t="shared" si="7"/>
        <v>1</v>
      </c>
      <c r="V97" s="2">
        <f t="shared" si="8"/>
        <v>1</v>
      </c>
      <c r="W97" s="2">
        <f t="shared" si="9"/>
        <v>1</v>
      </c>
      <c r="X97" s="2">
        <f t="shared" si="10"/>
        <v>1</v>
      </c>
      <c r="Y97" s="2">
        <f t="shared" si="13"/>
        <v>3</v>
      </c>
      <c r="Z97" s="432"/>
      <c r="AB97" s="31"/>
      <c r="AC97" s="191">
        <f t="shared" si="11"/>
        <v>45386</v>
      </c>
      <c r="AD97" s="502" t="s">
        <v>53</v>
      </c>
    </row>
    <row r="98" spans="1:30" x14ac:dyDescent="0.25">
      <c r="A98" s="191">
        <f t="shared" si="12"/>
        <v>45387</v>
      </c>
      <c r="B98" s="27" t="s">
        <v>40</v>
      </c>
      <c r="C98" s="367" t="s">
        <v>33</v>
      </c>
      <c r="D98" s="32" t="s">
        <v>14</v>
      </c>
      <c r="E98" s="4"/>
      <c r="F98" s="43" t="s">
        <v>19</v>
      </c>
      <c r="G98" s="47" t="s">
        <v>23</v>
      </c>
      <c r="H98" s="67"/>
      <c r="I98" s="79"/>
      <c r="J98" s="52" t="s">
        <v>34</v>
      </c>
      <c r="K98" s="78" t="s">
        <v>34</v>
      </c>
      <c r="L98" s="95" t="s">
        <v>21</v>
      </c>
      <c r="M98" s="80" t="s">
        <v>34</v>
      </c>
      <c r="N98" s="81" t="s">
        <v>20</v>
      </c>
      <c r="O98" s="82" t="s">
        <v>22</v>
      </c>
      <c r="P98" s="96" t="s">
        <v>34</v>
      </c>
      <c r="Q98" s="79"/>
      <c r="R98" s="79"/>
      <c r="S98" s="196"/>
      <c r="U98" s="2">
        <f t="shared" si="7"/>
        <v>1</v>
      </c>
      <c r="V98" s="2">
        <f t="shared" si="8"/>
        <v>1</v>
      </c>
      <c r="W98" s="2">
        <f t="shared" si="9"/>
        <v>1</v>
      </c>
      <c r="X98" s="2">
        <f t="shared" si="10"/>
        <v>1</v>
      </c>
      <c r="Y98" s="2">
        <f t="shared" si="13"/>
        <v>1</v>
      </c>
      <c r="Z98" s="432"/>
      <c r="AB98" s="32"/>
      <c r="AC98" s="191">
        <f t="shared" si="11"/>
        <v>45387</v>
      </c>
      <c r="AD98" s="502" t="s">
        <v>53</v>
      </c>
    </row>
    <row r="99" spans="1:30" x14ac:dyDescent="0.25">
      <c r="A99" s="191">
        <f t="shared" si="12"/>
        <v>45388</v>
      </c>
      <c r="B99" s="27" t="s">
        <v>41</v>
      </c>
      <c r="C99" s="364" t="s">
        <v>33</v>
      </c>
      <c r="D99" s="32" t="s">
        <v>13</v>
      </c>
      <c r="E99" s="4"/>
      <c r="F99" s="43"/>
      <c r="G99" s="47"/>
      <c r="H99" s="67"/>
      <c r="I99" s="79"/>
      <c r="J99" s="52"/>
      <c r="K99" s="78"/>
      <c r="L99" s="95"/>
      <c r="M99" s="80"/>
      <c r="N99" s="81" t="s">
        <v>42</v>
      </c>
      <c r="O99" s="82"/>
      <c r="P99" s="96"/>
      <c r="Q99" s="79"/>
      <c r="R99" s="79"/>
      <c r="S99" s="196"/>
      <c r="U99" s="2">
        <f t="shared" si="7"/>
        <v>0</v>
      </c>
      <c r="V99" s="2">
        <f t="shared" si="8"/>
        <v>0</v>
      </c>
      <c r="W99" s="2">
        <f t="shared" si="9"/>
        <v>0</v>
      </c>
      <c r="X99" s="2">
        <f t="shared" si="10"/>
        <v>0</v>
      </c>
      <c r="Y99" s="2">
        <f t="shared" si="13"/>
        <v>0</v>
      </c>
      <c r="Z99" s="432"/>
      <c r="AB99" s="32"/>
      <c r="AC99" s="191">
        <f t="shared" si="11"/>
        <v>45388</v>
      </c>
      <c r="AD99" s="502" t="s">
        <v>53</v>
      </c>
    </row>
    <row r="100" spans="1:30" x14ac:dyDescent="0.25">
      <c r="A100" s="361">
        <f t="shared" si="12"/>
        <v>45389</v>
      </c>
      <c r="B100" s="28" t="s">
        <v>43</v>
      </c>
      <c r="C100" s="365" t="s">
        <v>33</v>
      </c>
      <c r="D100" s="33" t="s">
        <v>13</v>
      </c>
      <c r="E100" s="6"/>
      <c r="F100" s="44"/>
      <c r="G100" s="48"/>
      <c r="H100" s="68"/>
      <c r="I100" s="87"/>
      <c r="J100" s="53"/>
      <c r="K100" s="86"/>
      <c r="L100" s="97"/>
      <c r="M100" s="88"/>
      <c r="N100" s="89" t="s">
        <v>42</v>
      </c>
      <c r="O100" s="90"/>
      <c r="P100" s="98"/>
      <c r="Q100" s="87"/>
      <c r="R100" s="87"/>
      <c r="S100" s="87"/>
      <c r="T100" s="503"/>
      <c r="U100" s="504">
        <f t="shared" si="7"/>
        <v>0</v>
      </c>
      <c r="V100" s="504">
        <f t="shared" si="8"/>
        <v>0</v>
      </c>
      <c r="W100" s="504">
        <f t="shared" si="9"/>
        <v>0</v>
      </c>
      <c r="X100" s="504">
        <f t="shared" si="10"/>
        <v>0</v>
      </c>
      <c r="Y100" s="504">
        <f t="shared" si="13"/>
        <v>0</v>
      </c>
      <c r="Z100" s="505"/>
      <c r="AA100" s="506"/>
      <c r="AB100" s="508"/>
      <c r="AC100" s="361">
        <f t="shared" si="11"/>
        <v>45389</v>
      </c>
      <c r="AD100" s="502" t="s">
        <v>53</v>
      </c>
    </row>
    <row r="101" spans="1:30" x14ac:dyDescent="0.25">
      <c r="A101" s="362">
        <f t="shared" si="12"/>
        <v>45390</v>
      </c>
      <c r="B101" s="26" t="s">
        <v>28</v>
      </c>
      <c r="C101" s="368" t="s">
        <v>33</v>
      </c>
      <c r="D101" s="31" t="s">
        <v>14</v>
      </c>
      <c r="E101" s="4">
        <v>4</v>
      </c>
      <c r="F101" s="42" t="s">
        <v>50</v>
      </c>
      <c r="G101" s="66"/>
      <c r="H101" s="66"/>
      <c r="I101" s="71"/>
      <c r="J101" s="51" t="s">
        <v>21</v>
      </c>
      <c r="K101" s="71"/>
      <c r="L101" s="93" t="s">
        <v>37</v>
      </c>
      <c r="M101" s="72" t="s">
        <v>50</v>
      </c>
      <c r="N101" s="71"/>
      <c r="O101" s="74" t="s">
        <v>22</v>
      </c>
      <c r="P101" s="71" t="s">
        <v>44</v>
      </c>
      <c r="Q101" s="75" t="s">
        <v>19</v>
      </c>
      <c r="R101" s="76" t="s">
        <v>20</v>
      </c>
      <c r="S101" s="190" t="s">
        <v>34</v>
      </c>
      <c r="U101" s="2">
        <f t="shared" si="7"/>
        <v>1</v>
      </c>
      <c r="V101" s="2">
        <f t="shared" si="8"/>
        <v>1</v>
      </c>
      <c r="W101" s="2">
        <f t="shared" si="9"/>
        <v>1</v>
      </c>
      <c r="X101" s="2">
        <f t="shared" si="10"/>
        <v>1</v>
      </c>
      <c r="Y101" s="2">
        <f t="shared" si="13"/>
        <v>0</v>
      </c>
      <c r="Z101" s="432"/>
      <c r="AB101" s="438"/>
      <c r="AC101" s="362">
        <f t="shared" si="11"/>
        <v>45390</v>
      </c>
      <c r="AD101" s="502" t="s">
        <v>53</v>
      </c>
    </row>
    <row r="102" spans="1:30" x14ac:dyDescent="0.25">
      <c r="A102" s="191">
        <f t="shared" si="12"/>
        <v>45391</v>
      </c>
      <c r="B102" s="27" t="s">
        <v>45</v>
      </c>
      <c r="C102" s="364" t="s">
        <v>33</v>
      </c>
      <c r="D102" s="32" t="s">
        <v>18</v>
      </c>
      <c r="E102" s="4"/>
      <c r="F102" s="42" t="s">
        <v>50</v>
      </c>
      <c r="G102" s="67"/>
      <c r="H102" s="67"/>
      <c r="I102" s="79"/>
      <c r="J102" s="52" t="s">
        <v>19</v>
      </c>
      <c r="K102" s="79"/>
      <c r="L102" s="93" t="s">
        <v>37</v>
      </c>
      <c r="M102" s="80" t="s">
        <v>50</v>
      </c>
      <c r="N102" s="79"/>
      <c r="O102" s="82" t="s">
        <v>23</v>
      </c>
      <c r="P102" s="79" t="s">
        <v>44</v>
      </c>
      <c r="Q102" s="83" t="s">
        <v>34</v>
      </c>
      <c r="R102" s="84" t="s">
        <v>20</v>
      </c>
      <c r="S102" s="421" t="s">
        <v>22</v>
      </c>
      <c r="U102" s="2">
        <f t="shared" si="7"/>
        <v>1</v>
      </c>
      <c r="V102" s="2">
        <f t="shared" si="8"/>
        <v>1</v>
      </c>
      <c r="W102" s="2">
        <f t="shared" si="9"/>
        <v>0</v>
      </c>
      <c r="X102" s="2">
        <f t="shared" si="10"/>
        <v>1</v>
      </c>
      <c r="Y102" s="2">
        <f t="shared" si="13"/>
        <v>1</v>
      </c>
      <c r="Z102" s="432"/>
      <c r="AB102" s="437"/>
      <c r="AC102" s="191">
        <f t="shared" si="11"/>
        <v>45391</v>
      </c>
      <c r="AD102" s="502" t="s">
        <v>53</v>
      </c>
    </row>
    <row r="103" spans="1:30" x14ac:dyDescent="0.25">
      <c r="A103" s="191">
        <f t="shared" si="12"/>
        <v>45392</v>
      </c>
      <c r="B103" s="27" t="s">
        <v>35</v>
      </c>
      <c r="C103" s="364" t="s">
        <v>33</v>
      </c>
      <c r="D103" s="32" t="s">
        <v>9</v>
      </c>
      <c r="E103" s="4"/>
      <c r="F103" s="42" t="s">
        <v>50</v>
      </c>
      <c r="G103" s="67"/>
      <c r="H103" s="67"/>
      <c r="I103" s="79"/>
      <c r="J103" s="52" t="s">
        <v>22</v>
      </c>
      <c r="K103" s="79"/>
      <c r="L103" s="93" t="s">
        <v>37</v>
      </c>
      <c r="M103" s="80" t="s">
        <v>50</v>
      </c>
      <c r="N103" s="79"/>
      <c r="O103" s="82" t="s">
        <v>34</v>
      </c>
      <c r="P103" s="79" t="s">
        <v>44</v>
      </c>
      <c r="Q103" s="83" t="s">
        <v>19</v>
      </c>
      <c r="R103" s="84" t="s">
        <v>20</v>
      </c>
      <c r="S103" s="497" t="s">
        <v>23</v>
      </c>
      <c r="U103" s="2">
        <f t="shared" si="7"/>
        <v>1</v>
      </c>
      <c r="V103" s="2">
        <f t="shared" si="8"/>
        <v>1</v>
      </c>
      <c r="W103" s="2">
        <f t="shared" si="9"/>
        <v>0</v>
      </c>
      <c r="X103" s="2">
        <f t="shared" si="10"/>
        <v>1</v>
      </c>
      <c r="Y103" s="2">
        <f t="shared" si="13"/>
        <v>1</v>
      </c>
      <c r="Z103" s="432" t="s">
        <v>38</v>
      </c>
      <c r="AB103" s="439" t="s">
        <v>18</v>
      </c>
      <c r="AC103" s="191">
        <f t="shared" si="11"/>
        <v>45392</v>
      </c>
      <c r="AD103" s="502" t="s">
        <v>53</v>
      </c>
    </row>
    <row r="104" spans="1:30" x14ac:dyDescent="0.25">
      <c r="A104" s="191">
        <f t="shared" si="12"/>
        <v>45393</v>
      </c>
      <c r="B104" s="27" t="s">
        <v>46</v>
      </c>
      <c r="C104" s="364" t="s">
        <v>33</v>
      </c>
      <c r="D104" s="32" t="s">
        <v>14</v>
      </c>
      <c r="E104" s="4"/>
      <c r="F104" s="42" t="s">
        <v>50</v>
      </c>
      <c r="G104" s="67"/>
      <c r="H104" s="67"/>
      <c r="I104" s="79"/>
      <c r="J104" s="52" t="s">
        <v>23</v>
      </c>
      <c r="K104" s="79"/>
      <c r="L104" s="93" t="s">
        <v>37</v>
      </c>
      <c r="M104" s="80" t="s">
        <v>50</v>
      </c>
      <c r="N104" s="79"/>
      <c r="O104" s="82" t="s">
        <v>22</v>
      </c>
      <c r="P104" s="79" t="s">
        <v>44</v>
      </c>
      <c r="Q104" s="83" t="s">
        <v>19</v>
      </c>
      <c r="R104" s="84" t="s">
        <v>34</v>
      </c>
      <c r="S104" s="190" t="s">
        <v>20</v>
      </c>
      <c r="U104" s="2">
        <f t="shared" si="7"/>
        <v>1</v>
      </c>
      <c r="V104" s="2">
        <f t="shared" si="8"/>
        <v>1</v>
      </c>
      <c r="W104" s="2">
        <f t="shared" si="9"/>
        <v>0</v>
      </c>
      <c r="X104" s="2">
        <f t="shared" si="10"/>
        <v>1</v>
      </c>
      <c r="Y104" s="2">
        <f t="shared" si="13"/>
        <v>1</v>
      </c>
      <c r="Z104" s="432"/>
      <c r="AB104" s="31"/>
      <c r="AC104" s="191">
        <f t="shared" si="11"/>
        <v>45393</v>
      </c>
      <c r="AD104" s="502" t="s">
        <v>53</v>
      </c>
    </row>
    <row r="105" spans="1:30" x14ac:dyDescent="0.25">
      <c r="A105" s="191">
        <f t="shared" si="12"/>
        <v>45394</v>
      </c>
      <c r="B105" s="27" t="s">
        <v>40</v>
      </c>
      <c r="C105" s="364" t="s">
        <v>33</v>
      </c>
      <c r="D105" s="32" t="s">
        <v>18</v>
      </c>
      <c r="E105" s="4"/>
      <c r="F105" s="42" t="s">
        <v>50</v>
      </c>
      <c r="G105" s="67"/>
      <c r="H105" s="67"/>
      <c r="I105" s="79"/>
      <c r="J105" s="52" t="s">
        <v>34</v>
      </c>
      <c r="K105" s="79"/>
      <c r="L105" s="95" t="s">
        <v>34</v>
      </c>
      <c r="M105" s="80" t="s">
        <v>34</v>
      </c>
      <c r="N105" s="79"/>
      <c r="O105" s="82" t="s">
        <v>23</v>
      </c>
      <c r="P105" s="79" t="s">
        <v>44</v>
      </c>
      <c r="Q105" s="83" t="s">
        <v>19</v>
      </c>
      <c r="R105" s="84" t="s">
        <v>20</v>
      </c>
      <c r="S105" s="192" t="s">
        <v>22</v>
      </c>
      <c r="U105" s="2">
        <f t="shared" si="7"/>
        <v>1</v>
      </c>
      <c r="V105" s="2">
        <f t="shared" si="8"/>
        <v>1</v>
      </c>
      <c r="W105" s="2">
        <f t="shared" si="9"/>
        <v>0</v>
      </c>
      <c r="X105" s="2">
        <f t="shared" si="10"/>
        <v>1</v>
      </c>
      <c r="Y105" s="2">
        <f t="shared" si="13"/>
        <v>1</v>
      </c>
      <c r="Z105" s="432"/>
      <c r="AB105" s="32"/>
      <c r="AC105" s="191">
        <f t="shared" si="11"/>
        <v>45394</v>
      </c>
      <c r="AD105" s="502" t="s">
        <v>53</v>
      </c>
    </row>
    <row r="106" spans="1:30" x14ac:dyDescent="0.25">
      <c r="A106" s="191">
        <f t="shared" si="12"/>
        <v>45395</v>
      </c>
      <c r="B106" s="27" t="s">
        <v>41</v>
      </c>
      <c r="C106" s="364" t="s">
        <v>33</v>
      </c>
      <c r="D106" s="32" t="s">
        <v>17</v>
      </c>
      <c r="E106" s="4"/>
      <c r="F106" s="43"/>
      <c r="G106" s="67"/>
      <c r="H106" s="67"/>
      <c r="I106" s="79"/>
      <c r="J106" s="52"/>
      <c r="K106" s="79"/>
      <c r="L106" s="95"/>
      <c r="M106" s="80"/>
      <c r="N106" s="79"/>
      <c r="O106" s="82"/>
      <c r="P106" s="79"/>
      <c r="Q106" s="83"/>
      <c r="R106" s="84" t="s">
        <v>42</v>
      </c>
      <c r="S106" s="192"/>
      <c r="U106" s="2">
        <f t="shared" si="7"/>
        <v>0</v>
      </c>
      <c r="V106" s="2">
        <f t="shared" si="8"/>
        <v>0</v>
      </c>
      <c r="W106" s="2">
        <f t="shared" si="9"/>
        <v>0</v>
      </c>
      <c r="X106" s="2">
        <f t="shared" si="10"/>
        <v>0</v>
      </c>
      <c r="Y106" s="2">
        <f t="shared" si="13"/>
        <v>0</v>
      </c>
      <c r="Z106" s="432"/>
      <c r="AB106" s="32"/>
      <c r="AC106" s="191">
        <f t="shared" si="11"/>
        <v>45395</v>
      </c>
      <c r="AD106" s="502" t="s">
        <v>53</v>
      </c>
    </row>
    <row r="107" spans="1:30" x14ac:dyDescent="0.25">
      <c r="A107" s="361">
        <f t="shared" si="12"/>
        <v>45396</v>
      </c>
      <c r="B107" s="28" t="s">
        <v>43</v>
      </c>
      <c r="C107" s="365" t="s">
        <v>33</v>
      </c>
      <c r="D107" s="33" t="s">
        <v>17</v>
      </c>
      <c r="E107" s="6"/>
      <c r="F107" s="44"/>
      <c r="G107" s="68"/>
      <c r="H107" s="68"/>
      <c r="I107" s="87"/>
      <c r="J107" s="53"/>
      <c r="K107" s="87"/>
      <c r="L107" s="97"/>
      <c r="M107" s="88"/>
      <c r="N107" s="87"/>
      <c r="O107" s="90"/>
      <c r="P107" s="87"/>
      <c r="Q107" s="91"/>
      <c r="R107" s="92" t="s">
        <v>42</v>
      </c>
      <c r="S107" s="507"/>
      <c r="T107" s="503"/>
      <c r="U107" s="504">
        <f t="shared" si="7"/>
        <v>0</v>
      </c>
      <c r="V107" s="504">
        <f t="shared" si="8"/>
        <v>0</v>
      </c>
      <c r="W107" s="504">
        <f t="shared" si="9"/>
        <v>0</v>
      </c>
      <c r="X107" s="504">
        <f t="shared" si="10"/>
        <v>0</v>
      </c>
      <c r="Y107" s="504">
        <f t="shared" si="13"/>
        <v>0</v>
      </c>
      <c r="Z107" s="505"/>
      <c r="AA107" s="510"/>
      <c r="AB107" s="511"/>
      <c r="AC107" s="512">
        <f t="shared" si="11"/>
        <v>45396</v>
      </c>
      <c r="AD107" s="502" t="s">
        <v>53</v>
      </c>
    </row>
    <row r="108" spans="1:30" x14ac:dyDescent="0.25">
      <c r="A108" s="362">
        <f t="shared" si="12"/>
        <v>45397</v>
      </c>
      <c r="B108" s="26" t="s">
        <v>28</v>
      </c>
      <c r="C108" s="17"/>
      <c r="D108" s="31" t="s">
        <v>16</v>
      </c>
      <c r="E108" s="60">
        <v>1</v>
      </c>
      <c r="F108" s="66"/>
      <c r="G108" s="46" t="s">
        <v>20</v>
      </c>
      <c r="H108" s="8" t="s">
        <v>34</v>
      </c>
      <c r="I108" s="69" t="s">
        <v>49</v>
      </c>
      <c r="J108" s="312" t="s">
        <v>23</v>
      </c>
      <c r="K108" s="71"/>
      <c r="L108" s="93" t="s">
        <v>19</v>
      </c>
      <c r="M108" s="72" t="s">
        <v>34</v>
      </c>
      <c r="N108" s="73" t="s">
        <v>37</v>
      </c>
      <c r="O108" s="74" t="s">
        <v>21</v>
      </c>
      <c r="P108" s="71"/>
      <c r="Q108" s="75" t="s">
        <v>22</v>
      </c>
      <c r="R108" s="76" t="s">
        <v>23</v>
      </c>
      <c r="S108" s="195"/>
      <c r="U108" s="2">
        <f t="shared" si="7"/>
        <v>1</v>
      </c>
      <c r="V108" s="2">
        <f t="shared" si="8"/>
        <v>1</v>
      </c>
      <c r="W108" s="2">
        <f t="shared" si="9"/>
        <v>1</v>
      </c>
      <c r="X108" s="2">
        <f t="shared" si="10"/>
        <v>1</v>
      </c>
      <c r="Y108" s="2">
        <f t="shared" si="13"/>
        <v>2</v>
      </c>
      <c r="Z108" s="432"/>
      <c r="AA108" s="509"/>
      <c r="AB108" s="31"/>
      <c r="AC108" s="362">
        <f t="shared" si="11"/>
        <v>45397</v>
      </c>
      <c r="AD108" s="502" t="s">
        <v>53</v>
      </c>
    </row>
    <row r="109" spans="1:30" x14ac:dyDescent="0.25">
      <c r="A109" s="191">
        <f t="shared" si="12"/>
        <v>45398</v>
      </c>
      <c r="B109" s="27" t="s">
        <v>45</v>
      </c>
      <c r="C109" s="18"/>
      <c r="D109" s="32" t="s">
        <v>12</v>
      </c>
      <c r="E109" s="61"/>
      <c r="F109" s="67"/>
      <c r="G109" s="47" t="s">
        <v>20</v>
      </c>
      <c r="H109" s="284" t="s">
        <v>21</v>
      </c>
      <c r="I109" s="77" t="s">
        <v>49</v>
      </c>
      <c r="J109" s="465" t="s">
        <v>25</v>
      </c>
      <c r="K109" s="287"/>
      <c r="L109" s="95" t="s">
        <v>34</v>
      </c>
      <c r="M109" s="80" t="s">
        <v>22</v>
      </c>
      <c r="N109" s="81" t="s">
        <v>37</v>
      </c>
      <c r="O109" s="82" t="s">
        <v>19</v>
      </c>
      <c r="P109" s="79"/>
      <c r="Q109" s="83" t="s">
        <v>23</v>
      </c>
      <c r="R109" s="84" t="s">
        <v>23</v>
      </c>
      <c r="S109" s="196"/>
      <c r="U109" s="2">
        <f t="shared" si="7"/>
        <v>1</v>
      </c>
      <c r="V109" s="2">
        <f t="shared" si="8"/>
        <v>1</v>
      </c>
      <c r="W109" s="2">
        <f t="shared" si="9"/>
        <v>1</v>
      </c>
      <c r="X109" s="2">
        <f t="shared" si="10"/>
        <v>1</v>
      </c>
      <c r="Y109" s="2">
        <f t="shared" si="13"/>
        <v>2</v>
      </c>
      <c r="Z109" s="462"/>
      <c r="AA109" s="466" t="s">
        <v>9</v>
      </c>
      <c r="AB109" s="464"/>
      <c r="AC109" s="191">
        <f t="shared" si="11"/>
        <v>45398</v>
      </c>
      <c r="AD109" s="502" t="s">
        <v>53</v>
      </c>
    </row>
    <row r="110" spans="1:30" x14ac:dyDescent="0.25">
      <c r="A110" s="191">
        <f t="shared" si="12"/>
        <v>45399</v>
      </c>
      <c r="B110" s="27" t="s">
        <v>35</v>
      </c>
      <c r="C110" s="18"/>
      <c r="D110" s="32" t="s">
        <v>14</v>
      </c>
      <c r="E110" s="61"/>
      <c r="F110" s="67"/>
      <c r="G110" s="498" t="s">
        <v>20</v>
      </c>
      <c r="H110" s="492" t="s">
        <v>23</v>
      </c>
      <c r="I110" s="283" t="s">
        <v>49</v>
      </c>
      <c r="J110" s="51" t="s">
        <v>23</v>
      </c>
      <c r="K110" s="79"/>
      <c r="L110" s="95" t="s">
        <v>19</v>
      </c>
      <c r="M110" s="80" t="s">
        <v>23</v>
      </c>
      <c r="N110" s="81" t="s">
        <v>37</v>
      </c>
      <c r="O110" s="82" t="s">
        <v>22</v>
      </c>
      <c r="P110" s="79"/>
      <c r="Q110" s="83" t="s">
        <v>34</v>
      </c>
      <c r="R110" s="84" t="s">
        <v>21</v>
      </c>
      <c r="S110" s="196"/>
      <c r="U110" s="2">
        <f t="shared" si="7"/>
        <v>1</v>
      </c>
      <c r="V110" s="2">
        <f t="shared" si="8"/>
        <v>1</v>
      </c>
      <c r="W110" s="2">
        <f t="shared" si="9"/>
        <v>1</v>
      </c>
      <c r="X110" s="2">
        <f t="shared" si="10"/>
        <v>1</v>
      </c>
      <c r="Y110" s="2">
        <f t="shared" si="13"/>
        <v>3</v>
      </c>
      <c r="Z110" s="432"/>
      <c r="AB110" s="439" t="s">
        <v>7</v>
      </c>
      <c r="AC110" s="191">
        <f t="shared" si="11"/>
        <v>45399</v>
      </c>
      <c r="AD110" s="502" t="s">
        <v>53</v>
      </c>
    </row>
    <row r="111" spans="1:30" x14ac:dyDescent="0.25">
      <c r="A111" s="191">
        <f t="shared" si="12"/>
        <v>45400</v>
      </c>
      <c r="B111" s="29" t="s">
        <v>46</v>
      </c>
      <c r="C111" s="18"/>
      <c r="D111" s="32" t="s">
        <v>16</v>
      </c>
      <c r="E111" s="61"/>
      <c r="F111" s="67"/>
      <c r="G111" s="47" t="s">
        <v>34</v>
      </c>
      <c r="H111" s="8" t="s">
        <v>23</v>
      </c>
      <c r="I111" s="79"/>
      <c r="J111" s="52" t="s">
        <v>23</v>
      </c>
      <c r="K111" s="79"/>
      <c r="L111" s="95" t="s">
        <v>19</v>
      </c>
      <c r="M111" s="80" t="s">
        <v>20</v>
      </c>
      <c r="N111" s="81" t="s">
        <v>37</v>
      </c>
      <c r="O111" s="82" t="s">
        <v>23</v>
      </c>
      <c r="P111" s="79"/>
      <c r="Q111" s="83" t="s">
        <v>22</v>
      </c>
      <c r="R111" s="84" t="s">
        <v>21</v>
      </c>
      <c r="S111" s="196"/>
      <c r="U111" s="2">
        <f t="shared" si="7"/>
        <v>1</v>
      </c>
      <c r="V111" s="2">
        <f t="shared" si="8"/>
        <v>1</v>
      </c>
      <c r="W111" s="2">
        <f t="shared" si="9"/>
        <v>1</v>
      </c>
      <c r="X111" s="2">
        <f t="shared" si="10"/>
        <v>1</v>
      </c>
      <c r="Y111" s="2">
        <f t="shared" si="13"/>
        <v>3</v>
      </c>
      <c r="Z111" s="432"/>
      <c r="AB111" s="31"/>
      <c r="AC111" s="191">
        <f t="shared" si="11"/>
        <v>45400</v>
      </c>
      <c r="AD111" s="502" t="s">
        <v>53</v>
      </c>
    </row>
    <row r="112" spans="1:30" x14ac:dyDescent="0.25">
      <c r="A112" s="191">
        <f t="shared" si="12"/>
        <v>45401</v>
      </c>
      <c r="B112" s="27" t="s">
        <v>40</v>
      </c>
      <c r="C112" s="18"/>
      <c r="D112" s="32" t="s">
        <v>12</v>
      </c>
      <c r="E112" s="61"/>
      <c r="F112" s="67"/>
      <c r="G112" s="47" t="s">
        <v>20</v>
      </c>
      <c r="H112" s="9" t="s">
        <v>21</v>
      </c>
      <c r="I112" s="79"/>
      <c r="J112" s="52" t="s">
        <v>34</v>
      </c>
      <c r="K112" s="79"/>
      <c r="L112" s="95" t="s">
        <v>19</v>
      </c>
      <c r="M112" s="80" t="s">
        <v>22</v>
      </c>
      <c r="N112" s="81" t="s">
        <v>34</v>
      </c>
      <c r="O112" s="82" t="s">
        <v>34</v>
      </c>
      <c r="P112" s="79"/>
      <c r="Q112" s="83" t="s">
        <v>23</v>
      </c>
      <c r="R112" s="84" t="s">
        <v>34</v>
      </c>
      <c r="S112" s="196"/>
      <c r="U112" s="2">
        <f t="shared" si="7"/>
        <v>1</v>
      </c>
      <c r="V112" s="2">
        <f t="shared" si="8"/>
        <v>1</v>
      </c>
      <c r="W112" s="2">
        <f t="shared" si="9"/>
        <v>1</v>
      </c>
      <c r="X112" s="2">
        <f t="shared" si="10"/>
        <v>1</v>
      </c>
      <c r="Y112" s="2">
        <f t="shared" si="13"/>
        <v>1</v>
      </c>
      <c r="Z112" s="432"/>
      <c r="AB112" s="32"/>
      <c r="AC112" s="191">
        <f t="shared" si="11"/>
        <v>45401</v>
      </c>
      <c r="AD112" s="502" t="s">
        <v>53</v>
      </c>
    </row>
    <row r="113" spans="1:30" x14ac:dyDescent="0.25">
      <c r="A113" s="191">
        <f t="shared" si="12"/>
        <v>45402</v>
      </c>
      <c r="B113" s="27" t="s">
        <v>41</v>
      </c>
      <c r="C113" s="18"/>
      <c r="D113" s="32" t="s">
        <v>6</v>
      </c>
      <c r="E113" s="61"/>
      <c r="F113" s="67"/>
      <c r="G113" s="47" t="s">
        <v>42</v>
      </c>
      <c r="H113" s="9"/>
      <c r="I113" s="79"/>
      <c r="J113" s="52"/>
      <c r="K113" s="79"/>
      <c r="L113" s="95"/>
      <c r="M113" s="80"/>
      <c r="N113" s="81"/>
      <c r="O113" s="82"/>
      <c r="P113" s="79"/>
      <c r="Q113" s="83"/>
      <c r="R113" s="84"/>
      <c r="S113" s="196"/>
      <c r="U113" s="2">
        <f t="shared" si="7"/>
        <v>0</v>
      </c>
      <c r="V113" s="2">
        <f t="shared" si="8"/>
        <v>0</v>
      </c>
      <c r="W113" s="2">
        <f t="shared" si="9"/>
        <v>0</v>
      </c>
      <c r="X113" s="2">
        <f t="shared" si="10"/>
        <v>0</v>
      </c>
      <c r="Y113" s="2">
        <f t="shared" si="13"/>
        <v>0</v>
      </c>
      <c r="Z113" s="432"/>
      <c r="AB113" s="32"/>
      <c r="AC113" s="191">
        <f t="shared" si="11"/>
        <v>45402</v>
      </c>
      <c r="AD113" s="502" t="s">
        <v>53</v>
      </c>
    </row>
    <row r="114" spans="1:30" x14ac:dyDescent="0.25">
      <c r="A114" s="193">
        <f t="shared" si="12"/>
        <v>45403</v>
      </c>
      <c r="B114" s="28" t="s">
        <v>43</v>
      </c>
      <c r="C114" s="21"/>
      <c r="D114" s="33" t="s">
        <v>6</v>
      </c>
      <c r="E114" s="62"/>
      <c r="F114" s="68"/>
      <c r="G114" s="48" t="s">
        <v>42</v>
      </c>
      <c r="H114" s="10"/>
      <c r="I114" s="87"/>
      <c r="J114" s="53"/>
      <c r="K114" s="87"/>
      <c r="L114" s="97"/>
      <c r="M114" s="88"/>
      <c r="N114" s="89"/>
      <c r="O114" s="90"/>
      <c r="P114" s="87"/>
      <c r="Q114" s="91"/>
      <c r="R114" s="92"/>
      <c r="S114" s="87"/>
      <c r="T114" s="503"/>
      <c r="U114" s="504">
        <f t="shared" si="7"/>
        <v>0</v>
      </c>
      <c r="V114" s="504">
        <f t="shared" si="8"/>
        <v>0</v>
      </c>
      <c r="W114" s="504">
        <f t="shared" si="9"/>
        <v>0</v>
      </c>
      <c r="X114" s="504">
        <f t="shared" si="10"/>
        <v>0</v>
      </c>
      <c r="Y114" s="504">
        <f t="shared" si="13"/>
        <v>0</v>
      </c>
      <c r="Z114" s="505"/>
      <c r="AA114" s="510"/>
      <c r="AB114" s="511"/>
      <c r="AC114" s="513">
        <f t="shared" si="11"/>
        <v>45403</v>
      </c>
      <c r="AD114" s="502" t="s">
        <v>53</v>
      </c>
    </row>
    <row r="115" spans="1:30" x14ac:dyDescent="0.25">
      <c r="A115" s="189">
        <f t="shared" si="12"/>
        <v>45404</v>
      </c>
      <c r="B115" s="26" t="s">
        <v>28</v>
      </c>
      <c r="C115" s="17"/>
      <c r="D115" s="31" t="s">
        <v>14</v>
      </c>
      <c r="E115" s="60">
        <v>2</v>
      </c>
      <c r="F115" s="66"/>
      <c r="G115" s="66"/>
      <c r="H115" s="8" t="s">
        <v>19</v>
      </c>
      <c r="I115" s="69" t="s">
        <v>34</v>
      </c>
      <c r="J115" s="51" t="s">
        <v>20</v>
      </c>
      <c r="K115" s="70" t="s">
        <v>34</v>
      </c>
      <c r="L115" s="71"/>
      <c r="M115" s="72" t="s">
        <v>23</v>
      </c>
      <c r="N115" s="71"/>
      <c r="O115" s="74" t="s">
        <v>22</v>
      </c>
      <c r="P115" s="71"/>
      <c r="Q115" s="71"/>
      <c r="R115" s="76" t="s">
        <v>21</v>
      </c>
      <c r="S115" s="190" t="s">
        <v>34</v>
      </c>
      <c r="U115" s="2">
        <f t="shared" si="7"/>
        <v>1</v>
      </c>
      <c r="V115" s="2">
        <f t="shared" si="8"/>
        <v>1</v>
      </c>
      <c r="W115" s="2">
        <f t="shared" si="9"/>
        <v>1</v>
      </c>
      <c r="X115" s="2">
        <f t="shared" si="10"/>
        <v>1</v>
      </c>
      <c r="Y115" s="2">
        <f t="shared" si="13"/>
        <v>1</v>
      </c>
      <c r="Z115" s="432"/>
      <c r="AB115" s="31"/>
      <c r="AC115" s="189">
        <f t="shared" si="11"/>
        <v>45404</v>
      </c>
      <c r="AD115" s="502" t="s">
        <v>53</v>
      </c>
    </row>
    <row r="116" spans="1:30" x14ac:dyDescent="0.25">
      <c r="A116" s="191">
        <f t="shared" si="12"/>
        <v>45405</v>
      </c>
      <c r="B116" s="27" t="s">
        <v>45</v>
      </c>
      <c r="D116" s="32" t="s">
        <v>8</v>
      </c>
      <c r="E116" s="61"/>
      <c r="F116" s="67"/>
      <c r="G116" s="67"/>
      <c r="H116" s="9" t="s">
        <v>34</v>
      </c>
      <c r="I116" s="496" t="s">
        <v>22</v>
      </c>
      <c r="J116" s="52" t="s">
        <v>20</v>
      </c>
      <c r="K116" s="78" t="s">
        <v>23</v>
      </c>
      <c r="L116" s="79"/>
      <c r="M116" s="80" t="s">
        <v>23</v>
      </c>
      <c r="N116" s="79"/>
      <c r="O116" s="82" t="s">
        <v>23</v>
      </c>
      <c r="P116" s="79"/>
      <c r="Q116" s="79"/>
      <c r="R116" s="84" t="s">
        <v>19</v>
      </c>
      <c r="S116" s="192" t="s">
        <v>21</v>
      </c>
      <c r="U116" s="2">
        <f t="shared" si="7"/>
        <v>1</v>
      </c>
      <c r="V116" s="2">
        <f t="shared" si="8"/>
        <v>1</v>
      </c>
      <c r="W116" s="2">
        <f t="shared" si="9"/>
        <v>1</v>
      </c>
      <c r="X116" s="2">
        <f t="shared" si="10"/>
        <v>1</v>
      </c>
      <c r="Y116" s="2">
        <f t="shared" si="13"/>
        <v>3</v>
      </c>
      <c r="Z116" s="432"/>
      <c r="AB116" s="437"/>
      <c r="AC116" s="191">
        <f t="shared" si="11"/>
        <v>45405</v>
      </c>
      <c r="AD116" s="502" t="s">
        <v>53</v>
      </c>
    </row>
    <row r="117" spans="1:30" x14ac:dyDescent="0.25">
      <c r="A117" s="191">
        <f t="shared" si="12"/>
        <v>45406</v>
      </c>
      <c r="B117" s="27" t="s">
        <v>35</v>
      </c>
      <c r="C117" s="18"/>
      <c r="D117" s="32" t="s">
        <v>17</v>
      </c>
      <c r="E117" s="61"/>
      <c r="F117" s="67"/>
      <c r="G117" s="67"/>
      <c r="H117" s="494" t="s">
        <v>19</v>
      </c>
      <c r="I117" s="493" t="s">
        <v>23</v>
      </c>
      <c r="J117" s="495" t="s">
        <v>20</v>
      </c>
      <c r="K117" s="78" t="s">
        <v>23</v>
      </c>
      <c r="L117" s="79"/>
      <c r="M117" s="80" t="s">
        <v>21</v>
      </c>
      <c r="N117" s="79"/>
      <c r="O117" s="82" t="s">
        <v>34</v>
      </c>
      <c r="P117" s="79"/>
      <c r="Q117" s="79"/>
      <c r="R117" s="84" t="s">
        <v>22</v>
      </c>
      <c r="S117" s="192" t="s">
        <v>23</v>
      </c>
      <c r="U117" s="2">
        <f t="shared" si="7"/>
        <v>1</v>
      </c>
      <c r="V117" s="2">
        <f t="shared" si="8"/>
        <v>1</v>
      </c>
      <c r="W117" s="2">
        <f t="shared" si="9"/>
        <v>1</v>
      </c>
      <c r="X117" s="2">
        <f t="shared" si="10"/>
        <v>1</v>
      </c>
      <c r="Y117" s="2">
        <f t="shared" si="13"/>
        <v>3</v>
      </c>
      <c r="Z117" s="432" t="s">
        <v>38</v>
      </c>
      <c r="AB117" s="439" t="s">
        <v>8</v>
      </c>
      <c r="AC117" s="191">
        <f t="shared" si="11"/>
        <v>45406</v>
      </c>
      <c r="AD117" s="502" t="s">
        <v>53</v>
      </c>
    </row>
    <row r="118" spans="1:30" x14ac:dyDescent="0.25">
      <c r="A118" s="191">
        <f t="shared" si="12"/>
        <v>45407</v>
      </c>
      <c r="B118" s="27" t="s">
        <v>46</v>
      </c>
      <c r="C118" s="20" t="s">
        <v>29</v>
      </c>
      <c r="D118" s="32" t="s">
        <v>18</v>
      </c>
      <c r="E118" s="61"/>
      <c r="F118" s="67"/>
      <c r="G118" s="67"/>
      <c r="H118" s="9" t="s">
        <v>30</v>
      </c>
      <c r="I118" s="69" t="s">
        <v>30</v>
      </c>
      <c r="J118" s="52" t="s">
        <v>30</v>
      </c>
      <c r="K118" s="78" t="s">
        <v>30</v>
      </c>
      <c r="L118" s="79"/>
      <c r="M118" s="80" t="s">
        <v>30</v>
      </c>
      <c r="N118" s="79"/>
      <c r="O118" s="82" t="s">
        <v>30</v>
      </c>
      <c r="P118" s="79"/>
      <c r="Q118" s="79"/>
      <c r="R118" s="84" t="s">
        <v>30</v>
      </c>
      <c r="S118" s="192" t="s">
        <v>29</v>
      </c>
      <c r="U118" s="2">
        <f t="shared" si="7"/>
        <v>0</v>
      </c>
      <c r="V118" s="2">
        <f t="shared" si="8"/>
        <v>0</v>
      </c>
      <c r="W118" s="2">
        <f t="shared" si="9"/>
        <v>0</v>
      </c>
      <c r="X118" s="2">
        <f t="shared" si="10"/>
        <v>0</v>
      </c>
      <c r="Y118" s="2">
        <f t="shared" si="13"/>
        <v>0</v>
      </c>
      <c r="Z118" s="432"/>
      <c r="AB118" s="31"/>
      <c r="AC118" s="191">
        <f t="shared" si="11"/>
        <v>45407</v>
      </c>
      <c r="AD118" s="502" t="s">
        <v>53</v>
      </c>
    </row>
    <row r="119" spans="1:30" x14ac:dyDescent="0.25">
      <c r="A119" s="191">
        <f t="shared" si="12"/>
        <v>45408</v>
      </c>
      <c r="B119" s="27" t="s">
        <v>40</v>
      </c>
      <c r="C119" s="18"/>
      <c r="D119" s="32" t="s">
        <v>8</v>
      </c>
      <c r="E119" s="61"/>
      <c r="F119" s="67"/>
      <c r="G119" s="67"/>
      <c r="H119" s="9" t="s">
        <v>19</v>
      </c>
      <c r="I119" s="77" t="s">
        <v>22</v>
      </c>
      <c r="J119" s="52" t="s">
        <v>34</v>
      </c>
      <c r="K119" s="78" t="s">
        <v>20</v>
      </c>
      <c r="L119" s="79"/>
      <c r="M119" s="80" t="s">
        <v>34</v>
      </c>
      <c r="N119" s="79"/>
      <c r="O119" s="82" t="s">
        <v>21</v>
      </c>
      <c r="P119" s="79"/>
      <c r="Q119" s="79"/>
      <c r="R119" s="84" t="s">
        <v>34</v>
      </c>
      <c r="S119" s="192" t="s">
        <v>23</v>
      </c>
      <c r="U119" s="2">
        <f t="shared" si="7"/>
        <v>1</v>
      </c>
      <c r="V119" s="2">
        <f t="shared" si="8"/>
        <v>1</v>
      </c>
      <c r="W119" s="2">
        <f t="shared" si="9"/>
        <v>1</v>
      </c>
      <c r="X119" s="2">
        <f t="shared" si="10"/>
        <v>1</v>
      </c>
      <c r="Y119" s="2">
        <f t="shared" si="13"/>
        <v>1</v>
      </c>
      <c r="Z119" s="432"/>
      <c r="AB119" s="32"/>
      <c r="AC119" s="191">
        <f t="shared" si="11"/>
        <v>45408</v>
      </c>
      <c r="AD119" s="502" t="s">
        <v>53</v>
      </c>
    </row>
    <row r="120" spans="1:30" x14ac:dyDescent="0.25">
      <c r="A120" s="191">
        <f t="shared" si="12"/>
        <v>45409</v>
      </c>
      <c r="B120" s="27" t="s">
        <v>41</v>
      </c>
      <c r="C120" s="18"/>
      <c r="D120" s="32" t="s">
        <v>10</v>
      </c>
      <c r="E120" s="61"/>
      <c r="F120" s="67"/>
      <c r="G120" s="67"/>
      <c r="H120" s="9"/>
      <c r="I120" s="77"/>
      <c r="J120" s="52"/>
      <c r="K120" s="78" t="s">
        <v>42</v>
      </c>
      <c r="L120" s="79"/>
      <c r="M120" s="80"/>
      <c r="N120" s="79"/>
      <c r="O120" s="82"/>
      <c r="P120" s="79"/>
      <c r="Q120" s="79"/>
      <c r="R120" s="84"/>
      <c r="S120" s="192"/>
      <c r="U120" s="2">
        <f t="shared" si="7"/>
        <v>0</v>
      </c>
      <c r="V120" s="2">
        <f t="shared" si="8"/>
        <v>0</v>
      </c>
      <c r="W120" s="2">
        <f t="shared" si="9"/>
        <v>0</v>
      </c>
      <c r="X120" s="2">
        <f t="shared" si="10"/>
        <v>0</v>
      </c>
      <c r="Y120" s="2">
        <f t="shared" si="13"/>
        <v>0</v>
      </c>
      <c r="Z120" s="432"/>
      <c r="AB120" s="32"/>
      <c r="AC120" s="191">
        <f t="shared" si="11"/>
        <v>45409</v>
      </c>
      <c r="AD120" s="502" t="s">
        <v>53</v>
      </c>
    </row>
    <row r="121" spans="1:30" ht="15.75" thickBot="1" x14ac:dyDescent="0.3">
      <c r="A121" s="361">
        <f t="shared" si="12"/>
        <v>45410</v>
      </c>
      <c r="B121" s="28" t="s">
        <v>43</v>
      </c>
      <c r="C121" s="21"/>
      <c r="D121" s="33" t="s">
        <v>9</v>
      </c>
      <c r="E121" s="62"/>
      <c r="F121" s="68"/>
      <c r="G121" s="68"/>
      <c r="H121" s="10"/>
      <c r="I121" s="85"/>
      <c r="J121" s="53" t="s">
        <v>42</v>
      </c>
      <c r="K121" s="86"/>
      <c r="L121" s="87"/>
      <c r="M121" s="88"/>
      <c r="N121" s="87"/>
      <c r="O121" s="90"/>
      <c r="P121" s="87"/>
      <c r="Q121" s="87"/>
      <c r="R121" s="92"/>
      <c r="S121" s="507"/>
      <c r="T121" s="503"/>
      <c r="U121" s="504">
        <f t="shared" si="7"/>
        <v>0</v>
      </c>
      <c r="V121" s="504">
        <f t="shared" si="8"/>
        <v>0</v>
      </c>
      <c r="W121" s="504">
        <f t="shared" si="9"/>
        <v>0</v>
      </c>
      <c r="X121" s="504">
        <f t="shared" si="10"/>
        <v>0</v>
      </c>
      <c r="Y121" s="504">
        <f t="shared" si="13"/>
        <v>0</v>
      </c>
      <c r="Z121" s="505"/>
      <c r="AA121" s="510"/>
      <c r="AB121" s="511"/>
      <c r="AC121" s="512">
        <f t="shared" si="11"/>
        <v>45410</v>
      </c>
      <c r="AD121" s="502" t="s">
        <v>53</v>
      </c>
    </row>
    <row r="122" spans="1:30" x14ac:dyDescent="0.25">
      <c r="A122" s="362">
        <f t="shared" si="12"/>
        <v>45411</v>
      </c>
      <c r="B122" s="26" t="s">
        <v>28</v>
      </c>
      <c r="C122" s="19"/>
      <c r="D122" s="31" t="s">
        <v>11</v>
      </c>
      <c r="E122" s="4">
        <v>3</v>
      </c>
      <c r="F122" s="42" t="s">
        <v>20</v>
      </c>
      <c r="G122" s="46" t="s">
        <v>34</v>
      </c>
      <c r="H122" s="66"/>
      <c r="I122" s="69" t="s">
        <v>49</v>
      </c>
      <c r="J122" s="51" t="s">
        <v>23</v>
      </c>
      <c r="K122" s="70" t="s">
        <v>21</v>
      </c>
      <c r="L122" s="93" t="s">
        <v>22</v>
      </c>
      <c r="M122" s="72" t="s">
        <v>23</v>
      </c>
      <c r="N122" s="73" t="s">
        <v>34</v>
      </c>
      <c r="O122" s="74" t="s">
        <v>19</v>
      </c>
      <c r="P122" s="94" t="s">
        <v>34</v>
      </c>
      <c r="Q122" s="71"/>
      <c r="R122" s="71"/>
      <c r="S122" s="195"/>
      <c r="U122" s="2">
        <f t="shared" si="7"/>
        <v>1</v>
      </c>
      <c r="V122" s="2">
        <f t="shared" si="8"/>
        <v>1</v>
      </c>
      <c r="W122" s="2">
        <f t="shared" si="9"/>
        <v>1</v>
      </c>
      <c r="X122" s="2">
        <f t="shared" si="10"/>
        <v>1</v>
      </c>
      <c r="Y122" s="2">
        <f t="shared" si="13"/>
        <v>2</v>
      </c>
      <c r="Z122" s="432"/>
      <c r="AB122" s="31"/>
      <c r="AC122" s="362">
        <f t="shared" si="11"/>
        <v>45411</v>
      </c>
      <c r="AD122" s="502" t="s">
        <v>53</v>
      </c>
    </row>
    <row r="123" spans="1:30" ht="15.75" thickBot="1" x14ac:dyDescent="0.3">
      <c r="A123" s="191">
        <f t="shared" si="12"/>
        <v>45412</v>
      </c>
      <c r="B123" s="27" t="s">
        <v>45</v>
      </c>
      <c r="C123" s="18"/>
      <c r="D123" s="32" t="s">
        <v>13</v>
      </c>
      <c r="E123" s="4"/>
      <c r="F123" s="43" t="s">
        <v>20</v>
      </c>
      <c r="G123" s="476" t="s">
        <v>21</v>
      </c>
      <c r="H123" s="67"/>
      <c r="I123" s="77" t="s">
        <v>49</v>
      </c>
      <c r="J123" s="52" t="s">
        <v>23</v>
      </c>
      <c r="K123" s="78" t="s">
        <v>23</v>
      </c>
      <c r="L123" s="95" t="s">
        <v>23</v>
      </c>
      <c r="M123" s="80" t="s">
        <v>34</v>
      </c>
      <c r="N123" s="81" t="s">
        <v>22</v>
      </c>
      <c r="O123" s="82" t="s">
        <v>34</v>
      </c>
      <c r="P123" s="96" t="s">
        <v>19</v>
      </c>
      <c r="Q123" s="79"/>
      <c r="R123" s="79"/>
      <c r="S123" s="196"/>
      <c r="U123" s="2">
        <f t="shared" si="7"/>
        <v>1</v>
      </c>
      <c r="V123" s="2">
        <f t="shared" si="8"/>
        <v>1</v>
      </c>
      <c r="W123" s="2">
        <f t="shared" si="9"/>
        <v>1</v>
      </c>
      <c r="X123" s="2">
        <f t="shared" si="10"/>
        <v>1</v>
      </c>
      <c r="Y123" s="2">
        <f t="shared" si="13"/>
        <v>3</v>
      </c>
      <c r="Z123" s="432"/>
      <c r="AB123" s="437"/>
      <c r="AC123" s="191">
        <f t="shared" si="11"/>
        <v>45412</v>
      </c>
      <c r="AD123" s="502" t="s">
        <v>53</v>
      </c>
    </row>
    <row r="124" spans="1:30" ht="16.5" thickTop="1" thickBot="1" x14ac:dyDescent="0.3">
      <c r="A124" s="191">
        <f t="shared" si="12"/>
        <v>45413</v>
      </c>
      <c r="B124" s="27" t="s">
        <v>35</v>
      </c>
      <c r="C124" s="18"/>
      <c r="D124" s="32" t="s">
        <v>6</v>
      </c>
      <c r="E124" s="4"/>
      <c r="F124" s="499" t="s">
        <v>20</v>
      </c>
      <c r="G124" s="474" t="s">
        <v>22</v>
      </c>
      <c r="H124" s="330"/>
      <c r="I124" s="77" t="s">
        <v>49</v>
      </c>
      <c r="J124" s="52" t="s">
        <v>23</v>
      </c>
      <c r="K124" s="78" t="s">
        <v>23</v>
      </c>
      <c r="L124" s="95" t="s">
        <v>34</v>
      </c>
      <c r="M124" s="80" t="s">
        <v>21</v>
      </c>
      <c r="N124" s="81" t="s">
        <v>23</v>
      </c>
      <c r="O124" s="82" t="s">
        <v>19</v>
      </c>
      <c r="P124" s="96" t="s">
        <v>23</v>
      </c>
      <c r="Q124" s="79"/>
      <c r="R124" s="79"/>
      <c r="S124" s="196"/>
      <c r="U124" s="2">
        <f t="shared" si="7"/>
        <v>1</v>
      </c>
      <c r="V124" s="2">
        <f t="shared" si="8"/>
        <v>1</v>
      </c>
      <c r="W124" s="2">
        <f t="shared" si="9"/>
        <v>1</v>
      </c>
      <c r="X124" s="2">
        <f t="shared" si="10"/>
        <v>1</v>
      </c>
      <c r="Y124" s="2">
        <f t="shared" si="13"/>
        <v>4</v>
      </c>
      <c r="Z124" s="432"/>
      <c r="AB124" s="439" t="s">
        <v>6</v>
      </c>
      <c r="AC124" s="191">
        <f t="shared" si="11"/>
        <v>45413</v>
      </c>
      <c r="AD124" s="502" t="s">
        <v>53</v>
      </c>
    </row>
    <row r="125" spans="1:30" x14ac:dyDescent="0.25">
      <c r="A125" s="191">
        <f t="shared" si="12"/>
        <v>45414</v>
      </c>
      <c r="B125" s="27" t="s">
        <v>46</v>
      </c>
      <c r="C125" s="18"/>
      <c r="D125" s="32" t="s">
        <v>13</v>
      </c>
      <c r="E125" s="4"/>
      <c r="F125" s="43" t="s">
        <v>34</v>
      </c>
      <c r="G125" s="46" t="s">
        <v>23</v>
      </c>
      <c r="H125" s="67"/>
      <c r="I125" s="79"/>
      <c r="J125" s="52" t="s">
        <v>23</v>
      </c>
      <c r="K125" s="78" t="s">
        <v>21</v>
      </c>
      <c r="L125" s="95" t="s">
        <v>22</v>
      </c>
      <c r="M125" s="80" t="s">
        <v>23</v>
      </c>
      <c r="N125" s="81" t="s">
        <v>20</v>
      </c>
      <c r="O125" s="82" t="s">
        <v>19</v>
      </c>
      <c r="P125" s="96" t="s">
        <v>23</v>
      </c>
      <c r="Q125" s="79"/>
      <c r="R125" s="79"/>
      <c r="S125" s="196"/>
      <c r="U125" s="2">
        <f t="shared" si="7"/>
        <v>1</v>
      </c>
      <c r="V125" s="2">
        <f t="shared" si="8"/>
        <v>1</v>
      </c>
      <c r="W125" s="2">
        <f t="shared" si="9"/>
        <v>1</v>
      </c>
      <c r="X125" s="2">
        <f t="shared" si="10"/>
        <v>1</v>
      </c>
      <c r="Y125" s="2">
        <f t="shared" si="13"/>
        <v>4</v>
      </c>
      <c r="Z125" s="432"/>
      <c r="AB125" s="31"/>
      <c r="AC125" s="191">
        <f t="shared" si="11"/>
        <v>45414</v>
      </c>
      <c r="AD125" s="502" t="s">
        <v>53</v>
      </c>
    </row>
    <row r="126" spans="1:30" x14ac:dyDescent="0.25">
      <c r="A126" s="191">
        <f t="shared" si="12"/>
        <v>45415</v>
      </c>
      <c r="B126" s="27" t="s">
        <v>40</v>
      </c>
      <c r="C126" s="18"/>
      <c r="D126" s="32" t="s">
        <v>11</v>
      </c>
      <c r="E126" s="4"/>
      <c r="F126" s="43" t="s">
        <v>20</v>
      </c>
      <c r="G126" s="47" t="s">
        <v>21</v>
      </c>
      <c r="H126" s="67"/>
      <c r="I126" s="79"/>
      <c r="J126" s="52" t="s">
        <v>34</v>
      </c>
      <c r="K126" s="78" t="s">
        <v>34</v>
      </c>
      <c r="L126" s="95" t="s">
        <v>23</v>
      </c>
      <c r="M126" s="80" t="s">
        <v>23</v>
      </c>
      <c r="N126" s="81" t="s">
        <v>22</v>
      </c>
      <c r="O126" s="82" t="s">
        <v>19</v>
      </c>
      <c r="P126" s="96" t="s">
        <v>23</v>
      </c>
      <c r="Q126" s="79"/>
      <c r="R126" s="79"/>
      <c r="S126" s="196"/>
      <c r="U126" s="2">
        <f t="shared" si="7"/>
        <v>1</v>
      </c>
      <c r="V126" s="2">
        <f t="shared" si="8"/>
        <v>1</v>
      </c>
      <c r="W126" s="2">
        <f t="shared" si="9"/>
        <v>1</v>
      </c>
      <c r="X126" s="2">
        <f t="shared" si="10"/>
        <v>1</v>
      </c>
      <c r="Y126" s="2">
        <f t="shared" si="13"/>
        <v>3</v>
      </c>
      <c r="Z126" s="432"/>
      <c r="AB126" s="32"/>
      <c r="AC126" s="191">
        <f t="shared" si="11"/>
        <v>45415</v>
      </c>
      <c r="AD126" s="502" t="s">
        <v>53</v>
      </c>
    </row>
    <row r="127" spans="1:30" x14ac:dyDescent="0.25">
      <c r="A127" s="191">
        <f t="shared" si="12"/>
        <v>45416</v>
      </c>
      <c r="B127" s="27" t="s">
        <v>41</v>
      </c>
      <c r="C127" s="18"/>
      <c r="D127" s="32" t="s">
        <v>5</v>
      </c>
      <c r="E127" s="4"/>
      <c r="F127" s="43" t="s">
        <v>42</v>
      </c>
      <c r="G127" s="47"/>
      <c r="H127" s="67"/>
      <c r="I127" s="79"/>
      <c r="J127" s="52"/>
      <c r="K127" s="78"/>
      <c r="L127" s="95"/>
      <c r="M127" s="80"/>
      <c r="N127" s="81"/>
      <c r="O127" s="82"/>
      <c r="P127" s="96"/>
      <c r="Q127" s="79"/>
      <c r="R127" s="79"/>
      <c r="S127" s="196"/>
      <c r="U127" s="2">
        <f t="shared" si="7"/>
        <v>0</v>
      </c>
      <c r="V127" s="2">
        <f t="shared" si="8"/>
        <v>0</v>
      </c>
      <c r="W127" s="2">
        <f t="shared" si="9"/>
        <v>0</v>
      </c>
      <c r="X127" s="2">
        <f t="shared" si="10"/>
        <v>0</v>
      </c>
      <c r="Y127" s="2">
        <f t="shared" si="13"/>
        <v>0</v>
      </c>
      <c r="Z127" s="432"/>
      <c r="AB127" s="32"/>
      <c r="AC127" s="191">
        <f t="shared" si="11"/>
        <v>45416</v>
      </c>
      <c r="AD127" s="502" t="s">
        <v>53</v>
      </c>
    </row>
    <row r="128" spans="1:30" ht="15.75" thickBot="1" x14ac:dyDescent="0.3">
      <c r="A128" s="361">
        <f t="shared" si="12"/>
        <v>45417</v>
      </c>
      <c r="B128" s="28" t="s">
        <v>43</v>
      </c>
      <c r="C128" s="21"/>
      <c r="D128" s="33" t="s">
        <v>5</v>
      </c>
      <c r="E128" s="6"/>
      <c r="F128" s="44" t="s">
        <v>42</v>
      </c>
      <c r="G128" s="48"/>
      <c r="H128" s="68"/>
      <c r="I128" s="87"/>
      <c r="J128" s="53"/>
      <c r="K128" s="86"/>
      <c r="L128" s="97"/>
      <c r="M128" s="88"/>
      <c r="N128" s="89"/>
      <c r="O128" s="90"/>
      <c r="P128" s="98"/>
      <c r="Q128" s="87"/>
      <c r="R128" s="87"/>
      <c r="S128" s="87"/>
      <c r="T128" s="503"/>
      <c r="U128" s="504">
        <f t="shared" si="7"/>
        <v>0</v>
      </c>
      <c r="V128" s="504">
        <f t="shared" si="8"/>
        <v>0</v>
      </c>
      <c r="W128" s="504">
        <f t="shared" si="9"/>
        <v>0</v>
      </c>
      <c r="X128" s="504">
        <f t="shared" si="10"/>
        <v>0</v>
      </c>
      <c r="Y128" s="504">
        <f t="shared" si="13"/>
        <v>0</v>
      </c>
      <c r="Z128" s="505"/>
      <c r="AA128" s="506"/>
      <c r="AB128" s="508"/>
      <c r="AC128" s="361">
        <f t="shared" si="11"/>
        <v>45417</v>
      </c>
      <c r="AD128" s="502" t="s">
        <v>53</v>
      </c>
    </row>
    <row r="129" spans="1:30" x14ac:dyDescent="0.25">
      <c r="A129" s="362">
        <f t="shared" si="12"/>
        <v>45418</v>
      </c>
      <c r="B129" s="26" t="s">
        <v>28</v>
      </c>
      <c r="C129" s="20" t="s">
        <v>29</v>
      </c>
      <c r="D129" s="31" t="s">
        <v>12</v>
      </c>
      <c r="E129" s="4">
        <v>4</v>
      </c>
      <c r="F129" s="42" t="s">
        <v>30</v>
      </c>
      <c r="G129" s="66"/>
      <c r="H129" s="66"/>
      <c r="I129" s="71"/>
      <c r="J129" s="51" t="s">
        <v>30</v>
      </c>
      <c r="K129" s="71"/>
      <c r="L129" s="93" t="s">
        <v>30</v>
      </c>
      <c r="M129" s="72" t="s">
        <v>29</v>
      </c>
      <c r="N129" s="71"/>
      <c r="O129" s="74" t="s">
        <v>30</v>
      </c>
      <c r="P129" s="71" t="s">
        <v>44</v>
      </c>
      <c r="Q129" s="75" t="s">
        <v>30</v>
      </c>
      <c r="R129" s="76" t="s">
        <v>30</v>
      </c>
      <c r="S129" s="190" t="s">
        <v>30</v>
      </c>
      <c r="U129" s="2">
        <f t="shared" si="7"/>
        <v>0</v>
      </c>
      <c r="V129" s="2">
        <f t="shared" si="8"/>
        <v>0</v>
      </c>
      <c r="W129" s="2">
        <f t="shared" si="9"/>
        <v>0</v>
      </c>
      <c r="X129" s="2">
        <f t="shared" si="10"/>
        <v>0</v>
      </c>
      <c r="Y129" s="2">
        <f t="shared" si="13"/>
        <v>0</v>
      </c>
      <c r="Z129" s="432"/>
      <c r="AB129" s="438"/>
      <c r="AC129" s="362">
        <f t="shared" si="11"/>
        <v>45418</v>
      </c>
      <c r="AD129" s="502" t="s">
        <v>53</v>
      </c>
    </row>
    <row r="130" spans="1:30" ht="15.75" thickBot="1" x14ac:dyDescent="0.3">
      <c r="A130" s="191">
        <f t="shared" si="12"/>
        <v>45419</v>
      </c>
      <c r="B130" s="27" t="s">
        <v>45</v>
      </c>
      <c r="C130" s="18"/>
      <c r="D130" s="32" t="s">
        <v>18</v>
      </c>
      <c r="E130" s="4"/>
      <c r="F130" s="449" t="s">
        <v>23</v>
      </c>
      <c r="G130" s="67"/>
      <c r="H130" s="67"/>
      <c r="I130" s="79"/>
      <c r="J130" s="52" t="s">
        <v>21</v>
      </c>
      <c r="K130" s="79"/>
      <c r="L130" s="95" t="s">
        <v>34</v>
      </c>
      <c r="M130" s="80" t="s">
        <v>23</v>
      </c>
      <c r="N130" s="79"/>
      <c r="O130" s="82" t="s">
        <v>20</v>
      </c>
      <c r="P130" s="79" t="s">
        <v>44</v>
      </c>
      <c r="Q130" s="83" t="s">
        <v>37</v>
      </c>
      <c r="R130" s="84" t="s">
        <v>19</v>
      </c>
      <c r="S130" s="192" t="s">
        <v>22</v>
      </c>
      <c r="U130" s="2">
        <f t="shared" si="7"/>
        <v>1</v>
      </c>
      <c r="V130" s="2">
        <f t="shared" si="8"/>
        <v>1</v>
      </c>
      <c r="W130" s="2">
        <f t="shared" si="9"/>
        <v>1</v>
      </c>
      <c r="X130" s="2">
        <f t="shared" si="10"/>
        <v>1</v>
      </c>
      <c r="Y130" s="2">
        <f t="shared" si="13"/>
        <v>2</v>
      </c>
      <c r="Z130" s="432"/>
      <c r="AB130" s="437"/>
      <c r="AC130" s="191">
        <f t="shared" si="11"/>
        <v>45419</v>
      </c>
      <c r="AD130" s="502" t="s">
        <v>53</v>
      </c>
    </row>
    <row r="131" spans="1:30" ht="16.5" thickTop="1" thickBot="1" x14ac:dyDescent="0.3">
      <c r="A131" s="191">
        <f t="shared" si="12"/>
        <v>45420</v>
      </c>
      <c r="B131" s="27" t="s">
        <v>35</v>
      </c>
      <c r="C131" s="18"/>
      <c r="D131" s="32" t="s">
        <v>17</v>
      </c>
      <c r="E131" s="4"/>
      <c r="F131" s="473" t="s">
        <v>21</v>
      </c>
      <c r="G131" s="330"/>
      <c r="H131" s="67"/>
      <c r="I131" s="79"/>
      <c r="J131" s="52" t="s">
        <v>23</v>
      </c>
      <c r="K131" s="79"/>
      <c r="L131" s="95" t="s">
        <v>19</v>
      </c>
      <c r="M131" s="80" t="s">
        <v>34</v>
      </c>
      <c r="N131" s="79"/>
      <c r="O131" s="82" t="s">
        <v>20</v>
      </c>
      <c r="P131" s="79" t="s">
        <v>44</v>
      </c>
      <c r="Q131" s="83" t="s">
        <v>37</v>
      </c>
      <c r="R131" s="84" t="s">
        <v>22</v>
      </c>
      <c r="S131" s="192" t="s">
        <v>23</v>
      </c>
      <c r="U131" s="2">
        <f t="shared" si="7"/>
        <v>1</v>
      </c>
      <c r="V131" s="2">
        <f t="shared" si="8"/>
        <v>1</v>
      </c>
      <c r="W131" s="2">
        <f t="shared" si="9"/>
        <v>1</v>
      </c>
      <c r="X131" s="2">
        <f t="shared" si="10"/>
        <v>1</v>
      </c>
      <c r="Y131" s="2">
        <f t="shared" si="13"/>
        <v>2</v>
      </c>
      <c r="Z131" s="432" t="s">
        <v>38</v>
      </c>
      <c r="AB131" s="439" t="s">
        <v>5</v>
      </c>
      <c r="AC131" s="191">
        <f t="shared" si="11"/>
        <v>45420</v>
      </c>
      <c r="AD131" s="502" t="s">
        <v>53</v>
      </c>
    </row>
    <row r="132" spans="1:30" x14ac:dyDescent="0.25">
      <c r="A132" s="191">
        <f t="shared" si="12"/>
        <v>45421</v>
      </c>
      <c r="B132" s="27" t="s">
        <v>46</v>
      </c>
      <c r="C132" s="18"/>
      <c r="D132" s="32" t="s">
        <v>12</v>
      </c>
      <c r="E132" s="4"/>
      <c r="F132" s="42" t="s">
        <v>21</v>
      </c>
      <c r="G132" s="67"/>
      <c r="H132" s="67"/>
      <c r="I132" s="79"/>
      <c r="J132" s="52" t="s">
        <v>20</v>
      </c>
      <c r="K132" s="79"/>
      <c r="L132" s="95" t="s">
        <v>19</v>
      </c>
      <c r="M132" s="80" t="s">
        <v>22</v>
      </c>
      <c r="N132" s="79"/>
      <c r="O132" s="82" t="s">
        <v>34</v>
      </c>
      <c r="P132" s="79" t="s">
        <v>44</v>
      </c>
      <c r="Q132" s="83" t="s">
        <v>37</v>
      </c>
      <c r="R132" s="84" t="s">
        <v>23</v>
      </c>
      <c r="S132" s="192" t="s">
        <v>34</v>
      </c>
      <c r="U132" s="2">
        <f t="shared" ref="U132:U195" si="14">COUNTIF(F132:S132,"POD 1")</f>
        <v>1</v>
      </c>
      <c r="V132" s="2">
        <f t="shared" ref="V132:V195" si="15">COUNTIF(F132:S132,"POD 2")</f>
        <v>1</v>
      </c>
      <c r="W132" s="2">
        <f t="shared" ref="W132:W195" si="16">COUNTIF(F132:S132,"Back-up")</f>
        <v>1</v>
      </c>
      <c r="X132" s="2">
        <f t="shared" ref="X132:X195" si="17">COUNTIF(F132:S132,"Outreach")+COUNTIF(F132:S132,"Outreach/QF")</f>
        <v>1</v>
      </c>
      <c r="Y132" s="2">
        <f t="shared" si="13"/>
        <v>1</v>
      </c>
      <c r="Z132" s="432"/>
      <c r="AB132" s="31"/>
      <c r="AC132" s="191">
        <f t="shared" ref="AC132:AC195" si="18">AC131+1</f>
        <v>45421</v>
      </c>
      <c r="AD132" s="502" t="s">
        <v>53</v>
      </c>
    </row>
    <row r="133" spans="1:30" x14ac:dyDescent="0.25">
      <c r="A133" s="191">
        <f t="shared" ref="A133:A196" si="19">A132+1</f>
        <v>45422</v>
      </c>
      <c r="B133" s="27" t="s">
        <v>40</v>
      </c>
      <c r="C133" s="18"/>
      <c r="D133" s="32" t="s">
        <v>18</v>
      </c>
      <c r="E133" s="4"/>
      <c r="F133" s="43" t="s">
        <v>34</v>
      </c>
      <c r="G133" s="67"/>
      <c r="H133" s="67"/>
      <c r="I133" s="79"/>
      <c r="J133" s="52" t="s">
        <v>34</v>
      </c>
      <c r="K133" s="79"/>
      <c r="L133" s="95" t="s">
        <v>19</v>
      </c>
      <c r="M133" s="80" t="s">
        <v>23</v>
      </c>
      <c r="N133" s="79"/>
      <c r="O133" s="82" t="s">
        <v>20</v>
      </c>
      <c r="P133" s="79" t="s">
        <v>44</v>
      </c>
      <c r="Q133" s="83" t="s">
        <v>37</v>
      </c>
      <c r="R133" s="84" t="s">
        <v>34</v>
      </c>
      <c r="S133" s="192" t="s">
        <v>22</v>
      </c>
      <c r="U133" s="2">
        <f t="shared" si="14"/>
        <v>1</v>
      </c>
      <c r="V133" s="2">
        <f t="shared" si="15"/>
        <v>1</v>
      </c>
      <c r="W133" s="2">
        <f t="shared" si="16"/>
        <v>0</v>
      </c>
      <c r="X133" s="2">
        <f t="shared" si="17"/>
        <v>1</v>
      </c>
      <c r="Y133" s="2">
        <f t="shared" ref="Y133:Y196" si="20">COUNTIF(F133:S133,"CST")</f>
        <v>1</v>
      </c>
      <c r="Z133" s="432"/>
      <c r="AB133" s="32"/>
      <c r="AC133" s="191">
        <f t="shared" si="18"/>
        <v>45422</v>
      </c>
      <c r="AD133" s="502" t="s">
        <v>53</v>
      </c>
    </row>
    <row r="134" spans="1:30" x14ac:dyDescent="0.25">
      <c r="A134" s="191">
        <f t="shared" si="19"/>
        <v>45423</v>
      </c>
      <c r="B134" s="27" t="s">
        <v>41</v>
      </c>
      <c r="C134" s="18"/>
      <c r="D134" s="32" t="s">
        <v>14</v>
      </c>
      <c r="E134" s="4"/>
      <c r="F134" s="43"/>
      <c r="G134" s="67"/>
      <c r="H134" s="67"/>
      <c r="I134" s="79"/>
      <c r="J134" s="52"/>
      <c r="K134" s="79"/>
      <c r="L134" s="95"/>
      <c r="M134" s="80"/>
      <c r="N134" s="79"/>
      <c r="O134" s="82" t="s">
        <v>42</v>
      </c>
      <c r="P134" s="79"/>
      <c r="Q134" s="83"/>
      <c r="R134" s="84"/>
      <c r="S134" s="192"/>
      <c r="U134" s="2">
        <f t="shared" si="14"/>
        <v>0</v>
      </c>
      <c r="V134" s="2">
        <f t="shared" si="15"/>
        <v>0</v>
      </c>
      <c r="W134" s="2">
        <f t="shared" si="16"/>
        <v>0</v>
      </c>
      <c r="X134" s="2">
        <f t="shared" si="17"/>
        <v>0</v>
      </c>
      <c r="Y134" s="2">
        <f t="shared" si="20"/>
        <v>0</v>
      </c>
      <c r="Z134" s="432"/>
      <c r="AB134" s="32"/>
      <c r="AC134" s="191">
        <f t="shared" si="18"/>
        <v>45423</v>
      </c>
      <c r="AD134" s="502" t="s">
        <v>53</v>
      </c>
    </row>
    <row r="135" spans="1:30" ht="15.75" thickBot="1" x14ac:dyDescent="0.3">
      <c r="A135" s="361">
        <f t="shared" si="19"/>
        <v>45424</v>
      </c>
      <c r="B135" s="28" t="s">
        <v>43</v>
      </c>
      <c r="C135" s="21"/>
      <c r="D135" s="33" t="s">
        <v>14</v>
      </c>
      <c r="E135" s="6"/>
      <c r="F135" s="44"/>
      <c r="G135" s="68"/>
      <c r="H135" s="68"/>
      <c r="I135" s="87"/>
      <c r="J135" s="53"/>
      <c r="K135" s="87"/>
      <c r="L135" s="97"/>
      <c r="M135" s="88"/>
      <c r="N135" s="87"/>
      <c r="O135" s="90" t="s">
        <v>42</v>
      </c>
      <c r="P135" s="87"/>
      <c r="Q135" s="91"/>
      <c r="R135" s="92"/>
      <c r="S135" s="507"/>
      <c r="T135" s="503"/>
      <c r="U135" s="504">
        <f t="shared" si="14"/>
        <v>0</v>
      </c>
      <c r="V135" s="504">
        <f t="shared" si="15"/>
        <v>0</v>
      </c>
      <c r="W135" s="504">
        <f t="shared" si="16"/>
        <v>0</v>
      </c>
      <c r="X135" s="504">
        <f t="shared" si="17"/>
        <v>0</v>
      </c>
      <c r="Y135" s="504">
        <f t="shared" si="20"/>
        <v>0</v>
      </c>
      <c r="Z135" s="505"/>
      <c r="AA135" s="506"/>
      <c r="AB135" s="508"/>
      <c r="AC135" s="361">
        <f t="shared" si="18"/>
        <v>45424</v>
      </c>
      <c r="AD135" s="502" t="s">
        <v>53</v>
      </c>
    </row>
    <row r="136" spans="1:30" x14ac:dyDescent="0.25">
      <c r="A136" s="362">
        <f t="shared" si="19"/>
        <v>45425</v>
      </c>
      <c r="B136" s="26" t="s">
        <v>28</v>
      </c>
      <c r="C136" s="17"/>
      <c r="D136" s="31" t="s">
        <v>6</v>
      </c>
      <c r="E136" s="60">
        <v>1</v>
      </c>
      <c r="F136" s="66"/>
      <c r="G136" s="46" t="s">
        <v>22</v>
      </c>
      <c r="H136" s="8" t="s">
        <v>20</v>
      </c>
      <c r="I136" s="69" t="s">
        <v>49</v>
      </c>
      <c r="J136" s="51" t="s">
        <v>21</v>
      </c>
      <c r="K136" s="71"/>
      <c r="L136" s="93" t="s">
        <v>19</v>
      </c>
      <c r="M136" s="72" t="s">
        <v>34</v>
      </c>
      <c r="N136" s="73" t="s">
        <v>54</v>
      </c>
      <c r="O136" s="74" t="s">
        <v>23</v>
      </c>
      <c r="P136" s="71"/>
      <c r="Q136" s="75" t="s">
        <v>55</v>
      </c>
      <c r="R136" s="76" t="s">
        <v>23</v>
      </c>
      <c r="S136" s="195"/>
      <c r="U136" s="2">
        <f t="shared" si="14"/>
        <v>1</v>
      </c>
      <c r="V136" s="2">
        <f t="shared" si="15"/>
        <v>1</v>
      </c>
      <c r="W136" s="2">
        <f t="shared" si="16"/>
        <v>1</v>
      </c>
      <c r="X136" s="2">
        <f t="shared" si="17"/>
        <v>1</v>
      </c>
      <c r="Y136" s="2">
        <f t="shared" si="20"/>
        <v>2</v>
      </c>
      <c r="Z136" s="432"/>
      <c r="AA136" s="509"/>
      <c r="AB136" s="438"/>
      <c r="AC136" s="362">
        <f t="shared" si="18"/>
        <v>45425</v>
      </c>
      <c r="AD136" s="502" t="s">
        <v>53</v>
      </c>
    </row>
    <row r="137" spans="1:30" ht="15.75" thickBot="1" x14ac:dyDescent="0.3">
      <c r="A137" s="191">
        <f t="shared" si="19"/>
        <v>45426</v>
      </c>
      <c r="B137" s="27" t="s">
        <v>45</v>
      </c>
      <c r="C137" s="18"/>
      <c r="D137" s="32" t="s">
        <v>12</v>
      </c>
      <c r="E137" s="61"/>
      <c r="F137" s="67"/>
      <c r="G137" s="47" t="s">
        <v>23</v>
      </c>
      <c r="H137" s="9" t="s">
        <v>20</v>
      </c>
      <c r="I137" s="77" t="s">
        <v>49</v>
      </c>
      <c r="J137" s="52" t="s">
        <v>19</v>
      </c>
      <c r="K137" s="79"/>
      <c r="L137" s="95" t="s">
        <v>34</v>
      </c>
      <c r="M137" s="303" t="s">
        <v>22</v>
      </c>
      <c r="N137" s="81" t="s">
        <v>54</v>
      </c>
      <c r="O137" s="82" t="s">
        <v>21</v>
      </c>
      <c r="P137" s="79"/>
      <c r="Q137" s="83" t="s">
        <v>55</v>
      </c>
      <c r="R137" s="84" t="s">
        <v>34</v>
      </c>
      <c r="S137" s="196"/>
      <c r="U137" s="2">
        <f t="shared" si="14"/>
        <v>1</v>
      </c>
      <c r="V137" s="2">
        <f t="shared" si="15"/>
        <v>1</v>
      </c>
      <c r="W137" s="2">
        <f t="shared" si="16"/>
        <v>1</v>
      </c>
      <c r="X137" s="2">
        <f t="shared" si="17"/>
        <v>1</v>
      </c>
      <c r="Y137" s="2">
        <f t="shared" si="20"/>
        <v>1</v>
      </c>
      <c r="Z137" s="432"/>
      <c r="AB137" s="437"/>
      <c r="AC137" s="191">
        <f t="shared" si="18"/>
        <v>45426</v>
      </c>
      <c r="AD137" s="502" t="s">
        <v>53</v>
      </c>
    </row>
    <row r="138" spans="1:30" ht="16.5" thickTop="1" thickBot="1" x14ac:dyDescent="0.3">
      <c r="A138" s="191">
        <f t="shared" si="19"/>
        <v>45427</v>
      </c>
      <c r="B138" s="27" t="s">
        <v>35</v>
      </c>
      <c r="C138" s="18"/>
      <c r="D138" s="32" t="s">
        <v>9</v>
      </c>
      <c r="E138" s="61"/>
      <c r="F138" s="67"/>
      <c r="G138" s="47" t="s">
        <v>34</v>
      </c>
      <c r="H138" s="9" t="s">
        <v>20</v>
      </c>
      <c r="I138" s="77" t="s">
        <v>49</v>
      </c>
      <c r="J138" s="52" t="s">
        <v>22</v>
      </c>
      <c r="K138" s="79"/>
      <c r="L138" s="95" t="s">
        <v>19</v>
      </c>
      <c r="M138" s="488" t="s">
        <v>23</v>
      </c>
      <c r="N138" s="489" t="s">
        <v>54</v>
      </c>
      <c r="O138" s="82" t="s">
        <v>23</v>
      </c>
      <c r="P138" s="79"/>
      <c r="Q138" s="83" t="s">
        <v>55</v>
      </c>
      <c r="R138" s="84" t="s">
        <v>21</v>
      </c>
      <c r="S138" s="196"/>
      <c r="U138" s="2">
        <f t="shared" si="14"/>
        <v>1</v>
      </c>
      <c r="V138" s="2">
        <f t="shared" si="15"/>
        <v>1</v>
      </c>
      <c r="W138" s="2">
        <f t="shared" si="16"/>
        <v>1</v>
      </c>
      <c r="X138" s="2">
        <f t="shared" si="17"/>
        <v>1</v>
      </c>
      <c r="Y138" s="2">
        <f t="shared" si="20"/>
        <v>2</v>
      </c>
      <c r="Z138" s="432"/>
      <c r="AB138" s="439" t="s">
        <v>12</v>
      </c>
      <c r="AC138" s="191">
        <f t="shared" si="18"/>
        <v>45427</v>
      </c>
      <c r="AD138" s="502" t="s">
        <v>53</v>
      </c>
    </row>
    <row r="139" spans="1:30" x14ac:dyDescent="0.25">
      <c r="A139" s="191">
        <f t="shared" si="19"/>
        <v>45428</v>
      </c>
      <c r="B139" s="29" t="s">
        <v>46</v>
      </c>
      <c r="C139" s="18"/>
      <c r="D139" s="32" t="s">
        <v>6</v>
      </c>
      <c r="E139" s="61"/>
      <c r="F139" s="67"/>
      <c r="G139" s="47" t="s">
        <v>22</v>
      </c>
      <c r="H139" s="9" t="s">
        <v>34</v>
      </c>
      <c r="I139" s="79"/>
      <c r="J139" s="52" t="s">
        <v>23</v>
      </c>
      <c r="K139" s="79"/>
      <c r="L139" s="95" t="s">
        <v>19</v>
      </c>
      <c r="M139" s="72" t="s">
        <v>20</v>
      </c>
      <c r="N139" s="81" t="s">
        <v>54</v>
      </c>
      <c r="O139" s="82" t="s">
        <v>23</v>
      </c>
      <c r="P139" s="79"/>
      <c r="Q139" s="83" t="s">
        <v>55</v>
      </c>
      <c r="R139" s="84" t="s">
        <v>21</v>
      </c>
      <c r="S139" s="196"/>
      <c r="U139" s="2">
        <f t="shared" si="14"/>
        <v>1</v>
      </c>
      <c r="V139" s="2">
        <f t="shared" si="15"/>
        <v>1</v>
      </c>
      <c r="W139" s="2">
        <f t="shared" si="16"/>
        <v>1</v>
      </c>
      <c r="X139" s="2">
        <f t="shared" si="17"/>
        <v>1</v>
      </c>
      <c r="Y139" s="2">
        <f t="shared" si="20"/>
        <v>2</v>
      </c>
      <c r="Z139" s="432"/>
      <c r="AB139" s="31"/>
      <c r="AC139" s="191">
        <f t="shared" si="18"/>
        <v>45428</v>
      </c>
      <c r="AD139" s="502" t="s">
        <v>53</v>
      </c>
    </row>
    <row r="140" spans="1:30" x14ac:dyDescent="0.25">
      <c r="A140" s="191">
        <f t="shared" si="19"/>
        <v>45429</v>
      </c>
      <c r="B140" s="27" t="s">
        <v>40</v>
      </c>
      <c r="C140" s="18"/>
      <c r="D140" s="32" t="s">
        <v>12</v>
      </c>
      <c r="E140" s="61"/>
      <c r="F140" s="67"/>
      <c r="G140" s="47" t="s">
        <v>23</v>
      </c>
      <c r="H140" s="9" t="s">
        <v>20</v>
      </c>
      <c r="I140" s="79"/>
      <c r="J140" s="52" t="s">
        <v>34</v>
      </c>
      <c r="K140" s="79"/>
      <c r="L140" s="95" t="s">
        <v>19</v>
      </c>
      <c r="M140" s="80" t="s">
        <v>22</v>
      </c>
      <c r="N140" s="81" t="s">
        <v>34</v>
      </c>
      <c r="O140" s="82" t="s">
        <v>34</v>
      </c>
      <c r="P140" s="79"/>
      <c r="Q140" s="83" t="s">
        <v>34</v>
      </c>
      <c r="R140" s="84" t="s">
        <v>21</v>
      </c>
      <c r="S140" s="196"/>
      <c r="U140" s="2">
        <f t="shared" si="14"/>
        <v>1</v>
      </c>
      <c r="V140" s="2">
        <f t="shared" si="15"/>
        <v>1</v>
      </c>
      <c r="W140" s="2">
        <f t="shared" si="16"/>
        <v>1</v>
      </c>
      <c r="X140" s="2">
        <f t="shared" si="17"/>
        <v>1</v>
      </c>
      <c r="Y140" s="2">
        <f t="shared" si="20"/>
        <v>1</v>
      </c>
      <c r="Z140" s="432"/>
      <c r="AB140" s="32"/>
      <c r="AC140" s="191">
        <f t="shared" si="18"/>
        <v>45429</v>
      </c>
      <c r="AD140" s="502" t="s">
        <v>53</v>
      </c>
    </row>
    <row r="141" spans="1:30" x14ac:dyDescent="0.25">
      <c r="A141" s="191">
        <f t="shared" si="19"/>
        <v>45430</v>
      </c>
      <c r="B141" s="27" t="s">
        <v>41</v>
      </c>
      <c r="C141" s="18"/>
      <c r="D141" s="32" t="s">
        <v>7</v>
      </c>
      <c r="E141" s="61"/>
      <c r="F141" s="67"/>
      <c r="G141" s="47"/>
      <c r="H141" s="9" t="s">
        <v>42</v>
      </c>
      <c r="I141" s="79"/>
      <c r="J141" s="52"/>
      <c r="K141" s="79"/>
      <c r="L141" s="95"/>
      <c r="M141" s="80"/>
      <c r="N141" s="81"/>
      <c r="O141" s="82"/>
      <c r="P141" s="79"/>
      <c r="Q141" s="83"/>
      <c r="R141" s="84"/>
      <c r="S141" s="196"/>
      <c r="U141" s="2">
        <f t="shared" si="14"/>
        <v>0</v>
      </c>
      <c r="V141" s="2">
        <f t="shared" si="15"/>
        <v>0</v>
      </c>
      <c r="W141" s="2">
        <f t="shared" si="16"/>
        <v>0</v>
      </c>
      <c r="X141" s="2">
        <f t="shared" si="17"/>
        <v>0</v>
      </c>
      <c r="Y141" s="2">
        <f t="shared" si="20"/>
        <v>0</v>
      </c>
      <c r="Z141" s="432"/>
      <c r="AB141" s="32"/>
      <c r="AC141" s="191">
        <f t="shared" si="18"/>
        <v>45430</v>
      </c>
      <c r="AD141" s="502" t="s">
        <v>53</v>
      </c>
    </row>
    <row r="142" spans="1:30" ht="15.75" thickBot="1" x14ac:dyDescent="0.3">
      <c r="A142" s="193">
        <f t="shared" si="19"/>
        <v>45431</v>
      </c>
      <c r="B142" s="28" t="s">
        <v>43</v>
      </c>
      <c r="C142" s="21"/>
      <c r="D142" s="33" t="s">
        <v>7</v>
      </c>
      <c r="E142" s="62"/>
      <c r="F142" s="68"/>
      <c r="G142" s="48"/>
      <c r="H142" s="10" t="s">
        <v>42</v>
      </c>
      <c r="I142" s="87"/>
      <c r="J142" s="53"/>
      <c r="K142" s="87"/>
      <c r="L142" s="97"/>
      <c r="M142" s="88"/>
      <c r="N142" s="89"/>
      <c r="O142" s="90"/>
      <c r="P142" s="87"/>
      <c r="Q142" s="91"/>
      <c r="R142" s="92"/>
      <c r="S142" s="87"/>
      <c r="T142" s="503"/>
      <c r="U142" s="504">
        <f t="shared" si="14"/>
        <v>0</v>
      </c>
      <c r="V142" s="504">
        <f t="shared" si="15"/>
        <v>0</v>
      </c>
      <c r="W142" s="504">
        <f t="shared" si="16"/>
        <v>0</v>
      </c>
      <c r="X142" s="504">
        <f t="shared" si="17"/>
        <v>0</v>
      </c>
      <c r="Y142" s="504">
        <f t="shared" si="20"/>
        <v>0</v>
      </c>
      <c r="Z142" s="505"/>
      <c r="AA142" s="506"/>
      <c r="AB142" s="508"/>
      <c r="AC142" s="193">
        <f t="shared" si="18"/>
        <v>45431</v>
      </c>
      <c r="AD142" s="502" t="s">
        <v>53</v>
      </c>
    </row>
    <row r="143" spans="1:30" ht="15.75" thickBot="1" x14ac:dyDescent="0.3">
      <c r="A143" s="189">
        <f t="shared" si="19"/>
        <v>45432</v>
      </c>
      <c r="B143" s="26" t="s">
        <v>28</v>
      </c>
      <c r="C143" s="17"/>
      <c r="D143" s="31" t="s">
        <v>14</v>
      </c>
      <c r="E143" s="60">
        <v>2</v>
      </c>
      <c r="F143" s="66"/>
      <c r="G143" s="66"/>
      <c r="H143" s="8" t="s">
        <v>23</v>
      </c>
      <c r="I143" s="69" t="s">
        <v>20</v>
      </c>
      <c r="J143" s="51" t="s">
        <v>19</v>
      </c>
      <c r="K143" s="70" t="s">
        <v>21</v>
      </c>
      <c r="L143" s="71"/>
      <c r="M143" s="72" t="s">
        <v>51</v>
      </c>
      <c r="N143" s="71"/>
      <c r="O143" s="292" t="s">
        <v>22</v>
      </c>
      <c r="P143" s="71"/>
      <c r="Q143" s="71"/>
      <c r="R143" s="76" t="s">
        <v>34</v>
      </c>
      <c r="S143" s="190" t="s">
        <v>56</v>
      </c>
      <c r="U143" s="2">
        <f t="shared" si="14"/>
        <v>1</v>
      </c>
      <c r="V143" s="2">
        <f t="shared" si="15"/>
        <v>1</v>
      </c>
      <c r="W143" s="2">
        <f t="shared" si="16"/>
        <v>1</v>
      </c>
      <c r="X143" s="2">
        <f t="shared" si="17"/>
        <v>1</v>
      </c>
      <c r="Y143" s="2">
        <f t="shared" si="20"/>
        <v>1</v>
      </c>
      <c r="Z143" s="432"/>
      <c r="AB143" s="438"/>
      <c r="AC143" s="189">
        <f t="shared" si="18"/>
        <v>45432</v>
      </c>
      <c r="AD143" s="502" t="s">
        <v>53</v>
      </c>
    </row>
    <row r="144" spans="1:30" ht="16.5" thickTop="1" thickBot="1" x14ac:dyDescent="0.3">
      <c r="A144" s="191">
        <f t="shared" si="19"/>
        <v>45433</v>
      </c>
      <c r="B144" s="27" t="s">
        <v>45</v>
      </c>
      <c r="C144" s="18"/>
      <c r="D144" s="32" t="s">
        <v>17</v>
      </c>
      <c r="E144" s="61"/>
      <c r="F144" s="67"/>
      <c r="G144" s="67"/>
      <c r="H144" s="9" t="s">
        <v>34</v>
      </c>
      <c r="I144" s="77" t="s">
        <v>20</v>
      </c>
      <c r="J144" s="422" t="s">
        <v>21</v>
      </c>
      <c r="K144" s="78" t="s">
        <v>19</v>
      </c>
      <c r="L144" s="79"/>
      <c r="M144" s="80" t="s">
        <v>34</v>
      </c>
      <c r="N144" s="79"/>
      <c r="O144" s="467" t="s">
        <v>25</v>
      </c>
      <c r="P144" s="287"/>
      <c r="Q144" s="79"/>
      <c r="R144" s="84" t="s">
        <v>22</v>
      </c>
      <c r="S144" s="192" t="s">
        <v>56</v>
      </c>
      <c r="U144" s="2">
        <f t="shared" si="14"/>
        <v>1</v>
      </c>
      <c r="V144" s="2">
        <f t="shared" si="15"/>
        <v>1</v>
      </c>
      <c r="W144" s="2">
        <f t="shared" si="16"/>
        <v>1</v>
      </c>
      <c r="X144" s="2">
        <f t="shared" si="17"/>
        <v>1</v>
      </c>
      <c r="Y144" s="2">
        <f t="shared" si="20"/>
        <v>0</v>
      </c>
      <c r="Z144" s="462"/>
      <c r="AA144" s="466" t="s">
        <v>14</v>
      </c>
      <c r="AB144" s="464"/>
      <c r="AC144" s="191">
        <f t="shared" si="18"/>
        <v>45433</v>
      </c>
      <c r="AD144" s="502" t="s">
        <v>53</v>
      </c>
    </row>
    <row r="145" spans="1:30" ht="16.5" thickTop="1" thickBot="1" x14ac:dyDescent="0.3">
      <c r="A145" s="191">
        <f t="shared" si="19"/>
        <v>45434</v>
      </c>
      <c r="B145" s="27" t="s">
        <v>35</v>
      </c>
      <c r="C145" s="24" t="s">
        <v>57</v>
      </c>
      <c r="D145" s="32" t="s">
        <v>10</v>
      </c>
      <c r="E145" s="61"/>
      <c r="F145" s="67"/>
      <c r="G145" s="67"/>
      <c r="H145" s="9" t="s">
        <v>21</v>
      </c>
      <c r="I145" s="77" t="s">
        <v>20</v>
      </c>
      <c r="J145" s="491" t="s">
        <v>23</v>
      </c>
      <c r="K145" s="299" t="s">
        <v>22</v>
      </c>
      <c r="L145" s="79"/>
      <c r="M145" s="80" t="s">
        <v>19</v>
      </c>
      <c r="N145" s="79"/>
      <c r="O145" s="74" t="s">
        <v>34</v>
      </c>
      <c r="P145" s="79"/>
      <c r="Q145" s="79"/>
      <c r="R145" s="84" t="s">
        <v>23</v>
      </c>
      <c r="S145" s="192" t="s">
        <v>56</v>
      </c>
      <c r="U145" s="2">
        <f t="shared" si="14"/>
        <v>1</v>
      </c>
      <c r="V145" s="2">
        <f t="shared" si="15"/>
        <v>1</v>
      </c>
      <c r="W145" s="2">
        <f t="shared" si="16"/>
        <v>1</v>
      </c>
      <c r="X145" s="2">
        <f t="shared" si="17"/>
        <v>1</v>
      </c>
      <c r="Y145" s="2">
        <f t="shared" si="20"/>
        <v>2</v>
      </c>
      <c r="Z145" s="432" t="s">
        <v>38</v>
      </c>
      <c r="AB145" s="439" t="s">
        <v>9</v>
      </c>
      <c r="AC145" s="191">
        <f t="shared" si="18"/>
        <v>45434</v>
      </c>
      <c r="AD145" s="502" t="s">
        <v>53</v>
      </c>
    </row>
    <row r="146" spans="1:30" x14ac:dyDescent="0.25">
      <c r="A146" s="191">
        <f t="shared" si="19"/>
        <v>45435</v>
      </c>
      <c r="B146" s="27" t="s">
        <v>46</v>
      </c>
      <c r="C146" s="18"/>
      <c r="D146" s="32" t="s">
        <v>14</v>
      </c>
      <c r="E146" s="61"/>
      <c r="F146" s="67"/>
      <c r="G146" s="67"/>
      <c r="H146" s="9" t="s">
        <v>23</v>
      </c>
      <c r="I146" s="77" t="s">
        <v>34</v>
      </c>
      <c r="J146" s="51" t="s">
        <v>21</v>
      </c>
      <c r="K146" s="78" t="s">
        <v>23</v>
      </c>
      <c r="L146" s="79"/>
      <c r="M146" s="80" t="s">
        <v>19</v>
      </c>
      <c r="N146" s="79"/>
      <c r="O146" s="82" t="s">
        <v>22</v>
      </c>
      <c r="P146" s="79"/>
      <c r="Q146" s="79"/>
      <c r="R146" s="84" t="s">
        <v>20</v>
      </c>
      <c r="S146" s="192" t="s">
        <v>56</v>
      </c>
      <c r="U146" s="2">
        <f t="shared" si="14"/>
        <v>1</v>
      </c>
      <c r="V146" s="2">
        <f t="shared" si="15"/>
        <v>1</v>
      </c>
      <c r="W146" s="2">
        <f t="shared" si="16"/>
        <v>1</v>
      </c>
      <c r="X146" s="2">
        <f t="shared" si="17"/>
        <v>1</v>
      </c>
      <c r="Y146" s="2">
        <f t="shared" si="20"/>
        <v>2</v>
      </c>
      <c r="Z146" s="432"/>
      <c r="AB146" s="31"/>
      <c r="AC146" s="191">
        <f t="shared" si="18"/>
        <v>45435</v>
      </c>
      <c r="AD146" s="502" t="s">
        <v>53</v>
      </c>
    </row>
    <row r="147" spans="1:30" x14ac:dyDescent="0.25">
      <c r="A147" s="191">
        <f t="shared" si="19"/>
        <v>45436</v>
      </c>
      <c r="B147" s="27" t="s">
        <v>40</v>
      </c>
      <c r="C147" s="18"/>
      <c r="D147" s="32" t="s">
        <v>17</v>
      </c>
      <c r="E147" s="61"/>
      <c r="F147" s="67"/>
      <c r="G147" s="67"/>
      <c r="H147" s="9" t="s">
        <v>21</v>
      </c>
      <c r="I147" s="77" t="s">
        <v>20</v>
      </c>
      <c r="J147" s="52" t="s">
        <v>34</v>
      </c>
      <c r="K147" s="78" t="s">
        <v>34</v>
      </c>
      <c r="L147" s="79"/>
      <c r="M147" s="80" t="s">
        <v>19</v>
      </c>
      <c r="N147" s="79"/>
      <c r="O147" s="82" t="s">
        <v>23</v>
      </c>
      <c r="P147" s="79"/>
      <c r="Q147" s="79"/>
      <c r="R147" s="84" t="s">
        <v>22</v>
      </c>
      <c r="S147" s="192" t="s">
        <v>34</v>
      </c>
      <c r="U147" s="2">
        <f t="shared" si="14"/>
        <v>1</v>
      </c>
      <c r="V147" s="2">
        <f t="shared" si="15"/>
        <v>1</v>
      </c>
      <c r="W147" s="2">
        <f t="shared" si="16"/>
        <v>1</v>
      </c>
      <c r="X147" s="2">
        <f t="shared" si="17"/>
        <v>1</v>
      </c>
      <c r="Y147" s="2">
        <f t="shared" si="20"/>
        <v>1</v>
      </c>
      <c r="Z147" s="432"/>
      <c r="AB147" s="32"/>
      <c r="AC147" s="191">
        <f t="shared" si="18"/>
        <v>45436</v>
      </c>
      <c r="AD147" s="502" t="s">
        <v>53</v>
      </c>
    </row>
    <row r="148" spans="1:30" x14ac:dyDescent="0.25">
      <c r="A148" s="191">
        <f t="shared" si="19"/>
        <v>45437</v>
      </c>
      <c r="B148" s="27" t="s">
        <v>41</v>
      </c>
      <c r="C148" s="18"/>
      <c r="D148" s="32" t="s">
        <v>8</v>
      </c>
      <c r="E148" s="61"/>
      <c r="F148" s="67"/>
      <c r="G148" s="67"/>
      <c r="H148" s="9"/>
      <c r="I148" s="77" t="s">
        <v>42</v>
      </c>
      <c r="J148" s="52"/>
      <c r="K148" s="78"/>
      <c r="L148" s="79"/>
      <c r="M148" s="80"/>
      <c r="N148" s="79"/>
      <c r="O148" s="82"/>
      <c r="P148" s="79"/>
      <c r="Q148" s="79"/>
      <c r="R148" s="84"/>
      <c r="S148" s="192"/>
      <c r="U148" s="2">
        <f t="shared" si="14"/>
        <v>0</v>
      </c>
      <c r="V148" s="2">
        <f t="shared" si="15"/>
        <v>0</v>
      </c>
      <c r="W148" s="2">
        <f t="shared" si="16"/>
        <v>0</v>
      </c>
      <c r="X148" s="2">
        <f t="shared" si="17"/>
        <v>0</v>
      </c>
      <c r="Y148" s="2">
        <f t="shared" si="20"/>
        <v>0</v>
      </c>
      <c r="Z148" s="432"/>
      <c r="AB148" s="32"/>
      <c r="AC148" s="191">
        <f t="shared" si="18"/>
        <v>45437</v>
      </c>
      <c r="AD148" s="502" t="s">
        <v>53</v>
      </c>
    </row>
    <row r="149" spans="1:30" ht="15.75" thickBot="1" x14ac:dyDescent="0.3">
      <c r="A149" s="193">
        <f t="shared" si="19"/>
        <v>45438</v>
      </c>
      <c r="B149" s="28" t="s">
        <v>43</v>
      </c>
      <c r="C149" s="21"/>
      <c r="D149" s="33" t="s">
        <v>8</v>
      </c>
      <c r="E149" s="62"/>
      <c r="F149" s="68"/>
      <c r="G149" s="68"/>
      <c r="H149" s="10"/>
      <c r="I149" s="85" t="s">
        <v>42</v>
      </c>
      <c r="J149" s="53"/>
      <c r="K149" s="86"/>
      <c r="L149" s="87"/>
      <c r="M149" s="88"/>
      <c r="N149" s="87"/>
      <c r="O149" s="90"/>
      <c r="P149" s="87"/>
      <c r="Q149" s="87"/>
      <c r="R149" s="92"/>
      <c r="S149" s="507"/>
      <c r="T149" s="503"/>
      <c r="U149" s="504">
        <f t="shared" si="14"/>
        <v>0</v>
      </c>
      <c r="V149" s="504">
        <f t="shared" si="15"/>
        <v>0</v>
      </c>
      <c r="W149" s="504">
        <f t="shared" si="16"/>
        <v>0</v>
      </c>
      <c r="X149" s="504">
        <f t="shared" si="17"/>
        <v>0</v>
      </c>
      <c r="Y149" s="504">
        <f t="shared" si="20"/>
        <v>0</v>
      </c>
      <c r="Z149" s="505"/>
      <c r="AA149" s="506"/>
      <c r="AB149" s="508"/>
      <c r="AC149" s="193">
        <f t="shared" si="18"/>
        <v>45438</v>
      </c>
      <c r="AD149" s="502" t="s">
        <v>53</v>
      </c>
    </row>
    <row r="150" spans="1:30" x14ac:dyDescent="0.25">
      <c r="A150" s="189">
        <f t="shared" si="19"/>
        <v>45439</v>
      </c>
      <c r="B150" s="26" t="s">
        <v>28</v>
      </c>
      <c r="C150" s="17"/>
      <c r="D150" s="31" t="s">
        <v>11</v>
      </c>
      <c r="E150" s="4">
        <v>3</v>
      </c>
      <c r="F150" s="42" t="s">
        <v>34</v>
      </c>
      <c r="G150" s="46" t="s">
        <v>58</v>
      </c>
      <c r="H150" s="66"/>
      <c r="I150" s="69" t="s">
        <v>49</v>
      </c>
      <c r="J150" s="51" t="s">
        <v>19</v>
      </c>
      <c r="K150" s="70" t="s">
        <v>34</v>
      </c>
      <c r="L150" s="93" t="s">
        <v>22</v>
      </c>
      <c r="M150" s="72" t="s">
        <v>23</v>
      </c>
      <c r="N150" s="73" t="s">
        <v>20</v>
      </c>
      <c r="O150" s="74" t="s">
        <v>21</v>
      </c>
      <c r="P150" s="94" t="s">
        <v>34</v>
      </c>
      <c r="Q150" s="71"/>
      <c r="R150" s="71"/>
      <c r="S150" s="195"/>
      <c r="U150" s="2">
        <f t="shared" si="14"/>
        <v>1</v>
      </c>
      <c r="V150" s="2">
        <f t="shared" si="15"/>
        <v>1</v>
      </c>
      <c r="W150" s="2">
        <f t="shared" si="16"/>
        <v>1</v>
      </c>
      <c r="X150" s="2">
        <f t="shared" si="17"/>
        <v>1</v>
      </c>
      <c r="Y150" s="2">
        <f t="shared" si="20"/>
        <v>1</v>
      </c>
      <c r="Z150" s="432"/>
      <c r="AB150" s="438"/>
      <c r="AC150" s="189">
        <f t="shared" si="18"/>
        <v>45439</v>
      </c>
      <c r="AD150" s="502" t="s">
        <v>53</v>
      </c>
    </row>
    <row r="151" spans="1:30" ht="15.75" thickBot="1" x14ac:dyDescent="0.3">
      <c r="A151" s="191">
        <f t="shared" si="19"/>
        <v>45440</v>
      </c>
      <c r="B151" s="27" t="s">
        <v>45</v>
      </c>
      <c r="C151" s="18"/>
      <c r="D151" s="32" t="s">
        <v>5</v>
      </c>
      <c r="E151" s="4"/>
      <c r="F151" s="43" t="s">
        <v>22</v>
      </c>
      <c r="G151" s="47" t="s">
        <v>34</v>
      </c>
      <c r="H151" s="67"/>
      <c r="I151" s="77" t="s">
        <v>49</v>
      </c>
      <c r="J151" s="52" t="s">
        <v>21</v>
      </c>
      <c r="K151" s="78" t="s">
        <v>19</v>
      </c>
      <c r="L151" s="95" t="s">
        <v>23</v>
      </c>
      <c r="M151" s="80" t="s">
        <v>23</v>
      </c>
      <c r="N151" s="81" t="s">
        <v>20</v>
      </c>
      <c r="O151" s="82" t="s">
        <v>23</v>
      </c>
      <c r="P151" s="484" t="s">
        <v>23</v>
      </c>
      <c r="Q151" s="79"/>
      <c r="R151" s="79"/>
      <c r="S151" s="196"/>
      <c r="U151" s="2">
        <f t="shared" si="14"/>
        <v>1</v>
      </c>
      <c r="V151" s="2">
        <f t="shared" si="15"/>
        <v>1</v>
      </c>
      <c r="W151" s="2">
        <f t="shared" si="16"/>
        <v>1</v>
      </c>
      <c r="X151" s="2">
        <f t="shared" si="17"/>
        <v>1</v>
      </c>
      <c r="Y151" s="2">
        <f t="shared" si="20"/>
        <v>4</v>
      </c>
      <c r="Z151" s="432"/>
      <c r="AB151" s="437"/>
      <c r="AC151" s="191">
        <f t="shared" si="18"/>
        <v>45440</v>
      </c>
      <c r="AD151" s="502" t="s">
        <v>53</v>
      </c>
    </row>
    <row r="152" spans="1:30" ht="16.5" thickTop="1" thickBot="1" x14ac:dyDescent="0.3">
      <c r="A152" s="191">
        <f t="shared" si="19"/>
        <v>45441</v>
      </c>
      <c r="B152" s="27" t="s">
        <v>35</v>
      </c>
      <c r="C152" s="18"/>
      <c r="D152" s="32" t="s">
        <v>6</v>
      </c>
      <c r="E152" s="4"/>
      <c r="F152" s="43" t="s">
        <v>23</v>
      </c>
      <c r="G152" s="47" t="s">
        <v>22</v>
      </c>
      <c r="H152" s="67"/>
      <c r="I152" s="77" t="s">
        <v>49</v>
      </c>
      <c r="J152" s="52" t="s">
        <v>50</v>
      </c>
      <c r="K152" s="78" t="s">
        <v>19</v>
      </c>
      <c r="L152" s="95" t="s">
        <v>34</v>
      </c>
      <c r="M152" s="80" t="s">
        <v>21</v>
      </c>
      <c r="N152" s="81" t="s">
        <v>20</v>
      </c>
      <c r="O152" s="82" t="s">
        <v>50</v>
      </c>
      <c r="P152" s="482" t="s">
        <v>23</v>
      </c>
      <c r="Q152" s="287"/>
      <c r="R152" s="79"/>
      <c r="S152" s="196"/>
      <c r="U152" s="2">
        <f t="shared" si="14"/>
        <v>1</v>
      </c>
      <c r="V152" s="2">
        <f t="shared" si="15"/>
        <v>1</v>
      </c>
      <c r="W152" s="2">
        <f t="shared" si="16"/>
        <v>1</v>
      </c>
      <c r="X152" s="2">
        <f t="shared" si="17"/>
        <v>1</v>
      </c>
      <c r="Y152" s="2">
        <f t="shared" si="20"/>
        <v>2</v>
      </c>
      <c r="Z152" s="432"/>
      <c r="AB152" s="439" t="s">
        <v>15</v>
      </c>
      <c r="AC152" s="191">
        <f t="shared" si="18"/>
        <v>45441</v>
      </c>
      <c r="AD152" s="502" t="s">
        <v>53</v>
      </c>
    </row>
    <row r="153" spans="1:30" x14ac:dyDescent="0.25">
      <c r="A153" s="191">
        <f t="shared" si="19"/>
        <v>45442</v>
      </c>
      <c r="B153" s="27" t="s">
        <v>46</v>
      </c>
      <c r="C153" s="18"/>
      <c r="D153" s="32" t="s">
        <v>11</v>
      </c>
      <c r="E153" s="4"/>
      <c r="F153" s="43" t="s">
        <v>20</v>
      </c>
      <c r="G153" s="47" t="s">
        <v>23</v>
      </c>
      <c r="H153" s="67"/>
      <c r="I153" s="79"/>
      <c r="J153" s="52" t="s">
        <v>50</v>
      </c>
      <c r="K153" s="78" t="s">
        <v>19</v>
      </c>
      <c r="L153" s="95" t="s">
        <v>22</v>
      </c>
      <c r="M153" s="80" t="s">
        <v>34</v>
      </c>
      <c r="N153" s="81" t="s">
        <v>34</v>
      </c>
      <c r="O153" s="82" t="s">
        <v>50</v>
      </c>
      <c r="P153" s="94" t="s">
        <v>21</v>
      </c>
      <c r="Q153" s="79"/>
      <c r="R153" s="79"/>
      <c r="S153" s="196"/>
      <c r="U153" s="2">
        <f t="shared" si="14"/>
        <v>1</v>
      </c>
      <c r="V153" s="2">
        <f t="shared" si="15"/>
        <v>1</v>
      </c>
      <c r="W153" s="2">
        <f t="shared" si="16"/>
        <v>1</v>
      </c>
      <c r="X153" s="2">
        <f t="shared" si="17"/>
        <v>1</v>
      </c>
      <c r="Y153" s="2">
        <f t="shared" si="20"/>
        <v>1</v>
      </c>
      <c r="Z153" s="432"/>
      <c r="AB153" s="31"/>
      <c r="AC153" s="191">
        <f t="shared" si="18"/>
        <v>45442</v>
      </c>
      <c r="AD153" s="502" t="s">
        <v>53</v>
      </c>
    </row>
    <row r="154" spans="1:30" x14ac:dyDescent="0.25">
      <c r="A154" s="191">
        <f t="shared" si="19"/>
        <v>45443</v>
      </c>
      <c r="B154" s="27" t="s">
        <v>40</v>
      </c>
      <c r="C154" s="24" t="s">
        <v>59</v>
      </c>
      <c r="D154" s="32" t="s">
        <v>5</v>
      </c>
      <c r="E154" s="4"/>
      <c r="F154" s="43" t="s">
        <v>29</v>
      </c>
      <c r="G154" s="47" t="s">
        <v>30</v>
      </c>
      <c r="H154" s="67"/>
      <c r="I154" s="79"/>
      <c r="J154" s="52" t="s">
        <v>30</v>
      </c>
      <c r="K154" s="78" t="s">
        <v>30</v>
      </c>
      <c r="L154" s="95" t="s">
        <v>30</v>
      </c>
      <c r="M154" s="80" t="s">
        <v>30</v>
      </c>
      <c r="N154" s="81" t="s">
        <v>30</v>
      </c>
      <c r="O154" s="82" t="s">
        <v>30</v>
      </c>
      <c r="P154" s="96" t="s">
        <v>30</v>
      </c>
      <c r="Q154" s="79"/>
      <c r="R154" s="79"/>
      <c r="S154" s="196"/>
      <c r="U154" s="2">
        <f t="shared" si="14"/>
        <v>0</v>
      </c>
      <c r="V154" s="2">
        <f t="shared" si="15"/>
        <v>0</v>
      </c>
      <c r="W154" s="2">
        <f t="shared" si="16"/>
        <v>0</v>
      </c>
      <c r="X154" s="2">
        <f t="shared" si="17"/>
        <v>0</v>
      </c>
      <c r="Y154" s="2">
        <f t="shared" si="20"/>
        <v>0</v>
      </c>
      <c r="Z154" s="432"/>
      <c r="AB154" s="32"/>
      <c r="AC154" s="191">
        <f t="shared" si="18"/>
        <v>45443</v>
      </c>
      <c r="AD154" s="502" t="s">
        <v>53</v>
      </c>
    </row>
    <row r="155" spans="1:30" x14ac:dyDescent="0.25">
      <c r="A155" s="191">
        <f t="shared" si="19"/>
        <v>45444</v>
      </c>
      <c r="B155" s="27" t="s">
        <v>41</v>
      </c>
      <c r="C155" s="18"/>
      <c r="D155" s="32" t="s">
        <v>13</v>
      </c>
      <c r="E155" s="4"/>
      <c r="F155" s="43"/>
      <c r="G155" s="47"/>
      <c r="H155" s="67"/>
      <c r="I155" s="79"/>
      <c r="J155" s="52"/>
      <c r="K155" s="78"/>
      <c r="L155" s="95"/>
      <c r="M155" s="80"/>
      <c r="N155" s="81" t="s">
        <v>42</v>
      </c>
      <c r="O155" s="82"/>
      <c r="P155" s="96"/>
      <c r="Q155" s="79"/>
      <c r="R155" s="79"/>
      <c r="S155" s="196"/>
      <c r="U155" s="2">
        <f t="shared" si="14"/>
        <v>0</v>
      </c>
      <c r="V155" s="2">
        <f t="shared" si="15"/>
        <v>0</v>
      </c>
      <c r="W155" s="2">
        <f t="shared" si="16"/>
        <v>0</v>
      </c>
      <c r="X155" s="2">
        <f t="shared" si="17"/>
        <v>0</v>
      </c>
      <c r="Y155" s="2">
        <f t="shared" si="20"/>
        <v>0</v>
      </c>
      <c r="Z155" s="432"/>
      <c r="AB155" s="32"/>
      <c r="AC155" s="191">
        <f t="shared" si="18"/>
        <v>45444</v>
      </c>
      <c r="AD155" s="502" t="s">
        <v>53</v>
      </c>
    </row>
    <row r="156" spans="1:30" ht="15.75" thickBot="1" x14ac:dyDescent="0.3">
      <c r="A156" s="361">
        <f t="shared" si="19"/>
        <v>45445</v>
      </c>
      <c r="B156" s="28" t="s">
        <v>43</v>
      </c>
      <c r="C156" s="21"/>
      <c r="D156" s="33" t="s">
        <v>13</v>
      </c>
      <c r="E156" s="6"/>
      <c r="F156" s="44"/>
      <c r="G156" s="48"/>
      <c r="H156" s="68"/>
      <c r="I156" s="87"/>
      <c r="J156" s="53"/>
      <c r="K156" s="86"/>
      <c r="L156" s="97"/>
      <c r="M156" s="88"/>
      <c r="N156" s="89" t="s">
        <v>42</v>
      </c>
      <c r="O156" s="90"/>
      <c r="P156" s="98"/>
      <c r="Q156" s="87"/>
      <c r="R156" s="87"/>
      <c r="S156" s="87"/>
      <c r="T156" s="503"/>
      <c r="U156" s="504">
        <f t="shared" si="14"/>
        <v>0</v>
      </c>
      <c r="V156" s="504">
        <f t="shared" si="15"/>
        <v>0</v>
      </c>
      <c r="W156" s="504">
        <f t="shared" si="16"/>
        <v>0</v>
      </c>
      <c r="X156" s="504">
        <f t="shared" si="17"/>
        <v>0</v>
      </c>
      <c r="Y156" s="504">
        <f t="shared" si="20"/>
        <v>0</v>
      </c>
      <c r="Z156" s="505"/>
      <c r="AA156" s="506"/>
      <c r="AB156" s="508"/>
      <c r="AC156" s="361">
        <f t="shared" si="18"/>
        <v>45445</v>
      </c>
      <c r="AD156" s="502" t="s">
        <v>53</v>
      </c>
    </row>
    <row r="157" spans="1:30" x14ac:dyDescent="0.25">
      <c r="A157" s="362">
        <f t="shared" si="19"/>
        <v>45446</v>
      </c>
      <c r="B157" s="26" t="s">
        <v>28</v>
      </c>
      <c r="C157" s="17"/>
      <c r="D157" s="31" t="s">
        <v>16</v>
      </c>
      <c r="E157" s="4">
        <v>4</v>
      </c>
      <c r="F157" s="42" t="s">
        <v>23</v>
      </c>
      <c r="G157" s="66"/>
      <c r="H157" s="66"/>
      <c r="I157" s="71"/>
      <c r="J157" s="51" t="s">
        <v>21</v>
      </c>
      <c r="K157" s="71"/>
      <c r="L157" s="93" t="s">
        <v>20</v>
      </c>
      <c r="M157" s="72" t="s">
        <v>34</v>
      </c>
      <c r="N157" s="71"/>
      <c r="O157" s="74" t="s">
        <v>19</v>
      </c>
      <c r="P157" s="71" t="s">
        <v>44</v>
      </c>
      <c r="Q157" s="75" t="s">
        <v>22</v>
      </c>
      <c r="R157" s="76" t="s">
        <v>34</v>
      </c>
      <c r="S157" s="190" t="s">
        <v>56</v>
      </c>
      <c r="U157" s="2">
        <f t="shared" si="14"/>
        <v>1</v>
      </c>
      <c r="V157" s="2">
        <f t="shared" si="15"/>
        <v>1</v>
      </c>
      <c r="W157" s="2">
        <f t="shared" si="16"/>
        <v>1</v>
      </c>
      <c r="X157" s="2">
        <f t="shared" si="17"/>
        <v>1</v>
      </c>
      <c r="Y157" s="2">
        <f t="shared" si="20"/>
        <v>1</v>
      </c>
      <c r="Z157" s="432"/>
      <c r="AB157" s="438"/>
      <c r="AC157" s="362">
        <f t="shared" si="18"/>
        <v>45446</v>
      </c>
      <c r="AD157" s="502" t="s">
        <v>53</v>
      </c>
    </row>
    <row r="158" spans="1:30" ht="15.75" thickBot="1" x14ac:dyDescent="0.3">
      <c r="A158" s="191">
        <f t="shared" si="19"/>
        <v>45447</v>
      </c>
      <c r="B158" s="27" t="s">
        <v>45</v>
      </c>
      <c r="C158" s="18"/>
      <c r="D158" s="32" t="s">
        <v>17</v>
      </c>
      <c r="E158" s="4"/>
      <c r="F158" s="43" t="s">
        <v>19</v>
      </c>
      <c r="G158" s="67"/>
      <c r="H158" s="67"/>
      <c r="I158" s="79"/>
      <c r="J158" s="52" t="s">
        <v>21</v>
      </c>
      <c r="K158" s="79"/>
      <c r="L158" s="95" t="s">
        <v>20</v>
      </c>
      <c r="M158" s="80" t="s">
        <v>23</v>
      </c>
      <c r="N158" s="79"/>
      <c r="O158" s="82" t="s">
        <v>34</v>
      </c>
      <c r="P158" s="79" t="s">
        <v>44</v>
      </c>
      <c r="Q158" s="83" t="s">
        <v>23</v>
      </c>
      <c r="R158" s="84" t="s">
        <v>22</v>
      </c>
      <c r="S158" s="192" t="s">
        <v>56</v>
      </c>
      <c r="U158" s="2">
        <f t="shared" si="14"/>
        <v>1</v>
      </c>
      <c r="V158" s="2">
        <f t="shared" si="15"/>
        <v>1</v>
      </c>
      <c r="W158" s="2">
        <f t="shared" si="16"/>
        <v>1</v>
      </c>
      <c r="X158" s="2">
        <f t="shared" si="17"/>
        <v>1</v>
      </c>
      <c r="Y158" s="2">
        <f t="shared" si="20"/>
        <v>2</v>
      </c>
      <c r="Z158" s="432"/>
      <c r="AB158" s="437"/>
      <c r="AC158" s="191">
        <f t="shared" si="18"/>
        <v>45447</v>
      </c>
      <c r="AD158" s="502" t="s">
        <v>53</v>
      </c>
    </row>
    <row r="159" spans="1:30" ht="16.5" thickTop="1" thickBot="1" x14ac:dyDescent="0.3">
      <c r="A159" s="191">
        <f t="shared" si="19"/>
        <v>45448</v>
      </c>
      <c r="B159" s="27" t="s">
        <v>35</v>
      </c>
      <c r="C159" s="18"/>
      <c r="D159" s="32" t="s">
        <v>5</v>
      </c>
      <c r="E159" s="4"/>
      <c r="F159" s="43" t="s">
        <v>22</v>
      </c>
      <c r="G159" s="67"/>
      <c r="H159" s="67"/>
      <c r="I159" s="79"/>
      <c r="J159" s="52" t="s">
        <v>21</v>
      </c>
      <c r="K159" s="79"/>
      <c r="L159" s="95" t="s">
        <v>20</v>
      </c>
      <c r="M159" s="80" t="s">
        <v>23</v>
      </c>
      <c r="N159" s="79"/>
      <c r="O159" s="82" t="s">
        <v>19</v>
      </c>
      <c r="P159" s="79" t="s">
        <v>44</v>
      </c>
      <c r="Q159" s="83" t="s">
        <v>34</v>
      </c>
      <c r="R159" s="84" t="s">
        <v>23</v>
      </c>
      <c r="S159" s="192" t="s">
        <v>56</v>
      </c>
      <c r="U159" s="2">
        <f t="shared" si="14"/>
        <v>1</v>
      </c>
      <c r="V159" s="2">
        <f t="shared" si="15"/>
        <v>1</v>
      </c>
      <c r="W159" s="2">
        <f t="shared" si="16"/>
        <v>1</v>
      </c>
      <c r="X159" s="2">
        <f t="shared" si="17"/>
        <v>1</v>
      </c>
      <c r="Y159" s="2">
        <f t="shared" si="20"/>
        <v>2</v>
      </c>
      <c r="Z159" s="432" t="s">
        <v>38</v>
      </c>
      <c r="AB159" s="439" t="s">
        <v>17</v>
      </c>
      <c r="AC159" s="191">
        <f t="shared" si="18"/>
        <v>45448</v>
      </c>
      <c r="AD159" s="502" t="s">
        <v>53</v>
      </c>
    </row>
    <row r="160" spans="1:30" ht="15.75" thickTop="1" x14ac:dyDescent="0.25">
      <c r="A160" s="191">
        <f t="shared" si="19"/>
        <v>45449</v>
      </c>
      <c r="B160" s="27" t="s">
        <v>46</v>
      </c>
      <c r="C160" s="18"/>
      <c r="D160" s="32" t="s">
        <v>16</v>
      </c>
      <c r="E160" s="4"/>
      <c r="F160" s="43" t="s">
        <v>23</v>
      </c>
      <c r="G160" s="67"/>
      <c r="H160" s="67"/>
      <c r="I160" s="79"/>
      <c r="J160" s="52" t="s">
        <v>23</v>
      </c>
      <c r="K160" s="79"/>
      <c r="L160" s="95" t="s">
        <v>34</v>
      </c>
      <c r="M160" s="80" t="s">
        <v>21</v>
      </c>
      <c r="N160" s="79"/>
      <c r="O160" s="82" t="s">
        <v>19</v>
      </c>
      <c r="P160" s="79" t="s">
        <v>44</v>
      </c>
      <c r="Q160" s="83" t="s">
        <v>22</v>
      </c>
      <c r="R160" s="84" t="s">
        <v>20</v>
      </c>
      <c r="S160" s="192" t="s">
        <v>56</v>
      </c>
      <c r="U160" s="2">
        <f t="shared" si="14"/>
        <v>1</v>
      </c>
      <c r="V160" s="2">
        <f t="shared" si="15"/>
        <v>1</v>
      </c>
      <c r="W160" s="2">
        <f t="shared" si="16"/>
        <v>1</v>
      </c>
      <c r="X160" s="2">
        <f t="shared" si="17"/>
        <v>1</v>
      </c>
      <c r="Y160" s="2">
        <f t="shared" si="20"/>
        <v>2</v>
      </c>
      <c r="Z160" s="432"/>
      <c r="AB160" s="31"/>
      <c r="AC160" s="191">
        <f t="shared" si="18"/>
        <v>45449</v>
      </c>
      <c r="AD160" s="502" t="s">
        <v>53</v>
      </c>
    </row>
    <row r="161" spans="1:30" x14ac:dyDescent="0.25">
      <c r="A161" s="191">
        <f t="shared" si="19"/>
        <v>45450</v>
      </c>
      <c r="B161" s="27" t="s">
        <v>40</v>
      </c>
      <c r="C161" s="18"/>
      <c r="D161" s="32" t="s">
        <v>17</v>
      </c>
      <c r="E161" s="4"/>
      <c r="F161" s="43" t="s">
        <v>34</v>
      </c>
      <c r="G161" s="67"/>
      <c r="H161" s="67"/>
      <c r="I161" s="79"/>
      <c r="J161" s="52" t="s">
        <v>34</v>
      </c>
      <c r="K161" s="79"/>
      <c r="L161" s="95" t="s">
        <v>20</v>
      </c>
      <c r="M161" s="80" t="s">
        <v>21</v>
      </c>
      <c r="N161" s="79"/>
      <c r="O161" s="82" t="s">
        <v>19</v>
      </c>
      <c r="P161" s="79" t="s">
        <v>44</v>
      </c>
      <c r="Q161" s="83" t="s">
        <v>23</v>
      </c>
      <c r="R161" s="84" t="s">
        <v>22</v>
      </c>
      <c r="S161" s="192" t="s">
        <v>34</v>
      </c>
      <c r="U161" s="2">
        <f t="shared" si="14"/>
        <v>1</v>
      </c>
      <c r="V161" s="2">
        <f t="shared" si="15"/>
        <v>1</v>
      </c>
      <c r="W161" s="2">
        <f t="shared" si="16"/>
        <v>1</v>
      </c>
      <c r="X161" s="2">
        <f t="shared" si="17"/>
        <v>1</v>
      </c>
      <c r="Y161" s="2">
        <f t="shared" si="20"/>
        <v>1</v>
      </c>
      <c r="Z161" s="432"/>
      <c r="AB161" s="32"/>
      <c r="AC161" s="191">
        <f t="shared" si="18"/>
        <v>45450</v>
      </c>
      <c r="AD161" s="502" t="s">
        <v>53</v>
      </c>
    </row>
    <row r="162" spans="1:30" x14ac:dyDescent="0.25">
      <c r="A162" s="191">
        <f t="shared" si="19"/>
        <v>45451</v>
      </c>
      <c r="B162" s="27" t="s">
        <v>41</v>
      </c>
      <c r="C162" s="18"/>
      <c r="D162" s="32" t="s">
        <v>11</v>
      </c>
      <c r="E162" s="4"/>
      <c r="F162" s="43" t="s">
        <v>50</v>
      </c>
      <c r="G162" s="67"/>
      <c r="H162" s="67"/>
      <c r="I162" s="79"/>
      <c r="J162" s="52"/>
      <c r="K162" s="79"/>
      <c r="L162" s="95" t="s">
        <v>42</v>
      </c>
      <c r="M162" s="80"/>
      <c r="N162" s="79"/>
      <c r="O162" s="82"/>
      <c r="P162" s="79"/>
      <c r="Q162" s="83"/>
      <c r="R162" s="84"/>
      <c r="S162" s="192"/>
      <c r="U162" s="2">
        <f t="shared" si="14"/>
        <v>0</v>
      </c>
      <c r="V162" s="2">
        <f t="shared" si="15"/>
        <v>0</v>
      </c>
      <c r="W162" s="2">
        <f t="shared" si="16"/>
        <v>0</v>
      </c>
      <c r="X162" s="2">
        <f t="shared" si="17"/>
        <v>0</v>
      </c>
      <c r="Y162" s="2">
        <f t="shared" si="20"/>
        <v>0</v>
      </c>
      <c r="Z162" s="432"/>
      <c r="AB162" s="32"/>
      <c r="AC162" s="191">
        <f t="shared" si="18"/>
        <v>45451</v>
      </c>
      <c r="AD162" s="502" t="s">
        <v>53</v>
      </c>
    </row>
    <row r="163" spans="1:30" ht="15.75" thickBot="1" x14ac:dyDescent="0.3">
      <c r="A163" s="361">
        <f t="shared" si="19"/>
        <v>45452</v>
      </c>
      <c r="B163" s="28" t="s">
        <v>43</v>
      </c>
      <c r="C163" s="21"/>
      <c r="D163" s="33" t="s">
        <v>11</v>
      </c>
      <c r="E163" s="6"/>
      <c r="F163" s="44" t="s">
        <v>50</v>
      </c>
      <c r="G163" s="68"/>
      <c r="H163" s="68"/>
      <c r="I163" s="87"/>
      <c r="J163" s="53"/>
      <c r="K163" s="87"/>
      <c r="L163" s="97" t="s">
        <v>42</v>
      </c>
      <c r="M163" s="88"/>
      <c r="N163" s="87"/>
      <c r="O163" s="90"/>
      <c r="P163" s="87"/>
      <c r="Q163" s="91"/>
      <c r="R163" s="92"/>
      <c r="S163" s="507"/>
      <c r="T163" s="503"/>
      <c r="U163" s="504">
        <f t="shared" si="14"/>
        <v>0</v>
      </c>
      <c r="V163" s="504">
        <f t="shared" si="15"/>
        <v>0</v>
      </c>
      <c r="W163" s="504">
        <f t="shared" si="16"/>
        <v>0</v>
      </c>
      <c r="X163" s="504">
        <f t="shared" si="17"/>
        <v>0</v>
      </c>
      <c r="Y163" s="504">
        <f t="shared" si="20"/>
        <v>0</v>
      </c>
      <c r="Z163" s="505"/>
      <c r="AA163" s="510"/>
      <c r="AB163" s="511"/>
      <c r="AC163" s="512">
        <f t="shared" si="18"/>
        <v>45452</v>
      </c>
      <c r="AD163" s="502" t="s">
        <v>53</v>
      </c>
    </row>
    <row r="164" spans="1:30" x14ac:dyDescent="0.25">
      <c r="A164" s="362">
        <f t="shared" si="19"/>
        <v>45453</v>
      </c>
      <c r="B164" s="26" t="s">
        <v>28</v>
      </c>
      <c r="C164" s="17"/>
      <c r="D164" s="31" t="s">
        <v>12</v>
      </c>
      <c r="E164" s="60">
        <v>1</v>
      </c>
      <c r="F164" s="66"/>
      <c r="G164" s="46" t="s">
        <v>20</v>
      </c>
      <c r="H164" s="8" t="s">
        <v>19</v>
      </c>
      <c r="I164" s="69" t="s">
        <v>49</v>
      </c>
      <c r="J164" s="51" t="s">
        <v>23</v>
      </c>
      <c r="K164" s="71"/>
      <c r="L164" s="93" t="s">
        <v>23</v>
      </c>
      <c r="M164" s="72" t="s">
        <v>22</v>
      </c>
      <c r="N164" s="73" t="s">
        <v>21</v>
      </c>
      <c r="O164" s="74" t="s">
        <v>23</v>
      </c>
      <c r="P164" s="71"/>
      <c r="Q164" s="75" t="s">
        <v>34</v>
      </c>
      <c r="R164" s="76" t="s">
        <v>34</v>
      </c>
      <c r="S164" s="195"/>
      <c r="U164" s="2">
        <f t="shared" si="14"/>
        <v>1</v>
      </c>
      <c r="V164" s="2">
        <f t="shared" si="15"/>
        <v>1</v>
      </c>
      <c r="W164" s="2">
        <f t="shared" si="16"/>
        <v>1</v>
      </c>
      <c r="X164" s="2">
        <f t="shared" si="17"/>
        <v>1</v>
      </c>
      <c r="Y164" s="2">
        <f t="shared" si="20"/>
        <v>3</v>
      </c>
      <c r="Z164" s="432"/>
      <c r="AA164" s="509"/>
      <c r="AB164" s="31"/>
      <c r="AC164" s="362">
        <f t="shared" si="18"/>
        <v>45453</v>
      </c>
      <c r="AD164" s="502" t="s">
        <v>53</v>
      </c>
    </row>
    <row r="165" spans="1:30" ht="15.75" thickBot="1" x14ac:dyDescent="0.3">
      <c r="A165" s="191">
        <f t="shared" si="19"/>
        <v>45454</v>
      </c>
      <c r="B165" s="27" t="s">
        <v>45</v>
      </c>
      <c r="C165" s="18"/>
      <c r="D165" s="32" t="s">
        <v>16</v>
      </c>
      <c r="E165" s="61"/>
      <c r="F165" s="67"/>
      <c r="G165" s="47" t="s">
        <v>20</v>
      </c>
      <c r="H165" s="9" t="s">
        <v>34</v>
      </c>
      <c r="I165" s="77" t="s">
        <v>49</v>
      </c>
      <c r="J165" s="52" t="s">
        <v>34</v>
      </c>
      <c r="K165" s="79"/>
      <c r="L165" s="294" t="s">
        <v>34</v>
      </c>
      <c r="M165" s="80" t="s">
        <v>23</v>
      </c>
      <c r="N165" s="81" t="s">
        <v>21</v>
      </c>
      <c r="O165" s="82" t="s">
        <v>19</v>
      </c>
      <c r="P165" s="79"/>
      <c r="Q165" s="83" t="s">
        <v>22</v>
      </c>
      <c r="R165" s="84" t="s">
        <v>23</v>
      </c>
      <c r="S165" s="196"/>
      <c r="U165" s="2">
        <f t="shared" si="14"/>
        <v>1</v>
      </c>
      <c r="V165" s="2">
        <f t="shared" si="15"/>
        <v>1</v>
      </c>
      <c r="W165" s="2">
        <f t="shared" si="16"/>
        <v>1</v>
      </c>
      <c r="X165" s="2">
        <f t="shared" si="17"/>
        <v>1</v>
      </c>
      <c r="Y165" s="2">
        <f t="shared" si="20"/>
        <v>2</v>
      </c>
      <c r="Z165" s="432"/>
      <c r="AB165" s="437"/>
      <c r="AC165" s="191">
        <f t="shared" si="18"/>
        <v>45454</v>
      </c>
      <c r="AD165" s="502" t="s">
        <v>53</v>
      </c>
    </row>
    <row r="166" spans="1:30" ht="16.5" thickTop="1" thickBot="1" x14ac:dyDescent="0.3">
      <c r="A166" s="191">
        <f t="shared" si="19"/>
        <v>45455</v>
      </c>
      <c r="B166" s="27" t="s">
        <v>35</v>
      </c>
      <c r="C166" s="18"/>
      <c r="D166" s="32" t="s">
        <v>14</v>
      </c>
      <c r="E166" s="61"/>
      <c r="F166" s="67"/>
      <c r="G166" s="47" t="s">
        <v>20</v>
      </c>
      <c r="H166" s="9" t="s">
        <v>19</v>
      </c>
      <c r="I166" s="77" t="s">
        <v>49</v>
      </c>
      <c r="J166" s="52" t="s">
        <v>23</v>
      </c>
      <c r="K166" s="79"/>
      <c r="L166" s="490" t="s">
        <v>21</v>
      </c>
      <c r="M166" s="293" t="s">
        <v>34</v>
      </c>
      <c r="N166" s="81" t="s">
        <v>23</v>
      </c>
      <c r="O166" s="82" t="s">
        <v>22</v>
      </c>
      <c r="P166" s="79"/>
      <c r="Q166" s="83" t="s">
        <v>23</v>
      </c>
      <c r="R166" s="84" t="s">
        <v>23</v>
      </c>
      <c r="S166" s="196"/>
      <c r="U166" s="2">
        <f t="shared" si="14"/>
        <v>1</v>
      </c>
      <c r="V166" s="2">
        <f t="shared" si="15"/>
        <v>1</v>
      </c>
      <c r="W166" s="2">
        <f t="shared" si="16"/>
        <v>1</v>
      </c>
      <c r="X166" s="2">
        <f t="shared" si="17"/>
        <v>1</v>
      </c>
      <c r="Y166" s="2">
        <f t="shared" si="20"/>
        <v>4</v>
      </c>
      <c r="Z166" s="432"/>
      <c r="AB166" s="439" t="s">
        <v>11</v>
      </c>
      <c r="AC166" s="191">
        <f t="shared" si="18"/>
        <v>45455</v>
      </c>
      <c r="AD166" s="502" t="s">
        <v>53</v>
      </c>
    </row>
    <row r="167" spans="1:30" x14ac:dyDescent="0.25">
      <c r="A167" s="191">
        <f t="shared" si="19"/>
        <v>45456</v>
      </c>
      <c r="B167" s="29" t="s">
        <v>46</v>
      </c>
      <c r="C167" s="18"/>
      <c r="D167" s="32" t="s">
        <v>12</v>
      </c>
      <c r="E167" s="61"/>
      <c r="F167" s="67"/>
      <c r="G167" s="47" t="s">
        <v>34</v>
      </c>
      <c r="H167" s="9" t="s">
        <v>19</v>
      </c>
      <c r="I167" s="79"/>
      <c r="J167" s="52" t="s">
        <v>21</v>
      </c>
      <c r="K167" s="79"/>
      <c r="L167" s="93" t="s">
        <v>23</v>
      </c>
      <c r="M167" s="80" t="s">
        <v>22</v>
      </c>
      <c r="N167" s="81" t="s">
        <v>23</v>
      </c>
      <c r="O167" s="82" t="s">
        <v>23</v>
      </c>
      <c r="P167" s="79"/>
      <c r="Q167" s="83" t="s">
        <v>20</v>
      </c>
      <c r="R167" s="84" t="s">
        <v>23</v>
      </c>
      <c r="S167" s="196"/>
      <c r="U167" s="2">
        <f t="shared" si="14"/>
        <v>1</v>
      </c>
      <c r="V167" s="2">
        <f t="shared" si="15"/>
        <v>1</v>
      </c>
      <c r="W167" s="2">
        <f t="shared" si="16"/>
        <v>1</v>
      </c>
      <c r="X167" s="2">
        <f t="shared" si="17"/>
        <v>1</v>
      </c>
      <c r="Y167" s="2">
        <f t="shared" si="20"/>
        <v>4</v>
      </c>
      <c r="Z167" s="432"/>
      <c r="AB167" s="31"/>
      <c r="AC167" s="191">
        <f t="shared" si="18"/>
        <v>45456</v>
      </c>
      <c r="AD167" s="502" t="s">
        <v>53</v>
      </c>
    </row>
    <row r="168" spans="1:30" x14ac:dyDescent="0.25">
      <c r="A168" s="191">
        <f t="shared" si="19"/>
        <v>45457</v>
      </c>
      <c r="B168" s="27" t="s">
        <v>40</v>
      </c>
      <c r="C168" s="18"/>
      <c r="D168" s="32" t="s">
        <v>16</v>
      </c>
      <c r="E168" s="61"/>
      <c r="F168" s="67"/>
      <c r="G168" s="47" t="s">
        <v>20</v>
      </c>
      <c r="H168" s="9" t="s">
        <v>19</v>
      </c>
      <c r="I168" s="79"/>
      <c r="J168" s="52" t="s">
        <v>34</v>
      </c>
      <c r="K168" s="79"/>
      <c r="L168" s="95" t="s">
        <v>23</v>
      </c>
      <c r="M168" s="80" t="s">
        <v>23</v>
      </c>
      <c r="N168" s="81" t="s">
        <v>34</v>
      </c>
      <c r="O168" s="82" t="s">
        <v>34</v>
      </c>
      <c r="P168" s="79"/>
      <c r="Q168" s="83" t="s">
        <v>22</v>
      </c>
      <c r="R168" s="84" t="s">
        <v>21</v>
      </c>
      <c r="S168" s="196"/>
      <c r="U168" s="2">
        <f t="shared" si="14"/>
        <v>1</v>
      </c>
      <c r="V168" s="2">
        <f t="shared" si="15"/>
        <v>1</v>
      </c>
      <c r="W168" s="2">
        <f t="shared" si="16"/>
        <v>1</v>
      </c>
      <c r="X168" s="2">
        <f t="shared" si="17"/>
        <v>1</v>
      </c>
      <c r="Y168" s="2">
        <f t="shared" si="20"/>
        <v>2</v>
      </c>
      <c r="Z168" s="432"/>
      <c r="AB168" s="32"/>
      <c r="AC168" s="191">
        <f t="shared" si="18"/>
        <v>45457</v>
      </c>
      <c r="AD168" s="502" t="s">
        <v>53</v>
      </c>
    </row>
    <row r="169" spans="1:30" x14ac:dyDescent="0.25">
      <c r="A169" s="191">
        <f t="shared" si="19"/>
        <v>45458</v>
      </c>
      <c r="B169" s="27" t="s">
        <v>41</v>
      </c>
      <c r="C169" s="18"/>
      <c r="D169" s="32" t="s">
        <v>6</v>
      </c>
      <c r="E169" s="61"/>
      <c r="F169" s="67"/>
      <c r="G169" s="47" t="s">
        <v>42</v>
      </c>
      <c r="H169" s="9"/>
      <c r="I169" s="79"/>
      <c r="J169" s="52"/>
      <c r="K169" s="79"/>
      <c r="L169" s="95"/>
      <c r="M169" s="80"/>
      <c r="N169" s="81"/>
      <c r="O169" s="82"/>
      <c r="P169" s="79"/>
      <c r="Q169" s="83"/>
      <c r="R169" s="84"/>
      <c r="S169" s="196"/>
      <c r="U169" s="2">
        <f t="shared" si="14"/>
        <v>0</v>
      </c>
      <c r="V169" s="2">
        <f t="shared" si="15"/>
        <v>0</v>
      </c>
      <c r="W169" s="2">
        <f t="shared" si="16"/>
        <v>0</v>
      </c>
      <c r="X169" s="2">
        <f t="shared" si="17"/>
        <v>0</v>
      </c>
      <c r="Y169" s="2">
        <f t="shared" si="20"/>
        <v>0</v>
      </c>
      <c r="Z169" s="432"/>
      <c r="AB169" s="32"/>
      <c r="AC169" s="191">
        <f t="shared" si="18"/>
        <v>45458</v>
      </c>
      <c r="AD169" s="502" t="s">
        <v>53</v>
      </c>
    </row>
    <row r="170" spans="1:30" ht="15.75" thickBot="1" x14ac:dyDescent="0.3">
      <c r="A170" s="193">
        <f t="shared" si="19"/>
        <v>45459</v>
      </c>
      <c r="B170" s="28" t="s">
        <v>43</v>
      </c>
      <c r="C170" s="21"/>
      <c r="D170" s="33" t="s">
        <v>6</v>
      </c>
      <c r="E170" s="62"/>
      <c r="F170" s="68"/>
      <c r="G170" s="48" t="s">
        <v>42</v>
      </c>
      <c r="H170" s="10"/>
      <c r="I170" s="87"/>
      <c r="J170" s="53"/>
      <c r="K170" s="87"/>
      <c r="L170" s="97"/>
      <c r="M170" s="88"/>
      <c r="N170" s="89"/>
      <c r="O170" s="90"/>
      <c r="P170" s="87"/>
      <c r="Q170" s="91"/>
      <c r="R170" s="92"/>
      <c r="S170" s="87"/>
      <c r="T170" s="503"/>
      <c r="U170" s="504">
        <f t="shared" si="14"/>
        <v>0</v>
      </c>
      <c r="V170" s="504">
        <f t="shared" si="15"/>
        <v>0</v>
      </c>
      <c r="W170" s="504">
        <f t="shared" si="16"/>
        <v>0</v>
      </c>
      <c r="X170" s="504">
        <f t="shared" si="17"/>
        <v>0</v>
      </c>
      <c r="Y170" s="504">
        <f t="shared" si="20"/>
        <v>0</v>
      </c>
      <c r="Z170" s="505"/>
      <c r="AA170" s="506"/>
      <c r="AB170" s="508"/>
      <c r="AC170" s="193">
        <f t="shared" si="18"/>
        <v>45459</v>
      </c>
      <c r="AD170" s="502" t="s">
        <v>53</v>
      </c>
    </row>
    <row r="171" spans="1:30" ht="15.75" thickBot="1" x14ac:dyDescent="0.3">
      <c r="A171" s="189">
        <f t="shared" si="19"/>
        <v>45460</v>
      </c>
      <c r="B171" s="26" t="s">
        <v>28</v>
      </c>
      <c r="C171" s="17"/>
      <c r="D171" s="31" t="s">
        <v>7</v>
      </c>
      <c r="E171" s="60">
        <v>2</v>
      </c>
      <c r="F171" s="66"/>
      <c r="G171" s="66"/>
      <c r="H171" s="8" t="s">
        <v>22</v>
      </c>
      <c r="I171" s="69" t="s">
        <v>21</v>
      </c>
      <c r="J171" s="51" t="s">
        <v>20</v>
      </c>
      <c r="K171" s="70" t="s">
        <v>23</v>
      </c>
      <c r="L171" s="71"/>
      <c r="M171" s="72" t="s">
        <v>19</v>
      </c>
      <c r="N171" s="71"/>
      <c r="O171" s="74" t="s">
        <v>34</v>
      </c>
      <c r="P171" s="71"/>
      <c r="Q171" s="71"/>
      <c r="R171" s="76" t="s">
        <v>34</v>
      </c>
      <c r="S171" s="190" t="s">
        <v>56</v>
      </c>
      <c r="U171" s="2">
        <f t="shared" si="14"/>
        <v>1</v>
      </c>
      <c r="V171" s="2">
        <f t="shared" si="15"/>
        <v>1</v>
      </c>
      <c r="W171" s="2">
        <f t="shared" si="16"/>
        <v>1</v>
      </c>
      <c r="X171" s="2">
        <f t="shared" si="17"/>
        <v>1</v>
      </c>
      <c r="Y171" s="2">
        <f t="shared" si="20"/>
        <v>1</v>
      </c>
      <c r="Z171" s="432"/>
      <c r="AB171" s="438"/>
      <c r="AC171" s="189">
        <f t="shared" si="18"/>
        <v>45460</v>
      </c>
      <c r="AD171" s="502" t="s">
        <v>53</v>
      </c>
    </row>
    <row r="172" spans="1:30" ht="16.5" thickTop="1" thickBot="1" x14ac:dyDescent="0.3">
      <c r="A172" s="191">
        <f t="shared" si="19"/>
        <v>45461</v>
      </c>
      <c r="B172" s="27" t="s">
        <v>45</v>
      </c>
      <c r="C172" s="18"/>
      <c r="D172" s="32" t="s">
        <v>17</v>
      </c>
      <c r="E172" s="61"/>
      <c r="F172" s="67"/>
      <c r="G172" s="67"/>
      <c r="H172" s="9" t="s">
        <v>25</v>
      </c>
      <c r="I172" s="77" t="s">
        <v>19</v>
      </c>
      <c r="J172" s="52" t="s">
        <v>20</v>
      </c>
      <c r="K172" s="288" t="s">
        <v>34</v>
      </c>
      <c r="L172" s="79"/>
      <c r="M172" s="80" t="s">
        <v>34</v>
      </c>
      <c r="N172" s="79"/>
      <c r="O172" s="82" t="s">
        <v>21</v>
      </c>
      <c r="P172" s="79"/>
      <c r="Q172" s="79"/>
      <c r="R172" s="84" t="s">
        <v>22</v>
      </c>
      <c r="S172" s="192" t="s">
        <v>56</v>
      </c>
      <c r="U172" s="2">
        <f t="shared" si="14"/>
        <v>1</v>
      </c>
      <c r="V172" s="2">
        <f t="shared" si="15"/>
        <v>1</v>
      </c>
      <c r="W172" s="2">
        <f t="shared" si="16"/>
        <v>1</v>
      </c>
      <c r="X172" s="2">
        <f t="shared" si="17"/>
        <v>1</v>
      </c>
      <c r="Y172" s="2">
        <f t="shared" si="20"/>
        <v>0</v>
      </c>
      <c r="Z172" s="462"/>
      <c r="AA172" s="466" t="s">
        <v>7</v>
      </c>
      <c r="AB172" s="464"/>
      <c r="AC172" s="191">
        <f t="shared" si="18"/>
        <v>45461</v>
      </c>
      <c r="AD172" s="502" t="s">
        <v>53</v>
      </c>
    </row>
    <row r="173" spans="1:30" ht="16.5" thickTop="1" thickBot="1" x14ac:dyDescent="0.3">
      <c r="A173" s="191">
        <f t="shared" si="19"/>
        <v>45462</v>
      </c>
      <c r="B173" s="27" t="s">
        <v>35</v>
      </c>
      <c r="C173" s="18"/>
      <c r="D173" s="32" t="s">
        <v>8</v>
      </c>
      <c r="E173" s="61"/>
      <c r="F173" s="67"/>
      <c r="G173" s="67"/>
      <c r="H173" s="9" t="s">
        <v>34</v>
      </c>
      <c r="I173" s="77" t="s">
        <v>22</v>
      </c>
      <c r="J173" s="286" t="s">
        <v>20</v>
      </c>
      <c r="K173" s="487" t="s">
        <v>21</v>
      </c>
      <c r="L173" s="287"/>
      <c r="M173" s="80" t="s">
        <v>19</v>
      </c>
      <c r="N173" s="79"/>
      <c r="O173" s="82" t="s">
        <v>23</v>
      </c>
      <c r="P173" s="79"/>
      <c r="Q173" s="79"/>
      <c r="R173" s="84" t="s">
        <v>23</v>
      </c>
      <c r="S173" s="192" t="s">
        <v>56</v>
      </c>
      <c r="U173" s="2">
        <f t="shared" si="14"/>
        <v>1</v>
      </c>
      <c r="V173" s="2">
        <f t="shared" si="15"/>
        <v>1</v>
      </c>
      <c r="W173" s="2">
        <f t="shared" si="16"/>
        <v>1</v>
      </c>
      <c r="X173" s="2">
        <f t="shared" si="17"/>
        <v>1</v>
      </c>
      <c r="Y173" s="2">
        <f t="shared" si="20"/>
        <v>2</v>
      </c>
      <c r="Z173" s="432" t="s">
        <v>38</v>
      </c>
      <c r="AB173" s="439" t="s">
        <v>10</v>
      </c>
      <c r="AC173" s="191">
        <f t="shared" si="18"/>
        <v>45462</v>
      </c>
      <c r="AD173" s="502" t="s">
        <v>53</v>
      </c>
    </row>
    <row r="174" spans="1:30" x14ac:dyDescent="0.25">
      <c r="A174" s="191">
        <f t="shared" si="19"/>
        <v>45463</v>
      </c>
      <c r="B174" s="27" t="s">
        <v>46</v>
      </c>
      <c r="C174" s="18"/>
      <c r="D174" s="32" t="s">
        <v>7</v>
      </c>
      <c r="E174" s="61"/>
      <c r="F174" s="67"/>
      <c r="G174" s="67"/>
      <c r="H174" s="9" t="s">
        <v>22</v>
      </c>
      <c r="I174" s="77" t="s">
        <v>23</v>
      </c>
      <c r="J174" s="52" t="s">
        <v>23</v>
      </c>
      <c r="K174" s="70" t="s">
        <v>20</v>
      </c>
      <c r="L174" s="79"/>
      <c r="M174" s="80" t="s">
        <v>19</v>
      </c>
      <c r="N174" s="79"/>
      <c r="O174" s="82" t="s">
        <v>23</v>
      </c>
      <c r="P174" s="79"/>
      <c r="Q174" s="79"/>
      <c r="R174" s="84" t="s">
        <v>21</v>
      </c>
      <c r="S174" s="192" t="s">
        <v>56</v>
      </c>
      <c r="U174" s="2">
        <f t="shared" si="14"/>
        <v>1</v>
      </c>
      <c r="V174" s="2">
        <f t="shared" si="15"/>
        <v>1</v>
      </c>
      <c r="W174" s="2">
        <f t="shared" si="16"/>
        <v>1</v>
      </c>
      <c r="X174" s="2">
        <f t="shared" si="17"/>
        <v>1</v>
      </c>
      <c r="Y174" s="2">
        <f t="shared" si="20"/>
        <v>3</v>
      </c>
      <c r="Z174" s="432"/>
      <c r="AB174" s="31"/>
      <c r="AC174" s="191">
        <f t="shared" si="18"/>
        <v>45463</v>
      </c>
      <c r="AD174" s="502" t="s">
        <v>53</v>
      </c>
    </row>
    <row r="175" spans="1:30" x14ac:dyDescent="0.25">
      <c r="A175" s="191">
        <f t="shared" si="19"/>
        <v>45464</v>
      </c>
      <c r="B175" s="27" t="s">
        <v>40</v>
      </c>
      <c r="C175" s="18"/>
      <c r="D175" s="32" t="s">
        <v>17</v>
      </c>
      <c r="E175" s="61"/>
      <c r="F175" s="67"/>
      <c r="G175" s="67"/>
      <c r="H175" s="9" t="s">
        <v>23</v>
      </c>
      <c r="I175" s="77" t="s">
        <v>34</v>
      </c>
      <c r="J175" s="52" t="s">
        <v>34</v>
      </c>
      <c r="K175" s="78" t="s">
        <v>20</v>
      </c>
      <c r="L175" s="79"/>
      <c r="M175" s="80" t="s">
        <v>19</v>
      </c>
      <c r="N175" s="79"/>
      <c r="O175" s="82" t="s">
        <v>21</v>
      </c>
      <c r="P175" s="79"/>
      <c r="Q175" s="79"/>
      <c r="R175" s="84" t="s">
        <v>22</v>
      </c>
      <c r="S175" s="192" t="s">
        <v>34</v>
      </c>
      <c r="U175" s="2">
        <f t="shared" si="14"/>
        <v>1</v>
      </c>
      <c r="V175" s="2">
        <f t="shared" si="15"/>
        <v>1</v>
      </c>
      <c r="W175" s="2">
        <f t="shared" si="16"/>
        <v>1</v>
      </c>
      <c r="X175" s="2">
        <f t="shared" si="17"/>
        <v>1</v>
      </c>
      <c r="Y175" s="2">
        <f t="shared" si="20"/>
        <v>1</v>
      </c>
      <c r="Z175" s="432"/>
      <c r="AB175" s="32"/>
      <c r="AC175" s="191">
        <f t="shared" si="18"/>
        <v>45464</v>
      </c>
      <c r="AD175" s="502" t="s">
        <v>53</v>
      </c>
    </row>
    <row r="176" spans="1:30" x14ac:dyDescent="0.25">
      <c r="A176" s="191">
        <f t="shared" si="19"/>
        <v>45465</v>
      </c>
      <c r="B176" s="27" t="s">
        <v>41</v>
      </c>
      <c r="C176" s="14" t="s">
        <v>60</v>
      </c>
      <c r="D176" s="32" t="s">
        <v>9</v>
      </c>
      <c r="E176" s="61"/>
      <c r="F176" s="67"/>
      <c r="G176" s="67"/>
      <c r="H176" s="9"/>
      <c r="I176" s="77"/>
      <c r="J176" s="52" t="s">
        <v>42</v>
      </c>
      <c r="K176" s="78"/>
      <c r="L176" s="79"/>
      <c r="M176" s="80"/>
      <c r="N176" s="79"/>
      <c r="O176" s="82"/>
      <c r="P176" s="79"/>
      <c r="Q176" s="79"/>
      <c r="R176" s="84"/>
      <c r="S176" s="192"/>
      <c r="U176" s="2">
        <f t="shared" si="14"/>
        <v>0</v>
      </c>
      <c r="V176" s="2">
        <f t="shared" si="15"/>
        <v>0</v>
      </c>
      <c r="W176" s="2">
        <f t="shared" si="16"/>
        <v>0</v>
      </c>
      <c r="X176" s="2">
        <f t="shared" si="17"/>
        <v>0</v>
      </c>
      <c r="Y176" s="2">
        <f t="shared" si="20"/>
        <v>0</v>
      </c>
      <c r="Z176" s="432"/>
      <c r="AB176" s="32"/>
      <c r="AC176" s="191">
        <f t="shared" si="18"/>
        <v>45465</v>
      </c>
      <c r="AD176" s="502" t="s">
        <v>53</v>
      </c>
    </row>
    <row r="177" spans="1:30" ht="15.75" thickBot="1" x14ac:dyDescent="0.3">
      <c r="A177" s="361">
        <f t="shared" si="19"/>
        <v>45466</v>
      </c>
      <c r="B177" s="28" t="s">
        <v>43</v>
      </c>
      <c r="C177" s="22" t="s">
        <v>60</v>
      </c>
      <c r="D177" s="33" t="s">
        <v>10</v>
      </c>
      <c r="E177" s="62"/>
      <c r="F177" s="68"/>
      <c r="G177" s="68"/>
      <c r="H177" s="10"/>
      <c r="I177" s="85"/>
      <c r="J177" s="53"/>
      <c r="K177" s="86" t="s">
        <v>42</v>
      </c>
      <c r="L177" s="87"/>
      <c r="M177" s="88"/>
      <c r="N177" s="87"/>
      <c r="O177" s="90"/>
      <c r="P177" s="87"/>
      <c r="Q177" s="87"/>
      <c r="R177" s="92"/>
      <c r="S177" s="507"/>
      <c r="T177" s="503"/>
      <c r="U177" s="504">
        <f t="shared" si="14"/>
        <v>0</v>
      </c>
      <c r="V177" s="504">
        <f t="shared" si="15"/>
        <v>0</v>
      </c>
      <c r="W177" s="504">
        <f t="shared" si="16"/>
        <v>0</v>
      </c>
      <c r="X177" s="504">
        <f t="shared" si="17"/>
        <v>0</v>
      </c>
      <c r="Y177" s="504">
        <f t="shared" si="20"/>
        <v>0</v>
      </c>
      <c r="Z177" s="505"/>
      <c r="AA177" s="510"/>
      <c r="AB177" s="511"/>
      <c r="AC177" s="512">
        <f t="shared" si="18"/>
        <v>45466</v>
      </c>
      <c r="AD177" s="502" t="s">
        <v>53</v>
      </c>
    </row>
    <row r="178" spans="1:30" x14ac:dyDescent="0.25">
      <c r="A178" s="362">
        <f t="shared" si="19"/>
        <v>45467</v>
      </c>
      <c r="B178" s="26" t="s">
        <v>28</v>
      </c>
      <c r="C178" s="16" t="s">
        <v>60</v>
      </c>
      <c r="D178" s="31" t="s">
        <v>14</v>
      </c>
      <c r="E178" s="4">
        <v>3</v>
      </c>
      <c r="F178" s="42" t="s">
        <v>19</v>
      </c>
      <c r="G178" s="46" t="s">
        <v>34</v>
      </c>
      <c r="H178" s="66"/>
      <c r="I178" s="69" t="s">
        <v>49</v>
      </c>
      <c r="J178" s="51" t="s">
        <v>23</v>
      </c>
      <c r="K178" s="70" t="s">
        <v>23</v>
      </c>
      <c r="L178" s="93" t="s">
        <v>34</v>
      </c>
      <c r="M178" s="72" t="s">
        <v>20</v>
      </c>
      <c r="N178" s="73" t="s">
        <v>21</v>
      </c>
      <c r="O178" s="74" t="s">
        <v>22</v>
      </c>
      <c r="P178" s="94" t="s">
        <v>34</v>
      </c>
      <c r="Q178" s="71"/>
      <c r="R178" s="71"/>
      <c r="S178" s="195"/>
      <c r="U178" s="2">
        <f t="shared" si="14"/>
        <v>1</v>
      </c>
      <c r="V178" s="2">
        <f t="shared" si="15"/>
        <v>1</v>
      </c>
      <c r="W178" s="2">
        <f t="shared" si="16"/>
        <v>1</v>
      </c>
      <c r="X178" s="2">
        <f t="shared" si="17"/>
        <v>1</v>
      </c>
      <c r="Y178" s="2">
        <f t="shared" si="20"/>
        <v>2</v>
      </c>
      <c r="Z178" s="432"/>
      <c r="AB178" s="31"/>
      <c r="AC178" s="362">
        <f t="shared" si="18"/>
        <v>45467</v>
      </c>
      <c r="AD178" s="502" t="s">
        <v>53</v>
      </c>
    </row>
    <row r="179" spans="1:30" ht="15.75" thickBot="1" x14ac:dyDescent="0.3">
      <c r="A179" s="191">
        <f t="shared" si="19"/>
        <v>45468</v>
      </c>
      <c r="B179" s="27" t="s">
        <v>45</v>
      </c>
      <c r="C179" s="14" t="s">
        <v>60</v>
      </c>
      <c r="D179" s="32" t="s">
        <v>6</v>
      </c>
      <c r="E179" s="4"/>
      <c r="F179" s="43" t="s">
        <v>34</v>
      </c>
      <c r="G179" s="47" t="s">
        <v>22</v>
      </c>
      <c r="H179" s="67"/>
      <c r="I179" s="77" t="s">
        <v>49</v>
      </c>
      <c r="J179" s="52" t="s">
        <v>23</v>
      </c>
      <c r="K179" s="78" t="s">
        <v>34</v>
      </c>
      <c r="L179" s="95" t="s">
        <v>21</v>
      </c>
      <c r="M179" s="80" t="s">
        <v>20</v>
      </c>
      <c r="N179" s="481" t="s">
        <v>23</v>
      </c>
      <c r="O179" s="82" t="s">
        <v>23</v>
      </c>
      <c r="P179" s="96" t="s">
        <v>19</v>
      </c>
      <c r="Q179" s="79"/>
      <c r="R179" s="79"/>
      <c r="S179" s="196"/>
      <c r="U179" s="2">
        <f t="shared" si="14"/>
        <v>1</v>
      </c>
      <c r="V179" s="2">
        <f t="shared" si="15"/>
        <v>1</v>
      </c>
      <c r="W179" s="2">
        <f t="shared" si="16"/>
        <v>1</v>
      </c>
      <c r="X179" s="2">
        <f t="shared" si="17"/>
        <v>1</v>
      </c>
      <c r="Y179" s="2">
        <f t="shared" si="20"/>
        <v>3</v>
      </c>
      <c r="Z179" s="432"/>
      <c r="AB179" s="437"/>
      <c r="AC179" s="191">
        <f t="shared" si="18"/>
        <v>45468</v>
      </c>
      <c r="AD179" s="502" t="s">
        <v>53</v>
      </c>
    </row>
    <row r="180" spans="1:30" ht="16.5" thickTop="1" thickBot="1" x14ac:dyDescent="0.3">
      <c r="A180" s="191">
        <f t="shared" si="19"/>
        <v>45469</v>
      </c>
      <c r="B180" s="27" t="s">
        <v>35</v>
      </c>
      <c r="C180" s="14" t="s">
        <v>60</v>
      </c>
      <c r="D180" s="32" t="s">
        <v>15</v>
      </c>
      <c r="E180" s="4"/>
      <c r="F180" s="43" t="s">
        <v>19</v>
      </c>
      <c r="G180" s="47" t="s">
        <v>23</v>
      </c>
      <c r="H180" s="67"/>
      <c r="I180" s="77" t="s">
        <v>49</v>
      </c>
      <c r="J180" s="52" t="s">
        <v>23</v>
      </c>
      <c r="K180" s="78" t="s">
        <v>21</v>
      </c>
      <c r="L180" s="95" t="s">
        <v>23</v>
      </c>
      <c r="M180" s="80" t="s">
        <v>20</v>
      </c>
      <c r="N180" s="479" t="s">
        <v>23</v>
      </c>
      <c r="O180" s="480" t="s">
        <v>34</v>
      </c>
      <c r="P180" s="96" t="s">
        <v>22</v>
      </c>
      <c r="Q180" s="79"/>
      <c r="R180" s="79"/>
      <c r="S180" s="196"/>
      <c r="U180" s="2">
        <f t="shared" si="14"/>
        <v>1</v>
      </c>
      <c r="V180" s="2">
        <f t="shared" si="15"/>
        <v>1</v>
      </c>
      <c r="W180" s="2">
        <f t="shared" si="16"/>
        <v>1</v>
      </c>
      <c r="X180" s="2">
        <f t="shared" si="17"/>
        <v>1</v>
      </c>
      <c r="Y180" s="2">
        <f t="shared" si="20"/>
        <v>4</v>
      </c>
      <c r="Z180" s="432"/>
      <c r="AB180" s="439" t="s">
        <v>13</v>
      </c>
      <c r="AC180" s="191">
        <f t="shared" si="18"/>
        <v>45469</v>
      </c>
      <c r="AD180" s="502" t="s">
        <v>53</v>
      </c>
    </row>
    <row r="181" spans="1:30" x14ac:dyDescent="0.25">
      <c r="A181" s="191">
        <f t="shared" si="19"/>
        <v>45470</v>
      </c>
      <c r="B181" s="27" t="s">
        <v>46</v>
      </c>
      <c r="C181" s="14" t="s">
        <v>60</v>
      </c>
      <c r="D181" s="32" t="s">
        <v>14</v>
      </c>
      <c r="E181" s="4"/>
      <c r="F181" s="43" t="s">
        <v>19</v>
      </c>
      <c r="G181" s="47" t="s">
        <v>20</v>
      </c>
      <c r="H181" s="67"/>
      <c r="I181" s="79"/>
      <c r="J181" s="52" t="s">
        <v>21</v>
      </c>
      <c r="K181" s="78" t="s">
        <v>23</v>
      </c>
      <c r="L181" s="95" t="s">
        <v>23</v>
      </c>
      <c r="M181" s="80" t="s">
        <v>34</v>
      </c>
      <c r="N181" s="73" t="s">
        <v>23</v>
      </c>
      <c r="O181" s="82" t="s">
        <v>22</v>
      </c>
      <c r="P181" s="96" t="s">
        <v>23</v>
      </c>
      <c r="Q181" s="79"/>
      <c r="R181" s="79"/>
      <c r="S181" s="196"/>
      <c r="U181" s="2">
        <f t="shared" si="14"/>
        <v>1</v>
      </c>
      <c r="V181" s="2">
        <f t="shared" si="15"/>
        <v>1</v>
      </c>
      <c r="W181" s="2">
        <f t="shared" si="16"/>
        <v>1</v>
      </c>
      <c r="X181" s="2">
        <f t="shared" si="17"/>
        <v>1</v>
      </c>
      <c r="Y181" s="2">
        <f t="shared" si="20"/>
        <v>4</v>
      </c>
      <c r="Z181" s="432"/>
      <c r="AB181" s="31"/>
      <c r="AC181" s="191">
        <f t="shared" si="18"/>
        <v>45470</v>
      </c>
      <c r="AD181" s="502" t="s">
        <v>53</v>
      </c>
    </row>
    <row r="182" spans="1:30" x14ac:dyDescent="0.25">
      <c r="A182" s="191">
        <f t="shared" si="19"/>
        <v>45471</v>
      </c>
      <c r="B182" s="27" t="s">
        <v>40</v>
      </c>
      <c r="C182" s="14" t="s">
        <v>60</v>
      </c>
      <c r="D182" s="32" t="s">
        <v>6</v>
      </c>
      <c r="E182" s="4"/>
      <c r="F182" s="43" t="s">
        <v>19</v>
      </c>
      <c r="G182" s="47" t="s">
        <v>22</v>
      </c>
      <c r="H182" s="67"/>
      <c r="I182" s="79"/>
      <c r="J182" s="52" t="s">
        <v>34</v>
      </c>
      <c r="K182" s="78" t="s">
        <v>23</v>
      </c>
      <c r="L182" s="95" t="s">
        <v>21</v>
      </c>
      <c r="M182" s="80" t="s">
        <v>20</v>
      </c>
      <c r="N182" s="81" t="s">
        <v>34</v>
      </c>
      <c r="O182" s="82" t="s">
        <v>23</v>
      </c>
      <c r="P182" s="96" t="s">
        <v>23</v>
      </c>
      <c r="Q182" s="79"/>
      <c r="R182" s="79"/>
      <c r="S182" s="196"/>
      <c r="U182" s="2">
        <f t="shared" si="14"/>
        <v>1</v>
      </c>
      <c r="V182" s="2">
        <f t="shared" si="15"/>
        <v>1</v>
      </c>
      <c r="W182" s="2">
        <f t="shared" si="16"/>
        <v>1</v>
      </c>
      <c r="X182" s="2">
        <f t="shared" si="17"/>
        <v>1</v>
      </c>
      <c r="Y182" s="2">
        <f t="shared" si="20"/>
        <v>3</v>
      </c>
      <c r="Z182" s="432"/>
      <c r="AB182" s="32"/>
      <c r="AC182" s="191">
        <f t="shared" si="18"/>
        <v>45471</v>
      </c>
      <c r="AD182" s="502" t="s">
        <v>53</v>
      </c>
    </row>
    <row r="183" spans="1:30" x14ac:dyDescent="0.25">
      <c r="A183" s="191">
        <f t="shared" si="19"/>
        <v>45472</v>
      </c>
      <c r="B183" s="27" t="s">
        <v>41</v>
      </c>
      <c r="C183" s="14" t="s">
        <v>60</v>
      </c>
      <c r="D183" s="32" t="s">
        <v>12</v>
      </c>
      <c r="E183" s="4"/>
      <c r="F183" s="43"/>
      <c r="G183" s="47"/>
      <c r="H183" s="67"/>
      <c r="I183" s="79"/>
      <c r="J183" s="52"/>
      <c r="K183" s="78"/>
      <c r="L183" s="95"/>
      <c r="M183" s="80" t="s">
        <v>42</v>
      </c>
      <c r="N183" s="81"/>
      <c r="O183" s="82"/>
      <c r="P183" s="96"/>
      <c r="Q183" s="79"/>
      <c r="R183" s="79"/>
      <c r="S183" s="196"/>
      <c r="U183" s="2">
        <f t="shared" si="14"/>
        <v>0</v>
      </c>
      <c r="V183" s="2">
        <f t="shared" si="15"/>
        <v>0</v>
      </c>
      <c r="W183" s="2">
        <f t="shared" si="16"/>
        <v>0</v>
      </c>
      <c r="X183" s="2">
        <f t="shared" si="17"/>
        <v>0</v>
      </c>
      <c r="Y183" s="2">
        <f t="shared" si="20"/>
        <v>0</v>
      </c>
      <c r="Z183" s="432"/>
      <c r="AB183" s="32"/>
      <c r="AC183" s="191">
        <f t="shared" si="18"/>
        <v>45472</v>
      </c>
      <c r="AD183" s="502" t="s">
        <v>53</v>
      </c>
    </row>
    <row r="184" spans="1:30" ht="15.75" thickBot="1" x14ac:dyDescent="0.3">
      <c r="A184" s="361">
        <f t="shared" si="19"/>
        <v>45473</v>
      </c>
      <c r="B184" s="28" t="s">
        <v>43</v>
      </c>
      <c r="C184" s="22" t="s">
        <v>60</v>
      </c>
      <c r="D184" s="33" t="s">
        <v>12</v>
      </c>
      <c r="E184" s="5"/>
      <c r="F184" s="44"/>
      <c r="G184" s="48"/>
      <c r="H184" s="68"/>
      <c r="I184" s="87"/>
      <c r="J184" s="53"/>
      <c r="K184" s="86"/>
      <c r="L184" s="97"/>
      <c r="M184" s="88" t="s">
        <v>42</v>
      </c>
      <c r="N184" s="89"/>
      <c r="O184" s="90"/>
      <c r="P184" s="98"/>
      <c r="Q184" s="87"/>
      <c r="R184" s="87"/>
      <c r="S184" s="87"/>
      <c r="T184" s="503"/>
      <c r="U184" s="504">
        <f t="shared" si="14"/>
        <v>0</v>
      </c>
      <c r="V184" s="504">
        <f t="shared" si="15"/>
        <v>0</v>
      </c>
      <c r="W184" s="504">
        <f t="shared" si="16"/>
        <v>0</v>
      </c>
      <c r="X184" s="504">
        <f t="shared" si="17"/>
        <v>0</v>
      </c>
      <c r="Y184" s="504">
        <f t="shared" si="20"/>
        <v>0</v>
      </c>
      <c r="Z184" s="505"/>
      <c r="AA184" s="510"/>
      <c r="AB184" s="511"/>
      <c r="AC184" s="512">
        <f t="shared" si="18"/>
        <v>45473</v>
      </c>
      <c r="AD184" s="502" t="s">
        <v>53</v>
      </c>
    </row>
    <row r="185" spans="1:30" x14ac:dyDescent="0.25">
      <c r="A185" s="362">
        <f t="shared" si="19"/>
        <v>45474</v>
      </c>
      <c r="B185" s="26" t="s">
        <v>28</v>
      </c>
      <c r="C185" s="16" t="s">
        <v>60</v>
      </c>
      <c r="D185" s="31" t="s">
        <v>17</v>
      </c>
      <c r="E185" s="4">
        <v>4</v>
      </c>
      <c r="F185" s="42" t="s">
        <v>23</v>
      </c>
      <c r="G185" s="66"/>
      <c r="H185" s="66"/>
      <c r="I185" s="71"/>
      <c r="J185" s="51" t="s">
        <v>21</v>
      </c>
      <c r="K185" s="71"/>
      <c r="L185" s="93" t="s">
        <v>34</v>
      </c>
      <c r="M185" s="72" t="s">
        <v>23</v>
      </c>
      <c r="N185" s="71"/>
      <c r="O185" s="74" t="s">
        <v>19</v>
      </c>
      <c r="P185" s="71" t="s">
        <v>44</v>
      </c>
      <c r="Q185" s="75" t="s">
        <v>20</v>
      </c>
      <c r="R185" s="76" t="s">
        <v>22</v>
      </c>
      <c r="S185" s="190" t="s">
        <v>34</v>
      </c>
      <c r="U185" s="2">
        <f t="shared" si="14"/>
        <v>1</v>
      </c>
      <c r="V185" s="2">
        <f t="shared" si="15"/>
        <v>1</v>
      </c>
      <c r="W185" s="2">
        <f t="shared" si="16"/>
        <v>1</v>
      </c>
      <c r="X185" s="2">
        <f t="shared" si="17"/>
        <v>1</v>
      </c>
      <c r="Y185" s="2">
        <f t="shared" si="20"/>
        <v>2</v>
      </c>
      <c r="Z185" s="432"/>
      <c r="AB185" s="31"/>
      <c r="AC185" s="362">
        <f t="shared" si="18"/>
        <v>45474</v>
      </c>
      <c r="AD185" s="502" t="s">
        <v>53</v>
      </c>
    </row>
    <row r="186" spans="1:30" ht="15.75" thickBot="1" x14ac:dyDescent="0.3">
      <c r="A186" s="191">
        <f t="shared" si="19"/>
        <v>45475</v>
      </c>
      <c r="B186" s="27" t="s">
        <v>45</v>
      </c>
      <c r="C186" s="14" t="s">
        <v>60</v>
      </c>
      <c r="D186" s="32" t="s">
        <v>18</v>
      </c>
      <c r="E186" s="4"/>
      <c r="F186" s="43" t="s">
        <v>23</v>
      </c>
      <c r="G186" s="67"/>
      <c r="H186" s="67"/>
      <c r="I186" s="79"/>
      <c r="J186" s="52" t="s">
        <v>19</v>
      </c>
      <c r="K186" s="79"/>
      <c r="L186" s="95" t="s">
        <v>22</v>
      </c>
      <c r="M186" s="80" t="s">
        <v>34</v>
      </c>
      <c r="N186" s="79"/>
      <c r="O186" s="82" t="s">
        <v>34</v>
      </c>
      <c r="P186" s="79" t="s">
        <v>44</v>
      </c>
      <c r="Q186" s="83" t="s">
        <v>20</v>
      </c>
      <c r="R186" s="84" t="s">
        <v>23</v>
      </c>
      <c r="S186" s="421" t="s">
        <v>21</v>
      </c>
      <c r="U186" s="2">
        <f t="shared" si="14"/>
        <v>1</v>
      </c>
      <c r="V186" s="2">
        <f t="shared" si="15"/>
        <v>1</v>
      </c>
      <c r="W186" s="2">
        <f t="shared" si="16"/>
        <v>1</v>
      </c>
      <c r="X186" s="2">
        <f t="shared" si="17"/>
        <v>1</v>
      </c>
      <c r="Y186" s="2">
        <f t="shared" si="20"/>
        <v>2</v>
      </c>
      <c r="Z186" s="432"/>
      <c r="AB186" s="437"/>
      <c r="AC186" s="191">
        <f t="shared" si="18"/>
        <v>45475</v>
      </c>
      <c r="AD186" s="502" t="s">
        <v>53</v>
      </c>
    </row>
    <row r="187" spans="1:30" ht="16.5" thickTop="1" thickBot="1" x14ac:dyDescent="0.3">
      <c r="A187" s="191">
        <f t="shared" si="19"/>
        <v>45476</v>
      </c>
      <c r="B187" s="27" t="s">
        <v>35</v>
      </c>
      <c r="C187" s="14" t="s">
        <v>60</v>
      </c>
      <c r="D187" s="32" t="s">
        <v>9</v>
      </c>
      <c r="E187" s="4"/>
      <c r="F187" s="43" t="s">
        <v>23</v>
      </c>
      <c r="G187" s="67"/>
      <c r="H187" s="67"/>
      <c r="I187" s="79"/>
      <c r="J187" s="52" t="s">
        <v>22</v>
      </c>
      <c r="K187" s="79"/>
      <c r="L187" s="95" t="s">
        <v>23</v>
      </c>
      <c r="M187" s="80" t="s">
        <v>21</v>
      </c>
      <c r="N187" s="79"/>
      <c r="O187" s="82" t="s">
        <v>19</v>
      </c>
      <c r="P187" s="79" t="s">
        <v>44</v>
      </c>
      <c r="Q187" s="83" t="s">
        <v>20</v>
      </c>
      <c r="R187" s="84" t="s">
        <v>34</v>
      </c>
      <c r="S187" s="497" t="s">
        <v>23</v>
      </c>
      <c r="U187" s="2">
        <f t="shared" si="14"/>
        <v>1</v>
      </c>
      <c r="V187" s="2">
        <f t="shared" si="15"/>
        <v>1</v>
      </c>
      <c r="W187" s="2">
        <f t="shared" si="16"/>
        <v>1</v>
      </c>
      <c r="X187" s="2">
        <f t="shared" si="17"/>
        <v>1</v>
      </c>
      <c r="Y187" s="2">
        <f t="shared" si="20"/>
        <v>3</v>
      </c>
      <c r="Z187" s="432" t="s">
        <v>38</v>
      </c>
      <c r="AB187" s="439" t="s">
        <v>18</v>
      </c>
      <c r="AC187" s="191">
        <f t="shared" si="18"/>
        <v>45476</v>
      </c>
      <c r="AD187" s="502" t="s">
        <v>53</v>
      </c>
    </row>
    <row r="188" spans="1:30" x14ac:dyDescent="0.25">
      <c r="A188" s="191">
        <f t="shared" si="19"/>
        <v>45477</v>
      </c>
      <c r="B188" s="27" t="s">
        <v>46</v>
      </c>
      <c r="C188" s="14" t="s">
        <v>60</v>
      </c>
      <c r="D188" s="32" t="s">
        <v>17</v>
      </c>
      <c r="E188" s="4"/>
      <c r="F188" s="43" t="s">
        <v>21</v>
      </c>
      <c r="G188" s="67"/>
      <c r="H188" s="67"/>
      <c r="I188" s="79"/>
      <c r="J188" s="52" t="s">
        <v>23</v>
      </c>
      <c r="K188" s="79"/>
      <c r="L188" s="95" t="s">
        <v>20</v>
      </c>
      <c r="M188" s="80" t="s">
        <v>23</v>
      </c>
      <c r="N188" s="79"/>
      <c r="O188" s="82" t="s">
        <v>19</v>
      </c>
      <c r="P188" s="79" t="s">
        <v>44</v>
      </c>
      <c r="Q188" s="83" t="s">
        <v>34</v>
      </c>
      <c r="R188" s="84" t="s">
        <v>22</v>
      </c>
      <c r="S188" s="190" t="s">
        <v>23</v>
      </c>
      <c r="U188" s="2">
        <f t="shared" si="14"/>
        <v>1</v>
      </c>
      <c r="V188" s="2">
        <f t="shared" si="15"/>
        <v>1</v>
      </c>
      <c r="W188" s="2">
        <f t="shared" si="16"/>
        <v>1</v>
      </c>
      <c r="X188" s="2">
        <f t="shared" si="17"/>
        <v>1</v>
      </c>
      <c r="Y188" s="2">
        <f t="shared" si="20"/>
        <v>3</v>
      </c>
      <c r="Z188" s="432"/>
      <c r="AB188" s="31"/>
      <c r="AC188" s="191">
        <f t="shared" si="18"/>
        <v>45477</v>
      </c>
      <c r="AD188" s="502" t="s">
        <v>53</v>
      </c>
    </row>
    <row r="189" spans="1:30" x14ac:dyDescent="0.25">
      <c r="A189" s="191">
        <f t="shared" si="19"/>
        <v>45478</v>
      </c>
      <c r="B189" s="27" t="s">
        <v>40</v>
      </c>
      <c r="C189" s="14" t="s">
        <v>60</v>
      </c>
      <c r="D189" s="32" t="s">
        <v>18</v>
      </c>
      <c r="E189" s="4"/>
      <c r="F189" s="43" t="s">
        <v>34</v>
      </c>
      <c r="G189" s="67"/>
      <c r="H189" s="67"/>
      <c r="I189" s="79"/>
      <c r="J189" s="52" t="s">
        <v>34</v>
      </c>
      <c r="K189" s="79"/>
      <c r="L189" s="95" t="s">
        <v>22</v>
      </c>
      <c r="M189" s="80" t="s">
        <v>23</v>
      </c>
      <c r="N189" s="79"/>
      <c r="O189" s="82" t="s">
        <v>19</v>
      </c>
      <c r="P189" s="79" t="s">
        <v>44</v>
      </c>
      <c r="Q189" s="83" t="s">
        <v>20</v>
      </c>
      <c r="R189" s="84" t="s">
        <v>23</v>
      </c>
      <c r="S189" s="192" t="s">
        <v>21</v>
      </c>
      <c r="U189" s="2">
        <f t="shared" si="14"/>
        <v>1</v>
      </c>
      <c r="V189" s="2">
        <f t="shared" si="15"/>
        <v>1</v>
      </c>
      <c r="W189" s="2">
        <f t="shared" si="16"/>
        <v>1</v>
      </c>
      <c r="X189" s="2">
        <f t="shared" si="17"/>
        <v>1</v>
      </c>
      <c r="Y189" s="2">
        <f t="shared" si="20"/>
        <v>2</v>
      </c>
      <c r="Z189" s="432"/>
      <c r="AB189" s="32"/>
      <c r="AC189" s="191">
        <f t="shared" si="18"/>
        <v>45478</v>
      </c>
      <c r="AD189" s="502" t="s">
        <v>53</v>
      </c>
    </row>
    <row r="190" spans="1:30" x14ac:dyDescent="0.25">
      <c r="A190" s="191">
        <f t="shared" si="19"/>
        <v>45479</v>
      </c>
      <c r="B190" s="27" t="s">
        <v>41</v>
      </c>
      <c r="C190" s="14" t="s">
        <v>60</v>
      </c>
      <c r="D190" s="32" t="s">
        <v>16</v>
      </c>
      <c r="E190" s="4"/>
      <c r="F190" s="43"/>
      <c r="G190" s="67"/>
      <c r="H190" s="67"/>
      <c r="I190" s="79"/>
      <c r="J190" s="52"/>
      <c r="K190" s="79"/>
      <c r="L190" s="95"/>
      <c r="M190" s="80"/>
      <c r="N190" s="79"/>
      <c r="O190" s="82"/>
      <c r="P190" s="79"/>
      <c r="Q190" s="83" t="s">
        <v>42</v>
      </c>
      <c r="R190" s="84"/>
      <c r="S190" s="192"/>
      <c r="U190" s="2">
        <f t="shared" si="14"/>
        <v>0</v>
      </c>
      <c r="V190" s="2">
        <f t="shared" si="15"/>
        <v>0</v>
      </c>
      <c r="W190" s="2">
        <f t="shared" si="16"/>
        <v>0</v>
      </c>
      <c r="X190" s="2">
        <f t="shared" si="17"/>
        <v>0</v>
      </c>
      <c r="Y190" s="2">
        <f t="shared" si="20"/>
        <v>0</v>
      </c>
      <c r="Z190" s="432"/>
      <c r="AB190" s="32"/>
      <c r="AC190" s="191">
        <f t="shared" si="18"/>
        <v>45479</v>
      </c>
      <c r="AD190" s="502" t="s">
        <v>53</v>
      </c>
    </row>
    <row r="191" spans="1:30" ht="15.75" thickBot="1" x14ac:dyDescent="0.3">
      <c r="A191" s="193">
        <f t="shared" si="19"/>
        <v>45480</v>
      </c>
      <c r="B191" s="28" t="s">
        <v>43</v>
      </c>
      <c r="C191" s="22" t="s">
        <v>60</v>
      </c>
      <c r="D191" s="33" t="s">
        <v>16</v>
      </c>
      <c r="E191" s="5"/>
      <c r="F191" s="44"/>
      <c r="G191" s="68"/>
      <c r="H191" s="68"/>
      <c r="I191" s="87"/>
      <c r="J191" s="53"/>
      <c r="K191" s="87"/>
      <c r="L191" s="97"/>
      <c r="M191" s="88"/>
      <c r="N191" s="87"/>
      <c r="O191" s="90"/>
      <c r="P191" s="87"/>
      <c r="Q191" s="91" t="s">
        <v>42</v>
      </c>
      <c r="R191" s="92"/>
      <c r="S191" s="507"/>
      <c r="T191" s="503"/>
      <c r="U191" s="504">
        <f t="shared" si="14"/>
        <v>0</v>
      </c>
      <c r="V191" s="504">
        <f t="shared" si="15"/>
        <v>0</v>
      </c>
      <c r="W191" s="504">
        <f t="shared" si="16"/>
        <v>0</v>
      </c>
      <c r="X191" s="504">
        <f t="shared" si="17"/>
        <v>0</v>
      </c>
      <c r="Y191" s="504">
        <f t="shared" si="20"/>
        <v>0</v>
      </c>
      <c r="Z191" s="505"/>
      <c r="AA191" s="506"/>
      <c r="AB191" s="508"/>
      <c r="AC191" s="193">
        <f t="shared" si="18"/>
        <v>45480</v>
      </c>
      <c r="AD191" s="502" t="s">
        <v>53</v>
      </c>
    </row>
    <row r="192" spans="1:30" x14ac:dyDescent="0.25">
      <c r="A192" s="189">
        <f t="shared" si="19"/>
        <v>45481</v>
      </c>
      <c r="B192" s="26" t="s">
        <v>28</v>
      </c>
      <c r="C192" s="17"/>
      <c r="D192" s="31" t="s">
        <v>12</v>
      </c>
      <c r="E192" s="60">
        <v>1</v>
      </c>
      <c r="F192" s="66"/>
      <c r="G192" s="46" t="s">
        <v>19</v>
      </c>
      <c r="H192" s="8" t="s">
        <v>21</v>
      </c>
      <c r="I192" s="69" t="s">
        <v>49</v>
      </c>
      <c r="J192" s="51" t="s">
        <v>34</v>
      </c>
      <c r="K192" s="71"/>
      <c r="L192" s="93" t="s">
        <v>34</v>
      </c>
      <c r="M192" s="72" t="s">
        <v>22</v>
      </c>
      <c r="N192" s="73" t="s">
        <v>34</v>
      </c>
      <c r="O192" s="74" t="s">
        <v>34</v>
      </c>
      <c r="P192" s="71"/>
      <c r="Q192" s="75" t="s">
        <v>23</v>
      </c>
      <c r="R192" s="76" t="s">
        <v>20</v>
      </c>
      <c r="S192" s="195"/>
      <c r="U192" s="2">
        <f t="shared" si="14"/>
        <v>1</v>
      </c>
      <c r="V192" s="2">
        <f t="shared" si="15"/>
        <v>1</v>
      </c>
      <c r="W192" s="2">
        <f t="shared" si="16"/>
        <v>1</v>
      </c>
      <c r="X192" s="2">
        <f t="shared" si="17"/>
        <v>1</v>
      </c>
      <c r="Y192" s="2">
        <f t="shared" si="20"/>
        <v>1</v>
      </c>
      <c r="Z192" s="432"/>
      <c r="AA192" s="509"/>
      <c r="AB192" s="438"/>
      <c r="AC192" s="189">
        <f t="shared" si="18"/>
        <v>45481</v>
      </c>
      <c r="AD192" s="502" t="s">
        <v>53</v>
      </c>
    </row>
    <row r="193" spans="1:30" ht="15.75" thickBot="1" x14ac:dyDescent="0.3">
      <c r="A193" s="191">
        <f t="shared" si="19"/>
        <v>45482</v>
      </c>
      <c r="B193" s="27" t="s">
        <v>45</v>
      </c>
      <c r="C193" s="18"/>
      <c r="D193" s="32" t="s">
        <v>13</v>
      </c>
      <c r="E193" s="61"/>
      <c r="F193" s="67"/>
      <c r="G193" s="47" t="s">
        <v>34</v>
      </c>
      <c r="H193" s="9" t="s">
        <v>19</v>
      </c>
      <c r="I193" s="77" t="s">
        <v>49</v>
      </c>
      <c r="J193" s="52" t="s">
        <v>23</v>
      </c>
      <c r="K193" s="79"/>
      <c r="L193" s="95" t="s">
        <v>21</v>
      </c>
      <c r="M193" s="80" t="s">
        <v>23</v>
      </c>
      <c r="N193" s="81" t="s">
        <v>22</v>
      </c>
      <c r="O193" s="82" t="s">
        <v>23</v>
      </c>
      <c r="P193" s="79"/>
      <c r="Q193" s="83" t="s">
        <v>34</v>
      </c>
      <c r="R193" s="84" t="s">
        <v>20</v>
      </c>
      <c r="S193" s="196"/>
      <c r="U193" s="2">
        <f t="shared" si="14"/>
        <v>1</v>
      </c>
      <c r="V193" s="2">
        <f t="shared" si="15"/>
        <v>1</v>
      </c>
      <c r="W193" s="2">
        <f t="shared" si="16"/>
        <v>1</v>
      </c>
      <c r="X193" s="2">
        <f t="shared" si="17"/>
        <v>1</v>
      </c>
      <c r="Y193" s="2">
        <f t="shared" si="20"/>
        <v>3</v>
      </c>
      <c r="Z193" s="432"/>
      <c r="AB193" s="437"/>
      <c r="AC193" s="191">
        <f t="shared" si="18"/>
        <v>45482</v>
      </c>
      <c r="AD193" s="502" t="s">
        <v>53</v>
      </c>
    </row>
    <row r="194" spans="1:30" ht="16.5" thickTop="1" thickBot="1" x14ac:dyDescent="0.3">
      <c r="A194" s="191">
        <f t="shared" si="19"/>
        <v>45483</v>
      </c>
      <c r="B194" s="27" t="s">
        <v>35</v>
      </c>
      <c r="C194" s="18"/>
      <c r="D194" s="32" t="s">
        <v>7</v>
      </c>
      <c r="E194" s="61"/>
      <c r="F194" s="67"/>
      <c r="G194" s="47" t="s">
        <v>19</v>
      </c>
      <c r="H194" s="9" t="s">
        <v>22</v>
      </c>
      <c r="I194" s="77" t="s">
        <v>49</v>
      </c>
      <c r="J194" s="52" t="s">
        <v>23</v>
      </c>
      <c r="K194" s="79"/>
      <c r="L194" s="95" t="s">
        <v>23</v>
      </c>
      <c r="M194" s="80" t="s">
        <v>34</v>
      </c>
      <c r="N194" s="81" t="s">
        <v>23</v>
      </c>
      <c r="O194" s="82" t="s">
        <v>23</v>
      </c>
      <c r="P194" s="79"/>
      <c r="Q194" s="83" t="s">
        <v>21</v>
      </c>
      <c r="R194" s="84" t="s">
        <v>20</v>
      </c>
      <c r="S194" s="196"/>
      <c r="U194" s="2">
        <f t="shared" si="14"/>
        <v>1</v>
      </c>
      <c r="V194" s="2">
        <f t="shared" si="15"/>
        <v>1</v>
      </c>
      <c r="W194" s="2">
        <f t="shared" si="16"/>
        <v>1</v>
      </c>
      <c r="X194" s="2">
        <f t="shared" si="17"/>
        <v>1</v>
      </c>
      <c r="Y194" s="2">
        <f t="shared" si="20"/>
        <v>4</v>
      </c>
      <c r="Z194" s="432"/>
      <c r="AB194" s="439"/>
      <c r="AC194" s="191">
        <f t="shared" si="18"/>
        <v>45483</v>
      </c>
      <c r="AD194" s="502" t="s">
        <v>53</v>
      </c>
    </row>
    <row r="195" spans="1:30" ht="15.75" thickTop="1" x14ac:dyDescent="0.25">
      <c r="A195" s="191">
        <f t="shared" si="19"/>
        <v>45484</v>
      </c>
      <c r="B195" s="29" t="s">
        <v>46</v>
      </c>
      <c r="C195" s="18"/>
      <c r="D195" s="32" t="s">
        <v>12</v>
      </c>
      <c r="E195" s="61"/>
      <c r="F195" s="67"/>
      <c r="G195" s="47" t="s">
        <v>19</v>
      </c>
      <c r="H195" s="9" t="s">
        <v>23</v>
      </c>
      <c r="I195" s="79"/>
      <c r="J195" s="52" t="s">
        <v>23</v>
      </c>
      <c r="K195" s="79"/>
      <c r="L195" s="95" t="s">
        <v>21</v>
      </c>
      <c r="M195" s="80" t="s">
        <v>22</v>
      </c>
      <c r="N195" s="81" t="s">
        <v>20</v>
      </c>
      <c r="O195" s="82" t="s">
        <v>23</v>
      </c>
      <c r="P195" s="79"/>
      <c r="Q195" s="83" t="s">
        <v>23</v>
      </c>
      <c r="R195" s="84" t="s">
        <v>34</v>
      </c>
      <c r="S195" s="196"/>
      <c r="U195" s="2">
        <f t="shared" si="14"/>
        <v>1</v>
      </c>
      <c r="V195" s="2">
        <f t="shared" si="15"/>
        <v>1</v>
      </c>
      <c r="W195" s="2">
        <f t="shared" si="16"/>
        <v>1</v>
      </c>
      <c r="X195" s="2">
        <f t="shared" si="17"/>
        <v>1</v>
      </c>
      <c r="Y195" s="2">
        <f t="shared" si="20"/>
        <v>4</v>
      </c>
      <c r="Z195" s="432"/>
      <c r="AB195" s="31"/>
      <c r="AC195" s="191">
        <f t="shared" si="18"/>
        <v>45484</v>
      </c>
      <c r="AD195" s="502" t="s">
        <v>53</v>
      </c>
    </row>
    <row r="196" spans="1:30" x14ac:dyDescent="0.25">
      <c r="A196" s="191">
        <f t="shared" si="19"/>
        <v>45485</v>
      </c>
      <c r="B196" s="27" t="s">
        <v>40</v>
      </c>
      <c r="C196" s="18"/>
      <c r="D196" s="32" t="s">
        <v>13</v>
      </c>
      <c r="E196" s="61"/>
      <c r="F196" s="67"/>
      <c r="G196" s="47" t="s">
        <v>19</v>
      </c>
      <c r="H196" s="9" t="s">
        <v>34</v>
      </c>
      <c r="I196" s="79"/>
      <c r="J196" s="52" t="s">
        <v>23</v>
      </c>
      <c r="K196" s="79"/>
      <c r="L196" s="95" t="s">
        <v>21</v>
      </c>
      <c r="M196" s="80" t="s">
        <v>23</v>
      </c>
      <c r="N196" s="81" t="s">
        <v>22</v>
      </c>
      <c r="O196" s="82" t="s">
        <v>23</v>
      </c>
      <c r="P196" s="79"/>
      <c r="Q196" s="83" t="s">
        <v>23</v>
      </c>
      <c r="R196" s="84" t="s">
        <v>20</v>
      </c>
      <c r="S196" s="196"/>
      <c r="U196" s="2">
        <f t="shared" ref="U196:U259" si="21">COUNTIF(F196:S196,"POD 1")</f>
        <v>1</v>
      </c>
      <c r="V196" s="2">
        <f t="shared" ref="V196:V259" si="22">COUNTIF(F196:S196,"POD 2")</f>
        <v>1</v>
      </c>
      <c r="W196" s="2">
        <f t="shared" ref="W196:W259" si="23">COUNTIF(F196:S196,"Back-up")</f>
        <v>1</v>
      </c>
      <c r="X196" s="2">
        <f t="shared" ref="X196:X259" si="24">COUNTIF(F196:S196,"Outreach")+COUNTIF(F196:S196,"Outreach/QF")</f>
        <v>1</v>
      </c>
      <c r="Y196" s="2">
        <f t="shared" si="20"/>
        <v>4</v>
      </c>
      <c r="Z196" s="432"/>
      <c r="AB196" s="32"/>
      <c r="AC196" s="191">
        <f t="shared" ref="AC196:AC259" si="25">AC195+1</f>
        <v>45485</v>
      </c>
      <c r="AD196" s="502" t="s">
        <v>53</v>
      </c>
    </row>
    <row r="197" spans="1:30" x14ac:dyDescent="0.25">
      <c r="A197" s="191">
        <f t="shared" ref="A197:A260" si="26">A196+1</f>
        <v>45486</v>
      </c>
      <c r="B197" s="27" t="s">
        <v>41</v>
      </c>
      <c r="C197" s="18"/>
      <c r="D197" s="32" t="s">
        <v>17</v>
      </c>
      <c r="E197" s="61"/>
      <c r="F197" s="67"/>
      <c r="G197" s="47"/>
      <c r="H197" s="9"/>
      <c r="I197" s="79"/>
      <c r="J197" s="52"/>
      <c r="K197" s="79"/>
      <c r="L197" s="95"/>
      <c r="M197" s="80"/>
      <c r="N197" s="81"/>
      <c r="O197" s="82"/>
      <c r="P197" s="79"/>
      <c r="Q197" s="83"/>
      <c r="R197" s="84" t="s">
        <v>42</v>
      </c>
      <c r="S197" s="196"/>
      <c r="U197" s="2">
        <f t="shared" si="21"/>
        <v>0</v>
      </c>
      <c r="V197" s="2">
        <f t="shared" si="22"/>
        <v>0</v>
      </c>
      <c r="W197" s="2">
        <f t="shared" si="23"/>
        <v>0</v>
      </c>
      <c r="X197" s="2">
        <f t="shared" si="24"/>
        <v>0</v>
      </c>
      <c r="Y197" s="2">
        <f t="shared" ref="Y197:Y260" si="27">COUNTIF(F197:S197,"CST")</f>
        <v>0</v>
      </c>
      <c r="Z197" s="432"/>
      <c r="AB197" s="32"/>
      <c r="AC197" s="191">
        <f t="shared" si="25"/>
        <v>45486</v>
      </c>
      <c r="AD197" s="502" t="s">
        <v>53</v>
      </c>
    </row>
    <row r="198" spans="1:30" ht="15.75" thickBot="1" x14ac:dyDescent="0.3">
      <c r="A198" s="361">
        <f t="shared" si="26"/>
        <v>45487</v>
      </c>
      <c r="B198" s="28" t="s">
        <v>43</v>
      </c>
      <c r="C198" s="21"/>
      <c r="D198" s="33" t="s">
        <v>17</v>
      </c>
      <c r="E198" s="62"/>
      <c r="F198" s="68"/>
      <c r="G198" s="48"/>
      <c r="H198" s="10"/>
      <c r="I198" s="87"/>
      <c r="J198" s="53"/>
      <c r="K198" s="87"/>
      <c r="L198" s="97"/>
      <c r="M198" s="88"/>
      <c r="N198" s="89"/>
      <c r="O198" s="90"/>
      <c r="P198" s="87"/>
      <c r="Q198" s="91"/>
      <c r="R198" s="92" t="s">
        <v>42</v>
      </c>
      <c r="S198" s="87"/>
      <c r="T198" s="503"/>
      <c r="U198" s="504">
        <f t="shared" si="21"/>
        <v>0</v>
      </c>
      <c r="V198" s="504">
        <f t="shared" si="22"/>
        <v>0</v>
      </c>
      <c r="W198" s="504">
        <f t="shared" si="23"/>
        <v>0</v>
      </c>
      <c r="X198" s="504">
        <f t="shared" si="24"/>
        <v>0</v>
      </c>
      <c r="Y198" s="504">
        <f t="shared" si="27"/>
        <v>0</v>
      </c>
      <c r="Z198" s="505"/>
      <c r="AA198" s="510"/>
      <c r="AB198" s="511"/>
      <c r="AC198" s="512">
        <f t="shared" si="25"/>
        <v>45487</v>
      </c>
      <c r="AD198" s="502" t="s">
        <v>53</v>
      </c>
    </row>
    <row r="199" spans="1:30" ht="15.75" thickBot="1" x14ac:dyDescent="0.3">
      <c r="A199" s="362">
        <f t="shared" si="26"/>
        <v>45488</v>
      </c>
      <c r="B199" s="26" t="s">
        <v>28</v>
      </c>
      <c r="C199" s="17"/>
      <c r="D199" s="31" t="s">
        <v>7</v>
      </c>
      <c r="E199" s="60">
        <v>2</v>
      </c>
      <c r="F199" s="66"/>
      <c r="G199" s="66"/>
      <c r="H199" s="8" t="s">
        <v>22</v>
      </c>
      <c r="I199" s="69" t="s">
        <v>19</v>
      </c>
      <c r="J199" s="51" t="s">
        <v>23</v>
      </c>
      <c r="K199" s="70" t="s">
        <v>21</v>
      </c>
      <c r="L199" s="71"/>
      <c r="M199" s="72" t="s">
        <v>34</v>
      </c>
      <c r="N199" s="71"/>
      <c r="O199" s="74" t="s">
        <v>34</v>
      </c>
      <c r="P199" s="71"/>
      <c r="Q199" s="71"/>
      <c r="R199" s="302" t="s">
        <v>23</v>
      </c>
      <c r="S199" s="190" t="s">
        <v>20</v>
      </c>
      <c r="U199" s="2">
        <f t="shared" si="21"/>
        <v>1</v>
      </c>
      <c r="V199" s="2">
        <f t="shared" si="22"/>
        <v>1</v>
      </c>
      <c r="W199" s="2">
        <f t="shared" si="23"/>
        <v>1</v>
      </c>
      <c r="X199" s="2">
        <f t="shared" si="24"/>
        <v>1</v>
      </c>
      <c r="Y199" s="2">
        <f t="shared" si="27"/>
        <v>2</v>
      </c>
      <c r="Z199" s="432"/>
      <c r="AB199" s="31"/>
      <c r="AC199" s="362">
        <f t="shared" si="25"/>
        <v>45488</v>
      </c>
      <c r="AD199" s="502" t="s">
        <v>53</v>
      </c>
    </row>
    <row r="200" spans="1:30" ht="16.5" thickTop="1" thickBot="1" x14ac:dyDescent="0.3">
      <c r="A200" s="191">
        <f t="shared" si="26"/>
        <v>45489</v>
      </c>
      <c r="B200" s="27" t="s">
        <v>45</v>
      </c>
      <c r="C200" s="18"/>
      <c r="D200" s="32" t="s">
        <v>14</v>
      </c>
      <c r="E200" s="61"/>
      <c r="F200" s="67"/>
      <c r="G200" s="67"/>
      <c r="H200" s="9" t="s">
        <v>23</v>
      </c>
      <c r="I200" s="77" t="s">
        <v>34</v>
      </c>
      <c r="J200" s="52" t="s">
        <v>21</v>
      </c>
      <c r="K200" s="78" t="s">
        <v>19</v>
      </c>
      <c r="L200" s="79"/>
      <c r="M200" s="80" t="s">
        <v>23</v>
      </c>
      <c r="N200" s="79"/>
      <c r="O200" s="82" t="s">
        <v>22</v>
      </c>
      <c r="P200" s="79"/>
      <c r="Q200" s="79"/>
      <c r="R200" s="471" t="s">
        <v>25</v>
      </c>
      <c r="S200" s="296" t="s">
        <v>20</v>
      </c>
      <c r="U200" s="2">
        <f t="shared" si="21"/>
        <v>1</v>
      </c>
      <c r="V200" s="2">
        <f t="shared" si="22"/>
        <v>1</v>
      </c>
      <c r="W200" s="2">
        <f t="shared" si="23"/>
        <v>1</v>
      </c>
      <c r="X200" s="2">
        <f t="shared" si="24"/>
        <v>1</v>
      </c>
      <c r="Y200" s="2">
        <f t="shared" si="27"/>
        <v>2</v>
      </c>
      <c r="Z200" s="462"/>
      <c r="AA200" s="466" t="s">
        <v>17</v>
      </c>
      <c r="AB200" s="464"/>
      <c r="AC200" s="191">
        <f t="shared" si="25"/>
        <v>45489</v>
      </c>
      <c r="AD200" s="502" t="s">
        <v>53</v>
      </c>
    </row>
    <row r="201" spans="1:30" ht="16.5" thickTop="1" thickBot="1" x14ac:dyDescent="0.3">
      <c r="A201" s="191">
        <f t="shared" si="26"/>
        <v>45490</v>
      </c>
      <c r="B201" s="27" t="s">
        <v>35</v>
      </c>
      <c r="C201" s="18"/>
      <c r="D201" s="32" t="s">
        <v>10</v>
      </c>
      <c r="E201" s="61"/>
      <c r="F201" s="67"/>
      <c r="G201" s="67"/>
      <c r="H201" s="9" t="s">
        <v>34</v>
      </c>
      <c r="I201" s="77" t="s">
        <v>19</v>
      </c>
      <c r="J201" s="52" t="s">
        <v>23</v>
      </c>
      <c r="K201" s="78" t="s">
        <v>22</v>
      </c>
      <c r="L201" s="79"/>
      <c r="M201" s="80" t="s">
        <v>21</v>
      </c>
      <c r="N201" s="79"/>
      <c r="O201" s="82" t="s">
        <v>23</v>
      </c>
      <c r="P201" s="79"/>
      <c r="Q201" s="79"/>
      <c r="R201" s="76" t="s">
        <v>23</v>
      </c>
      <c r="S201" s="192" t="s">
        <v>20</v>
      </c>
      <c r="U201" s="2">
        <f t="shared" si="21"/>
        <v>1</v>
      </c>
      <c r="V201" s="2">
        <f t="shared" si="22"/>
        <v>1</v>
      </c>
      <c r="W201" s="2">
        <f t="shared" si="23"/>
        <v>1</v>
      </c>
      <c r="X201" s="2">
        <f t="shared" si="24"/>
        <v>1</v>
      </c>
      <c r="Y201" s="2">
        <f t="shared" si="27"/>
        <v>3</v>
      </c>
      <c r="Z201" s="432" t="s">
        <v>38</v>
      </c>
      <c r="AB201" s="439"/>
      <c r="AC201" s="191">
        <f t="shared" si="25"/>
        <v>45490</v>
      </c>
      <c r="AD201" s="502" t="s">
        <v>53</v>
      </c>
    </row>
    <row r="202" spans="1:30" ht="15.75" thickTop="1" x14ac:dyDescent="0.25">
      <c r="A202" s="191">
        <f t="shared" si="26"/>
        <v>45491</v>
      </c>
      <c r="B202" s="27" t="s">
        <v>46</v>
      </c>
      <c r="C202" s="18"/>
      <c r="D202" s="32" t="s">
        <v>7</v>
      </c>
      <c r="E202" s="61"/>
      <c r="F202" s="67"/>
      <c r="G202" s="67"/>
      <c r="H202" s="9" t="s">
        <v>22</v>
      </c>
      <c r="I202" s="77" t="s">
        <v>19</v>
      </c>
      <c r="J202" s="52" t="s">
        <v>23</v>
      </c>
      <c r="K202" s="78" t="s">
        <v>23</v>
      </c>
      <c r="L202" s="79"/>
      <c r="M202" s="80" t="s">
        <v>23</v>
      </c>
      <c r="N202" s="79"/>
      <c r="O202" s="82" t="s">
        <v>20</v>
      </c>
      <c r="P202" s="79"/>
      <c r="Q202" s="79"/>
      <c r="R202" s="84" t="s">
        <v>21</v>
      </c>
      <c r="S202" s="192" t="s">
        <v>34</v>
      </c>
      <c r="U202" s="2">
        <f t="shared" si="21"/>
        <v>1</v>
      </c>
      <c r="V202" s="2">
        <f t="shared" si="22"/>
        <v>1</v>
      </c>
      <c r="W202" s="2">
        <f t="shared" si="23"/>
        <v>1</v>
      </c>
      <c r="X202" s="2">
        <f t="shared" si="24"/>
        <v>1</v>
      </c>
      <c r="Y202" s="2">
        <f t="shared" si="27"/>
        <v>3</v>
      </c>
      <c r="Z202" s="432"/>
      <c r="AB202" s="31"/>
      <c r="AC202" s="191">
        <f t="shared" si="25"/>
        <v>45491</v>
      </c>
      <c r="AD202" s="502" t="s">
        <v>53</v>
      </c>
    </row>
    <row r="203" spans="1:30" x14ac:dyDescent="0.25">
      <c r="A203" s="191">
        <f t="shared" si="26"/>
        <v>45492</v>
      </c>
      <c r="B203" s="27" t="s">
        <v>40</v>
      </c>
      <c r="C203" s="18"/>
      <c r="D203" s="32" t="s">
        <v>14</v>
      </c>
      <c r="E203" s="61"/>
      <c r="F203" s="67"/>
      <c r="G203" s="67"/>
      <c r="H203" s="9" t="s">
        <v>23</v>
      </c>
      <c r="I203" s="77" t="s">
        <v>19</v>
      </c>
      <c r="J203" s="52" t="s">
        <v>34</v>
      </c>
      <c r="K203" s="78" t="s">
        <v>34</v>
      </c>
      <c r="L203" s="79"/>
      <c r="M203" s="80" t="s">
        <v>21</v>
      </c>
      <c r="N203" s="79"/>
      <c r="O203" s="82" t="s">
        <v>22</v>
      </c>
      <c r="P203" s="79"/>
      <c r="Q203" s="79"/>
      <c r="R203" s="84" t="s">
        <v>34</v>
      </c>
      <c r="S203" s="192" t="s">
        <v>20</v>
      </c>
      <c r="U203" s="2">
        <f t="shared" si="21"/>
        <v>1</v>
      </c>
      <c r="V203" s="2">
        <f t="shared" si="22"/>
        <v>1</v>
      </c>
      <c r="W203" s="2">
        <f t="shared" si="23"/>
        <v>1</v>
      </c>
      <c r="X203" s="2">
        <f t="shared" si="24"/>
        <v>1</v>
      </c>
      <c r="Y203" s="2">
        <f t="shared" si="27"/>
        <v>1</v>
      </c>
      <c r="Z203" s="432"/>
      <c r="AB203" s="32"/>
      <c r="AC203" s="191">
        <f t="shared" si="25"/>
        <v>45492</v>
      </c>
      <c r="AD203" s="502" t="s">
        <v>53</v>
      </c>
    </row>
    <row r="204" spans="1:30" x14ac:dyDescent="0.25">
      <c r="A204" s="191">
        <f t="shared" si="26"/>
        <v>45493</v>
      </c>
      <c r="B204" s="27" t="s">
        <v>41</v>
      </c>
      <c r="C204" s="18"/>
      <c r="D204" s="32" t="s">
        <v>18</v>
      </c>
      <c r="E204" s="61"/>
      <c r="F204" s="67"/>
      <c r="G204" s="67"/>
      <c r="H204" s="9"/>
      <c r="I204" s="77"/>
      <c r="J204" s="52"/>
      <c r="K204" s="78"/>
      <c r="L204" s="79"/>
      <c r="M204" s="80"/>
      <c r="N204" s="79"/>
      <c r="O204" s="82"/>
      <c r="P204" s="79"/>
      <c r="Q204" s="79"/>
      <c r="R204" s="84"/>
      <c r="S204" s="192" t="s">
        <v>42</v>
      </c>
      <c r="U204" s="2">
        <f t="shared" si="21"/>
        <v>0</v>
      </c>
      <c r="V204" s="2">
        <f t="shared" si="22"/>
        <v>0</v>
      </c>
      <c r="W204" s="2">
        <f t="shared" si="23"/>
        <v>0</v>
      </c>
      <c r="X204" s="2">
        <f t="shared" si="24"/>
        <v>0</v>
      </c>
      <c r="Y204" s="2">
        <f t="shared" si="27"/>
        <v>0</v>
      </c>
      <c r="Z204" s="432"/>
      <c r="AB204" s="32"/>
      <c r="AC204" s="191">
        <f t="shared" si="25"/>
        <v>45493</v>
      </c>
      <c r="AD204" s="502" t="s">
        <v>53</v>
      </c>
    </row>
    <row r="205" spans="1:30" ht="15.75" thickBot="1" x14ac:dyDescent="0.3">
      <c r="A205" s="193">
        <f t="shared" si="26"/>
        <v>45494</v>
      </c>
      <c r="B205" s="28" t="s">
        <v>43</v>
      </c>
      <c r="C205" s="21"/>
      <c r="D205" s="33" t="s">
        <v>18</v>
      </c>
      <c r="E205" s="62"/>
      <c r="F205" s="68"/>
      <c r="G205" s="68"/>
      <c r="H205" s="10"/>
      <c r="I205" s="85"/>
      <c r="J205" s="53"/>
      <c r="K205" s="86"/>
      <c r="L205" s="87"/>
      <c r="M205" s="88"/>
      <c r="N205" s="87"/>
      <c r="O205" s="90"/>
      <c r="P205" s="87"/>
      <c r="Q205" s="87"/>
      <c r="R205" s="92"/>
      <c r="S205" s="507" t="s">
        <v>42</v>
      </c>
      <c r="T205" s="503"/>
      <c r="U205" s="504">
        <f t="shared" si="21"/>
        <v>0</v>
      </c>
      <c r="V205" s="504">
        <f t="shared" si="22"/>
        <v>0</v>
      </c>
      <c r="W205" s="504">
        <f t="shared" si="23"/>
        <v>0</v>
      </c>
      <c r="X205" s="504">
        <f t="shared" si="24"/>
        <v>0</v>
      </c>
      <c r="Y205" s="504">
        <f t="shared" si="27"/>
        <v>0</v>
      </c>
      <c r="Z205" s="505"/>
      <c r="AA205" s="506"/>
      <c r="AB205" s="508"/>
      <c r="AC205" s="193">
        <f t="shared" si="25"/>
        <v>45494</v>
      </c>
      <c r="AD205" s="502" t="s">
        <v>53</v>
      </c>
    </row>
    <row r="206" spans="1:30" x14ac:dyDescent="0.25">
      <c r="A206" s="189">
        <f t="shared" si="26"/>
        <v>45495</v>
      </c>
      <c r="B206" s="26" t="s">
        <v>28</v>
      </c>
      <c r="C206" s="17"/>
      <c r="D206" s="31" t="s">
        <v>11</v>
      </c>
      <c r="E206" s="4">
        <v>3</v>
      </c>
      <c r="F206" s="42" t="s">
        <v>20</v>
      </c>
      <c r="G206" s="46" t="s">
        <v>23</v>
      </c>
      <c r="H206" s="66"/>
      <c r="I206" s="69" t="s">
        <v>49</v>
      </c>
      <c r="J206" s="51" t="s">
        <v>21</v>
      </c>
      <c r="K206" s="70" t="s">
        <v>23</v>
      </c>
      <c r="L206" s="93" t="s">
        <v>22</v>
      </c>
      <c r="M206" s="72" t="s">
        <v>23</v>
      </c>
      <c r="N206" s="73" t="s">
        <v>34</v>
      </c>
      <c r="O206" s="74" t="s">
        <v>19</v>
      </c>
      <c r="P206" s="94" t="s">
        <v>34</v>
      </c>
      <c r="Q206" s="71"/>
      <c r="R206" s="71"/>
      <c r="S206" s="195"/>
      <c r="U206" s="2">
        <f t="shared" si="21"/>
        <v>1</v>
      </c>
      <c r="V206" s="2">
        <f t="shared" si="22"/>
        <v>1</v>
      </c>
      <c r="W206" s="2">
        <f t="shared" si="23"/>
        <v>1</v>
      </c>
      <c r="X206" s="2">
        <f t="shared" si="24"/>
        <v>1</v>
      </c>
      <c r="Y206" s="2">
        <f t="shared" si="27"/>
        <v>3</v>
      </c>
      <c r="Z206" s="432"/>
      <c r="AB206" s="438"/>
      <c r="AC206" s="189">
        <f t="shared" si="25"/>
        <v>45495</v>
      </c>
      <c r="AD206" s="502" t="s">
        <v>53</v>
      </c>
    </row>
    <row r="207" spans="1:30" ht="15.75" thickBot="1" x14ac:dyDescent="0.3">
      <c r="A207" s="191">
        <f t="shared" si="26"/>
        <v>45496</v>
      </c>
      <c r="B207" s="27" t="s">
        <v>45</v>
      </c>
      <c r="C207" s="18"/>
      <c r="D207" s="32" t="s">
        <v>15</v>
      </c>
      <c r="E207" s="4"/>
      <c r="F207" s="43" t="s">
        <v>20</v>
      </c>
      <c r="G207" s="47" t="s">
        <v>34</v>
      </c>
      <c r="H207" s="67"/>
      <c r="I207" s="77" t="s">
        <v>49</v>
      </c>
      <c r="J207" s="52" t="s">
        <v>19</v>
      </c>
      <c r="K207" s="78" t="s">
        <v>21</v>
      </c>
      <c r="L207" s="95" t="s">
        <v>23</v>
      </c>
      <c r="M207" s="80" t="s">
        <v>23</v>
      </c>
      <c r="N207" s="81" t="s">
        <v>23</v>
      </c>
      <c r="O207" s="82" t="s">
        <v>34</v>
      </c>
      <c r="P207" s="96" t="s">
        <v>22</v>
      </c>
      <c r="Q207" s="79"/>
      <c r="R207" s="79"/>
      <c r="S207" s="196"/>
      <c r="U207" s="2">
        <f t="shared" si="21"/>
        <v>1</v>
      </c>
      <c r="V207" s="2">
        <f t="shared" si="22"/>
        <v>1</v>
      </c>
      <c r="W207" s="2">
        <f t="shared" si="23"/>
        <v>1</v>
      </c>
      <c r="X207" s="2">
        <f t="shared" si="24"/>
        <v>1</v>
      </c>
      <c r="Y207" s="2">
        <f t="shared" si="27"/>
        <v>3</v>
      </c>
      <c r="Z207" s="432"/>
      <c r="AB207" s="437"/>
      <c r="AC207" s="191">
        <f t="shared" si="25"/>
        <v>45496</v>
      </c>
      <c r="AD207" s="502" t="s">
        <v>53</v>
      </c>
    </row>
    <row r="208" spans="1:30" ht="16.5" thickTop="1" thickBot="1" x14ac:dyDescent="0.3">
      <c r="A208" s="191">
        <f t="shared" si="26"/>
        <v>45497</v>
      </c>
      <c r="B208" s="27" t="s">
        <v>35</v>
      </c>
      <c r="C208" s="18"/>
      <c r="D208" s="32" t="s">
        <v>10</v>
      </c>
      <c r="E208" s="4"/>
      <c r="F208" s="43" t="s">
        <v>20</v>
      </c>
      <c r="G208" s="47" t="s">
        <v>21</v>
      </c>
      <c r="H208" s="67"/>
      <c r="I208" s="77" t="s">
        <v>49</v>
      </c>
      <c r="J208" s="52" t="s">
        <v>23</v>
      </c>
      <c r="K208" s="78" t="s">
        <v>22</v>
      </c>
      <c r="L208" s="95" t="s">
        <v>34</v>
      </c>
      <c r="M208" s="80" t="s">
        <v>23</v>
      </c>
      <c r="N208" s="81" t="s">
        <v>23</v>
      </c>
      <c r="O208" s="82" t="s">
        <v>19</v>
      </c>
      <c r="P208" s="96" t="s">
        <v>23</v>
      </c>
      <c r="Q208" s="79"/>
      <c r="R208" s="79"/>
      <c r="S208" s="196"/>
      <c r="U208" s="2">
        <f t="shared" si="21"/>
        <v>1</v>
      </c>
      <c r="V208" s="2">
        <f t="shared" si="22"/>
        <v>1</v>
      </c>
      <c r="W208" s="2">
        <f t="shared" si="23"/>
        <v>1</v>
      </c>
      <c r="X208" s="2">
        <f t="shared" si="24"/>
        <v>1</v>
      </c>
      <c r="Y208" s="2">
        <f t="shared" si="27"/>
        <v>4</v>
      </c>
      <c r="Z208" s="432"/>
      <c r="AB208" s="439"/>
      <c r="AC208" s="191">
        <f t="shared" si="25"/>
        <v>45497</v>
      </c>
      <c r="AD208" s="502" t="s">
        <v>53</v>
      </c>
    </row>
    <row r="209" spans="1:30" ht="15.75" thickTop="1" x14ac:dyDescent="0.25">
      <c r="A209" s="191">
        <f t="shared" si="26"/>
        <v>45498</v>
      </c>
      <c r="B209" s="27" t="s">
        <v>46</v>
      </c>
      <c r="C209" s="18"/>
      <c r="D209" s="32" t="s">
        <v>11</v>
      </c>
      <c r="E209" s="4"/>
      <c r="F209" s="43" t="s">
        <v>34</v>
      </c>
      <c r="G209" s="47" t="s">
        <v>23</v>
      </c>
      <c r="H209" s="67"/>
      <c r="I209" s="79"/>
      <c r="J209" s="52" t="s">
        <v>23</v>
      </c>
      <c r="K209" s="78" t="s">
        <v>23</v>
      </c>
      <c r="L209" s="95" t="s">
        <v>22</v>
      </c>
      <c r="M209" s="80" t="s">
        <v>21</v>
      </c>
      <c r="N209" s="81" t="s">
        <v>23</v>
      </c>
      <c r="O209" s="82" t="s">
        <v>19</v>
      </c>
      <c r="P209" s="96" t="s">
        <v>20</v>
      </c>
      <c r="Q209" s="79"/>
      <c r="R209" s="79"/>
      <c r="S209" s="196"/>
      <c r="U209" s="2">
        <f t="shared" si="21"/>
        <v>1</v>
      </c>
      <c r="V209" s="2">
        <f t="shared" si="22"/>
        <v>1</v>
      </c>
      <c r="W209" s="2">
        <f t="shared" si="23"/>
        <v>1</v>
      </c>
      <c r="X209" s="2">
        <f t="shared" si="24"/>
        <v>1</v>
      </c>
      <c r="Y209" s="2">
        <f t="shared" si="27"/>
        <v>4</v>
      </c>
      <c r="Z209" s="432"/>
      <c r="AB209" s="31"/>
      <c r="AC209" s="191">
        <f t="shared" si="25"/>
        <v>45498</v>
      </c>
      <c r="AD209" s="502" t="s">
        <v>53</v>
      </c>
    </row>
    <row r="210" spans="1:30" x14ac:dyDescent="0.25">
      <c r="A210" s="191">
        <f t="shared" si="26"/>
        <v>45499</v>
      </c>
      <c r="B210" s="27" t="s">
        <v>40</v>
      </c>
      <c r="C210" s="18"/>
      <c r="D210" s="32" t="s">
        <v>15</v>
      </c>
      <c r="E210" s="4"/>
      <c r="F210" s="43" t="s">
        <v>20</v>
      </c>
      <c r="G210" s="47" t="s">
        <v>23</v>
      </c>
      <c r="H210" s="67"/>
      <c r="I210" s="79"/>
      <c r="J210" s="52" t="s">
        <v>34</v>
      </c>
      <c r="K210" s="78" t="s">
        <v>34</v>
      </c>
      <c r="L210" s="95" t="s">
        <v>23</v>
      </c>
      <c r="M210" s="80" t="s">
        <v>34</v>
      </c>
      <c r="N210" s="81" t="s">
        <v>21</v>
      </c>
      <c r="O210" s="82" t="s">
        <v>19</v>
      </c>
      <c r="P210" s="96" t="s">
        <v>22</v>
      </c>
      <c r="Q210" s="79"/>
      <c r="R210" s="79"/>
      <c r="S210" s="196"/>
      <c r="U210" s="2">
        <f t="shared" si="21"/>
        <v>1</v>
      </c>
      <c r="V210" s="2">
        <f t="shared" si="22"/>
        <v>1</v>
      </c>
      <c r="W210" s="2">
        <f t="shared" si="23"/>
        <v>1</v>
      </c>
      <c r="X210" s="2">
        <f t="shared" si="24"/>
        <v>1</v>
      </c>
      <c r="Y210" s="2">
        <f t="shared" si="27"/>
        <v>2</v>
      </c>
      <c r="Z210" s="432"/>
      <c r="AB210" s="32"/>
      <c r="AC210" s="191">
        <f t="shared" si="25"/>
        <v>45499</v>
      </c>
      <c r="AD210" s="502" t="s">
        <v>53</v>
      </c>
    </row>
    <row r="211" spans="1:30" x14ac:dyDescent="0.25">
      <c r="A211" s="191">
        <f t="shared" si="26"/>
        <v>45500</v>
      </c>
      <c r="B211" s="27" t="s">
        <v>41</v>
      </c>
      <c r="C211" s="18"/>
      <c r="D211" s="32" t="s">
        <v>5</v>
      </c>
      <c r="E211" s="4"/>
      <c r="F211" s="43" t="s">
        <v>42</v>
      </c>
      <c r="G211" s="47"/>
      <c r="H211" s="67"/>
      <c r="I211" s="79"/>
      <c r="J211" s="52"/>
      <c r="K211" s="78"/>
      <c r="L211" s="95"/>
      <c r="M211" s="80"/>
      <c r="N211" s="81"/>
      <c r="O211" s="82"/>
      <c r="P211" s="96"/>
      <c r="Q211" s="79"/>
      <c r="R211" s="79"/>
      <c r="S211" s="196"/>
      <c r="U211" s="2">
        <f t="shared" si="21"/>
        <v>0</v>
      </c>
      <c r="V211" s="2">
        <f t="shared" si="22"/>
        <v>0</v>
      </c>
      <c r="W211" s="2">
        <f t="shared" si="23"/>
        <v>0</v>
      </c>
      <c r="X211" s="2">
        <f t="shared" si="24"/>
        <v>0</v>
      </c>
      <c r="Y211" s="2">
        <f t="shared" si="27"/>
        <v>0</v>
      </c>
      <c r="Z211" s="432"/>
      <c r="AB211" s="32"/>
      <c r="AC211" s="191">
        <f t="shared" si="25"/>
        <v>45500</v>
      </c>
      <c r="AD211" s="502" t="s">
        <v>53</v>
      </c>
    </row>
    <row r="212" spans="1:30" ht="15.75" thickBot="1" x14ac:dyDescent="0.3">
      <c r="A212" s="361">
        <f t="shared" si="26"/>
        <v>45501</v>
      </c>
      <c r="B212" s="28" t="s">
        <v>43</v>
      </c>
      <c r="C212" s="21"/>
      <c r="D212" s="33" t="s">
        <v>5</v>
      </c>
      <c r="E212" s="6"/>
      <c r="F212" s="44" t="s">
        <v>42</v>
      </c>
      <c r="G212" s="48"/>
      <c r="H212" s="68"/>
      <c r="I212" s="87"/>
      <c r="J212" s="53"/>
      <c r="K212" s="86"/>
      <c r="L212" s="97"/>
      <c r="M212" s="88"/>
      <c r="N212" s="89"/>
      <c r="O212" s="90"/>
      <c r="P212" s="98"/>
      <c r="Q212" s="87"/>
      <c r="R212" s="87"/>
      <c r="S212" s="87"/>
      <c r="T212" s="503"/>
      <c r="U212" s="504">
        <f t="shared" si="21"/>
        <v>0</v>
      </c>
      <c r="V212" s="504">
        <f t="shared" si="22"/>
        <v>0</v>
      </c>
      <c r="W212" s="504">
        <f t="shared" si="23"/>
        <v>0</v>
      </c>
      <c r="X212" s="504">
        <f t="shared" si="24"/>
        <v>0</v>
      </c>
      <c r="Y212" s="504">
        <f t="shared" si="27"/>
        <v>0</v>
      </c>
      <c r="Z212" s="505"/>
      <c r="AA212" s="510"/>
      <c r="AB212" s="511"/>
      <c r="AC212" s="512">
        <f t="shared" si="25"/>
        <v>45501</v>
      </c>
      <c r="AD212" s="502" t="s">
        <v>53</v>
      </c>
    </row>
    <row r="213" spans="1:30" x14ac:dyDescent="0.25">
      <c r="A213" s="362">
        <f t="shared" si="26"/>
        <v>45502</v>
      </c>
      <c r="B213" s="26" t="s">
        <v>28</v>
      </c>
      <c r="C213" s="17"/>
      <c r="D213" s="31" t="s">
        <v>16</v>
      </c>
      <c r="E213" s="4">
        <v>4</v>
      </c>
      <c r="F213" s="42" t="s">
        <v>23</v>
      </c>
      <c r="G213" s="66"/>
      <c r="H213" s="66"/>
      <c r="I213" s="71"/>
      <c r="J213" s="51" t="s">
        <v>21</v>
      </c>
      <c r="K213" s="71"/>
      <c r="L213" s="93" t="s">
        <v>20</v>
      </c>
      <c r="M213" s="72" t="s">
        <v>34</v>
      </c>
      <c r="N213" s="71"/>
      <c r="O213" s="74" t="s">
        <v>23</v>
      </c>
      <c r="P213" s="71" t="s">
        <v>44</v>
      </c>
      <c r="Q213" s="75" t="s">
        <v>22</v>
      </c>
      <c r="R213" s="76" t="s">
        <v>34</v>
      </c>
      <c r="S213" s="190" t="s">
        <v>19</v>
      </c>
      <c r="U213" s="2">
        <f t="shared" si="21"/>
        <v>1</v>
      </c>
      <c r="V213" s="2">
        <f t="shared" si="22"/>
        <v>1</v>
      </c>
      <c r="W213" s="2">
        <f t="shared" si="23"/>
        <v>1</v>
      </c>
      <c r="X213" s="2">
        <f t="shared" si="24"/>
        <v>1</v>
      </c>
      <c r="Y213" s="2">
        <f t="shared" si="27"/>
        <v>2</v>
      </c>
      <c r="Z213" s="432"/>
      <c r="AB213" s="31"/>
      <c r="AC213" s="362">
        <f t="shared" si="25"/>
        <v>45502</v>
      </c>
      <c r="AD213" s="502" t="s">
        <v>53</v>
      </c>
    </row>
    <row r="214" spans="1:30" ht="15.75" thickBot="1" x14ac:dyDescent="0.3">
      <c r="A214" s="191">
        <f t="shared" si="26"/>
        <v>45503</v>
      </c>
      <c r="B214" s="27" t="s">
        <v>45</v>
      </c>
      <c r="C214" s="18"/>
      <c r="D214" s="32" t="s">
        <v>12</v>
      </c>
      <c r="E214" s="4"/>
      <c r="F214" s="43" t="s">
        <v>34</v>
      </c>
      <c r="G214" s="67"/>
      <c r="H214" s="67"/>
      <c r="I214" s="79"/>
      <c r="J214" s="52" t="s">
        <v>19</v>
      </c>
      <c r="K214" s="79"/>
      <c r="L214" s="95" t="s">
        <v>20</v>
      </c>
      <c r="M214" s="80" t="s">
        <v>22</v>
      </c>
      <c r="N214" s="79"/>
      <c r="O214" s="82" t="s">
        <v>21</v>
      </c>
      <c r="P214" s="79" t="s">
        <v>44</v>
      </c>
      <c r="Q214" s="83" t="s">
        <v>23</v>
      </c>
      <c r="R214" s="84" t="s">
        <v>23</v>
      </c>
      <c r="S214" s="192" t="s">
        <v>34</v>
      </c>
      <c r="U214" s="2">
        <f t="shared" si="21"/>
        <v>1</v>
      </c>
      <c r="V214" s="2">
        <f t="shared" si="22"/>
        <v>1</v>
      </c>
      <c r="W214" s="2">
        <f t="shared" si="23"/>
        <v>1</v>
      </c>
      <c r="X214" s="2">
        <f t="shared" si="24"/>
        <v>1</v>
      </c>
      <c r="Y214" s="2">
        <f t="shared" si="27"/>
        <v>2</v>
      </c>
      <c r="Z214" s="432"/>
      <c r="AB214" s="437"/>
      <c r="AC214" s="191">
        <f t="shared" si="25"/>
        <v>45503</v>
      </c>
      <c r="AD214" s="502" t="s">
        <v>53</v>
      </c>
    </row>
    <row r="215" spans="1:30" ht="16.5" thickTop="1" thickBot="1" x14ac:dyDescent="0.3">
      <c r="A215" s="191">
        <f t="shared" si="26"/>
        <v>45504</v>
      </c>
      <c r="B215" s="27" t="s">
        <v>35</v>
      </c>
      <c r="C215" s="18"/>
      <c r="D215" s="32" t="s">
        <v>9</v>
      </c>
      <c r="E215" s="4"/>
      <c r="F215" s="43" t="s">
        <v>21</v>
      </c>
      <c r="G215" s="67"/>
      <c r="H215" s="67"/>
      <c r="I215" s="79"/>
      <c r="J215" s="52" t="s">
        <v>22</v>
      </c>
      <c r="K215" s="79"/>
      <c r="L215" s="95" t="s">
        <v>20</v>
      </c>
      <c r="M215" s="80" t="s">
        <v>23</v>
      </c>
      <c r="N215" s="79"/>
      <c r="O215" s="82" t="s">
        <v>23</v>
      </c>
      <c r="P215" s="79" t="s">
        <v>44</v>
      </c>
      <c r="Q215" s="83" t="s">
        <v>34</v>
      </c>
      <c r="R215" s="84" t="s">
        <v>23</v>
      </c>
      <c r="S215" s="192" t="s">
        <v>19</v>
      </c>
      <c r="U215" s="2">
        <f t="shared" si="21"/>
        <v>1</v>
      </c>
      <c r="V215" s="2">
        <f t="shared" si="22"/>
        <v>1</v>
      </c>
      <c r="W215" s="2">
        <f t="shared" si="23"/>
        <v>1</v>
      </c>
      <c r="X215" s="2">
        <f t="shared" si="24"/>
        <v>1</v>
      </c>
      <c r="Y215" s="2">
        <f t="shared" si="27"/>
        <v>3</v>
      </c>
      <c r="Z215" s="432" t="s">
        <v>38</v>
      </c>
      <c r="AB215" s="439"/>
      <c r="AC215" s="191">
        <f t="shared" si="25"/>
        <v>45504</v>
      </c>
      <c r="AD215" s="502" t="s">
        <v>53</v>
      </c>
    </row>
    <row r="216" spans="1:30" ht="15.75" thickTop="1" x14ac:dyDescent="0.25">
      <c r="A216" s="191">
        <f t="shared" si="26"/>
        <v>45505</v>
      </c>
      <c r="B216" s="27" t="s">
        <v>46</v>
      </c>
      <c r="C216" s="18"/>
      <c r="D216" s="32" t="s">
        <v>16</v>
      </c>
      <c r="E216" s="4"/>
      <c r="F216" s="43" t="s">
        <v>23</v>
      </c>
      <c r="G216" s="67"/>
      <c r="H216" s="67"/>
      <c r="I216" s="79"/>
      <c r="J216" s="52" t="s">
        <v>23</v>
      </c>
      <c r="K216" s="79"/>
      <c r="L216" s="95" t="s">
        <v>34</v>
      </c>
      <c r="M216" s="80" t="s">
        <v>20</v>
      </c>
      <c r="N216" s="79"/>
      <c r="O216" s="82" t="s">
        <v>23</v>
      </c>
      <c r="P216" s="79" t="s">
        <v>44</v>
      </c>
      <c r="Q216" s="83" t="s">
        <v>22</v>
      </c>
      <c r="R216" s="84" t="s">
        <v>21</v>
      </c>
      <c r="S216" s="192" t="s">
        <v>19</v>
      </c>
      <c r="U216" s="2">
        <f t="shared" si="21"/>
        <v>1</v>
      </c>
      <c r="V216" s="2">
        <f t="shared" si="22"/>
        <v>1</v>
      </c>
      <c r="W216" s="2">
        <f t="shared" si="23"/>
        <v>1</v>
      </c>
      <c r="X216" s="2">
        <f t="shared" si="24"/>
        <v>1</v>
      </c>
      <c r="Y216" s="2">
        <f t="shared" si="27"/>
        <v>3</v>
      </c>
      <c r="Z216" s="432"/>
      <c r="AB216" s="31"/>
      <c r="AC216" s="191">
        <f t="shared" si="25"/>
        <v>45505</v>
      </c>
      <c r="AD216" s="502" t="s">
        <v>53</v>
      </c>
    </row>
    <row r="217" spans="1:30" x14ac:dyDescent="0.25">
      <c r="A217" s="191">
        <f t="shared" si="26"/>
        <v>45506</v>
      </c>
      <c r="B217" s="27" t="s">
        <v>40</v>
      </c>
      <c r="C217" s="18"/>
      <c r="D217" s="32" t="s">
        <v>12</v>
      </c>
      <c r="E217" s="4"/>
      <c r="F217" s="43" t="s">
        <v>23</v>
      </c>
      <c r="G217" s="67"/>
      <c r="H217" s="67"/>
      <c r="I217" s="79"/>
      <c r="J217" s="52" t="s">
        <v>34</v>
      </c>
      <c r="K217" s="79"/>
      <c r="L217" s="95" t="s">
        <v>20</v>
      </c>
      <c r="M217" s="80" t="s">
        <v>22</v>
      </c>
      <c r="N217" s="79"/>
      <c r="O217" s="82" t="s">
        <v>34</v>
      </c>
      <c r="P217" s="79" t="s">
        <v>44</v>
      </c>
      <c r="Q217" s="83" t="s">
        <v>23</v>
      </c>
      <c r="R217" s="84" t="s">
        <v>21</v>
      </c>
      <c r="S217" s="192" t="s">
        <v>19</v>
      </c>
      <c r="U217" s="2">
        <f t="shared" si="21"/>
        <v>1</v>
      </c>
      <c r="V217" s="2">
        <f t="shared" si="22"/>
        <v>1</v>
      </c>
      <c r="W217" s="2">
        <f t="shared" si="23"/>
        <v>1</v>
      </c>
      <c r="X217" s="2">
        <f t="shared" si="24"/>
        <v>1</v>
      </c>
      <c r="Y217" s="2">
        <f t="shared" si="27"/>
        <v>2</v>
      </c>
      <c r="Z217" s="432"/>
      <c r="AB217" s="32"/>
      <c r="AC217" s="191">
        <f t="shared" si="25"/>
        <v>45506</v>
      </c>
      <c r="AD217" s="502" t="s">
        <v>53</v>
      </c>
    </row>
    <row r="218" spans="1:30" x14ac:dyDescent="0.25">
      <c r="A218" s="191">
        <f t="shared" si="26"/>
        <v>45507</v>
      </c>
      <c r="B218" s="27" t="s">
        <v>41</v>
      </c>
      <c r="C218" s="18"/>
      <c r="D218" s="32" t="s">
        <v>11</v>
      </c>
      <c r="E218" s="4"/>
      <c r="F218" s="43" t="s">
        <v>61</v>
      </c>
      <c r="G218" s="67"/>
      <c r="H218" s="67"/>
      <c r="I218" s="79"/>
      <c r="J218" s="52"/>
      <c r="K218" s="79"/>
      <c r="L218" s="95" t="s">
        <v>42</v>
      </c>
      <c r="M218" s="80"/>
      <c r="N218" s="79"/>
      <c r="O218" s="82"/>
      <c r="P218" s="79"/>
      <c r="Q218" s="83"/>
      <c r="R218" s="84"/>
      <c r="S218" s="192"/>
      <c r="U218" s="2">
        <f t="shared" si="21"/>
        <v>0</v>
      </c>
      <c r="V218" s="2">
        <f t="shared" si="22"/>
        <v>0</v>
      </c>
      <c r="W218" s="2">
        <f t="shared" si="23"/>
        <v>0</v>
      </c>
      <c r="X218" s="2">
        <f t="shared" si="24"/>
        <v>0</v>
      </c>
      <c r="Y218" s="2">
        <f t="shared" si="27"/>
        <v>0</v>
      </c>
      <c r="Z218" s="432"/>
      <c r="AB218" s="32"/>
      <c r="AC218" s="191">
        <f t="shared" si="25"/>
        <v>45507</v>
      </c>
      <c r="AD218" s="502" t="s">
        <v>53</v>
      </c>
    </row>
    <row r="219" spans="1:30" ht="15.75" thickBot="1" x14ac:dyDescent="0.3">
      <c r="A219" s="361">
        <f t="shared" si="26"/>
        <v>45508</v>
      </c>
      <c r="B219" s="251" t="s">
        <v>43</v>
      </c>
      <c r="C219" s="252"/>
      <c r="D219" s="253" t="s">
        <v>11</v>
      </c>
      <c r="E219" s="254"/>
      <c r="F219" s="370"/>
      <c r="G219" s="255"/>
      <c r="H219" s="255"/>
      <c r="I219" s="256"/>
      <c r="J219" s="257"/>
      <c r="K219" s="256"/>
      <c r="L219" s="258" t="s">
        <v>42</v>
      </c>
      <c r="M219" s="259"/>
      <c r="N219" s="256"/>
      <c r="O219" s="260"/>
      <c r="P219" s="87"/>
      <c r="Q219" s="262"/>
      <c r="R219" s="263"/>
      <c r="S219" s="514"/>
      <c r="T219" s="503"/>
      <c r="U219" s="504">
        <f t="shared" si="21"/>
        <v>0</v>
      </c>
      <c r="V219" s="504">
        <f t="shared" si="22"/>
        <v>0</v>
      </c>
      <c r="W219" s="504">
        <f t="shared" si="23"/>
        <v>0</v>
      </c>
      <c r="X219" s="504">
        <f t="shared" si="24"/>
        <v>0</v>
      </c>
      <c r="Y219" s="504">
        <f t="shared" si="27"/>
        <v>0</v>
      </c>
      <c r="Z219" s="505"/>
      <c r="AA219" s="510"/>
      <c r="AB219" s="511"/>
      <c r="AC219" s="512">
        <f t="shared" si="25"/>
        <v>45508</v>
      </c>
      <c r="AD219" s="502" t="s">
        <v>53</v>
      </c>
    </row>
    <row r="220" spans="1:30" x14ac:dyDescent="0.25">
      <c r="A220" s="362">
        <f t="shared" si="26"/>
        <v>45509</v>
      </c>
      <c r="B220" s="26" t="s">
        <v>28</v>
      </c>
      <c r="C220" s="17"/>
      <c r="D220" s="31" t="s">
        <v>9</v>
      </c>
      <c r="E220" s="249">
        <v>1</v>
      </c>
      <c r="F220" s="66"/>
      <c r="G220" s="46" t="s">
        <v>21</v>
      </c>
      <c r="H220" s="8" t="s">
        <v>34</v>
      </c>
      <c r="I220" s="69" t="s">
        <v>49</v>
      </c>
      <c r="J220" s="51" t="s">
        <v>22</v>
      </c>
      <c r="K220" s="71"/>
      <c r="L220" s="93" t="s">
        <v>23</v>
      </c>
      <c r="M220" s="72" t="s">
        <v>51</v>
      </c>
      <c r="N220" s="73" t="s">
        <v>19</v>
      </c>
      <c r="O220" s="74" t="s">
        <v>20</v>
      </c>
      <c r="P220" s="71"/>
      <c r="Q220" s="75" t="s">
        <v>51</v>
      </c>
      <c r="R220" s="76" t="s">
        <v>23</v>
      </c>
      <c r="S220" s="195"/>
      <c r="U220" s="2">
        <f t="shared" si="21"/>
        <v>1</v>
      </c>
      <c r="V220" s="2">
        <f t="shared" si="22"/>
        <v>1</v>
      </c>
      <c r="W220" s="2">
        <f t="shared" si="23"/>
        <v>1</v>
      </c>
      <c r="X220" s="2">
        <f t="shared" si="24"/>
        <v>1</v>
      </c>
      <c r="Y220" s="2">
        <f t="shared" si="27"/>
        <v>2</v>
      </c>
      <c r="Z220" s="432"/>
      <c r="AA220" s="509"/>
      <c r="AB220" s="31"/>
      <c r="AC220" s="362">
        <f t="shared" si="25"/>
        <v>45509</v>
      </c>
      <c r="AD220" s="502" t="s">
        <v>53</v>
      </c>
    </row>
    <row r="221" spans="1:30" ht="15.75" thickBot="1" x14ac:dyDescent="0.3">
      <c r="A221" s="191">
        <f t="shared" si="26"/>
        <v>45510</v>
      </c>
      <c r="B221" s="27" t="s">
        <v>45</v>
      </c>
      <c r="C221" s="18"/>
      <c r="D221" s="32" t="s">
        <v>17</v>
      </c>
      <c r="E221" s="61"/>
      <c r="F221" s="67"/>
      <c r="G221" s="47" t="s">
        <v>23</v>
      </c>
      <c r="H221" s="9" t="s">
        <v>23</v>
      </c>
      <c r="I221" s="77" t="s">
        <v>49</v>
      </c>
      <c r="J221" s="52" t="s">
        <v>21</v>
      </c>
      <c r="K221" s="79"/>
      <c r="L221" s="95" t="s">
        <v>34</v>
      </c>
      <c r="M221" s="80" t="s">
        <v>19</v>
      </c>
      <c r="N221" s="81" t="s">
        <v>34</v>
      </c>
      <c r="O221" s="82" t="s">
        <v>20</v>
      </c>
      <c r="P221" s="79"/>
      <c r="Q221" s="83" t="s">
        <v>34</v>
      </c>
      <c r="R221" s="84" t="s">
        <v>22</v>
      </c>
      <c r="S221" s="196"/>
      <c r="U221" s="2">
        <f t="shared" si="21"/>
        <v>1</v>
      </c>
      <c r="V221" s="2">
        <f t="shared" si="22"/>
        <v>1</v>
      </c>
      <c r="W221" s="2">
        <f t="shared" si="23"/>
        <v>1</v>
      </c>
      <c r="X221" s="2">
        <f t="shared" si="24"/>
        <v>1</v>
      </c>
      <c r="Y221" s="2">
        <f t="shared" si="27"/>
        <v>2</v>
      </c>
      <c r="Z221" s="432"/>
      <c r="AB221" s="437"/>
      <c r="AC221" s="191">
        <f t="shared" si="25"/>
        <v>45510</v>
      </c>
      <c r="AD221" s="502" t="s">
        <v>53</v>
      </c>
    </row>
    <row r="222" spans="1:30" ht="16.5" thickTop="1" thickBot="1" x14ac:dyDescent="0.3">
      <c r="A222" s="191">
        <f t="shared" si="26"/>
        <v>45511</v>
      </c>
      <c r="B222" s="27" t="s">
        <v>35</v>
      </c>
      <c r="C222" s="18"/>
      <c r="D222" s="32" t="s">
        <v>12</v>
      </c>
      <c r="E222" s="61"/>
      <c r="F222" s="67"/>
      <c r="G222" s="47" t="s">
        <v>23</v>
      </c>
      <c r="H222" s="9" t="s">
        <v>21</v>
      </c>
      <c r="I222" s="77" t="s">
        <v>49</v>
      </c>
      <c r="J222" s="52" t="s">
        <v>23</v>
      </c>
      <c r="K222" s="79"/>
      <c r="L222" s="95" t="s">
        <v>23</v>
      </c>
      <c r="M222" s="80" t="s">
        <v>22</v>
      </c>
      <c r="N222" s="81" t="s">
        <v>19</v>
      </c>
      <c r="O222" s="82" t="s">
        <v>20</v>
      </c>
      <c r="P222" s="79"/>
      <c r="Q222" s="83" t="s">
        <v>23</v>
      </c>
      <c r="R222" s="84" t="s">
        <v>23</v>
      </c>
      <c r="S222" s="196"/>
      <c r="U222" s="2">
        <f t="shared" si="21"/>
        <v>1</v>
      </c>
      <c r="V222" s="2">
        <f t="shared" si="22"/>
        <v>1</v>
      </c>
      <c r="W222" s="2">
        <f t="shared" si="23"/>
        <v>1</v>
      </c>
      <c r="X222" s="2">
        <f t="shared" si="24"/>
        <v>1</v>
      </c>
      <c r="Y222" s="2">
        <f t="shared" si="27"/>
        <v>5</v>
      </c>
      <c r="Z222" s="432"/>
      <c r="AB222" s="439"/>
      <c r="AC222" s="191">
        <f t="shared" si="25"/>
        <v>45511</v>
      </c>
      <c r="AD222" s="502" t="s">
        <v>53</v>
      </c>
    </row>
    <row r="223" spans="1:30" ht="15.75" thickTop="1" x14ac:dyDescent="0.25">
      <c r="A223" s="191">
        <f t="shared" si="26"/>
        <v>45512</v>
      </c>
      <c r="B223" s="29" t="s">
        <v>46</v>
      </c>
      <c r="C223" s="18"/>
      <c r="D223" s="32" t="s">
        <v>16</v>
      </c>
      <c r="E223" s="61"/>
      <c r="F223" s="67"/>
      <c r="G223" s="47" t="s">
        <v>23</v>
      </c>
      <c r="H223" s="9" t="s">
        <v>23</v>
      </c>
      <c r="I223" s="79"/>
      <c r="J223" s="52" t="s">
        <v>21</v>
      </c>
      <c r="K223" s="79"/>
      <c r="L223" s="95" t="s">
        <v>20</v>
      </c>
      <c r="M223" s="80" t="s">
        <v>23</v>
      </c>
      <c r="N223" s="81" t="s">
        <v>19</v>
      </c>
      <c r="O223" s="82" t="s">
        <v>34</v>
      </c>
      <c r="P223" s="79"/>
      <c r="Q223" s="83" t="s">
        <v>22</v>
      </c>
      <c r="R223" s="84" t="s">
        <v>34</v>
      </c>
      <c r="S223" s="196"/>
      <c r="U223" s="2">
        <f t="shared" si="21"/>
        <v>1</v>
      </c>
      <c r="V223" s="2">
        <f t="shared" si="22"/>
        <v>1</v>
      </c>
      <c r="W223" s="2">
        <f t="shared" si="23"/>
        <v>1</v>
      </c>
      <c r="X223" s="2">
        <f t="shared" si="24"/>
        <v>1</v>
      </c>
      <c r="Y223" s="2">
        <f t="shared" si="27"/>
        <v>3</v>
      </c>
      <c r="Z223" s="432"/>
      <c r="AB223" s="31"/>
      <c r="AC223" s="191">
        <f t="shared" si="25"/>
        <v>45512</v>
      </c>
      <c r="AD223" s="502" t="s">
        <v>53</v>
      </c>
    </row>
    <row r="224" spans="1:30" x14ac:dyDescent="0.25">
      <c r="A224" s="191">
        <f t="shared" si="26"/>
        <v>45513</v>
      </c>
      <c r="B224" s="27" t="s">
        <v>40</v>
      </c>
      <c r="C224" s="18"/>
      <c r="D224" s="32" t="s">
        <v>17</v>
      </c>
      <c r="E224" s="61"/>
      <c r="F224" s="67"/>
      <c r="G224" s="47" t="s">
        <v>34</v>
      </c>
      <c r="H224" s="9" t="s">
        <v>23</v>
      </c>
      <c r="I224" s="79"/>
      <c r="J224" s="52" t="s">
        <v>34</v>
      </c>
      <c r="K224" s="79"/>
      <c r="L224" s="95" t="s">
        <v>21</v>
      </c>
      <c r="M224" s="80" t="s">
        <v>34</v>
      </c>
      <c r="N224" s="81" t="s">
        <v>19</v>
      </c>
      <c r="O224" s="82" t="s">
        <v>20</v>
      </c>
      <c r="P224" s="79"/>
      <c r="Q224" s="83" t="s">
        <v>23</v>
      </c>
      <c r="R224" s="84" t="s">
        <v>22</v>
      </c>
      <c r="S224" s="196"/>
      <c r="U224" s="2">
        <f t="shared" si="21"/>
        <v>1</v>
      </c>
      <c r="V224" s="2">
        <f t="shared" si="22"/>
        <v>1</v>
      </c>
      <c r="W224" s="2">
        <f t="shared" si="23"/>
        <v>1</v>
      </c>
      <c r="X224" s="2">
        <f t="shared" si="24"/>
        <v>1</v>
      </c>
      <c r="Y224" s="2">
        <f t="shared" si="27"/>
        <v>2</v>
      </c>
      <c r="Z224" s="432"/>
      <c r="AB224" s="32"/>
      <c r="AC224" s="191">
        <f t="shared" si="25"/>
        <v>45513</v>
      </c>
      <c r="AD224" s="502" t="s">
        <v>53</v>
      </c>
    </row>
    <row r="225" spans="1:30" x14ac:dyDescent="0.25">
      <c r="A225" s="191">
        <f t="shared" si="26"/>
        <v>45514</v>
      </c>
      <c r="B225" s="27" t="s">
        <v>41</v>
      </c>
      <c r="C225" s="18"/>
      <c r="D225" s="32" t="s">
        <v>14</v>
      </c>
      <c r="E225" s="61"/>
      <c r="F225" s="67"/>
      <c r="G225" s="47"/>
      <c r="H225" s="9"/>
      <c r="I225" s="79"/>
      <c r="J225" s="52"/>
      <c r="K225" s="79"/>
      <c r="L225" s="95"/>
      <c r="M225" s="80"/>
      <c r="N225" s="81"/>
      <c r="O225" s="82" t="s">
        <v>42</v>
      </c>
      <c r="P225" s="79"/>
      <c r="Q225" s="83"/>
      <c r="R225" s="84"/>
      <c r="S225" s="196"/>
      <c r="U225" s="2">
        <f t="shared" si="21"/>
        <v>0</v>
      </c>
      <c r="V225" s="2">
        <f t="shared" si="22"/>
        <v>0</v>
      </c>
      <c r="W225" s="2">
        <f t="shared" si="23"/>
        <v>0</v>
      </c>
      <c r="X225" s="2">
        <f t="shared" si="24"/>
        <v>0</v>
      </c>
      <c r="Y225" s="2">
        <f t="shared" si="27"/>
        <v>0</v>
      </c>
      <c r="Z225" s="432"/>
      <c r="AB225" s="32"/>
      <c r="AC225" s="191">
        <f t="shared" si="25"/>
        <v>45514</v>
      </c>
      <c r="AD225" s="502" t="s">
        <v>53</v>
      </c>
    </row>
    <row r="226" spans="1:30" ht="15.75" thickBot="1" x14ac:dyDescent="0.3">
      <c r="A226" s="193">
        <f t="shared" si="26"/>
        <v>45515</v>
      </c>
      <c r="B226" s="28" t="s">
        <v>43</v>
      </c>
      <c r="C226" s="21"/>
      <c r="D226" s="33" t="s">
        <v>14</v>
      </c>
      <c r="E226" s="62"/>
      <c r="F226" s="68"/>
      <c r="G226" s="48"/>
      <c r="H226" s="10"/>
      <c r="I226" s="87"/>
      <c r="J226" s="53"/>
      <c r="K226" s="87"/>
      <c r="L226" s="97"/>
      <c r="M226" s="88"/>
      <c r="N226" s="89"/>
      <c r="O226" s="90" t="s">
        <v>42</v>
      </c>
      <c r="P226" s="87"/>
      <c r="Q226" s="91"/>
      <c r="R226" s="92"/>
      <c r="S226" s="87"/>
      <c r="T226" s="503"/>
      <c r="U226" s="504">
        <f t="shared" si="21"/>
        <v>0</v>
      </c>
      <c r="V226" s="504">
        <f t="shared" si="22"/>
        <v>0</v>
      </c>
      <c r="W226" s="504">
        <f t="shared" si="23"/>
        <v>0</v>
      </c>
      <c r="X226" s="504">
        <f t="shared" si="24"/>
        <v>0</v>
      </c>
      <c r="Y226" s="504">
        <f t="shared" si="27"/>
        <v>0</v>
      </c>
      <c r="Z226" s="505"/>
      <c r="AA226" s="510"/>
      <c r="AB226" s="511"/>
      <c r="AC226" s="513">
        <f t="shared" si="25"/>
        <v>45515</v>
      </c>
      <c r="AD226" s="502" t="s">
        <v>53</v>
      </c>
    </row>
    <row r="227" spans="1:30" x14ac:dyDescent="0.25">
      <c r="A227" s="189">
        <f t="shared" si="26"/>
        <v>45516</v>
      </c>
      <c r="B227" s="26" t="s">
        <v>28</v>
      </c>
      <c r="C227" s="17"/>
      <c r="D227" s="31" t="s">
        <v>12</v>
      </c>
      <c r="E227" s="60">
        <v>2</v>
      </c>
      <c r="F227" s="66"/>
      <c r="G227" s="66"/>
      <c r="H227" s="8" t="s">
        <v>21</v>
      </c>
      <c r="I227" s="69" t="s">
        <v>34</v>
      </c>
      <c r="J227" s="51" t="s">
        <v>34</v>
      </c>
      <c r="K227" s="70" t="s">
        <v>20</v>
      </c>
      <c r="L227" s="71"/>
      <c r="M227" s="72" t="s">
        <v>22</v>
      </c>
      <c r="N227" s="71"/>
      <c r="O227" s="74" t="s">
        <v>23</v>
      </c>
      <c r="P227" s="71"/>
      <c r="Q227" s="71"/>
      <c r="R227" s="76" t="s">
        <v>19</v>
      </c>
      <c r="S227" s="190" t="s">
        <v>23</v>
      </c>
      <c r="U227" s="2">
        <f t="shared" si="21"/>
        <v>1</v>
      </c>
      <c r="V227" s="2">
        <f t="shared" si="22"/>
        <v>1</v>
      </c>
      <c r="W227" s="2">
        <f t="shared" si="23"/>
        <v>1</v>
      </c>
      <c r="X227" s="2">
        <f t="shared" si="24"/>
        <v>1</v>
      </c>
      <c r="Y227" s="2">
        <f t="shared" si="27"/>
        <v>2</v>
      </c>
      <c r="Z227" s="432"/>
      <c r="AB227" s="31"/>
      <c r="AC227" s="189">
        <f t="shared" si="25"/>
        <v>45516</v>
      </c>
      <c r="AD227" s="502" t="s">
        <v>53</v>
      </c>
    </row>
    <row r="228" spans="1:30" ht="15.75" thickBot="1" x14ac:dyDescent="0.3">
      <c r="A228" s="191">
        <f t="shared" si="26"/>
        <v>45517</v>
      </c>
      <c r="B228" s="27" t="s">
        <v>45</v>
      </c>
      <c r="C228" s="18"/>
      <c r="D228" s="32" t="s">
        <v>8</v>
      </c>
      <c r="E228" s="61"/>
      <c r="F228" s="67"/>
      <c r="G228" s="67"/>
      <c r="H228" s="9" t="s">
        <v>19</v>
      </c>
      <c r="I228" s="77" t="s">
        <v>22</v>
      </c>
      <c r="J228" s="52" t="s">
        <v>21</v>
      </c>
      <c r="K228" s="78" t="s">
        <v>20</v>
      </c>
      <c r="L228" s="79"/>
      <c r="M228" s="80" t="s">
        <v>23</v>
      </c>
      <c r="N228" s="79"/>
      <c r="O228" s="82" t="s">
        <v>34</v>
      </c>
      <c r="P228" s="79"/>
      <c r="Q228" s="79"/>
      <c r="R228" s="84" t="s">
        <v>34</v>
      </c>
      <c r="S228" s="192" t="s">
        <v>23</v>
      </c>
      <c r="U228" s="2">
        <f t="shared" si="21"/>
        <v>1</v>
      </c>
      <c r="V228" s="2">
        <f t="shared" si="22"/>
        <v>1</v>
      </c>
      <c r="W228" s="2">
        <f t="shared" si="23"/>
        <v>1</v>
      </c>
      <c r="X228" s="2">
        <f t="shared" si="24"/>
        <v>1</v>
      </c>
      <c r="Y228" s="2">
        <f t="shared" si="27"/>
        <v>2</v>
      </c>
      <c r="Z228" s="432"/>
      <c r="AB228" s="437"/>
      <c r="AC228" s="191">
        <f t="shared" si="25"/>
        <v>45517</v>
      </c>
      <c r="AD228" s="502" t="s">
        <v>53</v>
      </c>
    </row>
    <row r="229" spans="1:30" ht="16.5" thickTop="1" thickBot="1" x14ac:dyDescent="0.3">
      <c r="A229" s="191">
        <f t="shared" si="26"/>
        <v>45518</v>
      </c>
      <c r="B229" s="27" t="s">
        <v>35</v>
      </c>
      <c r="C229" s="18"/>
      <c r="D229" s="32" t="s">
        <v>18</v>
      </c>
      <c r="E229" s="61"/>
      <c r="F229" s="67"/>
      <c r="G229" s="67"/>
      <c r="H229" s="9" t="s">
        <v>34</v>
      </c>
      <c r="I229" s="77" t="s">
        <v>23</v>
      </c>
      <c r="J229" s="52" t="s">
        <v>23</v>
      </c>
      <c r="K229" s="78" t="s">
        <v>20</v>
      </c>
      <c r="L229" s="79"/>
      <c r="M229" s="80" t="s">
        <v>34</v>
      </c>
      <c r="N229" s="79"/>
      <c r="O229" s="82" t="s">
        <v>21</v>
      </c>
      <c r="P229" s="79"/>
      <c r="Q229" s="79"/>
      <c r="R229" s="84" t="s">
        <v>19</v>
      </c>
      <c r="S229" s="192" t="s">
        <v>22</v>
      </c>
      <c r="U229" s="2">
        <f t="shared" si="21"/>
        <v>1</v>
      </c>
      <c r="V229" s="2">
        <f t="shared" si="22"/>
        <v>1</v>
      </c>
      <c r="W229" s="2">
        <f t="shared" si="23"/>
        <v>1</v>
      </c>
      <c r="X229" s="2">
        <f t="shared" si="24"/>
        <v>1</v>
      </c>
      <c r="Y229" s="2">
        <f t="shared" si="27"/>
        <v>2</v>
      </c>
      <c r="Z229" s="432" t="s">
        <v>38</v>
      </c>
      <c r="AB229" s="439"/>
      <c r="AC229" s="191">
        <f t="shared" si="25"/>
        <v>45518</v>
      </c>
      <c r="AD229" s="502" t="s">
        <v>53</v>
      </c>
    </row>
    <row r="230" spans="1:30" ht="15.75" thickTop="1" x14ac:dyDescent="0.25">
      <c r="A230" s="191">
        <f t="shared" si="26"/>
        <v>45519</v>
      </c>
      <c r="B230" s="27" t="s">
        <v>46</v>
      </c>
      <c r="C230" s="18"/>
      <c r="D230" s="32" t="s">
        <v>12</v>
      </c>
      <c r="E230" s="61"/>
      <c r="F230" s="67"/>
      <c r="G230" s="67"/>
      <c r="H230" s="9" t="s">
        <v>23</v>
      </c>
      <c r="I230" s="77" t="s">
        <v>21</v>
      </c>
      <c r="J230" s="52" t="s">
        <v>23</v>
      </c>
      <c r="K230" s="78" t="s">
        <v>20</v>
      </c>
      <c r="L230" s="79"/>
      <c r="M230" s="80" t="s">
        <v>22</v>
      </c>
      <c r="N230" s="79"/>
      <c r="O230" s="82" t="s">
        <v>23</v>
      </c>
      <c r="P230" s="79"/>
      <c r="Q230" s="79"/>
      <c r="R230" s="84" t="s">
        <v>19</v>
      </c>
      <c r="S230" s="192" t="s">
        <v>23</v>
      </c>
      <c r="U230" s="2">
        <f t="shared" si="21"/>
        <v>1</v>
      </c>
      <c r="V230" s="2">
        <f t="shared" si="22"/>
        <v>1</v>
      </c>
      <c r="W230" s="2">
        <f t="shared" si="23"/>
        <v>1</v>
      </c>
      <c r="X230" s="2">
        <f t="shared" si="24"/>
        <v>1</v>
      </c>
      <c r="Y230" s="2">
        <f t="shared" si="27"/>
        <v>4</v>
      </c>
      <c r="Z230" s="432"/>
      <c r="AB230" s="31"/>
      <c r="AC230" s="191">
        <f t="shared" si="25"/>
        <v>45519</v>
      </c>
      <c r="AD230" s="502" t="s">
        <v>53</v>
      </c>
    </row>
    <row r="231" spans="1:30" x14ac:dyDescent="0.25">
      <c r="A231" s="191">
        <f t="shared" si="26"/>
        <v>45520</v>
      </c>
      <c r="B231" s="27" t="s">
        <v>40</v>
      </c>
      <c r="C231" s="18"/>
      <c r="D231" s="32" t="s">
        <v>8</v>
      </c>
      <c r="E231" s="61"/>
      <c r="F231" s="67"/>
      <c r="G231" s="67"/>
      <c r="H231" s="9" t="s">
        <v>21</v>
      </c>
      <c r="I231" s="77" t="s">
        <v>22</v>
      </c>
      <c r="J231" s="52" t="s">
        <v>20</v>
      </c>
      <c r="K231" s="78" t="s">
        <v>34</v>
      </c>
      <c r="L231" s="79"/>
      <c r="M231" s="80" t="s">
        <v>23</v>
      </c>
      <c r="N231" s="79"/>
      <c r="O231" s="82" t="s">
        <v>23</v>
      </c>
      <c r="P231" s="79"/>
      <c r="Q231" s="79"/>
      <c r="R231" s="84" t="s">
        <v>19</v>
      </c>
      <c r="S231" s="192" t="s">
        <v>34</v>
      </c>
      <c r="U231" s="2">
        <f t="shared" si="21"/>
        <v>1</v>
      </c>
      <c r="V231" s="2">
        <f t="shared" si="22"/>
        <v>1</v>
      </c>
      <c r="W231" s="2">
        <f t="shared" si="23"/>
        <v>1</v>
      </c>
      <c r="X231" s="2">
        <f t="shared" si="24"/>
        <v>1</v>
      </c>
      <c r="Y231" s="2">
        <f t="shared" si="27"/>
        <v>2</v>
      </c>
      <c r="Z231" s="432"/>
      <c r="AB231" s="32"/>
      <c r="AC231" s="191">
        <f t="shared" si="25"/>
        <v>45520</v>
      </c>
      <c r="AD231" s="502" t="s">
        <v>53</v>
      </c>
    </row>
    <row r="232" spans="1:30" x14ac:dyDescent="0.25">
      <c r="A232" s="191">
        <f t="shared" si="26"/>
        <v>45521</v>
      </c>
      <c r="B232" s="27" t="s">
        <v>41</v>
      </c>
      <c r="C232" s="18"/>
      <c r="D232" s="32" t="s">
        <v>9</v>
      </c>
      <c r="E232" s="61"/>
      <c r="F232" s="67"/>
      <c r="G232" s="67"/>
      <c r="H232" s="9"/>
      <c r="I232" s="77"/>
      <c r="J232" s="52" t="s">
        <v>42</v>
      </c>
      <c r="K232" s="78"/>
      <c r="L232" s="79"/>
      <c r="M232" s="80"/>
      <c r="N232" s="79"/>
      <c r="O232" s="82"/>
      <c r="P232" s="79"/>
      <c r="Q232" s="79"/>
      <c r="R232" s="84"/>
      <c r="S232" s="192"/>
      <c r="U232" s="2">
        <f t="shared" si="21"/>
        <v>0</v>
      </c>
      <c r="V232" s="2">
        <f t="shared" si="22"/>
        <v>0</v>
      </c>
      <c r="W232" s="2">
        <f t="shared" si="23"/>
        <v>0</v>
      </c>
      <c r="X232" s="2">
        <f t="shared" si="24"/>
        <v>0</v>
      </c>
      <c r="Y232" s="2">
        <f t="shared" si="27"/>
        <v>0</v>
      </c>
      <c r="Z232" s="432"/>
      <c r="AB232" s="32"/>
      <c r="AC232" s="191">
        <f t="shared" si="25"/>
        <v>45521</v>
      </c>
      <c r="AD232" s="502" t="s">
        <v>53</v>
      </c>
    </row>
    <row r="233" spans="1:30" ht="15.75" thickBot="1" x14ac:dyDescent="0.3">
      <c r="A233" s="361">
        <f t="shared" si="26"/>
        <v>45522</v>
      </c>
      <c r="B233" s="28" t="s">
        <v>43</v>
      </c>
      <c r="C233" s="21"/>
      <c r="D233" s="33" t="s">
        <v>10</v>
      </c>
      <c r="E233" s="62"/>
      <c r="F233" s="68"/>
      <c r="G233" s="68"/>
      <c r="H233" s="10"/>
      <c r="I233" s="85"/>
      <c r="J233" s="53"/>
      <c r="K233" s="86" t="s">
        <v>42</v>
      </c>
      <c r="L233" s="87"/>
      <c r="M233" s="88"/>
      <c r="N233" s="87"/>
      <c r="O233" s="90"/>
      <c r="P233" s="87"/>
      <c r="Q233" s="87"/>
      <c r="R233" s="92"/>
      <c r="S233" s="507"/>
      <c r="T233" s="503"/>
      <c r="U233" s="504">
        <f t="shared" si="21"/>
        <v>0</v>
      </c>
      <c r="V233" s="504">
        <f t="shared" si="22"/>
        <v>0</v>
      </c>
      <c r="W233" s="504">
        <f t="shared" si="23"/>
        <v>0</v>
      </c>
      <c r="X233" s="504">
        <f t="shared" si="24"/>
        <v>0</v>
      </c>
      <c r="Y233" s="504">
        <f t="shared" si="27"/>
        <v>0</v>
      </c>
      <c r="Z233" s="505"/>
      <c r="AA233" s="506"/>
      <c r="AB233" s="508"/>
      <c r="AC233" s="361">
        <f t="shared" si="25"/>
        <v>45522</v>
      </c>
      <c r="AD233" s="502" t="s">
        <v>53</v>
      </c>
    </row>
    <row r="234" spans="1:30" x14ac:dyDescent="0.25">
      <c r="A234" s="362">
        <f t="shared" si="26"/>
        <v>45523</v>
      </c>
      <c r="B234" s="26" t="s">
        <v>28</v>
      </c>
      <c r="C234" s="17"/>
      <c r="D234" s="31" t="s">
        <v>13</v>
      </c>
      <c r="E234" s="4">
        <v>3</v>
      </c>
      <c r="F234" s="42" t="s">
        <v>34</v>
      </c>
      <c r="G234" s="46" t="s">
        <v>23</v>
      </c>
      <c r="H234" s="66"/>
      <c r="I234" s="69" t="s">
        <v>49</v>
      </c>
      <c r="J234" s="51" t="s">
        <v>23</v>
      </c>
      <c r="K234" s="70" t="s">
        <v>23</v>
      </c>
      <c r="L234" s="93" t="s">
        <v>34</v>
      </c>
      <c r="M234" s="72" t="s">
        <v>19</v>
      </c>
      <c r="N234" s="73" t="s">
        <v>22</v>
      </c>
      <c r="O234" s="74" t="s">
        <v>21</v>
      </c>
      <c r="P234" s="94" t="s">
        <v>20</v>
      </c>
      <c r="Q234" s="71"/>
      <c r="R234" s="71"/>
      <c r="S234" s="195"/>
      <c r="U234" s="2">
        <f t="shared" si="21"/>
        <v>1</v>
      </c>
      <c r="V234" s="2">
        <f t="shared" si="22"/>
        <v>1</v>
      </c>
      <c r="W234" s="2">
        <f t="shared" si="23"/>
        <v>1</v>
      </c>
      <c r="X234" s="2">
        <f t="shared" si="24"/>
        <v>1</v>
      </c>
      <c r="Y234" s="2">
        <f t="shared" si="27"/>
        <v>3</v>
      </c>
      <c r="Z234" s="432"/>
      <c r="AB234" s="438"/>
      <c r="AC234" s="362">
        <f t="shared" si="25"/>
        <v>45523</v>
      </c>
      <c r="AD234" s="502" t="s">
        <v>53</v>
      </c>
    </row>
    <row r="235" spans="1:30" ht="15.75" thickBot="1" x14ac:dyDescent="0.3">
      <c r="A235" s="191">
        <f t="shared" si="26"/>
        <v>45524</v>
      </c>
      <c r="B235" s="27" t="s">
        <v>45</v>
      </c>
      <c r="C235" s="18"/>
      <c r="D235" s="32" t="s">
        <v>11</v>
      </c>
      <c r="E235" s="4"/>
      <c r="F235" s="43" t="s">
        <v>21</v>
      </c>
      <c r="G235" s="47" t="s">
        <v>34</v>
      </c>
      <c r="H235" s="67"/>
      <c r="I235" s="77" t="s">
        <v>49</v>
      </c>
      <c r="J235" s="52" t="s">
        <v>23</v>
      </c>
      <c r="K235" s="78" t="s">
        <v>34</v>
      </c>
      <c r="L235" s="95" t="s">
        <v>22</v>
      </c>
      <c r="M235" s="80" t="s">
        <v>34</v>
      </c>
      <c r="N235" s="81" t="s">
        <v>23</v>
      </c>
      <c r="O235" s="82" t="s">
        <v>19</v>
      </c>
      <c r="P235" s="96" t="s">
        <v>20</v>
      </c>
      <c r="Q235" s="79"/>
      <c r="R235" s="79"/>
      <c r="S235" s="196"/>
      <c r="U235" s="2">
        <f t="shared" si="21"/>
        <v>1</v>
      </c>
      <c r="V235" s="2">
        <f t="shared" si="22"/>
        <v>1</v>
      </c>
      <c r="W235" s="2">
        <f t="shared" si="23"/>
        <v>1</v>
      </c>
      <c r="X235" s="2">
        <f t="shared" si="24"/>
        <v>1</v>
      </c>
      <c r="Y235" s="2">
        <f t="shared" si="27"/>
        <v>2</v>
      </c>
      <c r="Z235" s="432"/>
      <c r="AB235" s="437"/>
      <c r="AC235" s="191">
        <f t="shared" si="25"/>
        <v>45524</v>
      </c>
      <c r="AD235" s="502" t="s">
        <v>53</v>
      </c>
    </row>
    <row r="236" spans="1:30" ht="16.5" thickTop="1" thickBot="1" x14ac:dyDescent="0.3">
      <c r="A236" s="191">
        <f t="shared" si="26"/>
        <v>45525</v>
      </c>
      <c r="B236" s="27" t="s">
        <v>35</v>
      </c>
      <c r="C236" s="18"/>
      <c r="D236" s="32" t="s">
        <v>14</v>
      </c>
      <c r="E236" s="4"/>
      <c r="F236" s="43" t="s">
        <v>23</v>
      </c>
      <c r="G236" s="47" t="s">
        <v>21</v>
      </c>
      <c r="H236" s="67"/>
      <c r="I236" s="77" t="s">
        <v>49</v>
      </c>
      <c r="J236" s="52" t="s">
        <v>23</v>
      </c>
      <c r="K236" s="78" t="s">
        <v>23</v>
      </c>
      <c r="L236" s="95" t="s">
        <v>23</v>
      </c>
      <c r="M236" s="80" t="s">
        <v>19</v>
      </c>
      <c r="N236" s="81" t="s">
        <v>34</v>
      </c>
      <c r="O236" s="82" t="s">
        <v>22</v>
      </c>
      <c r="P236" s="96" t="s">
        <v>20</v>
      </c>
      <c r="Q236" s="79"/>
      <c r="R236" s="79"/>
      <c r="S236" s="196"/>
      <c r="U236" s="2">
        <f t="shared" si="21"/>
        <v>1</v>
      </c>
      <c r="V236" s="2">
        <f t="shared" si="22"/>
        <v>1</v>
      </c>
      <c r="W236" s="2">
        <f t="shared" si="23"/>
        <v>1</v>
      </c>
      <c r="X236" s="2">
        <f t="shared" si="24"/>
        <v>1</v>
      </c>
      <c r="Y236" s="2">
        <f t="shared" si="27"/>
        <v>4</v>
      </c>
      <c r="Z236" s="432"/>
      <c r="AB236" s="439"/>
      <c r="AC236" s="191">
        <f t="shared" si="25"/>
        <v>45525</v>
      </c>
      <c r="AD236" s="502" t="s">
        <v>53</v>
      </c>
    </row>
    <row r="237" spans="1:30" ht="15.75" thickTop="1" x14ac:dyDescent="0.25">
      <c r="A237" s="191">
        <f t="shared" si="26"/>
        <v>45526</v>
      </c>
      <c r="B237" s="27" t="s">
        <v>46</v>
      </c>
      <c r="C237" s="18"/>
      <c r="D237" s="32" t="s">
        <v>13</v>
      </c>
      <c r="E237" s="4"/>
      <c r="F237" s="43" t="s">
        <v>23</v>
      </c>
      <c r="G237" s="47" t="s">
        <v>23</v>
      </c>
      <c r="H237" s="67"/>
      <c r="I237" s="79"/>
      <c r="J237" s="52" t="s">
        <v>23</v>
      </c>
      <c r="K237" s="78" t="s">
        <v>21</v>
      </c>
      <c r="L237" s="95" t="s">
        <v>20</v>
      </c>
      <c r="M237" s="80" t="s">
        <v>19</v>
      </c>
      <c r="N237" s="81" t="s">
        <v>22</v>
      </c>
      <c r="O237" s="82" t="s">
        <v>23</v>
      </c>
      <c r="P237" s="96" t="s">
        <v>34</v>
      </c>
      <c r="Q237" s="79"/>
      <c r="R237" s="79"/>
      <c r="S237" s="196"/>
      <c r="U237" s="2">
        <f t="shared" si="21"/>
        <v>1</v>
      </c>
      <c r="V237" s="2">
        <f t="shared" si="22"/>
        <v>1</v>
      </c>
      <c r="W237" s="2">
        <f t="shared" si="23"/>
        <v>1</v>
      </c>
      <c r="X237" s="2">
        <f t="shared" si="24"/>
        <v>1</v>
      </c>
      <c r="Y237" s="2">
        <f t="shared" si="27"/>
        <v>4</v>
      </c>
      <c r="Z237" s="432"/>
      <c r="AB237" s="31"/>
      <c r="AC237" s="191">
        <f t="shared" si="25"/>
        <v>45526</v>
      </c>
      <c r="AD237" s="502" t="s">
        <v>53</v>
      </c>
    </row>
    <row r="238" spans="1:30" x14ac:dyDescent="0.25">
      <c r="A238" s="191">
        <f t="shared" si="26"/>
        <v>45527</v>
      </c>
      <c r="B238" s="27" t="s">
        <v>40</v>
      </c>
      <c r="C238" s="18"/>
      <c r="D238" s="32" t="s">
        <v>11</v>
      </c>
      <c r="E238" s="4"/>
      <c r="F238" s="43" t="s">
        <v>21</v>
      </c>
      <c r="G238" s="47" t="s">
        <v>23</v>
      </c>
      <c r="H238" s="67"/>
      <c r="I238" s="79"/>
      <c r="J238" s="52" t="s">
        <v>34</v>
      </c>
      <c r="K238" s="78" t="s">
        <v>23</v>
      </c>
      <c r="L238" s="95" t="s">
        <v>22</v>
      </c>
      <c r="M238" s="80" t="s">
        <v>19</v>
      </c>
      <c r="N238" s="81" t="s">
        <v>23</v>
      </c>
      <c r="O238" s="82" t="s">
        <v>34</v>
      </c>
      <c r="P238" s="96" t="s">
        <v>20</v>
      </c>
      <c r="Q238" s="79"/>
      <c r="R238" s="79"/>
      <c r="S238" s="196"/>
      <c r="U238" s="2">
        <f t="shared" si="21"/>
        <v>1</v>
      </c>
      <c r="V238" s="2">
        <f t="shared" si="22"/>
        <v>1</v>
      </c>
      <c r="W238" s="2">
        <f t="shared" si="23"/>
        <v>1</v>
      </c>
      <c r="X238" s="2">
        <f t="shared" si="24"/>
        <v>1</v>
      </c>
      <c r="Y238" s="2">
        <f t="shared" si="27"/>
        <v>3</v>
      </c>
      <c r="Z238" s="432"/>
      <c r="AB238" s="32"/>
      <c r="AC238" s="191">
        <f t="shared" si="25"/>
        <v>45527</v>
      </c>
      <c r="AD238" s="502" t="s">
        <v>53</v>
      </c>
    </row>
    <row r="239" spans="1:30" x14ac:dyDescent="0.25">
      <c r="A239" s="191">
        <f t="shared" si="26"/>
        <v>45528</v>
      </c>
      <c r="B239" s="27" t="s">
        <v>41</v>
      </c>
      <c r="C239" s="18"/>
      <c r="D239" s="32" t="s">
        <v>15</v>
      </c>
      <c r="E239" s="4"/>
      <c r="F239" s="43"/>
      <c r="G239" s="47"/>
      <c r="H239" s="67"/>
      <c r="I239" s="79"/>
      <c r="J239" s="52"/>
      <c r="K239" s="78"/>
      <c r="L239" s="95"/>
      <c r="M239" s="80"/>
      <c r="N239" s="81"/>
      <c r="O239" s="82"/>
      <c r="P239" s="96" t="s">
        <v>42</v>
      </c>
      <c r="Q239" s="79"/>
      <c r="R239" s="79"/>
      <c r="S239" s="196"/>
      <c r="U239" s="2">
        <f t="shared" si="21"/>
        <v>0</v>
      </c>
      <c r="V239" s="2">
        <f t="shared" si="22"/>
        <v>0</v>
      </c>
      <c r="W239" s="2">
        <f t="shared" si="23"/>
        <v>0</v>
      </c>
      <c r="X239" s="2">
        <f t="shared" si="24"/>
        <v>0</v>
      </c>
      <c r="Y239" s="2">
        <f t="shared" si="27"/>
        <v>0</v>
      </c>
      <c r="Z239" s="432"/>
      <c r="AB239" s="32"/>
      <c r="AC239" s="191">
        <f t="shared" si="25"/>
        <v>45528</v>
      </c>
      <c r="AD239" s="502" t="s">
        <v>53</v>
      </c>
    </row>
    <row r="240" spans="1:30" ht="15.75" thickBot="1" x14ac:dyDescent="0.3">
      <c r="A240" s="361">
        <f t="shared" si="26"/>
        <v>45529</v>
      </c>
      <c r="B240" s="28" t="s">
        <v>43</v>
      </c>
      <c r="C240" s="21"/>
      <c r="D240" s="33" t="s">
        <v>15</v>
      </c>
      <c r="E240" s="6"/>
      <c r="F240" s="44"/>
      <c r="G240" s="48"/>
      <c r="H240" s="68"/>
      <c r="I240" s="87"/>
      <c r="J240" s="53"/>
      <c r="K240" s="86"/>
      <c r="L240" s="97"/>
      <c r="M240" s="88"/>
      <c r="N240" s="89"/>
      <c r="O240" s="90"/>
      <c r="P240" s="98" t="s">
        <v>42</v>
      </c>
      <c r="Q240" s="87"/>
      <c r="R240" s="87"/>
      <c r="S240" s="87"/>
      <c r="T240" s="503"/>
      <c r="U240" s="504">
        <f t="shared" si="21"/>
        <v>0</v>
      </c>
      <c r="V240" s="504">
        <f t="shared" si="22"/>
        <v>0</v>
      </c>
      <c r="W240" s="504">
        <f t="shared" si="23"/>
        <v>0</v>
      </c>
      <c r="X240" s="504">
        <f t="shared" si="24"/>
        <v>0</v>
      </c>
      <c r="Y240" s="504">
        <f t="shared" si="27"/>
        <v>0</v>
      </c>
      <c r="Z240" s="505"/>
      <c r="AA240" s="506"/>
      <c r="AB240" s="508"/>
      <c r="AC240" s="361">
        <f t="shared" si="25"/>
        <v>45529</v>
      </c>
      <c r="AD240" s="502" t="s">
        <v>53</v>
      </c>
    </row>
    <row r="241" spans="1:30" x14ac:dyDescent="0.25">
      <c r="A241" s="362">
        <f t="shared" si="26"/>
        <v>45530</v>
      </c>
      <c r="B241" s="26" t="s">
        <v>28</v>
      </c>
      <c r="C241" s="17"/>
      <c r="D241" s="31" t="s">
        <v>18</v>
      </c>
      <c r="E241" s="4">
        <v>4</v>
      </c>
      <c r="F241" s="42" t="s">
        <v>34</v>
      </c>
      <c r="G241" s="66"/>
      <c r="H241" s="66"/>
      <c r="I241" s="71"/>
      <c r="J241" s="51" t="s">
        <v>19</v>
      </c>
      <c r="K241" s="71"/>
      <c r="L241" s="93" t="s">
        <v>21</v>
      </c>
      <c r="M241" s="72" t="s">
        <v>23</v>
      </c>
      <c r="N241" s="71"/>
      <c r="O241" s="74" t="s">
        <v>34</v>
      </c>
      <c r="P241" s="71" t="s">
        <v>44</v>
      </c>
      <c r="Q241" s="75" t="s">
        <v>23</v>
      </c>
      <c r="R241" s="76" t="s">
        <v>20</v>
      </c>
      <c r="S241" s="190" t="s">
        <v>22</v>
      </c>
      <c r="U241" s="2">
        <f t="shared" si="21"/>
        <v>1</v>
      </c>
      <c r="V241" s="2">
        <f t="shared" si="22"/>
        <v>1</v>
      </c>
      <c r="W241" s="2">
        <f t="shared" si="23"/>
        <v>1</v>
      </c>
      <c r="X241" s="2">
        <f t="shared" si="24"/>
        <v>1</v>
      </c>
      <c r="Y241" s="2">
        <f t="shared" si="27"/>
        <v>2</v>
      </c>
      <c r="Z241" s="432"/>
      <c r="AB241" s="438"/>
      <c r="AC241" s="362">
        <f t="shared" si="25"/>
        <v>45530</v>
      </c>
      <c r="AD241" s="502" t="s">
        <v>53</v>
      </c>
    </row>
    <row r="242" spans="1:30" ht="15.75" thickBot="1" x14ac:dyDescent="0.3">
      <c r="A242" s="191">
        <f t="shared" si="26"/>
        <v>45531</v>
      </c>
      <c r="B242" s="27" t="s">
        <v>45</v>
      </c>
      <c r="C242" s="18"/>
      <c r="D242" s="32" t="s">
        <v>5</v>
      </c>
      <c r="E242" s="4"/>
      <c r="F242" s="43" t="s">
        <v>22</v>
      </c>
      <c r="G242" s="67"/>
      <c r="H242" s="67"/>
      <c r="I242" s="79"/>
      <c r="J242" s="52" t="s">
        <v>19</v>
      </c>
      <c r="K242" s="79"/>
      <c r="L242" s="95" t="s">
        <v>23</v>
      </c>
      <c r="M242" s="80" t="s">
        <v>34</v>
      </c>
      <c r="N242" s="79"/>
      <c r="O242" s="82" t="s">
        <v>23</v>
      </c>
      <c r="P242" s="79" t="s">
        <v>44</v>
      </c>
      <c r="Q242" s="83" t="s">
        <v>21</v>
      </c>
      <c r="R242" s="84" t="s">
        <v>20</v>
      </c>
      <c r="S242" s="192" t="s">
        <v>23</v>
      </c>
      <c r="U242" s="2">
        <f t="shared" si="21"/>
        <v>1</v>
      </c>
      <c r="V242" s="2">
        <f t="shared" si="22"/>
        <v>1</v>
      </c>
      <c r="W242" s="2">
        <f t="shared" si="23"/>
        <v>1</v>
      </c>
      <c r="X242" s="2">
        <f t="shared" si="24"/>
        <v>1</v>
      </c>
      <c r="Y242" s="2">
        <f t="shared" si="27"/>
        <v>3</v>
      </c>
      <c r="Z242" s="432"/>
      <c r="AB242" s="437"/>
      <c r="AC242" s="191">
        <f t="shared" si="25"/>
        <v>45531</v>
      </c>
      <c r="AD242" s="502" t="s">
        <v>53</v>
      </c>
    </row>
    <row r="243" spans="1:30" ht="16.5" thickTop="1" thickBot="1" x14ac:dyDescent="0.3">
      <c r="A243" s="191">
        <f t="shared" si="26"/>
        <v>45532</v>
      </c>
      <c r="B243" s="27" t="s">
        <v>35</v>
      </c>
      <c r="C243" s="18"/>
      <c r="D243" s="32" t="s">
        <v>11</v>
      </c>
      <c r="E243" s="4"/>
      <c r="F243" s="43" t="s">
        <v>23</v>
      </c>
      <c r="G243" s="67"/>
      <c r="H243" s="67"/>
      <c r="I243" s="79"/>
      <c r="J243" s="52" t="s">
        <v>19</v>
      </c>
      <c r="K243" s="79"/>
      <c r="L243" s="95" t="s">
        <v>22</v>
      </c>
      <c r="M243" s="80" t="s">
        <v>21</v>
      </c>
      <c r="N243" s="79"/>
      <c r="O243" s="82" t="s">
        <v>62</v>
      </c>
      <c r="P243" s="79" t="s">
        <v>44</v>
      </c>
      <c r="Q243" s="83" t="s">
        <v>23</v>
      </c>
      <c r="R243" s="84" t="s">
        <v>20</v>
      </c>
      <c r="S243" s="192" t="s">
        <v>34</v>
      </c>
      <c r="U243" s="2">
        <f t="shared" si="21"/>
        <v>1</v>
      </c>
      <c r="V243" s="2">
        <f t="shared" si="22"/>
        <v>1</v>
      </c>
      <c r="W243" s="2">
        <f t="shared" si="23"/>
        <v>1</v>
      </c>
      <c r="X243" s="2">
        <f t="shared" si="24"/>
        <v>1</v>
      </c>
      <c r="Y243" s="2">
        <f t="shared" si="27"/>
        <v>2</v>
      </c>
      <c r="Z243" s="432" t="s">
        <v>38</v>
      </c>
      <c r="AB243" s="439"/>
      <c r="AC243" s="191">
        <f t="shared" si="25"/>
        <v>45532</v>
      </c>
      <c r="AD243" s="502" t="s">
        <v>53</v>
      </c>
    </row>
    <row r="244" spans="1:30" ht="15.75" thickTop="1" x14ac:dyDescent="0.25">
      <c r="A244" s="191">
        <f t="shared" si="26"/>
        <v>45533</v>
      </c>
      <c r="B244" s="27" t="s">
        <v>46</v>
      </c>
      <c r="C244" s="18"/>
      <c r="D244" s="32" t="s">
        <v>18</v>
      </c>
      <c r="E244" s="4"/>
      <c r="F244" s="43" t="s">
        <v>20</v>
      </c>
      <c r="G244" s="67"/>
      <c r="H244" s="67"/>
      <c r="I244" s="79"/>
      <c r="J244" s="52" t="s">
        <v>19</v>
      </c>
      <c r="K244" s="79"/>
      <c r="L244" s="95" t="s">
        <v>23</v>
      </c>
      <c r="M244" s="80" t="s">
        <v>23</v>
      </c>
      <c r="N244" s="79"/>
      <c r="O244" s="82" t="s">
        <v>21</v>
      </c>
      <c r="P244" s="79" t="s">
        <v>44</v>
      </c>
      <c r="Q244" s="83" t="s">
        <v>23</v>
      </c>
      <c r="R244" s="84" t="s">
        <v>34</v>
      </c>
      <c r="S244" s="192" t="s">
        <v>22</v>
      </c>
      <c r="U244" s="2">
        <f t="shared" si="21"/>
        <v>1</v>
      </c>
      <c r="V244" s="2">
        <f t="shared" si="22"/>
        <v>1</v>
      </c>
      <c r="W244" s="2">
        <f t="shared" si="23"/>
        <v>1</v>
      </c>
      <c r="X244" s="2">
        <f t="shared" si="24"/>
        <v>1</v>
      </c>
      <c r="Y244" s="2">
        <f t="shared" si="27"/>
        <v>3</v>
      </c>
      <c r="Z244" s="432"/>
      <c r="AB244" s="31"/>
      <c r="AC244" s="191">
        <f t="shared" si="25"/>
        <v>45533</v>
      </c>
      <c r="AD244" s="502" t="s">
        <v>53</v>
      </c>
    </row>
    <row r="245" spans="1:30" x14ac:dyDescent="0.25">
      <c r="A245" s="191">
        <f t="shared" si="26"/>
        <v>45534</v>
      </c>
      <c r="B245" s="27" t="s">
        <v>40</v>
      </c>
      <c r="C245" s="18"/>
      <c r="D245" s="32" t="s">
        <v>5</v>
      </c>
      <c r="E245" s="4"/>
      <c r="F245" s="43" t="s">
        <v>22</v>
      </c>
      <c r="G245" s="67"/>
      <c r="H245" s="67"/>
      <c r="I245" s="79"/>
      <c r="J245" s="52" t="s">
        <v>34</v>
      </c>
      <c r="K245" s="79"/>
      <c r="L245" s="95" t="s">
        <v>34</v>
      </c>
      <c r="M245" s="80" t="s">
        <v>21</v>
      </c>
      <c r="N245" s="79"/>
      <c r="O245" s="82" t="s">
        <v>19</v>
      </c>
      <c r="P245" s="79" t="s">
        <v>44</v>
      </c>
      <c r="Q245" s="83" t="s">
        <v>34</v>
      </c>
      <c r="R245" s="84" t="s">
        <v>20</v>
      </c>
      <c r="S245" s="192" t="s">
        <v>23</v>
      </c>
      <c r="U245" s="2">
        <f t="shared" si="21"/>
        <v>1</v>
      </c>
      <c r="V245" s="2">
        <f t="shared" si="22"/>
        <v>1</v>
      </c>
      <c r="W245" s="2">
        <f t="shared" si="23"/>
        <v>1</v>
      </c>
      <c r="X245" s="2">
        <f t="shared" si="24"/>
        <v>1</v>
      </c>
      <c r="Y245" s="2">
        <f t="shared" si="27"/>
        <v>1</v>
      </c>
      <c r="Z245" s="432"/>
      <c r="AB245" s="32"/>
      <c r="AC245" s="191">
        <f t="shared" si="25"/>
        <v>45534</v>
      </c>
      <c r="AD245" s="502" t="s">
        <v>53</v>
      </c>
    </row>
    <row r="246" spans="1:30" x14ac:dyDescent="0.25">
      <c r="A246" s="191">
        <f t="shared" si="26"/>
        <v>45535</v>
      </c>
      <c r="B246" s="27" t="s">
        <v>41</v>
      </c>
      <c r="C246" s="18"/>
      <c r="D246" s="32" t="s">
        <v>17</v>
      </c>
      <c r="E246" s="4"/>
      <c r="F246" s="43"/>
      <c r="G246" s="67"/>
      <c r="H246" s="67"/>
      <c r="I246" s="79"/>
      <c r="J246" s="52"/>
      <c r="K246" s="79"/>
      <c r="L246" s="95"/>
      <c r="M246" s="80"/>
      <c r="N246" s="79"/>
      <c r="O246" s="82"/>
      <c r="P246" s="79"/>
      <c r="Q246" s="83"/>
      <c r="R246" s="84" t="s">
        <v>42</v>
      </c>
      <c r="S246" s="192"/>
      <c r="U246" s="2">
        <f t="shared" si="21"/>
        <v>0</v>
      </c>
      <c r="V246" s="2">
        <f t="shared" si="22"/>
        <v>0</v>
      </c>
      <c r="W246" s="2">
        <f t="shared" si="23"/>
        <v>0</v>
      </c>
      <c r="X246" s="2">
        <f t="shared" si="24"/>
        <v>0</v>
      </c>
      <c r="Y246" s="2">
        <f t="shared" si="27"/>
        <v>0</v>
      </c>
      <c r="Z246" s="432"/>
      <c r="AB246" s="32"/>
      <c r="AC246" s="191">
        <f t="shared" si="25"/>
        <v>45535</v>
      </c>
      <c r="AD246" s="502" t="s">
        <v>53</v>
      </c>
    </row>
    <row r="247" spans="1:30" ht="15.75" thickBot="1" x14ac:dyDescent="0.3">
      <c r="A247" s="193">
        <f t="shared" si="26"/>
        <v>45536</v>
      </c>
      <c r="B247" s="28" t="s">
        <v>43</v>
      </c>
      <c r="C247" s="252"/>
      <c r="D247" s="33" t="s">
        <v>17</v>
      </c>
      <c r="E247" s="6"/>
      <c r="F247" s="44"/>
      <c r="G247" s="68"/>
      <c r="H247" s="68"/>
      <c r="I247" s="87"/>
      <c r="J247" s="53"/>
      <c r="K247" s="87"/>
      <c r="L247" s="97"/>
      <c r="M247" s="88"/>
      <c r="N247" s="87"/>
      <c r="O247" s="90"/>
      <c r="P247" s="87"/>
      <c r="Q247" s="91"/>
      <c r="R247" s="92" t="s">
        <v>42</v>
      </c>
      <c r="S247" s="507"/>
      <c r="T247" s="503"/>
      <c r="U247" s="504">
        <f t="shared" si="21"/>
        <v>0</v>
      </c>
      <c r="V247" s="504">
        <f t="shared" si="22"/>
        <v>0</v>
      </c>
      <c r="W247" s="504">
        <f t="shared" si="23"/>
        <v>0</v>
      </c>
      <c r="X247" s="504">
        <f t="shared" si="24"/>
        <v>0</v>
      </c>
      <c r="Y247" s="504">
        <f t="shared" si="27"/>
        <v>0</v>
      </c>
      <c r="Z247" s="505"/>
      <c r="AA247" s="506"/>
      <c r="AB247" s="508"/>
      <c r="AC247" s="193">
        <f t="shared" si="25"/>
        <v>45536</v>
      </c>
      <c r="AD247" s="502" t="s">
        <v>53</v>
      </c>
    </row>
    <row r="248" spans="1:30" x14ac:dyDescent="0.25">
      <c r="A248" s="189">
        <f t="shared" si="26"/>
        <v>45537</v>
      </c>
      <c r="B248" s="26" t="s">
        <v>28</v>
      </c>
      <c r="C248" s="17"/>
      <c r="D248" s="31" t="s">
        <v>6</v>
      </c>
      <c r="E248" s="60">
        <v>1</v>
      </c>
      <c r="F248" s="66"/>
      <c r="G248" s="46" t="s">
        <v>22</v>
      </c>
      <c r="H248" s="8" t="s">
        <v>34</v>
      </c>
      <c r="I248" s="69" t="s">
        <v>49</v>
      </c>
      <c r="J248" s="51" t="s">
        <v>23</v>
      </c>
      <c r="K248" s="71"/>
      <c r="L248" s="93" t="s">
        <v>34</v>
      </c>
      <c r="M248" s="72" t="s">
        <v>20</v>
      </c>
      <c r="N248" s="73" t="s">
        <v>19</v>
      </c>
      <c r="O248" s="74" t="s">
        <v>23</v>
      </c>
      <c r="P248" s="71"/>
      <c r="Q248" s="75" t="s">
        <v>21</v>
      </c>
      <c r="R248" s="76" t="s">
        <v>23</v>
      </c>
      <c r="S248" s="195"/>
      <c r="U248" s="2">
        <f t="shared" si="21"/>
        <v>1</v>
      </c>
      <c r="V248" s="2">
        <f t="shared" si="22"/>
        <v>1</v>
      </c>
      <c r="W248" s="2">
        <f t="shared" si="23"/>
        <v>1</v>
      </c>
      <c r="X248" s="2">
        <f t="shared" si="24"/>
        <v>1</v>
      </c>
      <c r="Y248" s="2">
        <f t="shared" si="27"/>
        <v>3</v>
      </c>
      <c r="Z248" s="432"/>
      <c r="AA248" s="509"/>
      <c r="AB248" s="438"/>
      <c r="AC248" s="189">
        <f t="shared" si="25"/>
        <v>45537</v>
      </c>
      <c r="AD248" s="502" t="s">
        <v>53</v>
      </c>
    </row>
    <row r="249" spans="1:30" ht="15.75" thickBot="1" x14ac:dyDescent="0.3">
      <c r="A249" s="191">
        <f t="shared" si="26"/>
        <v>45538</v>
      </c>
      <c r="B249" s="27" t="s">
        <v>45</v>
      </c>
      <c r="C249" s="18"/>
      <c r="D249" s="32" t="s">
        <v>11</v>
      </c>
      <c r="E249" s="61"/>
      <c r="F249" s="67"/>
      <c r="G249" s="47" t="s">
        <v>23</v>
      </c>
      <c r="H249" s="9" t="s">
        <v>23</v>
      </c>
      <c r="I249" s="77" t="s">
        <v>49</v>
      </c>
      <c r="J249" s="52" t="s">
        <v>23</v>
      </c>
      <c r="K249" s="79"/>
      <c r="L249" s="95" t="s">
        <v>22</v>
      </c>
      <c r="M249" s="80" t="s">
        <v>20</v>
      </c>
      <c r="N249" s="81" t="s">
        <v>34</v>
      </c>
      <c r="O249" s="82" t="s">
        <v>19</v>
      </c>
      <c r="P249" s="79"/>
      <c r="Q249" s="83" t="s">
        <v>21</v>
      </c>
      <c r="R249" s="84" t="s">
        <v>34</v>
      </c>
      <c r="S249" s="196"/>
      <c r="U249" s="2">
        <f t="shared" si="21"/>
        <v>1</v>
      </c>
      <c r="V249" s="2">
        <f t="shared" si="22"/>
        <v>1</v>
      </c>
      <c r="W249" s="2">
        <f t="shared" si="23"/>
        <v>1</v>
      </c>
      <c r="X249" s="2">
        <f t="shared" si="24"/>
        <v>1</v>
      </c>
      <c r="Y249" s="2">
        <f t="shared" si="27"/>
        <v>3</v>
      </c>
      <c r="Z249" s="432"/>
      <c r="AB249" s="437"/>
      <c r="AC249" s="191">
        <f t="shared" si="25"/>
        <v>45538</v>
      </c>
      <c r="AD249" s="502" t="s">
        <v>53</v>
      </c>
    </row>
    <row r="250" spans="1:30" ht="16.5" thickTop="1" thickBot="1" x14ac:dyDescent="0.3">
      <c r="A250" s="191">
        <f t="shared" si="26"/>
        <v>45539</v>
      </c>
      <c r="B250" s="27" t="s">
        <v>35</v>
      </c>
      <c r="C250" s="18"/>
      <c r="D250" s="32" t="s">
        <v>14</v>
      </c>
      <c r="E250" s="61"/>
      <c r="F250" s="67"/>
      <c r="G250" s="47" t="s">
        <v>34</v>
      </c>
      <c r="H250" s="9" t="s">
        <v>23</v>
      </c>
      <c r="I250" s="77" t="s">
        <v>49</v>
      </c>
      <c r="J250" s="52" t="s">
        <v>23</v>
      </c>
      <c r="K250" s="79"/>
      <c r="L250" s="95" t="s">
        <v>23</v>
      </c>
      <c r="M250" s="80" t="s">
        <v>20</v>
      </c>
      <c r="N250" s="81" t="s">
        <v>19</v>
      </c>
      <c r="O250" s="82" t="s">
        <v>22</v>
      </c>
      <c r="P250" s="79"/>
      <c r="Q250" s="83" t="s">
        <v>34</v>
      </c>
      <c r="R250" s="84" t="s">
        <v>21</v>
      </c>
      <c r="S250" s="196"/>
      <c r="U250" s="2">
        <f t="shared" si="21"/>
        <v>1</v>
      </c>
      <c r="V250" s="2">
        <f t="shared" si="22"/>
        <v>1</v>
      </c>
      <c r="W250" s="2">
        <f t="shared" si="23"/>
        <v>1</v>
      </c>
      <c r="X250" s="2">
        <f t="shared" si="24"/>
        <v>1</v>
      </c>
      <c r="Y250" s="2">
        <f t="shared" si="27"/>
        <v>3</v>
      </c>
      <c r="Z250" s="432"/>
      <c r="AB250" s="439"/>
      <c r="AC250" s="191">
        <f t="shared" si="25"/>
        <v>45539</v>
      </c>
      <c r="AD250" s="502" t="s">
        <v>53</v>
      </c>
    </row>
    <row r="251" spans="1:30" ht="15.75" thickTop="1" x14ac:dyDescent="0.25">
      <c r="A251" s="191">
        <f t="shared" si="26"/>
        <v>45540</v>
      </c>
      <c r="B251" s="29" t="s">
        <v>46</v>
      </c>
      <c r="C251" s="18"/>
      <c r="D251" s="32" t="s">
        <v>6</v>
      </c>
      <c r="E251" s="61"/>
      <c r="F251" s="67"/>
      <c r="G251" s="47" t="s">
        <v>22</v>
      </c>
      <c r="H251" s="9" t="s">
        <v>23</v>
      </c>
      <c r="I251" s="79"/>
      <c r="J251" s="52" t="s">
        <v>21</v>
      </c>
      <c r="K251" s="79"/>
      <c r="L251" s="95" t="s">
        <v>20</v>
      </c>
      <c r="M251" s="80" t="s">
        <v>34</v>
      </c>
      <c r="N251" s="81" t="s">
        <v>19</v>
      </c>
      <c r="O251" s="82" t="s">
        <v>23</v>
      </c>
      <c r="P251" s="79"/>
      <c r="Q251" s="83" t="s">
        <v>23</v>
      </c>
      <c r="R251" s="84" t="s">
        <v>23</v>
      </c>
      <c r="S251" s="196"/>
      <c r="U251" s="2">
        <f t="shared" si="21"/>
        <v>1</v>
      </c>
      <c r="V251" s="2">
        <f t="shared" si="22"/>
        <v>1</v>
      </c>
      <c r="W251" s="2">
        <f t="shared" si="23"/>
        <v>1</v>
      </c>
      <c r="X251" s="2">
        <f t="shared" si="24"/>
        <v>1</v>
      </c>
      <c r="Y251" s="2">
        <f t="shared" si="27"/>
        <v>4</v>
      </c>
      <c r="Z251" s="432"/>
      <c r="AB251" s="31"/>
      <c r="AC251" s="191">
        <f t="shared" si="25"/>
        <v>45540</v>
      </c>
      <c r="AD251" s="502" t="s">
        <v>53</v>
      </c>
    </row>
    <row r="252" spans="1:30" x14ac:dyDescent="0.25">
      <c r="A252" s="191">
        <f t="shared" si="26"/>
        <v>45541</v>
      </c>
      <c r="B252" s="27" t="s">
        <v>40</v>
      </c>
      <c r="C252" s="18"/>
      <c r="D252" s="32" t="s">
        <v>11</v>
      </c>
      <c r="E252" s="61"/>
      <c r="F252" s="67"/>
      <c r="G252" s="47" t="s">
        <v>23</v>
      </c>
      <c r="H252" s="9" t="s">
        <v>21</v>
      </c>
      <c r="I252" s="79"/>
      <c r="J252" s="52" t="s">
        <v>34</v>
      </c>
      <c r="K252" s="79"/>
      <c r="L252" s="95" t="s">
        <v>22</v>
      </c>
      <c r="M252" s="80" t="s">
        <v>20</v>
      </c>
      <c r="N252" s="81" t="s">
        <v>19</v>
      </c>
      <c r="O252" s="82" t="s">
        <v>34</v>
      </c>
      <c r="P252" s="79"/>
      <c r="Q252" s="83" t="s">
        <v>23</v>
      </c>
      <c r="R252" s="84" t="s">
        <v>23</v>
      </c>
      <c r="S252" s="196"/>
      <c r="U252" s="2">
        <f t="shared" si="21"/>
        <v>1</v>
      </c>
      <c r="V252" s="2">
        <f t="shared" si="22"/>
        <v>1</v>
      </c>
      <c r="W252" s="2">
        <f t="shared" si="23"/>
        <v>1</v>
      </c>
      <c r="X252" s="2">
        <f t="shared" si="24"/>
        <v>1</v>
      </c>
      <c r="Y252" s="2">
        <f t="shared" si="27"/>
        <v>3</v>
      </c>
      <c r="Z252" s="432"/>
      <c r="AB252" s="32"/>
      <c r="AC252" s="191">
        <f t="shared" si="25"/>
        <v>45541</v>
      </c>
      <c r="AD252" s="502" t="s">
        <v>53</v>
      </c>
    </row>
    <row r="253" spans="1:30" x14ac:dyDescent="0.25">
      <c r="A253" s="191">
        <f t="shared" si="26"/>
        <v>45542</v>
      </c>
      <c r="B253" s="27" t="s">
        <v>41</v>
      </c>
      <c r="C253" s="18"/>
      <c r="D253" s="32" t="s">
        <v>12</v>
      </c>
      <c r="E253" s="61"/>
      <c r="F253" s="67"/>
      <c r="G253" s="47"/>
      <c r="H253" s="9"/>
      <c r="I253" s="79"/>
      <c r="J253" s="52"/>
      <c r="K253" s="79"/>
      <c r="L253" s="95"/>
      <c r="M253" s="80" t="s">
        <v>42</v>
      </c>
      <c r="N253" s="81"/>
      <c r="O253" s="82"/>
      <c r="P253" s="79"/>
      <c r="Q253" s="83"/>
      <c r="R253" s="84"/>
      <c r="S253" s="196"/>
      <c r="U253" s="2">
        <f t="shared" si="21"/>
        <v>0</v>
      </c>
      <c r="V253" s="2">
        <f t="shared" si="22"/>
        <v>0</v>
      </c>
      <c r="W253" s="2">
        <f t="shared" si="23"/>
        <v>0</v>
      </c>
      <c r="X253" s="2">
        <f t="shared" si="24"/>
        <v>0</v>
      </c>
      <c r="Y253" s="2">
        <f t="shared" si="27"/>
        <v>0</v>
      </c>
      <c r="Z253" s="432"/>
      <c r="AB253" s="32"/>
      <c r="AC253" s="191">
        <f t="shared" si="25"/>
        <v>45542</v>
      </c>
      <c r="AD253" s="502" t="s">
        <v>53</v>
      </c>
    </row>
    <row r="254" spans="1:30" ht="15.75" thickBot="1" x14ac:dyDescent="0.3">
      <c r="A254" s="361">
        <f t="shared" si="26"/>
        <v>45543</v>
      </c>
      <c r="B254" s="28" t="s">
        <v>43</v>
      </c>
      <c r="C254" s="21"/>
      <c r="D254" s="33" t="s">
        <v>12</v>
      </c>
      <c r="E254" s="62"/>
      <c r="F254" s="68"/>
      <c r="G254" s="48"/>
      <c r="H254" s="10"/>
      <c r="I254" s="87"/>
      <c r="J254" s="53"/>
      <c r="K254" s="87"/>
      <c r="L254" s="97"/>
      <c r="M254" s="88" t="s">
        <v>42</v>
      </c>
      <c r="N254" s="89"/>
      <c r="O254" s="90"/>
      <c r="P254" s="87"/>
      <c r="Q254" s="91"/>
      <c r="R254" s="92"/>
      <c r="S254" s="87"/>
      <c r="T254" s="503"/>
      <c r="U254" s="504">
        <f t="shared" si="21"/>
        <v>0</v>
      </c>
      <c r="V254" s="504">
        <f t="shared" si="22"/>
        <v>0</v>
      </c>
      <c r="W254" s="504">
        <f t="shared" si="23"/>
        <v>0</v>
      </c>
      <c r="X254" s="504">
        <f t="shared" si="24"/>
        <v>0</v>
      </c>
      <c r="Y254" s="504">
        <f t="shared" si="27"/>
        <v>0</v>
      </c>
      <c r="Z254" s="505"/>
      <c r="AA254" s="506"/>
      <c r="AB254" s="508"/>
      <c r="AC254" s="361">
        <f t="shared" si="25"/>
        <v>45543</v>
      </c>
      <c r="AD254" s="502" t="s">
        <v>53</v>
      </c>
    </row>
    <row r="255" spans="1:30" x14ac:dyDescent="0.25">
      <c r="A255" s="362">
        <f t="shared" si="26"/>
        <v>45544</v>
      </c>
      <c r="B255" s="26" t="s">
        <v>28</v>
      </c>
      <c r="C255" s="17"/>
      <c r="D255" s="31" t="s">
        <v>9</v>
      </c>
      <c r="E255" s="60">
        <v>2</v>
      </c>
      <c r="F255" s="66"/>
      <c r="G255" s="66"/>
      <c r="H255" s="8" t="s">
        <v>21</v>
      </c>
      <c r="I255" s="69" t="s">
        <v>20</v>
      </c>
      <c r="J255" s="51" t="s">
        <v>22</v>
      </c>
      <c r="K255" s="70" t="s">
        <v>23</v>
      </c>
      <c r="L255" s="71"/>
      <c r="M255" s="72" t="s">
        <v>23</v>
      </c>
      <c r="N255" s="71"/>
      <c r="O255" s="74" t="s">
        <v>23</v>
      </c>
      <c r="P255" s="71"/>
      <c r="Q255" s="71"/>
      <c r="R255" s="76" t="s">
        <v>34</v>
      </c>
      <c r="S255" s="190" t="s">
        <v>19</v>
      </c>
      <c r="U255" s="2">
        <f t="shared" si="21"/>
        <v>1</v>
      </c>
      <c r="V255" s="2">
        <f t="shared" si="22"/>
        <v>1</v>
      </c>
      <c r="W255" s="2">
        <f t="shared" si="23"/>
        <v>1</v>
      </c>
      <c r="X255" s="2">
        <f t="shared" si="24"/>
        <v>1</v>
      </c>
      <c r="Y255" s="2">
        <f t="shared" si="27"/>
        <v>3</v>
      </c>
      <c r="Z255" s="432"/>
      <c r="AB255" s="438"/>
      <c r="AC255" s="362">
        <f t="shared" si="25"/>
        <v>45544</v>
      </c>
      <c r="AD255" s="502" t="s">
        <v>53</v>
      </c>
    </row>
    <row r="256" spans="1:30" ht="15.75" thickBot="1" x14ac:dyDescent="0.3">
      <c r="A256" s="191">
        <f t="shared" si="26"/>
        <v>45545</v>
      </c>
      <c r="B256" s="27" t="s">
        <v>45</v>
      </c>
      <c r="C256" s="18"/>
      <c r="D256" s="32" t="s">
        <v>17</v>
      </c>
      <c r="E256" s="61"/>
      <c r="F256" s="67"/>
      <c r="G256" s="67"/>
      <c r="H256" s="9" t="s">
        <v>19</v>
      </c>
      <c r="I256" s="77" t="s">
        <v>20</v>
      </c>
      <c r="J256" s="52" t="s">
        <v>23</v>
      </c>
      <c r="K256" s="78" t="s">
        <v>23</v>
      </c>
      <c r="L256" s="79"/>
      <c r="M256" s="80" t="s">
        <v>34</v>
      </c>
      <c r="N256" s="79"/>
      <c r="O256" s="82" t="s">
        <v>21</v>
      </c>
      <c r="P256" s="79"/>
      <c r="Q256" s="79"/>
      <c r="R256" s="84" t="s">
        <v>22</v>
      </c>
      <c r="S256" s="192" t="s">
        <v>34</v>
      </c>
      <c r="U256" s="2">
        <f t="shared" si="21"/>
        <v>1</v>
      </c>
      <c r="V256" s="2">
        <f t="shared" si="22"/>
        <v>1</v>
      </c>
      <c r="W256" s="2">
        <f t="shared" si="23"/>
        <v>1</v>
      </c>
      <c r="X256" s="2">
        <f t="shared" si="24"/>
        <v>1</v>
      </c>
      <c r="Y256" s="2">
        <f t="shared" si="27"/>
        <v>2</v>
      </c>
      <c r="Z256" s="432"/>
      <c r="AB256" s="437"/>
      <c r="AC256" s="191">
        <f t="shared" si="25"/>
        <v>45545</v>
      </c>
      <c r="AD256" s="502" t="s">
        <v>53</v>
      </c>
    </row>
    <row r="257" spans="1:30" ht="16.5" thickTop="1" thickBot="1" x14ac:dyDescent="0.3">
      <c r="A257" s="191">
        <f t="shared" si="26"/>
        <v>45546</v>
      </c>
      <c r="B257" s="27" t="s">
        <v>35</v>
      </c>
      <c r="C257" s="18"/>
      <c r="D257" s="32" t="s">
        <v>7</v>
      </c>
      <c r="E257" s="61"/>
      <c r="F257" s="67"/>
      <c r="G257" s="67"/>
      <c r="H257" s="9" t="s">
        <v>22</v>
      </c>
      <c r="I257" s="77" t="s">
        <v>20</v>
      </c>
      <c r="J257" s="52" t="s">
        <v>23</v>
      </c>
      <c r="K257" s="78" t="s">
        <v>34</v>
      </c>
      <c r="L257" s="79"/>
      <c r="M257" s="80" t="s">
        <v>23</v>
      </c>
      <c r="N257" s="79"/>
      <c r="O257" s="82" t="s">
        <v>21</v>
      </c>
      <c r="P257" s="79"/>
      <c r="Q257" s="79"/>
      <c r="R257" s="84" t="s">
        <v>23</v>
      </c>
      <c r="S257" s="192" t="s">
        <v>19</v>
      </c>
      <c r="U257" s="2">
        <f t="shared" si="21"/>
        <v>1</v>
      </c>
      <c r="V257" s="2">
        <f t="shared" si="22"/>
        <v>1</v>
      </c>
      <c r="W257" s="2">
        <f t="shared" si="23"/>
        <v>1</v>
      </c>
      <c r="X257" s="2">
        <f t="shared" si="24"/>
        <v>1</v>
      </c>
      <c r="Y257" s="2">
        <f t="shared" si="27"/>
        <v>3</v>
      </c>
      <c r="Z257" s="432" t="s">
        <v>38</v>
      </c>
      <c r="AB257" s="439"/>
      <c r="AC257" s="191">
        <f t="shared" si="25"/>
        <v>45546</v>
      </c>
      <c r="AD257" s="502" t="s">
        <v>53</v>
      </c>
    </row>
    <row r="258" spans="1:30" ht="15.75" thickTop="1" x14ac:dyDescent="0.25">
      <c r="A258" s="191">
        <f t="shared" si="26"/>
        <v>45547</v>
      </c>
      <c r="B258" s="27" t="s">
        <v>46</v>
      </c>
      <c r="C258" s="18"/>
      <c r="D258" s="32" t="s">
        <v>10</v>
      </c>
      <c r="E258" s="61"/>
      <c r="F258" s="67"/>
      <c r="G258" s="67"/>
      <c r="H258" s="9" t="s">
        <v>23</v>
      </c>
      <c r="I258" s="77" t="s">
        <v>34</v>
      </c>
      <c r="J258" s="52" t="s">
        <v>23</v>
      </c>
      <c r="K258" s="78" t="s">
        <v>22</v>
      </c>
      <c r="L258" s="79"/>
      <c r="M258" s="80" t="s">
        <v>21</v>
      </c>
      <c r="N258" s="79"/>
      <c r="O258" s="82" t="s">
        <v>23</v>
      </c>
      <c r="P258" s="79"/>
      <c r="Q258" s="79"/>
      <c r="R258" s="84" t="s">
        <v>20</v>
      </c>
      <c r="S258" s="192" t="s">
        <v>19</v>
      </c>
      <c r="U258" s="2">
        <f t="shared" si="21"/>
        <v>1</v>
      </c>
      <c r="V258" s="2">
        <f t="shared" si="22"/>
        <v>1</v>
      </c>
      <c r="W258" s="2">
        <f t="shared" si="23"/>
        <v>1</v>
      </c>
      <c r="X258" s="2">
        <f t="shared" si="24"/>
        <v>1</v>
      </c>
      <c r="Y258" s="2">
        <f t="shared" si="27"/>
        <v>3</v>
      </c>
      <c r="Z258" s="432"/>
      <c r="AB258" s="31"/>
      <c r="AC258" s="191">
        <f t="shared" si="25"/>
        <v>45547</v>
      </c>
      <c r="AD258" s="502" t="s">
        <v>53</v>
      </c>
    </row>
    <row r="259" spans="1:30" x14ac:dyDescent="0.25">
      <c r="A259" s="191">
        <f t="shared" si="26"/>
        <v>45548</v>
      </c>
      <c r="B259" s="27" t="s">
        <v>40</v>
      </c>
      <c r="C259" s="18"/>
      <c r="D259" s="32" t="s">
        <v>17</v>
      </c>
      <c r="E259" s="61"/>
      <c r="F259" s="67"/>
      <c r="G259" s="67"/>
      <c r="H259" s="9" t="s">
        <v>34</v>
      </c>
      <c r="I259" s="77" t="s">
        <v>20</v>
      </c>
      <c r="J259" s="52" t="s">
        <v>34</v>
      </c>
      <c r="K259" s="78" t="s">
        <v>23</v>
      </c>
      <c r="L259" s="79"/>
      <c r="M259" s="80" t="s">
        <v>21</v>
      </c>
      <c r="N259" s="79"/>
      <c r="O259" s="82" t="s">
        <v>34</v>
      </c>
      <c r="P259" s="79"/>
      <c r="Q259" s="79"/>
      <c r="R259" s="84" t="s">
        <v>22</v>
      </c>
      <c r="S259" s="192" t="s">
        <v>19</v>
      </c>
      <c r="U259" s="2">
        <f t="shared" si="21"/>
        <v>1</v>
      </c>
      <c r="V259" s="2">
        <f t="shared" si="22"/>
        <v>1</v>
      </c>
      <c r="W259" s="2">
        <f t="shared" si="23"/>
        <v>1</v>
      </c>
      <c r="X259" s="2">
        <f t="shared" si="24"/>
        <v>1</v>
      </c>
      <c r="Y259" s="2">
        <f t="shared" si="27"/>
        <v>1</v>
      </c>
      <c r="Z259" s="432"/>
      <c r="AB259" s="32"/>
      <c r="AC259" s="191">
        <f t="shared" si="25"/>
        <v>45548</v>
      </c>
      <c r="AD259" s="502" t="s">
        <v>53</v>
      </c>
    </row>
    <row r="260" spans="1:30" x14ac:dyDescent="0.25">
      <c r="A260" s="191">
        <f t="shared" si="26"/>
        <v>45549</v>
      </c>
      <c r="B260" s="27" t="s">
        <v>41</v>
      </c>
      <c r="C260" s="364" t="s">
        <v>33</v>
      </c>
      <c r="D260" s="32" t="s">
        <v>8</v>
      </c>
      <c r="E260" s="61"/>
      <c r="F260" s="67"/>
      <c r="G260" s="67"/>
      <c r="H260" s="9"/>
      <c r="I260" s="77" t="s">
        <v>42</v>
      </c>
      <c r="J260" s="52"/>
      <c r="K260" s="78"/>
      <c r="L260" s="79"/>
      <c r="M260" s="80"/>
      <c r="N260" s="79"/>
      <c r="O260" s="82"/>
      <c r="P260" s="79"/>
      <c r="Q260" s="79"/>
      <c r="R260" s="84"/>
      <c r="S260" s="192"/>
      <c r="U260" s="2">
        <f t="shared" ref="U260:U323" si="28">COUNTIF(F260:S260,"POD 1")</f>
        <v>0</v>
      </c>
      <c r="V260" s="2">
        <f t="shared" ref="V260:V323" si="29">COUNTIF(F260:S260,"POD 2")</f>
        <v>0</v>
      </c>
      <c r="W260" s="2">
        <f t="shared" ref="W260:W323" si="30">COUNTIF(F260:S260,"Back-up")</f>
        <v>0</v>
      </c>
      <c r="X260" s="2">
        <f t="shared" ref="X260:X323" si="31">COUNTIF(F260:S260,"Outreach")+COUNTIF(F260:S260,"Outreach/QF")</f>
        <v>0</v>
      </c>
      <c r="Y260" s="2">
        <f t="shared" si="27"/>
        <v>0</v>
      </c>
      <c r="Z260" s="432"/>
      <c r="AB260" s="32"/>
      <c r="AC260" s="191">
        <f t="shared" ref="AC260:AC323" si="32">AC259+1</f>
        <v>45549</v>
      </c>
      <c r="AD260" s="502" t="s">
        <v>53</v>
      </c>
    </row>
    <row r="261" spans="1:30" ht="15.75" thickBot="1" x14ac:dyDescent="0.3">
      <c r="A261" s="193">
        <f t="shared" ref="A261:A324" si="33">A260+1</f>
        <v>45550</v>
      </c>
      <c r="B261" s="28" t="s">
        <v>43</v>
      </c>
      <c r="C261" s="365" t="s">
        <v>33</v>
      </c>
      <c r="D261" s="33" t="s">
        <v>8</v>
      </c>
      <c r="E261" s="62"/>
      <c r="F261" s="68"/>
      <c r="G261" s="68"/>
      <c r="H261" s="10"/>
      <c r="I261" s="85" t="s">
        <v>42</v>
      </c>
      <c r="J261" s="53"/>
      <c r="K261" s="86"/>
      <c r="L261" s="87"/>
      <c r="M261" s="88"/>
      <c r="N261" s="87"/>
      <c r="O261" s="90"/>
      <c r="P261" s="87"/>
      <c r="Q261" s="87"/>
      <c r="R261" s="92"/>
      <c r="S261" s="507"/>
      <c r="T261" s="503"/>
      <c r="U261" s="504">
        <f t="shared" si="28"/>
        <v>0</v>
      </c>
      <c r="V261" s="504">
        <f t="shared" si="29"/>
        <v>0</v>
      </c>
      <c r="W261" s="504">
        <f t="shared" si="30"/>
        <v>0</v>
      </c>
      <c r="X261" s="504">
        <f t="shared" si="31"/>
        <v>0</v>
      </c>
      <c r="Y261" s="504">
        <f t="shared" ref="Y261:Y324" si="34">COUNTIF(F261:S261,"CST")</f>
        <v>0</v>
      </c>
      <c r="Z261" s="505"/>
      <c r="AA261" s="506"/>
      <c r="AB261" s="508"/>
      <c r="AC261" s="193">
        <f t="shared" si="32"/>
        <v>45550</v>
      </c>
      <c r="AD261" s="502" t="s">
        <v>53</v>
      </c>
    </row>
    <row r="262" spans="1:30" x14ac:dyDescent="0.25">
      <c r="A262" s="189">
        <f t="shared" si="33"/>
        <v>45551</v>
      </c>
      <c r="B262" s="26" t="s">
        <v>28</v>
      </c>
      <c r="C262" s="366" t="s">
        <v>33</v>
      </c>
      <c r="D262" s="31" t="s">
        <v>14</v>
      </c>
      <c r="E262" s="4">
        <v>3</v>
      </c>
      <c r="F262" s="42" t="s">
        <v>34</v>
      </c>
      <c r="G262" s="46" t="s">
        <v>20</v>
      </c>
      <c r="H262" s="66"/>
      <c r="I262" s="69" t="s">
        <v>49</v>
      </c>
      <c r="J262" s="51" t="s">
        <v>23</v>
      </c>
      <c r="K262" s="70" t="s">
        <v>19</v>
      </c>
      <c r="L262" s="93" t="s">
        <v>21</v>
      </c>
      <c r="M262" s="72" t="s">
        <v>34</v>
      </c>
      <c r="N262" s="73" t="s">
        <v>34</v>
      </c>
      <c r="O262" s="74" t="s">
        <v>22</v>
      </c>
      <c r="P262" s="71" t="s">
        <v>44</v>
      </c>
      <c r="Q262" s="71"/>
      <c r="R262" s="71"/>
      <c r="S262" s="195"/>
      <c r="U262" s="2">
        <f t="shared" si="28"/>
        <v>1</v>
      </c>
      <c r="V262" s="2">
        <f t="shared" si="29"/>
        <v>1</v>
      </c>
      <c r="W262" s="2">
        <f t="shared" si="30"/>
        <v>1</v>
      </c>
      <c r="X262" s="2">
        <f t="shared" si="31"/>
        <v>1</v>
      </c>
      <c r="Y262" s="2">
        <f t="shared" si="34"/>
        <v>1</v>
      </c>
      <c r="Z262" s="432"/>
      <c r="AB262" s="438"/>
      <c r="AC262" s="189">
        <f t="shared" si="32"/>
        <v>45551</v>
      </c>
      <c r="AD262" s="502" t="s">
        <v>53</v>
      </c>
    </row>
    <row r="263" spans="1:30" ht="15.75" thickBot="1" x14ac:dyDescent="0.3">
      <c r="A263" s="191">
        <f t="shared" si="33"/>
        <v>45552</v>
      </c>
      <c r="B263" s="27" t="s">
        <v>45</v>
      </c>
      <c r="C263" s="364" t="s">
        <v>33</v>
      </c>
      <c r="D263" s="32" t="s">
        <v>12</v>
      </c>
      <c r="E263" s="4"/>
      <c r="F263" s="43" t="s">
        <v>23</v>
      </c>
      <c r="G263" s="47" t="s">
        <v>20</v>
      </c>
      <c r="H263" s="67"/>
      <c r="I263" s="77" t="s">
        <v>49</v>
      </c>
      <c r="J263" s="52" t="s">
        <v>23</v>
      </c>
      <c r="K263" s="78" t="s">
        <v>34</v>
      </c>
      <c r="L263" s="95" t="s">
        <v>19</v>
      </c>
      <c r="M263" s="80" t="s">
        <v>22</v>
      </c>
      <c r="N263" s="81" t="s">
        <v>21</v>
      </c>
      <c r="O263" s="82" t="s">
        <v>23</v>
      </c>
      <c r="P263" s="79" t="s">
        <v>44</v>
      </c>
      <c r="Q263" s="79"/>
      <c r="R263" s="79"/>
      <c r="S263" s="196"/>
      <c r="U263" s="2">
        <f t="shared" si="28"/>
        <v>1</v>
      </c>
      <c r="V263" s="2">
        <f t="shared" si="29"/>
        <v>1</v>
      </c>
      <c r="W263" s="2">
        <f t="shared" si="30"/>
        <v>1</v>
      </c>
      <c r="X263" s="2">
        <f t="shared" si="31"/>
        <v>1</v>
      </c>
      <c r="Y263" s="2">
        <f t="shared" si="34"/>
        <v>3</v>
      </c>
      <c r="Z263" s="432"/>
      <c r="AB263" s="437"/>
      <c r="AC263" s="191">
        <f t="shared" si="32"/>
        <v>45552</v>
      </c>
      <c r="AD263" s="502" t="s">
        <v>53</v>
      </c>
    </row>
    <row r="264" spans="1:30" ht="16.5" thickTop="1" thickBot="1" x14ac:dyDescent="0.3">
      <c r="A264" s="191">
        <f t="shared" si="33"/>
        <v>45553</v>
      </c>
      <c r="B264" s="27" t="s">
        <v>35</v>
      </c>
      <c r="C264" s="364" t="s">
        <v>33</v>
      </c>
      <c r="D264" s="32" t="s">
        <v>11</v>
      </c>
      <c r="E264" s="4"/>
      <c r="F264" s="43" t="s">
        <v>23</v>
      </c>
      <c r="G264" s="47" t="s">
        <v>20</v>
      </c>
      <c r="H264" s="67"/>
      <c r="I264" s="77" t="s">
        <v>49</v>
      </c>
      <c r="J264" s="52" t="s">
        <v>21</v>
      </c>
      <c r="K264" s="78" t="s">
        <v>19</v>
      </c>
      <c r="L264" s="95" t="s">
        <v>22</v>
      </c>
      <c r="M264" s="80" t="s">
        <v>23</v>
      </c>
      <c r="N264" s="81" t="s">
        <v>23</v>
      </c>
      <c r="O264" s="82" t="s">
        <v>34</v>
      </c>
      <c r="P264" s="79" t="s">
        <v>44</v>
      </c>
      <c r="Q264" s="79"/>
      <c r="R264" s="79"/>
      <c r="S264" s="196"/>
      <c r="U264" s="2">
        <f t="shared" si="28"/>
        <v>1</v>
      </c>
      <c r="V264" s="2">
        <f t="shared" si="29"/>
        <v>1</v>
      </c>
      <c r="W264" s="2">
        <f t="shared" si="30"/>
        <v>1</v>
      </c>
      <c r="X264" s="2">
        <f t="shared" si="31"/>
        <v>1</v>
      </c>
      <c r="Y264" s="2">
        <f t="shared" si="34"/>
        <v>3</v>
      </c>
      <c r="Z264" s="432"/>
      <c r="AB264" s="439"/>
      <c r="AC264" s="191">
        <f t="shared" si="32"/>
        <v>45553</v>
      </c>
      <c r="AD264" s="502" t="s">
        <v>53</v>
      </c>
    </row>
    <row r="265" spans="1:30" ht="15.75" thickTop="1" x14ac:dyDescent="0.25">
      <c r="A265" s="191">
        <f t="shared" si="33"/>
        <v>45554</v>
      </c>
      <c r="B265" s="27" t="s">
        <v>46</v>
      </c>
      <c r="C265" s="364" t="s">
        <v>33</v>
      </c>
      <c r="D265" s="32" t="s">
        <v>14</v>
      </c>
      <c r="E265" s="4"/>
      <c r="F265" s="43" t="s">
        <v>21</v>
      </c>
      <c r="G265" s="47" t="s">
        <v>34</v>
      </c>
      <c r="H265" s="67"/>
      <c r="I265" s="79"/>
      <c r="J265" s="52" t="s">
        <v>23</v>
      </c>
      <c r="K265" s="78" t="s">
        <v>19</v>
      </c>
      <c r="L265" s="95" t="s">
        <v>23</v>
      </c>
      <c r="M265" s="80" t="s">
        <v>20</v>
      </c>
      <c r="N265" s="81" t="s">
        <v>23</v>
      </c>
      <c r="O265" s="82" t="s">
        <v>22</v>
      </c>
      <c r="P265" s="79" t="s">
        <v>44</v>
      </c>
      <c r="Q265" s="79"/>
      <c r="R265" s="79"/>
      <c r="S265" s="196"/>
      <c r="U265" s="2">
        <f t="shared" si="28"/>
        <v>1</v>
      </c>
      <c r="V265" s="2">
        <f t="shared" si="29"/>
        <v>1</v>
      </c>
      <c r="W265" s="2">
        <f t="shared" si="30"/>
        <v>1</v>
      </c>
      <c r="X265" s="2">
        <f t="shared" si="31"/>
        <v>1</v>
      </c>
      <c r="Y265" s="2">
        <f t="shared" si="34"/>
        <v>3</v>
      </c>
      <c r="Z265" s="432"/>
      <c r="AB265" s="31"/>
      <c r="AC265" s="191">
        <f t="shared" si="32"/>
        <v>45554</v>
      </c>
      <c r="AD265" s="502" t="s">
        <v>53</v>
      </c>
    </row>
    <row r="266" spans="1:30" x14ac:dyDescent="0.25">
      <c r="A266" s="191">
        <f t="shared" si="33"/>
        <v>45555</v>
      </c>
      <c r="B266" s="27" t="s">
        <v>40</v>
      </c>
      <c r="C266" s="364" t="s">
        <v>33</v>
      </c>
      <c r="D266" s="32" t="s">
        <v>12</v>
      </c>
      <c r="E266" s="4"/>
      <c r="F266" s="43" t="s">
        <v>23</v>
      </c>
      <c r="G266" s="47" t="s">
        <v>20</v>
      </c>
      <c r="H266" s="67"/>
      <c r="I266" s="79"/>
      <c r="J266" s="52" t="s">
        <v>34</v>
      </c>
      <c r="K266" s="78" t="s">
        <v>19</v>
      </c>
      <c r="L266" s="95" t="s">
        <v>34</v>
      </c>
      <c r="M266" s="80" t="s">
        <v>22</v>
      </c>
      <c r="N266" s="81" t="s">
        <v>21</v>
      </c>
      <c r="O266" s="82" t="s">
        <v>23</v>
      </c>
      <c r="P266" s="2" t="s">
        <v>44</v>
      </c>
      <c r="Q266" s="79"/>
      <c r="R266" s="79"/>
      <c r="S266" s="196"/>
      <c r="U266" s="2">
        <f t="shared" si="28"/>
        <v>1</v>
      </c>
      <c r="V266" s="2">
        <f t="shared" si="29"/>
        <v>1</v>
      </c>
      <c r="W266" s="2">
        <f t="shared" si="30"/>
        <v>1</v>
      </c>
      <c r="X266" s="2">
        <f t="shared" si="31"/>
        <v>1</v>
      </c>
      <c r="Y266" s="2">
        <f t="shared" si="34"/>
        <v>2</v>
      </c>
      <c r="Z266" s="432"/>
      <c r="AB266" s="32"/>
      <c r="AC266" s="191">
        <f t="shared" si="32"/>
        <v>45555</v>
      </c>
      <c r="AD266" s="502" t="s">
        <v>53</v>
      </c>
    </row>
    <row r="267" spans="1:30" x14ac:dyDescent="0.25">
      <c r="A267" s="191">
        <f t="shared" si="33"/>
        <v>45556</v>
      </c>
      <c r="B267" s="27" t="s">
        <v>41</v>
      </c>
      <c r="C267" s="364" t="s">
        <v>33</v>
      </c>
      <c r="D267" s="32" t="s">
        <v>6</v>
      </c>
      <c r="E267" s="4"/>
      <c r="F267" s="43"/>
      <c r="G267" s="47" t="s">
        <v>42</v>
      </c>
      <c r="H267" s="67"/>
      <c r="I267" s="79"/>
      <c r="J267" s="52"/>
      <c r="K267" s="78"/>
      <c r="L267" s="95"/>
      <c r="M267" s="80"/>
      <c r="N267" s="81"/>
      <c r="O267" s="82"/>
      <c r="P267" s="79"/>
      <c r="Q267" s="79"/>
      <c r="R267" s="79"/>
      <c r="S267" s="196"/>
      <c r="U267" s="2">
        <f t="shared" si="28"/>
        <v>0</v>
      </c>
      <c r="V267" s="2">
        <f t="shared" si="29"/>
        <v>0</v>
      </c>
      <c r="W267" s="2">
        <f t="shared" si="30"/>
        <v>0</v>
      </c>
      <c r="X267" s="2">
        <f t="shared" si="31"/>
        <v>0</v>
      </c>
      <c r="Y267" s="2">
        <f t="shared" si="34"/>
        <v>0</v>
      </c>
      <c r="Z267" s="432"/>
      <c r="AB267" s="32"/>
      <c r="AC267" s="191">
        <f t="shared" si="32"/>
        <v>45556</v>
      </c>
      <c r="AD267" s="502" t="s">
        <v>53</v>
      </c>
    </row>
    <row r="268" spans="1:30" ht="15.75" thickBot="1" x14ac:dyDescent="0.3">
      <c r="A268" s="361">
        <f t="shared" si="33"/>
        <v>45557</v>
      </c>
      <c r="B268" s="28" t="s">
        <v>43</v>
      </c>
      <c r="C268" s="365" t="s">
        <v>33</v>
      </c>
      <c r="D268" s="33" t="s">
        <v>6</v>
      </c>
      <c r="E268" s="6"/>
      <c r="F268" s="44"/>
      <c r="G268" s="48" t="s">
        <v>42</v>
      </c>
      <c r="H268" s="68"/>
      <c r="I268" s="87"/>
      <c r="J268" s="53"/>
      <c r="K268" s="86"/>
      <c r="L268" s="97"/>
      <c r="M268" s="88"/>
      <c r="N268" s="89"/>
      <c r="O268" s="90"/>
      <c r="P268" s="87"/>
      <c r="Q268" s="87"/>
      <c r="R268" s="87"/>
      <c r="S268" s="87"/>
      <c r="T268" s="503"/>
      <c r="U268" s="504">
        <f t="shared" si="28"/>
        <v>0</v>
      </c>
      <c r="V268" s="504">
        <f t="shared" si="29"/>
        <v>0</v>
      </c>
      <c r="W268" s="504">
        <f t="shared" si="30"/>
        <v>0</v>
      </c>
      <c r="X268" s="504">
        <f t="shared" si="31"/>
        <v>0</v>
      </c>
      <c r="Y268" s="504">
        <f t="shared" si="34"/>
        <v>0</v>
      </c>
      <c r="Z268" s="505"/>
      <c r="AA268" s="506"/>
      <c r="AB268" s="508"/>
      <c r="AC268" s="361">
        <f t="shared" si="32"/>
        <v>45557</v>
      </c>
      <c r="AD268" s="502" t="s">
        <v>53</v>
      </c>
    </row>
    <row r="269" spans="1:30" x14ac:dyDescent="0.25">
      <c r="A269" s="362">
        <f t="shared" si="33"/>
        <v>45558</v>
      </c>
      <c r="B269" s="26" t="s">
        <v>28</v>
      </c>
      <c r="C269" s="366" t="s">
        <v>33</v>
      </c>
      <c r="D269" s="31" t="s">
        <v>18</v>
      </c>
      <c r="E269" s="4">
        <v>4</v>
      </c>
      <c r="F269" s="42" t="s">
        <v>21</v>
      </c>
      <c r="G269" s="66"/>
      <c r="H269" s="66"/>
      <c r="I269" s="71"/>
      <c r="J269" s="51" t="s">
        <v>23</v>
      </c>
      <c r="K269" s="71"/>
      <c r="L269" s="93" t="s">
        <v>20</v>
      </c>
      <c r="M269" s="72" t="s">
        <v>34</v>
      </c>
      <c r="N269" s="71"/>
      <c r="O269" s="74" t="s">
        <v>23</v>
      </c>
      <c r="P269" s="94" t="s">
        <v>19</v>
      </c>
      <c r="Q269" s="75" t="s">
        <v>34</v>
      </c>
      <c r="R269" s="76" t="s">
        <v>23</v>
      </c>
      <c r="S269" s="190" t="s">
        <v>22</v>
      </c>
      <c r="U269" s="2">
        <f t="shared" si="28"/>
        <v>1</v>
      </c>
      <c r="V269" s="2">
        <f t="shared" si="29"/>
        <v>1</v>
      </c>
      <c r="W269" s="2">
        <f t="shared" si="30"/>
        <v>1</v>
      </c>
      <c r="X269" s="2">
        <f t="shared" si="31"/>
        <v>1</v>
      </c>
      <c r="Y269" s="2">
        <f t="shared" si="34"/>
        <v>3</v>
      </c>
      <c r="Z269" s="432"/>
      <c r="AB269" s="438"/>
      <c r="AC269" s="362">
        <f t="shared" si="32"/>
        <v>45558</v>
      </c>
      <c r="AD269" s="502" t="s">
        <v>53</v>
      </c>
    </row>
    <row r="270" spans="1:30" ht="15.75" thickBot="1" x14ac:dyDescent="0.3">
      <c r="A270" s="191">
        <f t="shared" si="33"/>
        <v>45559</v>
      </c>
      <c r="B270" s="27" t="s">
        <v>45</v>
      </c>
      <c r="C270" s="364" t="s">
        <v>33</v>
      </c>
      <c r="D270" s="32" t="s">
        <v>16</v>
      </c>
      <c r="E270" s="4"/>
      <c r="F270" s="43" t="s">
        <v>19</v>
      </c>
      <c r="G270" s="67"/>
      <c r="H270" s="67"/>
      <c r="I270" s="79"/>
      <c r="J270" s="52" t="s">
        <v>21</v>
      </c>
      <c r="K270" s="79"/>
      <c r="L270" s="95" t="s">
        <v>20</v>
      </c>
      <c r="M270" s="80" t="s">
        <v>23</v>
      </c>
      <c r="N270" s="79"/>
      <c r="O270" s="82" t="s">
        <v>23</v>
      </c>
      <c r="P270" s="96" t="s">
        <v>34</v>
      </c>
      <c r="Q270" s="83" t="s">
        <v>22</v>
      </c>
      <c r="R270" s="84" t="s">
        <v>23</v>
      </c>
      <c r="S270" s="192" t="s">
        <v>23</v>
      </c>
      <c r="U270" s="2">
        <f t="shared" si="28"/>
        <v>1</v>
      </c>
      <c r="V270" s="2">
        <f t="shared" si="29"/>
        <v>1</v>
      </c>
      <c r="W270" s="2">
        <f t="shared" si="30"/>
        <v>1</v>
      </c>
      <c r="X270" s="2">
        <f t="shared" si="31"/>
        <v>1</v>
      </c>
      <c r="Y270" s="2">
        <f t="shared" si="34"/>
        <v>4</v>
      </c>
      <c r="Z270" s="432"/>
      <c r="AB270" s="437"/>
      <c r="AC270" s="191">
        <f t="shared" si="32"/>
        <v>45559</v>
      </c>
      <c r="AD270" s="502" t="s">
        <v>53</v>
      </c>
    </row>
    <row r="271" spans="1:30" ht="16.5" thickTop="1" thickBot="1" x14ac:dyDescent="0.3">
      <c r="A271" s="191">
        <f t="shared" si="33"/>
        <v>45560</v>
      </c>
      <c r="B271" s="27" t="s">
        <v>35</v>
      </c>
      <c r="C271" s="364" t="s">
        <v>33</v>
      </c>
      <c r="D271" s="32" t="s">
        <v>5</v>
      </c>
      <c r="E271" s="4"/>
      <c r="F271" s="43" t="s">
        <v>22</v>
      </c>
      <c r="G271" s="67"/>
      <c r="H271" s="67"/>
      <c r="I271" s="79"/>
      <c r="J271" s="52" t="s">
        <v>21</v>
      </c>
      <c r="K271" s="79"/>
      <c r="L271" s="95" t="s">
        <v>20</v>
      </c>
      <c r="M271" s="80" t="s">
        <v>23</v>
      </c>
      <c r="N271" s="79"/>
      <c r="O271" s="82" t="s">
        <v>62</v>
      </c>
      <c r="P271" s="96" t="s">
        <v>19</v>
      </c>
      <c r="Q271" s="83" t="s">
        <v>23</v>
      </c>
      <c r="R271" s="84" t="s">
        <v>23</v>
      </c>
      <c r="S271" s="192" t="s">
        <v>34</v>
      </c>
      <c r="U271" s="2">
        <f t="shared" si="28"/>
        <v>1</v>
      </c>
      <c r="V271" s="2">
        <f t="shared" si="29"/>
        <v>1</v>
      </c>
      <c r="W271" s="2">
        <f t="shared" si="30"/>
        <v>1</v>
      </c>
      <c r="X271" s="2">
        <f t="shared" si="31"/>
        <v>1</v>
      </c>
      <c r="Y271" s="2">
        <f t="shared" si="34"/>
        <v>3</v>
      </c>
      <c r="Z271" s="432" t="s">
        <v>38</v>
      </c>
      <c r="AB271" s="439"/>
      <c r="AC271" s="191">
        <f t="shared" si="32"/>
        <v>45560</v>
      </c>
      <c r="AD271" s="502" t="s">
        <v>53</v>
      </c>
    </row>
    <row r="272" spans="1:30" ht="15.75" thickTop="1" x14ac:dyDescent="0.25">
      <c r="A272" s="191">
        <f t="shared" si="33"/>
        <v>45561</v>
      </c>
      <c r="B272" s="27" t="s">
        <v>46</v>
      </c>
      <c r="C272" s="364" t="s">
        <v>33</v>
      </c>
      <c r="D272" s="32" t="s">
        <v>18</v>
      </c>
      <c r="E272" s="4"/>
      <c r="F272" s="43" t="s">
        <v>23</v>
      </c>
      <c r="G272" s="67"/>
      <c r="H272" s="67"/>
      <c r="I272" s="79"/>
      <c r="J272" s="52" t="s">
        <v>23</v>
      </c>
      <c r="K272" s="79"/>
      <c r="L272" s="95" t="s">
        <v>34</v>
      </c>
      <c r="M272" s="80" t="s">
        <v>21</v>
      </c>
      <c r="N272" s="79"/>
      <c r="O272" s="82" t="s">
        <v>34</v>
      </c>
      <c r="P272" s="96" t="s">
        <v>19</v>
      </c>
      <c r="Q272" s="83" t="s">
        <v>20</v>
      </c>
      <c r="R272" s="84" t="s">
        <v>23</v>
      </c>
      <c r="S272" s="192" t="s">
        <v>22</v>
      </c>
      <c r="U272" s="2">
        <f t="shared" si="28"/>
        <v>1</v>
      </c>
      <c r="V272" s="2">
        <f t="shared" si="29"/>
        <v>1</v>
      </c>
      <c r="W272" s="2">
        <f t="shared" si="30"/>
        <v>1</v>
      </c>
      <c r="X272" s="2">
        <f t="shared" si="31"/>
        <v>1</v>
      </c>
      <c r="Y272" s="2">
        <f t="shared" si="34"/>
        <v>3</v>
      </c>
      <c r="Z272" s="432"/>
      <c r="AB272" s="31"/>
      <c r="AC272" s="191">
        <f t="shared" si="32"/>
        <v>45561</v>
      </c>
      <c r="AD272" s="502" t="s">
        <v>53</v>
      </c>
    </row>
    <row r="273" spans="1:30" x14ac:dyDescent="0.25">
      <c r="A273" s="191">
        <f t="shared" si="33"/>
        <v>45562</v>
      </c>
      <c r="B273" s="27" t="s">
        <v>40</v>
      </c>
      <c r="C273" s="364" t="s">
        <v>33</v>
      </c>
      <c r="D273" s="32" t="s">
        <v>16</v>
      </c>
      <c r="E273" s="4"/>
      <c r="F273" s="43" t="s">
        <v>34</v>
      </c>
      <c r="G273" s="67"/>
      <c r="H273" s="67"/>
      <c r="I273" s="79"/>
      <c r="J273" s="52" t="s">
        <v>34</v>
      </c>
      <c r="K273" s="79"/>
      <c r="L273" s="95" t="s">
        <v>20</v>
      </c>
      <c r="M273" s="80" t="s">
        <v>23</v>
      </c>
      <c r="N273" s="79"/>
      <c r="O273" s="82" t="s">
        <v>21</v>
      </c>
      <c r="P273" s="96" t="s">
        <v>19</v>
      </c>
      <c r="Q273" s="83" t="s">
        <v>22</v>
      </c>
      <c r="R273" s="84" t="s">
        <v>34</v>
      </c>
      <c r="S273" s="192" t="s">
        <v>23</v>
      </c>
      <c r="U273" s="2">
        <f t="shared" si="28"/>
        <v>1</v>
      </c>
      <c r="V273" s="2">
        <f t="shared" si="29"/>
        <v>1</v>
      </c>
      <c r="W273" s="2">
        <f t="shared" si="30"/>
        <v>1</v>
      </c>
      <c r="X273" s="2">
        <f t="shared" si="31"/>
        <v>1</v>
      </c>
      <c r="Y273" s="2">
        <f t="shared" si="34"/>
        <v>2</v>
      </c>
      <c r="Z273" s="432"/>
      <c r="AB273" s="32"/>
      <c r="AC273" s="191">
        <f t="shared" si="32"/>
        <v>45562</v>
      </c>
      <c r="AD273" s="502" t="s">
        <v>53</v>
      </c>
    </row>
    <row r="274" spans="1:30" x14ac:dyDescent="0.25">
      <c r="A274" s="191">
        <f t="shared" si="33"/>
        <v>45563</v>
      </c>
      <c r="B274" s="27" t="s">
        <v>41</v>
      </c>
      <c r="C274" s="364" t="s">
        <v>33</v>
      </c>
      <c r="D274" s="32" t="s">
        <v>11</v>
      </c>
      <c r="E274" s="4"/>
      <c r="F274" s="43"/>
      <c r="G274" s="67"/>
      <c r="H274" s="67"/>
      <c r="I274" s="79"/>
      <c r="J274" s="52"/>
      <c r="K274" s="79"/>
      <c r="L274" s="95" t="s">
        <v>42</v>
      </c>
      <c r="M274" s="80"/>
      <c r="N274" s="79"/>
      <c r="O274" s="82"/>
      <c r="P274" s="96"/>
      <c r="Q274" s="83"/>
      <c r="R274" s="84"/>
      <c r="S274" s="192"/>
      <c r="U274" s="2">
        <f t="shared" si="28"/>
        <v>0</v>
      </c>
      <c r="V274" s="2">
        <f t="shared" si="29"/>
        <v>0</v>
      </c>
      <c r="W274" s="2">
        <f t="shared" si="30"/>
        <v>0</v>
      </c>
      <c r="X274" s="2">
        <f t="shared" si="31"/>
        <v>0</v>
      </c>
      <c r="Y274" s="2">
        <f t="shared" si="34"/>
        <v>0</v>
      </c>
      <c r="Z274" s="432"/>
      <c r="AB274" s="32"/>
      <c r="AC274" s="191">
        <f t="shared" si="32"/>
        <v>45563</v>
      </c>
      <c r="AD274" s="502" t="s">
        <v>53</v>
      </c>
    </row>
    <row r="275" spans="1:30" ht="15.75" thickBot="1" x14ac:dyDescent="0.3">
      <c r="A275" s="361">
        <f t="shared" si="33"/>
        <v>45564</v>
      </c>
      <c r="B275" s="28" t="s">
        <v>43</v>
      </c>
      <c r="C275" s="365" t="s">
        <v>33</v>
      </c>
      <c r="D275" s="33" t="s">
        <v>11</v>
      </c>
      <c r="E275" s="6"/>
      <c r="F275" s="44"/>
      <c r="G275" s="68"/>
      <c r="H275" s="68"/>
      <c r="I275" s="87"/>
      <c r="J275" s="53"/>
      <c r="K275" s="87"/>
      <c r="L275" s="97" t="s">
        <v>42</v>
      </c>
      <c r="M275" s="88"/>
      <c r="N275" s="87"/>
      <c r="O275" s="90"/>
      <c r="P275" s="98"/>
      <c r="Q275" s="91"/>
      <c r="R275" s="92"/>
      <c r="S275" s="507"/>
      <c r="T275" s="503"/>
      <c r="U275" s="504">
        <f t="shared" si="28"/>
        <v>0</v>
      </c>
      <c r="V275" s="504">
        <f t="shared" si="29"/>
        <v>0</v>
      </c>
      <c r="W275" s="504">
        <f t="shared" si="30"/>
        <v>0</v>
      </c>
      <c r="X275" s="504">
        <f t="shared" si="31"/>
        <v>0</v>
      </c>
      <c r="Y275" s="504">
        <f t="shared" si="34"/>
        <v>0</v>
      </c>
      <c r="Z275" s="505"/>
      <c r="AA275" s="506"/>
      <c r="AB275" s="508"/>
      <c r="AC275" s="361">
        <f t="shared" si="32"/>
        <v>45564</v>
      </c>
      <c r="AD275" s="502" t="s">
        <v>53</v>
      </c>
    </row>
    <row r="276" spans="1:30" x14ac:dyDescent="0.25">
      <c r="A276" s="362">
        <f t="shared" si="33"/>
        <v>45565</v>
      </c>
      <c r="B276" s="26" t="s">
        <v>28</v>
      </c>
      <c r="C276" s="363"/>
      <c r="D276" s="31" t="s">
        <v>12</v>
      </c>
      <c r="E276" s="60">
        <v>1</v>
      </c>
      <c r="F276" s="66"/>
      <c r="G276" s="46" t="s">
        <v>34</v>
      </c>
      <c r="H276" s="8" t="s">
        <v>20</v>
      </c>
      <c r="I276" s="69" t="s">
        <v>49</v>
      </c>
      <c r="J276" s="51" t="s">
        <v>23</v>
      </c>
      <c r="K276" s="71"/>
      <c r="L276" s="93" t="s">
        <v>23</v>
      </c>
      <c r="M276" s="72" t="s">
        <v>22</v>
      </c>
      <c r="N276" s="73" t="s">
        <v>21</v>
      </c>
      <c r="O276" s="74" t="s">
        <v>34</v>
      </c>
      <c r="P276" s="71"/>
      <c r="Q276" s="75" t="s">
        <v>23</v>
      </c>
      <c r="R276" s="76" t="s">
        <v>19</v>
      </c>
      <c r="S276" s="195"/>
      <c r="U276" s="2">
        <f t="shared" si="28"/>
        <v>1</v>
      </c>
      <c r="V276" s="2">
        <f t="shared" si="29"/>
        <v>1</v>
      </c>
      <c r="W276" s="2">
        <f t="shared" si="30"/>
        <v>1</v>
      </c>
      <c r="X276" s="2">
        <f t="shared" si="31"/>
        <v>1</v>
      </c>
      <c r="Y276" s="2">
        <f t="shared" si="34"/>
        <v>3</v>
      </c>
      <c r="Z276" s="432"/>
      <c r="AA276" s="509"/>
      <c r="AB276" s="438"/>
      <c r="AC276" s="362">
        <f t="shared" si="32"/>
        <v>45565</v>
      </c>
      <c r="AD276" s="502" t="s">
        <v>53</v>
      </c>
    </row>
    <row r="277" spans="1:30" ht="15.75" thickBot="1" x14ac:dyDescent="0.3">
      <c r="A277" s="191">
        <f t="shared" si="33"/>
        <v>45566</v>
      </c>
      <c r="B277" s="27" t="s">
        <v>45</v>
      </c>
      <c r="C277" s="18"/>
      <c r="D277" s="32" t="s">
        <v>14</v>
      </c>
      <c r="E277" s="61"/>
      <c r="F277" s="67"/>
      <c r="G277" s="47" t="s">
        <v>23</v>
      </c>
      <c r="H277" s="9" t="s">
        <v>20</v>
      </c>
      <c r="I277" s="77" t="s">
        <v>49</v>
      </c>
      <c r="J277" s="52" t="s">
        <v>23</v>
      </c>
      <c r="K277" s="79"/>
      <c r="L277" s="95" t="s">
        <v>34</v>
      </c>
      <c r="M277" s="80" t="s">
        <v>23</v>
      </c>
      <c r="N277" s="81" t="s">
        <v>19</v>
      </c>
      <c r="O277" s="82" t="s">
        <v>22</v>
      </c>
      <c r="P277" s="79"/>
      <c r="Q277" s="83" t="s">
        <v>21</v>
      </c>
      <c r="R277" s="84" t="s">
        <v>34</v>
      </c>
      <c r="S277" s="196"/>
      <c r="U277" s="2">
        <f t="shared" si="28"/>
        <v>1</v>
      </c>
      <c r="V277" s="2">
        <f t="shared" si="29"/>
        <v>1</v>
      </c>
      <c r="W277" s="2">
        <f t="shared" si="30"/>
        <v>1</v>
      </c>
      <c r="X277" s="2">
        <f t="shared" si="31"/>
        <v>1</v>
      </c>
      <c r="Y277" s="2">
        <f t="shared" si="34"/>
        <v>3</v>
      </c>
      <c r="Z277" s="432"/>
      <c r="AB277" s="437"/>
      <c r="AC277" s="191">
        <f t="shared" si="32"/>
        <v>45566</v>
      </c>
      <c r="AD277" s="502" t="s">
        <v>53</v>
      </c>
    </row>
    <row r="278" spans="1:30" ht="16.5" thickTop="1" thickBot="1" x14ac:dyDescent="0.3">
      <c r="A278" s="191">
        <f t="shared" si="33"/>
        <v>45567</v>
      </c>
      <c r="B278" s="27" t="s">
        <v>35</v>
      </c>
      <c r="C278" s="18"/>
      <c r="D278" s="32" t="s">
        <v>13</v>
      </c>
      <c r="E278" s="61"/>
      <c r="F278" s="67"/>
      <c r="G278" s="47" t="s">
        <v>21</v>
      </c>
      <c r="H278" s="9" t="s">
        <v>20</v>
      </c>
      <c r="I278" s="77" t="s">
        <v>49</v>
      </c>
      <c r="J278" s="52" t="s">
        <v>23</v>
      </c>
      <c r="K278" s="79"/>
      <c r="L278" s="95" t="s">
        <v>23</v>
      </c>
      <c r="M278" s="80" t="s">
        <v>34</v>
      </c>
      <c r="N278" s="81" t="s">
        <v>22</v>
      </c>
      <c r="O278" s="82" t="s">
        <v>23</v>
      </c>
      <c r="P278" s="79"/>
      <c r="Q278" s="83" t="s">
        <v>23</v>
      </c>
      <c r="R278" s="84" t="s">
        <v>19</v>
      </c>
      <c r="S278" s="196"/>
      <c r="U278" s="2">
        <f t="shared" si="28"/>
        <v>1</v>
      </c>
      <c r="V278" s="2">
        <f t="shared" si="29"/>
        <v>1</v>
      </c>
      <c r="W278" s="2">
        <f t="shared" si="30"/>
        <v>1</v>
      </c>
      <c r="X278" s="2">
        <f t="shared" si="31"/>
        <v>1</v>
      </c>
      <c r="Y278" s="2">
        <f t="shared" si="34"/>
        <v>4</v>
      </c>
      <c r="Z278" s="432"/>
      <c r="AB278" s="439"/>
      <c r="AC278" s="191">
        <f t="shared" si="32"/>
        <v>45567</v>
      </c>
      <c r="AD278" s="502" t="s">
        <v>53</v>
      </c>
    </row>
    <row r="279" spans="1:30" ht="15.75" thickTop="1" x14ac:dyDescent="0.25">
      <c r="A279" s="191">
        <f t="shared" si="33"/>
        <v>45568</v>
      </c>
      <c r="B279" s="29" t="s">
        <v>46</v>
      </c>
      <c r="C279" s="18"/>
      <c r="D279" s="32" t="s">
        <v>12</v>
      </c>
      <c r="E279" s="61"/>
      <c r="F279" s="67"/>
      <c r="G279" s="47" t="s">
        <v>21</v>
      </c>
      <c r="H279" s="9" t="s">
        <v>34</v>
      </c>
      <c r="I279" s="79"/>
      <c r="J279" s="52" t="s">
        <v>23</v>
      </c>
      <c r="K279" s="79"/>
      <c r="L279" s="95" t="s">
        <v>23</v>
      </c>
      <c r="M279" s="80" t="s">
        <v>22</v>
      </c>
      <c r="N279" s="81" t="s">
        <v>23</v>
      </c>
      <c r="O279" s="82" t="s">
        <v>20</v>
      </c>
      <c r="P279" s="79"/>
      <c r="Q279" s="83" t="s">
        <v>23</v>
      </c>
      <c r="R279" s="84" t="s">
        <v>19</v>
      </c>
      <c r="S279" s="196"/>
      <c r="U279" s="2">
        <f t="shared" si="28"/>
        <v>1</v>
      </c>
      <c r="V279" s="2">
        <f t="shared" si="29"/>
        <v>1</v>
      </c>
      <c r="W279" s="2">
        <f t="shared" si="30"/>
        <v>1</v>
      </c>
      <c r="X279" s="2">
        <f t="shared" si="31"/>
        <v>1</v>
      </c>
      <c r="Y279" s="2">
        <f t="shared" si="34"/>
        <v>4</v>
      </c>
      <c r="Z279" s="432"/>
      <c r="AB279" s="31"/>
      <c r="AC279" s="191">
        <f t="shared" si="32"/>
        <v>45568</v>
      </c>
      <c r="AD279" s="502" t="s">
        <v>53</v>
      </c>
    </row>
    <row r="280" spans="1:30" x14ac:dyDescent="0.25">
      <c r="A280" s="191">
        <f t="shared" si="33"/>
        <v>45569</v>
      </c>
      <c r="B280" s="27" t="s">
        <v>40</v>
      </c>
      <c r="C280" s="18"/>
      <c r="D280" s="32" t="s">
        <v>14</v>
      </c>
      <c r="E280" s="61"/>
      <c r="F280" s="67"/>
      <c r="G280" s="47" t="s">
        <v>23</v>
      </c>
      <c r="H280" s="9" t="s">
        <v>20</v>
      </c>
      <c r="I280" s="79"/>
      <c r="J280" s="52" t="s">
        <v>34</v>
      </c>
      <c r="K280" s="79"/>
      <c r="L280" s="95" t="s">
        <v>21</v>
      </c>
      <c r="M280" s="80" t="s">
        <v>23</v>
      </c>
      <c r="N280" s="81" t="s">
        <v>34</v>
      </c>
      <c r="O280" s="82" t="s">
        <v>22</v>
      </c>
      <c r="P280" s="79"/>
      <c r="Q280" s="83" t="s">
        <v>34</v>
      </c>
      <c r="R280" s="84" t="s">
        <v>19</v>
      </c>
      <c r="S280" s="196"/>
      <c r="U280" s="2">
        <f t="shared" si="28"/>
        <v>1</v>
      </c>
      <c r="V280" s="2">
        <f t="shared" si="29"/>
        <v>1</v>
      </c>
      <c r="W280" s="2">
        <f t="shared" si="30"/>
        <v>1</v>
      </c>
      <c r="X280" s="2">
        <f t="shared" si="31"/>
        <v>1</v>
      </c>
      <c r="Y280" s="2">
        <f t="shared" si="34"/>
        <v>2</v>
      </c>
      <c r="Z280" s="432"/>
      <c r="AB280" s="32"/>
      <c r="AC280" s="191">
        <f t="shared" si="32"/>
        <v>45569</v>
      </c>
      <c r="AD280" s="502" t="s">
        <v>53</v>
      </c>
    </row>
    <row r="281" spans="1:30" x14ac:dyDescent="0.25">
      <c r="A281" s="191">
        <f t="shared" si="33"/>
        <v>45570</v>
      </c>
      <c r="B281" s="27" t="s">
        <v>41</v>
      </c>
      <c r="C281" s="18"/>
      <c r="D281" s="32" t="s">
        <v>7</v>
      </c>
      <c r="E281" s="61"/>
      <c r="F281" s="67"/>
      <c r="G281" s="47"/>
      <c r="H281" s="9" t="s">
        <v>42</v>
      </c>
      <c r="I281" s="79"/>
      <c r="J281" s="52"/>
      <c r="K281" s="79"/>
      <c r="L281" s="95"/>
      <c r="M281" s="80"/>
      <c r="N281" s="81"/>
      <c r="O281" s="82"/>
      <c r="P281" s="79"/>
      <c r="Q281" s="83"/>
      <c r="R281" s="84"/>
      <c r="S281" s="196"/>
      <c r="U281" s="2">
        <f t="shared" si="28"/>
        <v>0</v>
      </c>
      <c r="V281" s="2">
        <f t="shared" si="29"/>
        <v>0</v>
      </c>
      <c r="W281" s="2">
        <f t="shared" si="30"/>
        <v>0</v>
      </c>
      <c r="X281" s="2">
        <f t="shared" si="31"/>
        <v>0</v>
      </c>
      <c r="Y281" s="2">
        <f t="shared" si="34"/>
        <v>0</v>
      </c>
      <c r="Z281" s="432"/>
      <c r="AB281" s="32"/>
      <c r="AC281" s="191">
        <f t="shared" si="32"/>
        <v>45570</v>
      </c>
      <c r="AD281" s="502" t="s">
        <v>53</v>
      </c>
    </row>
    <row r="282" spans="1:30" ht="15.75" thickBot="1" x14ac:dyDescent="0.3">
      <c r="A282" s="193">
        <f t="shared" si="33"/>
        <v>45571</v>
      </c>
      <c r="B282" s="28" t="s">
        <v>43</v>
      </c>
      <c r="C282" s="21"/>
      <c r="D282" s="33" t="s">
        <v>7</v>
      </c>
      <c r="E282" s="62"/>
      <c r="F282" s="68"/>
      <c r="G282" s="48"/>
      <c r="H282" s="10" t="s">
        <v>42</v>
      </c>
      <c r="I282" s="87"/>
      <c r="J282" s="53"/>
      <c r="K282" s="87"/>
      <c r="L282" s="97"/>
      <c r="M282" s="88"/>
      <c r="N282" s="89"/>
      <c r="O282" s="90"/>
      <c r="P282" s="87"/>
      <c r="Q282" s="91"/>
      <c r="R282" s="92"/>
      <c r="S282" s="87"/>
      <c r="T282" s="503"/>
      <c r="U282" s="504">
        <f t="shared" si="28"/>
        <v>0</v>
      </c>
      <c r="V282" s="504">
        <f t="shared" si="29"/>
        <v>0</v>
      </c>
      <c r="W282" s="504">
        <f t="shared" si="30"/>
        <v>0</v>
      </c>
      <c r="X282" s="504">
        <f t="shared" si="31"/>
        <v>0</v>
      </c>
      <c r="Y282" s="504">
        <f t="shared" si="34"/>
        <v>0</v>
      </c>
      <c r="Z282" s="505"/>
      <c r="AA282" s="506"/>
      <c r="AB282" s="508"/>
      <c r="AC282" s="193">
        <f t="shared" si="32"/>
        <v>45571</v>
      </c>
      <c r="AD282" s="502" t="s">
        <v>53</v>
      </c>
    </row>
    <row r="283" spans="1:30" x14ac:dyDescent="0.25">
      <c r="A283" s="189">
        <f t="shared" si="33"/>
        <v>45572</v>
      </c>
      <c r="B283" s="26" t="s">
        <v>28</v>
      </c>
      <c r="C283" s="20" t="s">
        <v>29</v>
      </c>
      <c r="D283" s="31" t="s">
        <v>17</v>
      </c>
      <c r="E283" s="60">
        <v>2</v>
      </c>
      <c r="F283" s="66"/>
      <c r="G283" s="66"/>
      <c r="H283" s="8" t="s">
        <v>30</v>
      </c>
      <c r="I283" s="69" t="s">
        <v>30</v>
      </c>
      <c r="J283" s="51" t="s">
        <v>30</v>
      </c>
      <c r="K283" s="70" t="s">
        <v>30</v>
      </c>
      <c r="L283" s="71"/>
      <c r="M283" s="72" t="s">
        <v>30</v>
      </c>
      <c r="N283" s="71"/>
      <c r="O283" s="74" t="s">
        <v>30</v>
      </c>
      <c r="P283" s="71"/>
      <c r="Q283" s="71"/>
      <c r="R283" s="76" t="s">
        <v>29</v>
      </c>
      <c r="S283" s="190" t="s">
        <v>30</v>
      </c>
      <c r="U283" s="2">
        <f t="shared" si="28"/>
        <v>0</v>
      </c>
      <c r="V283" s="2">
        <f t="shared" si="29"/>
        <v>0</v>
      </c>
      <c r="W283" s="2">
        <f t="shared" si="30"/>
        <v>0</v>
      </c>
      <c r="X283" s="2">
        <f t="shared" si="31"/>
        <v>0</v>
      </c>
      <c r="Y283" s="2">
        <f t="shared" si="34"/>
        <v>0</v>
      </c>
      <c r="Z283" s="432"/>
      <c r="AB283" s="438"/>
      <c r="AC283" s="189">
        <f t="shared" si="32"/>
        <v>45572</v>
      </c>
      <c r="AD283" s="502" t="s">
        <v>53</v>
      </c>
    </row>
    <row r="284" spans="1:30" ht="15.75" thickBot="1" x14ac:dyDescent="0.3">
      <c r="A284" s="191">
        <f t="shared" si="33"/>
        <v>45573</v>
      </c>
      <c r="B284" s="27" t="s">
        <v>45</v>
      </c>
      <c r="C284" s="18"/>
      <c r="D284" s="32" t="s">
        <v>8</v>
      </c>
      <c r="E284" s="61"/>
      <c r="F284" s="67"/>
      <c r="G284" s="67"/>
      <c r="H284" s="9" t="s">
        <v>34</v>
      </c>
      <c r="I284" s="77" t="s">
        <v>22</v>
      </c>
      <c r="J284" s="52" t="s">
        <v>19</v>
      </c>
      <c r="K284" s="78" t="s">
        <v>34</v>
      </c>
      <c r="L284" s="79"/>
      <c r="M284" s="80" t="s">
        <v>21</v>
      </c>
      <c r="N284" s="79"/>
      <c r="O284" s="82" t="s">
        <v>20</v>
      </c>
      <c r="P284" s="79"/>
      <c r="Q284" s="79"/>
      <c r="R284" s="84" t="s">
        <v>23</v>
      </c>
      <c r="S284" s="192" t="s">
        <v>23</v>
      </c>
      <c r="U284" s="2">
        <f t="shared" si="28"/>
        <v>1</v>
      </c>
      <c r="V284" s="2">
        <f t="shared" si="29"/>
        <v>1</v>
      </c>
      <c r="W284" s="2">
        <f t="shared" si="30"/>
        <v>1</v>
      </c>
      <c r="X284" s="2">
        <f t="shared" si="31"/>
        <v>1</v>
      </c>
      <c r="Y284" s="2">
        <f t="shared" si="34"/>
        <v>2</v>
      </c>
      <c r="Z284" s="432"/>
      <c r="AB284" s="437"/>
      <c r="AC284" s="191">
        <f t="shared" si="32"/>
        <v>45573</v>
      </c>
      <c r="AD284" s="502" t="s">
        <v>53</v>
      </c>
    </row>
    <row r="285" spans="1:30" ht="16.5" thickTop="1" thickBot="1" x14ac:dyDescent="0.3">
      <c r="A285" s="191">
        <f t="shared" si="33"/>
        <v>45574</v>
      </c>
      <c r="B285" s="27" t="s">
        <v>35</v>
      </c>
      <c r="C285" s="18"/>
      <c r="D285" s="32" t="s">
        <v>12</v>
      </c>
      <c r="E285" s="61"/>
      <c r="F285" s="67"/>
      <c r="G285" s="67"/>
      <c r="H285" s="9" t="s">
        <v>21</v>
      </c>
      <c r="I285" s="77" t="s">
        <v>23</v>
      </c>
      <c r="J285" s="52" t="s">
        <v>19</v>
      </c>
      <c r="K285" s="78" t="s">
        <v>23</v>
      </c>
      <c r="L285" s="79"/>
      <c r="M285" s="80" t="s">
        <v>22</v>
      </c>
      <c r="N285" s="79"/>
      <c r="O285" s="82" t="s">
        <v>20</v>
      </c>
      <c r="P285" s="79"/>
      <c r="Q285" s="79"/>
      <c r="R285" s="84" t="s">
        <v>34</v>
      </c>
      <c r="S285" s="192" t="s">
        <v>23</v>
      </c>
      <c r="U285" s="2">
        <f t="shared" si="28"/>
        <v>1</v>
      </c>
      <c r="V285" s="2">
        <f t="shared" si="29"/>
        <v>1</v>
      </c>
      <c r="W285" s="2">
        <f t="shared" si="30"/>
        <v>1</v>
      </c>
      <c r="X285" s="2">
        <f t="shared" si="31"/>
        <v>1</v>
      </c>
      <c r="Y285" s="2">
        <f t="shared" si="34"/>
        <v>3</v>
      </c>
      <c r="Z285" s="432" t="s">
        <v>38</v>
      </c>
      <c r="AB285" s="439"/>
      <c r="AC285" s="191">
        <f t="shared" si="32"/>
        <v>45574</v>
      </c>
      <c r="AD285" s="502" t="s">
        <v>53</v>
      </c>
    </row>
    <row r="286" spans="1:30" ht="15.75" thickTop="1" x14ac:dyDescent="0.25">
      <c r="A286" s="191">
        <f t="shared" si="33"/>
        <v>45575</v>
      </c>
      <c r="B286" s="27" t="s">
        <v>46</v>
      </c>
      <c r="C286" s="18"/>
      <c r="D286" s="32" t="s">
        <v>17</v>
      </c>
      <c r="E286" s="61"/>
      <c r="F286" s="67"/>
      <c r="G286" s="67"/>
      <c r="H286" s="9" t="s">
        <v>23</v>
      </c>
      <c r="I286" s="77" t="s">
        <v>34</v>
      </c>
      <c r="J286" s="52" t="s">
        <v>21</v>
      </c>
      <c r="K286" s="78" t="s">
        <v>19</v>
      </c>
      <c r="L286" s="79"/>
      <c r="M286" s="80" t="s">
        <v>23</v>
      </c>
      <c r="N286" s="79"/>
      <c r="O286" s="82" t="s">
        <v>34</v>
      </c>
      <c r="P286" s="79"/>
      <c r="Q286" s="79"/>
      <c r="R286" s="84" t="s">
        <v>22</v>
      </c>
      <c r="S286" s="192" t="s">
        <v>20</v>
      </c>
      <c r="U286" s="2">
        <f t="shared" si="28"/>
        <v>1</v>
      </c>
      <c r="V286" s="2">
        <f t="shared" si="29"/>
        <v>1</v>
      </c>
      <c r="W286" s="2">
        <f t="shared" si="30"/>
        <v>1</v>
      </c>
      <c r="X286" s="2">
        <f t="shared" si="31"/>
        <v>1</v>
      </c>
      <c r="Y286" s="2">
        <f t="shared" si="34"/>
        <v>2</v>
      </c>
      <c r="Z286" s="432"/>
      <c r="AB286" s="31"/>
      <c r="AC286" s="191">
        <f t="shared" si="32"/>
        <v>45575</v>
      </c>
      <c r="AD286" s="502" t="s">
        <v>53</v>
      </c>
    </row>
    <row r="287" spans="1:30" x14ac:dyDescent="0.25">
      <c r="A287" s="191">
        <f t="shared" si="33"/>
        <v>45576</v>
      </c>
      <c r="B287" s="27" t="s">
        <v>40</v>
      </c>
      <c r="C287" s="18"/>
      <c r="D287" s="32" t="s">
        <v>8</v>
      </c>
      <c r="E287" s="61"/>
      <c r="F287" s="67"/>
      <c r="G287" s="67"/>
      <c r="H287" s="9" t="s">
        <v>21</v>
      </c>
      <c r="I287" s="77" t="s">
        <v>22</v>
      </c>
      <c r="J287" s="52" t="s">
        <v>34</v>
      </c>
      <c r="K287" s="78" t="s">
        <v>19</v>
      </c>
      <c r="L287" s="79"/>
      <c r="M287" s="80" t="s">
        <v>34</v>
      </c>
      <c r="N287" s="79"/>
      <c r="O287" s="82" t="s">
        <v>20</v>
      </c>
      <c r="P287" s="79"/>
      <c r="Q287" s="79"/>
      <c r="R287" s="84" t="s">
        <v>23</v>
      </c>
      <c r="S287" s="192" t="s">
        <v>34</v>
      </c>
      <c r="U287" s="2">
        <f t="shared" si="28"/>
        <v>1</v>
      </c>
      <c r="V287" s="2">
        <f t="shared" si="29"/>
        <v>1</v>
      </c>
      <c r="W287" s="2">
        <f t="shared" si="30"/>
        <v>1</v>
      </c>
      <c r="X287" s="2">
        <f t="shared" si="31"/>
        <v>1</v>
      </c>
      <c r="Y287" s="2">
        <f t="shared" si="34"/>
        <v>1</v>
      </c>
      <c r="Z287" s="432"/>
      <c r="AB287" s="32"/>
      <c r="AC287" s="191">
        <f t="shared" si="32"/>
        <v>45576</v>
      </c>
      <c r="AD287" s="502" t="s">
        <v>53</v>
      </c>
    </row>
    <row r="288" spans="1:30" x14ac:dyDescent="0.25">
      <c r="A288" s="191">
        <f t="shared" si="33"/>
        <v>45577</v>
      </c>
      <c r="B288" s="27" t="s">
        <v>41</v>
      </c>
      <c r="C288" s="18"/>
      <c r="D288" s="32" t="s">
        <v>14</v>
      </c>
      <c r="E288" s="61"/>
      <c r="F288" s="67"/>
      <c r="G288" s="67"/>
      <c r="H288" s="9"/>
      <c r="I288" s="77"/>
      <c r="J288" s="52"/>
      <c r="K288" s="78"/>
      <c r="L288" s="79"/>
      <c r="M288" s="80"/>
      <c r="N288" s="79"/>
      <c r="O288" s="82" t="s">
        <v>42</v>
      </c>
      <c r="P288" s="79"/>
      <c r="Q288" s="79"/>
      <c r="R288" s="84"/>
      <c r="S288" s="192"/>
      <c r="U288" s="2">
        <f t="shared" si="28"/>
        <v>0</v>
      </c>
      <c r="V288" s="2">
        <f t="shared" si="29"/>
        <v>0</v>
      </c>
      <c r="W288" s="2">
        <f t="shared" si="30"/>
        <v>0</v>
      </c>
      <c r="X288" s="2">
        <f t="shared" si="31"/>
        <v>0</v>
      </c>
      <c r="Y288" s="2">
        <f t="shared" si="34"/>
        <v>0</v>
      </c>
      <c r="Z288" s="432"/>
      <c r="AB288" s="32"/>
      <c r="AC288" s="191">
        <f t="shared" si="32"/>
        <v>45577</v>
      </c>
      <c r="AD288" s="502" t="s">
        <v>53</v>
      </c>
    </row>
    <row r="289" spans="1:30" ht="15.75" thickBot="1" x14ac:dyDescent="0.3">
      <c r="A289" s="193">
        <f t="shared" si="33"/>
        <v>45578</v>
      </c>
      <c r="B289" s="28" t="s">
        <v>43</v>
      </c>
      <c r="C289" s="21"/>
      <c r="D289" s="33" t="s">
        <v>14</v>
      </c>
      <c r="E289" s="62"/>
      <c r="F289" s="68"/>
      <c r="G289" s="68"/>
      <c r="H289" s="10"/>
      <c r="I289" s="85"/>
      <c r="J289" s="53"/>
      <c r="K289" s="86"/>
      <c r="L289" s="87"/>
      <c r="M289" s="88"/>
      <c r="N289" s="87"/>
      <c r="O289" s="90" t="s">
        <v>42</v>
      </c>
      <c r="P289" s="87"/>
      <c r="Q289" s="87"/>
      <c r="R289" s="92"/>
      <c r="S289" s="507"/>
      <c r="T289" s="503"/>
      <c r="U289" s="504">
        <f t="shared" si="28"/>
        <v>0</v>
      </c>
      <c r="V289" s="504">
        <f t="shared" si="29"/>
        <v>0</v>
      </c>
      <c r="W289" s="504">
        <f t="shared" si="30"/>
        <v>0</v>
      </c>
      <c r="X289" s="504">
        <f t="shared" si="31"/>
        <v>0</v>
      </c>
      <c r="Y289" s="504">
        <f t="shared" si="34"/>
        <v>0</v>
      </c>
      <c r="Z289" s="505"/>
      <c r="AA289" s="506"/>
      <c r="AB289" s="508"/>
      <c r="AC289" s="193">
        <f t="shared" si="32"/>
        <v>45578</v>
      </c>
      <c r="AD289" s="502" t="s">
        <v>53</v>
      </c>
    </row>
    <row r="290" spans="1:30" x14ac:dyDescent="0.25">
      <c r="A290" s="189">
        <f t="shared" si="33"/>
        <v>45579</v>
      </c>
      <c r="B290" s="26" t="s">
        <v>28</v>
      </c>
      <c r="C290" s="17"/>
      <c r="D290" s="31" t="s">
        <v>11</v>
      </c>
      <c r="E290" s="4">
        <v>3</v>
      </c>
      <c r="F290" s="42" t="s">
        <v>20</v>
      </c>
      <c r="G290" s="46" t="s">
        <v>34</v>
      </c>
      <c r="H290" s="66"/>
      <c r="I290" s="69" t="s">
        <v>49</v>
      </c>
      <c r="J290" s="51" t="s">
        <v>21</v>
      </c>
      <c r="K290" s="70" t="s">
        <v>34</v>
      </c>
      <c r="L290" s="93" t="s">
        <v>22</v>
      </c>
      <c r="M290" s="72" t="s">
        <v>19</v>
      </c>
      <c r="N290" s="73" t="s">
        <v>54</v>
      </c>
      <c r="O290" s="74" t="s">
        <v>23</v>
      </c>
      <c r="P290" s="71" t="s">
        <v>44</v>
      </c>
      <c r="Q290" s="71"/>
      <c r="R290" s="71"/>
      <c r="S290" s="195"/>
      <c r="U290" s="2">
        <f t="shared" si="28"/>
        <v>1</v>
      </c>
      <c r="V290" s="2">
        <f t="shared" si="29"/>
        <v>1</v>
      </c>
      <c r="W290" s="2">
        <f t="shared" si="30"/>
        <v>1</v>
      </c>
      <c r="X290" s="2">
        <f t="shared" si="31"/>
        <v>1</v>
      </c>
      <c r="Y290" s="2">
        <f t="shared" si="34"/>
        <v>1</v>
      </c>
      <c r="Z290" s="432"/>
      <c r="AB290" s="438"/>
      <c r="AC290" s="189">
        <f t="shared" si="32"/>
        <v>45579</v>
      </c>
      <c r="AD290" s="502" t="s">
        <v>53</v>
      </c>
    </row>
    <row r="291" spans="1:30" ht="15.75" thickBot="1" x14ac:dyDescent="0.3">
      <c r="A291" s="191">
        <f t="shared" si="33"/>
        <v>45580</v>
      </c>
      <c r="B291" s="27" t="s">
        <v>45</v>
      </c>
      <c r="C291" s="18"/>
      <c r="D291" s="32" t="s">
        <v>6</v>
      </c>
      <c r="E291" s="4"/>
      <c r="F291" s="43" t="s">
        <v>20</v>
      </c>
      <c r="G291" s="47" t="s">
        <v>22</v>
      </c>
      <c r="H291" s="67"/>
      <c r="I291" s="77" t="s">
        <v>49</v>
      </c>
      <c r="J291" s="52" t="s">
        <v>19</v>
      </c>
      <c r="K291" s="78" t="s">
        <v>21</v>
      </c>
      <c r="L291" s="95" t="s">
        <v>23</v>
      </c>
      <c r="M291" s="80" t="s">
        <v>34</v>
      </c>
      <c r="N291" s="81" t="s">
        <v>54</v>
      </c>
      <c r="O291" s="82" t="s">
        <v>34</v>
      </c>
      <c r="P291" s="79" t="s">
        <v>44</v>
      </c>
      <c r="Q291" s="79"/>
      <c r="R291" s="79"/>
      <c r="S291" s="196"/>
      <c r="U291" s="2">
        <f t="shared" si="28"/>
        <v>1</v>
      </c>
      <c r="V291" s="2">
        <f t="shared" si="29"/>
        <v>1</v>
      </c>
      <c r="W291" s="2">
        <f t="shared" si="30"/>
        <v>1</v>
      </c>
      <c r="X291" s="2">
        <f t="shared" si="31"/>
        <v>1</v>
      </c>
      <c r="Y291" s="2">
        <f t="shared" si="34"/>
        <v>1</v>
      </c>
      <c r="Z291" s="432"/>
      <c r="AB291" s="437"/>
      <c r="AC291" s="191">
        <f t="shared" si="32"/>
        <v>45580</v>
      </c>
      <c r="AD291" s="502" t="s">
        <v>53</v>
      </c>
    </row>
    <row r="292" spans="1:30" ht="16.5" thickTop="1" thickBot="1" x14ac:dyDescent="0.3">
      <c r="A292" s="191">
        <f t="shared" si="33"/>
        <v>45581</v>
      </c>
      <c r="B292" s="27" t="s">
        <v>35</v>
      </c>
      <c r="C292" s="18"/>
      <c r="D292" s="32" t="s">
        <v>9</v>
      </c>
      <c r="E292" s="4"/>
      <c r="F292" s="43" t="s">
        <v>20</v>
      </c>
      <c r="G292" s="47" t="s">
        <v>23</v>
      </c>
      <c r="H292" s="67"/>
      <c r="I292" s="77" t="s">
        <v>49</v>
      </c>
      <c r="J292" s="52" t="s">
        <v>22</v>
      </c>
      <c r="K292" s="78" t="s">
        <v>23</v>
      </c>
      <c r="L292" s="95" t="s">
        <v>34</v>
      </c>
      <c r="M292" s="80" t="s">
        <v>19</v>
      </c>
      <c r="N292" s="81" t="s">
        <v>54</v>
      </c>
      <c r="O292" s="82" t="s">
        <v>21</v>
      </c>
      <c r="P292" s="79" t="s">
        <v>44</v>
      </c>
      <c r="Q292" s="79"/>
      <c r="R292" s="79"/>
      <c r="S292" s="196"/>
      <c r="U292" s="2">
        <f t="shared" si="28"/>
        <v>1</v>
      </c>
      <c r="V292" s="2">
        <f t="shared" si="29"/>
        <v>1</v>
      </c>
      <c r="W292" s="2">
        <f t="shared" si="30"/>
        <v>1</v>
      </c>
      <c r="X292" s="2">
        <f t="shared" si="31"/>
        <v>1</v>
      </c>
      <c r="Y292" s="2">
        <f t="shared" si="34"/>
        <v>2</v>
      </c>
      <c r="Z292" s="432"/>
      <c r="AB292" s="439"/>
      <c r="AC292" s="191">
        <f t="shared" si="32"/>
        <v>45581</v>
      </c>
      <c r="AD292" s="502" t="s">
        <v>53</v>
      </c>
    </row>
    <row r="293" spans="1:30" ht="15.75" thickTop="1" x14ac:dyDescent="0.25">
      <c r="A293" s="191">
        <f t="shared" si="33"/>
        <v>45582</v>
      </c>
      <c r="B293" s="27" t="s">
        <v>46</v>
      </c>
      <c r="C293" s="18"/>
      <c r="D293" s="32" t="s">
        <v>11</v>
      </c>
      <c r="E293" s="4"/>
      <c r="F293" s="43" t="s">
        <v>34</v>
      </c>
      <c r="G293" s="47" t="s">
        <v>20</v>
      </c>
      <c r="H293" s="67"/>
      <c r="I293" s="79"/>
      <c r="J293" s="52" t="s">
        <v>23</v>
      </c>
      <c r="K293" s="78" t="s">
        <v>21</v>
      </c>
      <c r="L293" s="95" t="s">
        <v>22</v>
      </c>
      <c r="M293" s="80" t="s">
        <v>19</v>
      </c>
      <c r="N293" s="81" t="s">
        <v>54</v>
      </c>
      <c r="O293" s="82" t="s">
        <v>23</v>
      </c>
      <c r="P293" s="79" t="s">
        <v>44</v>
      </c>
      <c r="Q293" s="79"/>
      <c r="R293" s="79"/>
      <c r="S293" s="196"/>
      <c r="U293" s="2">
        <f t="shared" si="28"/>
        <v>1</v>
      </c>
      <c r="V293" s="2">
        <f t="shared" si="29"/>
        <v>1</v>
      </c>
      <c r="W293" s="2">
        <f t="shared" si="30"/>
        <v>1</v>
      </c>
      <c r="X293" s="2">
        <f t="shared" si="31"/>
        <v>1</v>
      </c>
      <c r="Y293" s="2">
        <f t="shared" si="34"/>
        <v>2</v>
      </c>
      <c r="Z293" s="432"/>
      <c r="AB293" s="31"/>
      <c r="AC293" s="191">
        <f t="shared" si="32"/>
        <v>45582</v>
      </c>
      <c r="AD293" s="502" t="s">
        <v>53</v>
      </c>
    </row>
    <row r="294" spans="1:30" x14ac:dyDescent="0.25">
      <c r="A294" s="191">
        <f t="shared" si="33"/>
        <v>45583</v>
      </c>
      <c r="B294" s="27" t="s">
        <v>40</v>
      </c>
      <c r="C294" s="18"/>
      <c r="D294" s="32" t="s">
        <v>6</v>
      </c>
      <c r="E294" s="4"/>
      <c r="F294" s="43" t="s">
        <v>20</v>
      </c>
      <c r="G294" s="47" t="s">
        <v>22</v>
      </c>
      <c r="H294" s="67"/>
      <c r="I294" s="79"/>
      <c r="J294" s="52" t="s">
        <v>34</v>
      </c>
      <c r="K294" s="78" t="s">
        <v>21</v>
      </c>
      <c r="L294" s="95" t="s">
        <v>23</v>
      </c>
      <c r="M294" s="80" t="s">
        <v>19</v>
      </c>
      <c r="N294" s="81" t="s">
        <v>34</v>
      </c>
      <c r="O294" s="82" t="s">
        <v>23</v>
      </c>
      <c r="P294" s="2" t="s">
        <v>44</v>
      </c>
      <c r="Q294" s="79"/>
      <c r="R294" s="79"/>
      <c r="S294" s="196"/>
      <c r="U294" s="2">
        <f t="shared" si="28"/>
        <v>1</v>
      </c>
      <c r="V294" s="2">
        <f t="shared" si="29"/>
        <v>1</v>
      </c>
      <c r="W294" s="2">
        <f t="shared" si="30"/>
        <v>1</v>
      </c>
      <c r="X294" s="2">
        <f t="shared" si="31"/>
        <v>1</v>
      </c>
      <c r="Y294" s="2">
        <f t="shared" si="34"/>
        <v>2</v>
      </c>
      <c r="Z294" s="432"/>
      <c r="AB294" s="32"/>
      <c r="AC294" s="191">
        <f t="shared" si="32"/>
        <v>45583</v>
      </c>
      <c r="AD294" s="502" t="s">
        <v>53</v>
      </c>
    </row>
    <row r="295" spans="1:30" x14ac:dyDescent="0.25">
      <c r="A295" s="191">
        <f t="shared" si="33"/>
        <v>45584</v>
      </c>
      <c r="B295" s="27" t="s">
        <v>41</v>
      </c>
      <c r="C295" s="18"/>
      <c r="D295" s="32" t="s">
        <v>5</v>
      </c>
      <c r="E295" s="4"/>
      <c r="F295" s="43" t="s">
        <v>42</v>
      </c>
      <c r="G295" s="47"/>
      <c r="H295" s="67"/>
      <c r="I295" s="79"/>
      <c r="J295" s="52"/>
      <c r="K295" s="78"/>
      <c r="L295" s="95"/>
      <c r="M295" s="80"/>
      <c r="N295" s="81"/>
      <c r="O295" s="82"/>
      <c r="P295" s="79"/>
      <c r="Q295" s="79"/>
      <c r="R295" s="79"/>
      <c r="S295" s="196"/>
      <c r="U295" s="2">
        <f t="shared" si="28"/>
        <v>0</v>
      </c>
      <c r="V295" s="2">
        <f t="shared" si="29"/>
        <v>0</v>
      </c>
      <c r="W295" s="2">
        <f t="shared" si="30"/>
        <v>0</v>
      </c>
      <c r="X295" s="2">
        <f t="shared" si="31"/>
        <v>0</v>
      </c>
      <c r="Y295" s="2">
        <f t="shared" si="34"/>
        <v>0</v>
      </c>
      <c r="Z295" s="432"/>
      <c r="AB295" s="32"/>
      <c r="AC295" s="191">
        <f t="shared" si="32"/>
        <v>45584</v>
      </c>
      <c r="AD295" s="502" t="s">
        <v>53</v>
      </c>
    </row>
    <row r="296" spans="1:30" ht="15.75" thickBot="1" x14ac:dyDescent="0.3">
      <c r="A296" s="193">
        <f t="shared" si="33"/>
        <v>45585</v>
      </c>
      <c r="B296" s="28" t="s">
        <v>43</v>
      </c>
      <c r="C296" s="21"/>
      <c r="D296" s="33" t="s">
        <v>5</v>
      </c>
      <c r="E296" s="6"/>
      <c r="F296" s="44" t="s">
        <v>42</v>
      </c>
      <c r="G296" s="48"/>
      <c r="H296" s="68"/>
      <c r="I296" s="87"/>
      <c r="J296" s="53"/>
      <c r="K296" s="86"/>
      <c r="L296" s="97"/>
      <c r="M296" s="88"/>
      <c r="N296" s="89"/>
      <c r="O296" s="90"/>
      <c r="P296" s="87"/>
      <c r="Q296" s="87"/>
      <c r="R296" s="87"/>
      <c r="S296" s="87"/>
      <c r="T296" s="503"/>
      <c r="U296" s="504">
        <f t="shared" si="28"/>
        <v>0</v>
      </c>
      <c r="V296" s="504">
        <f t="shared" si="29"/>
        <v>0</v>
      </c>
      <c r="W296" s="504">
        <f t="shared" si="30"/>
        <v>0</v>
      </c>
      <c r="X296" s="504">
        <f t="shared" si="31"/>
        <v>0</v>
      </c>
      <c r="Y296" s="504">
        <f t="shared" si="34"/>
        <v>0</v>
      </c>
      <c r="Z296" s="505"/>
      <c r="AA296" s="506"/>
      <c r="AB296" s="508"/>
      <c r="AC296" s="193">
        <f t="shared" si="32"/>
        <v>45585</v>
      </c>
      <c r="AD296" s="502" t="s">
        <v>53</v>
      </c>
    </row>
    <row r="297" spans="1:30" x14ac:dyDescent="0.25">
      <c r="A297" s="189">
        <f t="shared" si="33"/>
        <v>45586</v>
      </c>
      <c r="B297" s="26" t="s">
        <v>28</v>
      </c>
      <c r="C297" s="17"/>
      <c r="D297" s="31" t="s">
        <v>18</v>
      </c>
      <c r="E297" s="4">
        <v>4</v>
      </c>
      <c r="F297" s="42" t="s">
        <v>23</v>
      </c>
      <c r="G297" s="66"/>
      <c r="H297" s="66"/>
      <c r="I297" s="71"/>
      <c r="J297" s="51" t="s">
        <v>23</v>
      </c>
      <c r="K297" s="71"/>
      <c r="L297" s="93" t="s">
        <v>21</v>
      </c>
      <c r="M297" s="72" t="s">
        <v>34</v>
      </c>
      <c r="N297" s="71"/>
      <c r="O297" s="74" t="s">
        <v>23</v>
      </c>
      <c r="P297" s="94" t="s">
        <v>23</v>
      </c>
      <c r="Q297" s="75" t="s">
        <v>20</v>
      </c>
      <c r="R297" s="76" t="s">
        <v>19</v>
      </c>
      <c r="S297" s="190" t="s">
        <v>22</v>
      </c>
      <c r="U297" s="2">
        <f t="shared" si="28"/>
        <v>1</v>
      </c>
      <c r="V297" s="2">
        <f t="shared" si="29"/>
        <v>1</v>
      </c>
      <c r="W297" s="2">
        <f t="shared" si="30"/>
        <v>1</v>
      </c>
      <c r="X297" s="2">
        <f t="shared" si="31"/>
        <v>1</v>
      </c>
      <c r="Y297" s="2">
        <f t="shared" si="34"/>
        <v>4</v>
      </c>
      <c r="Z297" s="432"/>
      <c r="AB297" s="438"/>
      <c r="AC297" s="189">
        <f t="shared" si="32"/>
        <v>45586</v>
      </c>
      <c r="AD297" s="502" t="s">
        <v>53</v>
      </c>
    </row>
    <row r="298" spans="1:30" ht="15.75" thickBot="1" x14ac:dyDescent="0.3">
      <c r="A298" s="191">
        <f t="shared" si="33"/>
        <v>45587</v>
      </c>
      <c r="B298" s="27" t="s">
        <v>45</v>
      </c>
      <c r="C298" s="18"/>
      <c r="D298" s="32" t="s">
        <v>12</v>
      </c>
      <c r="E298" s="4"/>
      <c r="F298" s="43" t="s">
        <v>34</v>
      </c>
      <c r="G298" s="67"/>
      <c r="H298" s="67"/>
      <c r="I298" s="79"/>
      <c r="J298" s="52" t="s">
        <v>23</v>
      </c>
      <c r="K298" s="79"/>
      <c r="L298" s="95" t="s">
        <v>19</v>
      </c>
      <c r="M298" s="80" t="s">
        <v>22</v>
      </c>
      <c r="N298" s="79"/>
      <c r="O298" s="82" t="s">
        <v>23</v>
      </c>
      <c r="P298" s="96" t="s">
        <v>21</v>
      </c>
      <c r="Q298" s="83" t="s">
        <v>20</v>
      </c>
      <c r="R298" s="84" t="s">
        <v>34</v>
      </c>
      <c r="S298" s="192" t="s">
        <v>23</v>
      </c>
      <c r="U298" s="2">
        <f t="shared" si="28"/>
        <v>1</v>
      </c>
      <c r="V298" s="2">
        <f t="shared" si="29"/>
        <v>1</v>
      </c>
      <c r="W298" s="2">
        <f t="shared" si="30"/>
        <v>1</v>
      </c>
      <c r="X298" s="2">
        <f t="shared" si="31"/>
        <v>1</v>
      </c>
      <c r="Y298" s="2">
        <f t="shared" si="34"/>
        <v>3</v>
      </c>
      <c r="Z298" s="432"/>
      <c r="AB298" s="437"/>
      <c r="AC298" s="191">
        <f t="shared" si="32"/>
        <v>45587</v>
      </c>
      <c r="AD298" s="502" t="s">
        <v>53</v>
      </c>
    </row>
    <row r="299" spans="1:30" ht="16.5" thickTop="1" thickBot="1" x14ac:dyDescent="0.3">
      <c r="A299" s="191">
        <f t="shared" si="33"/>
        <v>45588</v>
      </c>
      <c r="B299" s="27" t="s">
        <v>35</v>
      </c>
      <c r="C299" s="18"/>
      <c r="D299" s="32" t="s">
        <v>11</v>
      </c>
      <c r="E299" s="4"/>
      <c r="F299" s="43" t="s">
        <v>23</v>
      </c>
      <c r="G299" s="67"/>
      <c r="H299" s="67"/>
      <c r="I299" s="79"/>
      <c r="J299" s="52" t="s">
        <v>23</v>
      </c>
      <c r="K299" s="79"/>
      <c r="L299" s="95" t="s">
        <v>22</v>
      </c>
      <c r="M299" s="80" t="s">
        <v>23</v>
      </c>
      <c r="N299" s="79"/>
      <c r="O299" s="82" t="s">
        <v>62</v>
      </c>
      <c r="P299" s="96" t="s">
        <v>21</v>
      </c>
      <c r="Q299" s="83" t="s">
        <v>20</v>
      </c>
      <c r="R299" s="84" t="s">
        <v>19</v>
      </c>
      <c r="S299" s="192" t="s">
        <v>34</v>
      </c>
      <c r="U299" s="2">
        <f t="shared" si="28"/>
        <v>1</v>
      </c>
      <c r="V299" s="2">
        <f t="shared" si="29"/>
        <v>1</v>
      </c>
      <c r="W299" s="2">
        <f t="shared" si="30"/>
        <v>1</v>
      </c>
      <c r="X299" s="2">
        <f t="shared" si="31"/>
        <v>1</v>
      </c>
      <c r="Y299" s="2">
        <f t="shared" si="34"/>
        <v>3</v>
      </c>
      <c r="Z299" s="432" t="s">
        <v>38</v>
      </c>
      <c r="AB299" s="439"/>
      <c r="AC299" s="191">
        <f t="shared" si="32"/>
        <v>45588</v>
      </c>
      <c r="AD299" s="502" t="s">
        <v>53</v>
      </c>
    </row>
    <row r="300" spans="1:30" ht="15.75" thickTop="1" x14ac:dyDescent="0.25">
      <c r="A300" s="191">
        <f t="shared" si="33"/>
        <v>45589</v>
      </c>
      <c r="B300" s="27" t="s">
        <v>46</v>
      </c>
      <c r="C300" s="18"/>
      <c r="D300" s="32" t="s">
        <v>18</v>
      </c>
      <c r="E300" s="4"/>
      <c r="F300" s="43" t="s">
        <v>23</v>
      </c>
      <c r="G300" s="67"/>
      <c r="H300" s="67"/>
      <c r="I300" s="79"/>
      <c r="J300" s="52" t="s">
        <v>21</v>
      </c>
      <c r="K300" s="79"/>
      <c r="L300" s="95" t="s">
        <v>23</v>
      </c>
      <c r="M300" s="80" t="s">
        <v>20</v>
      </c>
      <c r="N300" s="79"/>
      <c r="O300" s="82" t="s">
        <v>34</v>
      </c>
      <c r="P300" s="96" t="s">
        <v>23</v>
      </c>
      <c r="Q300" s="83" t="s">
        <v>34</v>
      </c>
      <c r="R300" s="84" t="s">
        <v>19</v>
      </c>
      <c r="S300" s="192" t="s">
        <v>22</v>
      </c>
      <c r="U300" s="2">
        <f t="shared" si="28"/>
        <v>1</v>
      </c>
      <c r="V300" s="2">
        <f t="shared" si="29"/>
        <v>1</v>
      </c>
      <c r="W300" s="2">
        <f t="shared" si="30"/>
        <v>1</v>
      </c>
      <c r="X300" s="2">
        <f t="shared" si="31"/>
        <v>1</v>
      </c>
      <c r="Y300" s="2">
        <f t="shared" si="34"/>
        <v>3</v>
      </c>
      <c r="Z300" s="432"/>
      <c r="AB300" s="31"/>
      <c r="AC300" s="191">
        <f t="shared" si="32"/>
        <v>45589</v>
      </c>
      <c r="AD300" s="502" t="s">
        <v>53</v>
      </c>
    </row>
    <row r="301" spans="1:30" x14ac:dyDescent="0.25">
      <c r="A301" s="191">
        <f t="shared" si="33"/>
        <v>45590</v>
      </c>
      <c r="B301" s="27" t="s">
        <v>40</v>
      </c>
      <c r="C301" s="18"/>
      <c r="D301" s="32" t="s">
        <v>12</v>
      </c>
      <c r="E301" s="4"/>
      <c r="F301" s="43" t="s">
        <v>23</v>
      </c>
      <c r="G301" s="67"/>
      <c r="H301" s="67"/>
      <c r="I301" s="79"/>
      <c r="J301" s="52" t="s">
        <v>34</v>
      </c>
      <c r="K301" s="79"/>
      <c r="L301" s="95" t="s">
        <v>34</v>
      </c>
      <c r="M301" s="80" t="s">
        <v>22</v>
      </c>
      <c r="N301" s="79"/>
      <c r="O301" s="82" t="s">
        <v>21</v>
      </c>
      <c r="P301" s="96" t="s">
        <v>34</v>
      </c>
      <c r="Q301" s="83" t="s">
        <v>20</v>
      </c>
      <c r="R301" s="84" t="s">
        <v>19</v>
      </c>
      <c r="S301" s="192" t="s">
        <v>23</v>
      </c>
      <c r="U301" s="2">
        <f t="shared" si="28"/>
        <v>1</v>
      </c>
      <c r="V301" s="2">
        <f t="shared" si="29"/>
        <v>1</v>
      </c>
      <c r="W301" s="2">
        <f t="shared" si="30"/>
        <v>1</v>
      </c>
      <c r="X301" s="2">
        <f t="shared" si="31"/>
        <v>1</v>
      </c>
      <c r="Y301" s="2">
        <f t="shared" si="34"/>
        <v>2</v>
      </c>
      <c r="Z301" s="432"/>
      <c r="AB301" s="32"/>
      <c r="AC301" s="191">
        <f t="shared" si="32"/>
        <v>45590</v>
      </c>
      <c r="AD301" s="502" t="s">
        <v>53</v>
      </c>
    </row>
    <row r="302" spans="1:30" x14ac:dyDescent="0.25">
      <c r="A302" s="191">
        <f t="shared" si="33"/>
        <v>45591</v>
      </c>
      <c r="B302" s="27" t="s">
        <v>41</v>
      </c>
      <c r="C302" s="18"/>
      <c r="D302" s="32" t="s">
        <v>16</v>
      </c>
      <c r="E302" s="4"/>
      <c r="F302" s="43"/>
      <c r="G302" s="67"/>
      <c r="H302" s="67"/>
      <c r="I302" s="79"/>
      <c r="J302" s="52"/>
      <c r="K302" s="79"/>
      <c r="L302" s="95"/>
      <c r="M302" s="80"/>
      <c r="N302" s="79"/>
      <c r="O302" s="82"/>
      <c r="P302" s="96"/>
      <c r="Q302" s="83" t="s">
        <v>42</v>
      </c>
      <c r="R302" s="84"/>
      <c r="S302" s="192"/>
      <c r="U302" s="2">
        <f t="shared" si="28"/>
        <v>0</v>
      </c>
      <c r="V302" s="2">
        <f t="shared" si="29"/>
        <v>0</v>
      </c>
      <c r="W302" s="2">
        <f t="shared" si="30"/>
        <v>0</v>
      </c>
      <c r="X302" s="2">
        <f t="shared" si="31"/>
        <v>0</v>
      </c>
      <c r="Y302" s="2">
        <f t="shared" si="34"/>
        <v>0</v>
      </c>
      <c r="Z302" s="432"/>
      <c r="AB302" s="32"/>
      <c r="AC302" s="191">
        <f t="shared" si="32"/>
        <v>45591</v>
      </c>
      <c r="AD302" s="502" t="s">
        <v>53</v>
      </c>
    </row>
    <row r="303" spans="1:30" ht="15.75" thickBot="1" x14ac:dyDescent="0.3">
      <c r="A303" s="361">
        <f t="shared" si="33"/>
        <v>45592</v>
      </c>
      <c r="B303" s="28" t="s">
        <v>43</v>
      </c>
      <c r="C303" s="21"/>
      <c r="D303" s="33" t="s">
        <v>16</v>
      </c>
      <c r="E303" s="6"/>
      <c r="F303" s="44"/>
      <c r="G303" s="68"/>
      <c r="H303" s="68"/>
      <c r="I303" s="87"/>
      <c r="J303" s="53"/>
      <c r="K303" s="87"/>
      <c r="L303" s="97"/>
      <c r="M303" s="88"/>
      <c r="N303" s="87"/>
      <c r="O303" s="90"/>
      <c r="P303" s="98"/>
      <c r="Q303" s="91" t="s">
        <v>42</v>
      </c>
      <c r="R303" s="92"/>
      <c r="S303" s="507"/>
      <c r="T303" s="503"/>
      <c r="U303" s="504">
        <f t="shared" si="28"/>
        <v>0</v>
      </c>
      <c r="V303" s="504">
        <f t="shared" si="29"/>
        <v>0</v>
      </c>
      <c r="W303" s="504">
        <f t="shared" si="30"/>
        <v>0</v>
      </c>
      <c r="X303" s="504">
        <f t="shared" si="31"/>
        <v>0</v>
      </c>
      <c r="Y303" s="504">
        <f t="shared" si="34"/>
        <v>0</v>
      </c>
      <c r="Z303" s="505"/>
      <c r="AA303" s="506"/>
      <c r="AB303" s="508"/>
      <c r="AC303" s="361">
        <f t="shared" si="32"/>
        <v>45592</v>
      </c>
      <c r="AD303" s="502" t="s">
        <v>53</v>
      </c>
    </row>
    <row r="304" spans="1:30" x14ac:dyDescent="0.25">
      <c r="A304" s="362">
        <f t="shared" si="33"/>
        <v>45593</v>
      </c>
      <c r="B304" s="26" t="s">
        <v>28</v>
      </c>
      <c r="C304" s="17"/>
      <c r="D304" s="31" t="s">
        <v>14</v>
      </c>
      <c r="E304" s="60">
        <v>1</v>
      </c>
      <c r="F304" s="66"/>
      <c r="G304" s="46" t="s">
        <v>21</v>
      </c>
      <c r="H304" s="8" t="s">
        <v>34</v>
      </c>
      <c r="I304" s="69" t="s">
        <v>49</v>
      </c>
      <c r="J304" s="51" t="s">
        <v>19</v>
      </c>
      <c r="K304" s="71"/>
      <c r="L304" s="93" t="s">
        <v>23</v>
      </c>
      <c r="M304" s="72" t="s">
        <v>34</v>
      </c>
      <c r="N304" s="73" t="s">
        <v>20</v>
      </c>
      <c r="O304" s="74" t="s">
        <v>22</v>
      </c>
      <c r="P304" s="71"/>
      <c r="Q304" s="75" t="s">
        <v>23</v>
      </c>
      <c r="R304" s="76" t="s">
        <v>23</v>
      </c>
      <c r="S304" s="195"/>
      <c r="U304" s="2">
        <f t="shared" si="28"/>
        <v>1</v>
      </c>
      <c r="V304" s="2">
        <f t="shared" si="29"/>
        <v>1</v>
      </c>
      <c r="W304" s="2">
        <f t="shared" si="30"/>
        <v>1</v>
      </c>
      <c r="X304" s="2">
        <f t="shared" si="31"/>
        <v>1</v>
      </c>
      <c r="Y304" s="2">
        <f t="shared" si="34"/>
        <v>3</v>
      </c>
      <c r="Z304" s="432"/>
      <c r="AA304" s="509"/>
      <c r="AB304" s="438"/>
      <c r="AC304" s="362">
        <f t="shared" si="32"/>
        <v>45593</v>
      </c>
      <c r="AD304" s="502" t="s">
        <v>53</v>
      </c>
    </row>
    <row r="305" spans="1:30" ht="15.75" thickBot="1" x14ac:dyDescent="0.3">
      <c r="A305" s="191">
        <f t="shared" si="33"/>
        <v>45594</v>
      </c>
      <c r="B305" s="27" t="s">
        <v>45</v>
      </c>
      <c r="C305" s="18"/>
      <c r="D305" s="32" t="s">
        <v>7</v>
      </c>
      <c r="E305" s="61"/>
      <c r="F305" s="67"/>
      <c r="G305" s="47" t="s">
        <v>23</v>
      </c>
      <c r="H305" s="9" t="s">
        <v>22</v>
      </c>
      <c r="I305" s="77" t="s">
        <v>49</v>
      </c>
      <c r="J305" s="52" t="s">
        <v>19</v>
      </c>
      <c r="K305" s="79"/>
      <c r="L305" s="95" t="s">
        <v>23</v>
      </c>
      <c r="M305" s="80" t="s">
        <v>21</v>
      </c>
      <c r="N305" s="81" t="s">
        <v>20</v>
      </c>
      <c r="O305" s="82" t="s">
        <v>23</v>
      </c>
      <c r="P305" s="79"/>
      <c r="Q305" s="83" t="s">
        <v>34</v>
      </c>
      <c r="R305" s="84" t="s">
        <v>23</v>
      </c>
      <c r="S305" s="196"/>
      <c r="U305" s="2">
        <f t="shared" si="28"/>
        <v>1</v>
      </c>
      <c r="V305" s="2">
        <f t="shared" si="29"/>
        <v>1</v>
      </c>
      <c r="W305" s="2">
        <f t="shared" si="30"/>
        <v>1</v>
      </c>
      <c r="X305" s="2">
        <f t="shared" si="31"/>
        <v>1</v>
      </c>
      <c r="Y305" s="2">
        <f t="shared" si="34"/>
        <v>4</v>
      </c>
      <c r="Z305" s="432"/>
      <c r="AB305" s="437"/>
      <c r="AC305" s="191">
        <f t="shared" si="32"/>
        <v>45594</v>
      </c>
      <c r="AD305" s="502" t="s">
        <v>53</v>
      </c>
    </row>
    <row r="306" spans="1:30" ht="16.5" thickTop="1" thickBot="1" x14ac:dyDescent="0.3">
      <c r="A306" s="191">
        <f t="shared" si="33"/>
        <v>45595</v>
      </c>
      <c r="B306" s="27" t="s">
        <v>35</v>
      </c>
      <c r="C306" s="18"/>
      <c r="D306" s="32" t="s">
        <v>6</v>
      </c>
      <c r="E306" s="61"/>
      <c r="F306" s="67"/>
      <c r="G306" s="47" t="s">
        <v>22</v>
      </c>
      <c r="H306" s="9" t="s">
        <v>23</v>
      </c>
      <c r="I306" s="77" t="s">
        <v>49</v>
      </c>
      <c r="J306" s="52" t="s">
        <v>19</v>
      </c>
      <c r="K306" s="79"/>
      <c r="L306" s="95" t="s">
        <v>23</v>
      </c>
      <c r="M306" s="80" t="s">
        <v>23</v>
      </c>
      <c r="N306" s="81" t="s">
        <v>20</v>
      </c>
      <c r="O306" s="82" t="s">
        <v>34</v>
      </c>
      <c r="P306" s="79"/>
      <c r="Q306" s="83" t="s">
        <v>23</v>
      </c>
      <c r="R306" s="84" t="s">
        <v>21</v>
      </c>
      <c r="S306" s="196"/>
      <c r="U306" s="2">
        <f t="shared" si="28"/>
        <v>1</v>
      </c>
      <c r="V306" s="2">
        <f t="shared" si="29"/>
        <v>1</v>
      </c>
      <c r="W306" s="2">
        <f t="shared" si="30"/>
        <v>1</v>
      </c>
      <c r="X306" s="2">
        <f t="shared" si="31"/>
        <v>1</v>
      </c>
      <c r="Y306" s="2">
        <f t="shared" si="34"/>
        <v>4</v>
      </c>
      <c r="Z306" s="432"/>
      <c r="AB306" s="439"/>
      <c r="AC306" s="191">
        <f t="shared" si="32"/>
        <v>45595</v>
      </c>
      <c r="AD306" s="502" t="s">
        <v>53</v>
      </c>
    </row>
    <row r="307" spans="1:30" ht="15.75" thickTop="1" x14ac:dyDescent="0.25">
      <c r="A307" s="191">
        <f t="shared" si="33"/>
        <v>45596</v>
      </c>
      <c r="B307" s="29" t="s">
        <v>46</v>
      </c>
      <c r="C307" s="18"/>
      <c r="D307" s="32" t="s">
        <v>14</v>
      </c>
      <c r="E307" s="61"/>
      <c r="F307" s="67"/>
      <c r="G307" s="47" t="s">
        <v>23</v>
      </c>
      <c r="H307" s="9" t="s">
        <v>20</v>
      </c>
      <c r="I307" s="79"/>
      <c r="J307" s="52" t="s">
        <v>19</v>
      </c>
      <c r="K307" s="79"/>
      <c r="L307" s="95" t="s">
        <v>23</v>
      </c>
      <c r="M307" s="80" t="s">
        <v>21</v>
      </c>
      <c r="N307" s="81" t="s">
        <v>34</v>
      </c>
      <c r="O307" s="82" t="s">
        <v>22</v>
      </c>
      <c r="P307" s="79"/>
      <c r="Q307" s="83" t="s">
        <v>23</v>
      </c>
      <c r="R307" s="84" t="s">
        <v>23</v>
      </c>
      <c r="S307" s="196"/>
      <c r="U307" s="2">
        <f t="shared" si="28"/>
        <v>1</v>
      </c>
      <c r="V307" s="2">
        <f t="shared" si="29"/>
        <v>1</v>
      </c>
      <c r="W307" s="2">
        <f t="shared" si="30"/>
        <v>1</v>
      </c>
      <c r="X307" s="2">
        <f t="shared" si="31"/>
        <v>1</v>
      </c>
      <c r="Y307" s="2">
        <f t="shared" si="34"/>
        <v>4</v>
      </c>
      <c r="Z307" s="432"/>
      <c r="AB307" s="31"/>
      <c r="AC307" s="191">
        <f t="shared" si="32"/>
        <v>45596</v>
      </c>
      <c r="AD307" s="502" t="s">
        <v>53</v>
      </c>
    </row>
    <row r="308" spans="1:30" x14ac:dyDescent="0.25">
      <c r="A308" s="191">
        <f t="shared" si="33"/>
        <v>45597</v>
      </c>
      <c r="B308" s="27" t="s">
        <v>40</v>
      </c>
      <c r="C308" s="18"/>
      <c r="D308" s="32" t="s">
        <v>7</v>
      </c>
      <c r="E308" s="61"/>
      <c r="F308" s="67"/>
      <c r="G308" s="47" t="s">
        <v>34</v>
      </c>
      <c r="H308" s="9" t="s">
        <v>22</v>
      </c>
      <c r="I308" s="79"/>
      <c r="J308" s="52" t="s">
        <v>34</v>
      </c>
      <c r="K308" s="79"/>
      <c r="L308" s="95" t="s">
        <v>34</v>
      </c>
      <c r="M308" s="80" t="s">
        <v>23</v>
      </c>
      <c r="N308" s="81" t="s">
        <v>20</v>
      </c>
      <c r="O308" s="82" t="s">
        <v>23</v>
      </c>
      <c r="P308" s="79"/>
      <c r="Q308" s="83" t="s">
        <v>21</v>
      </c>
      <c r="R308" s="84" t="s">
        <v>19</v>
      </c>
      <c r="S308" s="196"/>
      <c r="U308" s="2">
        <f t="shared" si="28"/>
        <v>1</v>
      </c>
      <c r="V308" s="2">
        <f t="shared" si="29"/>
        <v>1</v>
      </c>
      <c r="W308" s="2">
        <f t="shared" si="30"/>
        <v>1</v>
      </c>
      <c r="X308" s="2">
        <f t="shared" si="31"/>
        <v>1</v>
      </c>
      <c r="Y308" s="2">
        <f t="shared" si="34"/>
        <v>2</v>
      </c>
      <c r="Z308" s="432"/>
      <c r="AB308" s="32"/>
      <c r="AC308" s="191">
        <f t="shared" si="32"/>
        <v>45597</v>
      </c>
      <c r="AD308" s="502" t="s">
        <v>53</v>
      </c>
    </row>
    <row r="309" spans="1:30" x14ac:dyDescent="0.25">
      <c r="A309" s="191">
        <f t="shared" si="33"/>
        <v>45598</v>
      </c>
      <c r="B309" s="27" t="s">
        <v>41</v>
      </c>
      <c r="C309" s="18"/>
      <c r="D309" s="32" t="s">
        <v>13</v>
      </c>
      <c r="E309" s="61"/>
      <c r="F309" s="67"/>
      <c r="G309" s="47"/>
      <c r="H309" s="9"/>
      <c r="I309" s="79"/>
      <c r="J309" s="52"/>
      <c r="K309" s="79"/>
      <c r="L309" s="95"/>
      <c r="M309" s="80"/>
      <c r="N309" s="81" t="s">
        <v>42</v>
      </c>
      <c r="O309" s="82"/>
      <c r="P309" s="79"/>
      <c r="Q309" s="83"/>
      <c r="R309" s="84"/>
      <c r="S309" s="196"/>
      <c r="U309" s="2">
        <f t="shared" si="28"/>
        <v>0</v>
      </c>
      <c r="V309" s="2">
        <f t="shared" si="29"/>
        <v>0</v>
      </c>
      <c r="W309" s="2">
        <f t="shared" si="30"/>
        <v>0</v>
      </c>
      <c r="X309" s="2">
        <f t="shared" si="31"/>
        <v>0</v>
      </c>
      <c r="Y309" s="2">
        <f t="shared" si="34"/>
        <v>0</v>
      </c>
      <c r="Z309" s="432"/>
      <c r="AB309" s="32"/>
      <c r="AC309" s="191">
        <f t="shared" si="32"/>
        <v>45598</v>
      </c>
      <c r="AD309" s="502" t="s">
        <v>53</v>
      </c>
    </row>
    <row r="310" spans="1:30" ht="15.75" thickBot="1" x14ac:dyDescent="0.3">
      <c r="A310" s="361">
        <f t="shared" si="33"/>
        <v>45599</v>
      </c>
      <c r="B310" s="28" t="s">
        <v>43</v>
      </c>
      <c r="C310" s="21"/>
      <c r="D310" s="33" t="s">
        <v>13</v>
      </c>
      <c r="E310" s="62"/>
      <c r="F310" s="68"/>
      <c r="G310" s="48"/>
      <c r="H310" s="10"/>
      <c r="I310" s="87"/>
      <c r="J310" s="53"/>
      <c r="K310" s="87"/>
      <c r="L310" s="97"/>
      <c r="M310" s="88"/>
      <c r="N310" s="89" t="s">
        <v>42</v>
      </c>
      <c r="O310" s="90"/>
      <c r="P310" s="87"/>
      <c r="Q310" s="91"/>
      <c r="R310" s="92"/>
      <c r="S310" s="87"/>
      <c r="T310" s="503"/>
      <c r="U310" s="504">
        <f t="shared" si="28"/>
        <v>0</v>
      </c>
      <c r="V310" s="504">
        <f t="shared" si="29"/>
        <v>0</v>
      </c>
      <c r="W310" s="504">
        <f t="shared" si="30"/>
        <v>0</v>
      </c>
      <c r="X310" s="504">
        <f t="shared" si="31"/>
        <v>0</v>
      </c>
      <c r="Y310" s="504">
        <f t="shared" si="34"/>
        <v>0</v>
      </c>
      <c r="Z310" s="505"/>
      <c r="AA310" s="506"/>
      <c r="AB310" s="508"/>
      <c r="AC310" s="361">
        <f t="shared" si="32"/>
        <v>45599</v>
      </c>
      <c r="AD310" s="502" t="s">
        <v>53</v>
      </c>
    </row>
    <row r="311" spans="1:30" x14ac:dyDescent="0.25">
      <c r="A311" s="362">
        <f t="shared" si="33"/>
        <v>45600</v>
      </c>
      <c r="B311" s="26" t="s">
        <v>28</v>
      </c>
      <c r="C311" s="17"/>
      <c r="D311" s="31" t="s">
        <v>18</v>
      </c>
      <c r="E311" s="60">
        <v>2</v>
      </c>
      <c r="F311" s="66"/>
      <c r="G311" s="66"/>
      <c r="H311" s="8" t="s">
        <v>19</v>
      </c>
      <c r="I311" s="69" t="s">
        <v>34</v>
      </c>
      <c r="J311" s="51" t="s">
        <v>23</v>
      </c>
      <c r="K311" s="70" t="s">
        <v>34</v>
      </c>
      <c r="L311" s="71"/>
      <c r="M311" s="72" t="s">
        <v>20</v>
      </c>
      <c r="N311" s="71"/>
      <c r="O311" s="74" t="s">
        <v>34</v>
      </c>
      <c r="P311" s="71"/>
      <c r="Q311" s="71"/>
      <c r="R311" s="76" t="s">
        <v>21</v>
      </c>
      <c r="S311" s="190" t="s">
        <v>22</v>
      </c>
      <c r="U311" s="2">
        <f t="shared" si="28"/>
        <v>1</v>
      </c>
      <c r="V311" s="2">
        <f t="shared" si="29"/>
        <v>1</v>
      </c>
      <c r="W311" s="2">
        <f t="shared" si="30"/>
        <v>1</v>
      </c>
      <c r="X311" s="2">
        <f t="shared" si="31"/>
        <v>1</v>
      </c>
      <c r="Y311" s="2">
        <f t="shared" si="34"/>
        <v>1</v>
      </c>
      <c r="Z311" s="432"/>
      <c r="AB311" s="438"/>
      <c r="AC311" s="362">
        <f t="shared" si="32"/>
        <v>45600</v>
      </c>
      <c r="AD311" s="502" t="s">
        <v>53</v>
      </c>
    </row>
    <row r="312" spans="1:30" ht="15.75" thickBot="1" x14ac:dyDescent="0.3">
      <c r="A312" s="191">
        <f t="shared" si="33"/>
        <v>45601</v>
      </c>
      <c r="B312" s="27" t="s">
        <v>45</v>
      </c>
      <c r="C312" s="18"/>
      <c r="D312" s="32" t="s">
        <v>8</v>
      </c>
      <c r="E312" s="61"/>
      <c r="F312" s="67"/>
      <c r="G312" s="67"/>
      <c r="H312" s="9" t="s">
        <v>34</v>
      </c>
      <c r="I312" s="77" t="s">
        <v>22</v>
      </c>
      <c r="J312" s="52" t="s">
        <v>23</v>
      </c>
      <c r="K312" s="78" t="s">
        <v>23</v>
      </c>
      <c r="L312" s="79"/>
      <c r="M312" s="80" t="s">
        <v>20</v>
      </c>
      <c r="N312" s="79"/>
      <c r="O312" s="82" t="s">
        <v>21</v>
      </c>
      <c r="P312" s="79"/>
      <c r="Q312" s="79"/>
      <c r="R312" s="84" t="s">
        <v>19</v>
      </c>
      <c r="S312" s="192" t="s">
        <v>23</v>
      </c>
      <c r="U312" s="2">
        <f t="shared" si="28"/>
        <v>1</v>
      </c>
      <c r="V312" s="2">
        <f t="shared" si="29"/>
        <v>1</v>
      </c>
      <c r="W312" s="2">
        <f t="shared" si="30"/>
        <v>1</v>
      </c>
      <c r="X312" s="2">
        <f t="shared" si="31"/>
        <v>1</v>
      </c>
      <c r="Y312" s="2">
        <f t="shared" si="34"/>
        <v>3</v>
      </c>
      <c r="Z312" s="432"/>
      <c r="AB312" s="437"/>
      <c r="AC312" s="191">
        <f t="shared" si="32"/>
        <v>45601</v>
      </c>
      <c r="AD312" s="502" t="s">
        <v>53</v>
      </c>
    </row>
    <row r="313" spans="1:30" ht="16.5" thickTop="1" thickBot="1" x14ac:dyDescent="0.3">
      <c r="A313" s="191">
        <f t="shared" si="33"/>
        <v>45602</v>
      </c>
      <c r="B313" s="27" t="s">
        <v>35</v>
      </c>
      <c r="C313" s="18"/>
      <c r="D313" s="32" t="s">
        <v>17</v>
      </c>
      <c r="E313" s="61"/>
      <c r="F313" s="67"/>
      <c r="G313" s="67"/>
      <c r="H313" s="9" t="s">
        <v>19</v>
      </c>
      <c r="I313" s="77" t="s">
        <v>23</v>
      </c>
      <c r="J313" s="52" t="s">
        <v>21</v>
      </c>
      <c r="K313" s="78" t="s">
        <v>23</v>
      </c>
      <c r="L313" s="79"/>
      <c r="M313" s="80" t="s">
        <v>20</v>
      </c>
      <c r="N313" s="79"/>
      <c r="O313" s="82" t="s">
        <v>23</v>
      </c>
      <c r="P313" s="79"/>
      <c r="Q313" s="79"/>
      <c r="R313" s="84" t="s">
        <v>22</v>
      </c>
      <c r="S313" s="192" t="s">
        <v>34</v>
      </c>
      <c r="U313" s="2">
        <f t="shared" si="28"/>
        <v>1</v>
      </c>
      <c r="V313" s="2">
        <f t="shared" si="29"/>
        <v>1</v>
      </c>
      <c r="W313" s="2">
        <f t="shared" si="30"/>
        <v>1</v>
      </c>
      <c r="X313" s="2">
        <f t="shared" si="31"/>
        <v>1</v>
      </c>
      <c r="Y313" s="2">
        <f t="shared" si="34"/>
        <v>3</v>
      </c>
      <c r="Z313" s="432" t="s">
        <v>38</v>
      </c>
      <c r="AB313" s="439"/>
      <c r="AC313" s="191">
        <f t="shared" si="32"/>
        <v>45602</v>
      </c>
      <c r="AD313" s="502" t="s">
        <v>53</v>
      </c>
    </row>
    <row r="314" spans="1:30" ht="15.75" thickTop="1" x14ac:dyDescent="0.25">
      <c r="A314" s="191">
        <f t="shared" si="33"/>
        <v>45603</v>
      </c>
      <c r="B314" s="27" t="s">
        <v>46</v>
      </c>
      <c r="C314" s="18"/>
      <c r="D314" s="32" t="s">
        <v>10</v>
      </c>
      <c r="E314" s="61"/>
      <c r="F314" s="67"/>
      <c r="G314" s="67"/>
      <c r="H314" s="9" t="s">
        <v>19</v>
      </c>
      <c r="I314" s="77" t="s">
        <v>21</v>
      </c>
      <c r="J314" s="52" t="s">
        <v>23</v>
      </c>
      <c r="K314" s="78" t="s">
        <v>22</v>
      </c>
      <c r="L314" s="79"/>
      <c r="M314" s="80" t="s">
        <v>34</v>
      </c>
      <c r="N314" s="79"/>
      <c r="O314" s="82" t="s">
        <v>20</v>
      </c>
      <c r="P314" s="79"/>
      <c r="Q314" s="79"/>
      <c r="R314" s="84" t="s">
        <v>23</v>
      </c>
      <c r="S314" s="192" t="s">
        <v>23</v>
      </c>
      <c r="U314" s="2">
        <f t="shared" si="28"/>
        <v>1</v>
      </c>
      <c r="V314" s="2">
        <f t="shared" si="29"/>
        <v>1</v>
      </c>
      <c r="W314" s="2">
        <f t="shared" si="30"/>
        <v>1</v>
      </c>
      <c r="X314" s="2">
        <f t="shared" si="31"/>
        <v>1</v>
      </c>
      <c r="Y314" s="2">
        <f t="shared" si="34"/>
        <v>3</v>
      </c>
      <c r="Z314" s="432"/>
      <c r="AB314" s="31"/>
      <c r="AC314" s="191">
        <f t="shared" si="32"/>
        <v>45603</v>
      </c>
      <c r="AD314" s="502" t="s">
        <v>53</v>
      </c>
    </row>
    <row r="315" spans="1:30" x14ac:dyDescent="0.25">
      <c r="A315" s="191">
        <f t="shared" si="33"/>
        <v>45604</v>
      </c>
      <c r="B315" s="27" t="s">
        <v>40</v>
      </c>
      <c r="C315" s="18"/>
      <c r="D315" s="32" t="s">
        <v>8</v>
      </c>
      <c r="E315" s="61"/>
      <c r="F315" s="67"/>
      <c r="G315" s="67"/>
      <c r="H315" s="9" t="s">
        <v>19</v>
      </c>
      <c r="I315" s="77" t="s">
        <v>22</v>
      </c>
      <c r="J315" s="52" t="s">
        <v>34</v>
      </c>
      <c r="K315" s="78" t="s">
        <v>23</v>
      </c>
      <c r="L315" s="79"/>
      <c r="M315" s="80" t="s">
        <v>20</v>
      </c>
      <c r="N315" s="79"/>
      <c r="O315" s="82" t="s">
        <v>21</v>
      </c>
      <c r="P315" s="79"/>
      <c r="Q315" s="79"/>
      <c r="R315" s="84" t="s">
        <v>34</v>
      </c>
      <c r="S315" s="192" t="s">
        <v>23</v>
      </c>
      <c r="U315" s="2">
        <f t="shared" si="28"/>
        <v>1</v>
      </c>
      <c r="V315" s="2">
        <f t="shared" si="29"/>
        <v>1</v>
      </c>
      <c r="W315" s="2">
        <f t="shared" si="30"/>
        <v>1</v>
      </c>
      <c r="X315" s="2">
        <f t="shared" si="31"/>
        <v>1</v>
      </c>
      <c r="Y315" s="2">
        <f t="shared" si="34"/>
        <v>2</v>
      </c>
      <c r="Z315" s="432"/>
      <c r="AB315" s="32"/>
      <c r="AC315" s="191">
        <f t="shared" si="32"/>
        <v>45604</v>
      </c>
      <c r="AD315" s="502" t="s">
        <v>53</v>
      </c>
    </row>
    <row r="316" spans="1:30" x14ac:dyDescent="0.25">
      <c r="A316" s="191">
        <f t="shared" si="33"/>
        <v>45605</v>
      </c>
      <c r="B316" s="27" t="s">
        <v>41</v>
      </c>
      <c r="C316" s="18"/>
      <c r="D316" s="32" t="s">
        <v>12</v>
      </c>
      <c r="E316" s="61"/>
      <c r="F316" s="67"/>
      <c r="G316" s="67"/>
      <c r="H316" s="9"/>
      <c r="I316" s="77"/>
      <c r="J316" s="52"/>
      <c r="K316" s="78"/>
      <c r="L316" s="79"/>
      <c r="M316" s="80" t="s">
        <v>42</v>
      </c>
      <c r="N316" s="79"/>
      <c r="O316" s="82"/>
      <c r="P316" s="79"/>
      <c r="Q316" s="79"/>
      <c r="R316" s="84"/>
      <c r="S316" s="518"/>
      <c r="T316" s="515"/>
      <c r="U316" s="516">
        <f t="shared" si="28"/>
        <v>0</v>
      </c>
      <c r="V316" s="516">
        <f t="shared" si="29"/>
        <v>0</v>
      </c>
      <c r="W316" s="516">
        <f t="shared" si="30"/>
        <v>0</v>
      </c>
      <c r="X316" s="516">
        <f t="shared" si="31"/>
        <v>0</v>
      </c>
      <c r="Y316" s="516">
        <f t="shared" si="34"/>
        <v>0</v>
      </c>
      <c r="Z316" s="432"/>
      <c r="AA316" s="517"/>
      <c r="AB316" s="519"/>
      <c r="AC316" s="191">
        <f t="shared" si="32"/>
        <v>45605</v>
      </c>
      <c r="AD316" s="502" t="s">
        <v>53</v>
      </c>
    </row>
    <row r="317" spans="1:30" ht="15.75" thickBot="1" x14ac:dyDescent="0.3">
      <c r="A317" s="361">
        <f t="shared" si="33"/>
        <v>45606</v>
      </c>
      <c r="B317" s="28" t="s">
        <v>43</v>
      </c>
      <c r="C317" s="21"/>
      <c r="D317" s="33" t="s">
        <v>12</v>
      </c>
      <c r="E317" s="62"/>
      <c r="F317" s="68"/>
      <c r="G317" s="68"/>
      <c r="H317" s="10"/>
      <c r="I317" s="85"/>
      <c r="J317" s="53"/>
      <c r="K317" s="86"/>
      <c r="L317" s="87"/>
      <c r="M317" s="88" t="s">
        <v>42</v>
      </c>
      <c r="N317" s="87"/>
      <c r="O317" s="90"/>
      <c r="P317" s="87"/>
      <c r="Q317" s="87"/>
      <c r="R317" s="92"/>
      <c r="S317" s="507"/>
      <c r="T317" s="503"/>
      <c r="U317" s="504">
        <f t="shared" si="28"/>
        <v>0</v>
      </c>
      <c r="V317" s="504">
        <f t="shared" si="29"/>
        <v>0</v>
      </c>
      <c r="W317" s="504">
        <f t="shared" si="30"/>
        <v>0</v>
      </c>
      <c r="X317" s="504">
        <f t="shared" si="31"/>
        <v>0</v>
      </c>
      <c r="Y317" s="504">
        <f t="shared" si="34"/>
        <v>0</v>
      </c>
      <c r="Z317" s="505"/>
      <c r="AA317" s="506"/>
      <c r="AB317" s="508"/>
      <c r="AC317" s="361">
        <f t="shared" si="32"/>
        <v>45606</v>
      </c>
      <c r="AD317" s="502" t="s">
        <v>53</v>
      </c>
    </row>
    <row r="318" spans="1:30" x14ac:dyDescent="0.25">
      <c r="A318" s="362">
        <f t="shared" si="33"/>
        <v>45607</v>
      </c>
      <c r="B318" s="26" t="s">
        <v>28</v>
      </c>
      <c r="C318" s="17"/>
      <c r="D318" s="31" t="s">
        <v>11</v>
      </c>
      <c r="E318" s="4">
        <v>3</v>
      </c>
      <c r="F318" s="42" t="s">
        <v>34</v>
      </c>
      <c r="G318" s="46" t="s">
        <v>19</v>
      </c>
      <c r="H318" s="66"/>
      <c r="I318" s="69" t="s">
        <v>49</v>
      </c>
      <c r="J318" s="51" t="s">
        <v>20</v>
      </c>
      <c r="K318" s="70" t="s">
        <v>34</v>
      </c>
      <c r="L318" s="93" t="s">
        <v>22</v>
      </c>
      <c r="M318" s="72" t="s">
        <v>23</v>
      </c>
      <c r="N318" s="73" t="s">
        <v>23</v>
      </c>
      <c r="O318" s="74" t="s">
        <v>21</v>
      </c>
      <c r="P318" s="71" t="s">
        <v>44</v>
      </c>
      <c r="Q318" s="71"/>
      <c r="R318" s="71"/>
      <c r="S318" s="195"/>
      <c r="U318" s="2">
        <f t="shared" si="28"/>
        <v>1</v>
      </c>
      <c r="V318" s="2">
        <f t="shared" si="29"/>
        <v>1</v>
      </c>
      <c r="W318" s="2">
        <f t="shared" si="30"/>
        <v>1</v>
      </c>
      <c r="X318" s="2">
        <f t="shared" si="31"/>
        <v>1</v>
      </c>
      <c r="Y318" s="2">
        <f t="shared" si="34"/>
        <v>2</v>
      </c>
      <c r="Z318" s="432"/>
      <c r="AB318" s="438"/>
      <c r="AC318" s="362">
        <f t="shared" si="32"/>
        <v>45607</v>
      </c>
      <c r="AD318" s="502" t="s">
        <v>53</v>
      </c>
    </row>
    <row r="319" spans="1:30" ht="15.75" thickBot="1" x14ac:dyDescent="0.3">
      <c r="A319" s="191">
        <f t="shared" si="33"/>
        <v>45608</v>
      </c>
      <c r="B319" s="27" t="s">
        <v>45</v>
      </c>
      <c r="C319" s="18"/>
      <c r="D319" s="32" t="s">
        <v>5</v>
      </c>
      <c r="E319" s="4"/>
      <c r="F319" s="43" t="s">
        <v>22</v>
      </c>
      <c r="G319" s="47" t="s">
        <v>34</v>
      </c>
      <c r="H319" s="67"/>
      <c r="I319" s="77" t="s">
        <v>49</v>
      </c>
      <c r="J319" s="52" t="s">
        <v>20</v>
      </c>
      <c r="K319" s="78" t="s">
        <v>23</v>
      </c>
      <c r="L319" s="95" t="s">
        <v>23</v>
      </c>
      <c r="M319" s="80" t="s">
        <v>19</v>
      </c>
      <c r="N319" s="81" t="s">
        <v>23</v>
      </c>
      <c r="O319" s="82" t="s">
        <v>21</v>
      </c>
      <c r="P319" s="79" t="s">
        <v>44</v>
      </c>
      <c r="Q319" s="79"/>
      <c r="R319" s="79"/>
      <c r="S319" s="196"/>
      <c r="U319" s="2">
        <f t="shared" si="28"/>
        <v>1</v>
      </c>
      <c r="V319" s="2">
        <f t="shared" si="29"/>
        <v>1</v>
      </c>
      <c r="W319" s="2">
        <f t="shared" si="30"/>
        <v>1</v>
      </c>
      <c r="X319" s="2">
        <f t="shared" si="31"/>
        <v>1</v>
      </c>
      <c r="Y319" s="2">
        <f t="shared" si="34"/>
        <v>3</v>
      </c>
      <c r="Z319" s="432"/>
      <c r="AB319" s="437"/>
      <c r="AC319" s="191">
        <f t="shared" si="32"/>
        <v>45608</v>
      </c>
      <c r="AD319" s="502" t="s">
        <v>53</v>
      </c>
    </row>
    <row r="320" spans="1:30" ht="16.5" thickTop="1" thickBot="1" x14ac:dyDescent="0.3">
      <c r="A320" s="191">
        <f t="shared" si="33"/>
        <v>45609</v>
      </c>
      <c r="B320" s="27" t="s">
        <v>35</v>
      </c>
      <c r="C320" s="18"/>
      <c r="D320" s="32" t="s">
        <v>12</v>
      </c>
      <c r="E320" s="4"/>
      <c r="F320" s="43" t="s">
        <v>23</v>
      </c>
      <c r="G320" s="47" t="s">
        <v>19</v>
      </c>
      <c r="H320" s="67"/>
      <c r="I320" s="77" t="s">
        <v>49</v>
      </c>
      <c r="J320" s="52" t="s">
        <v>20</v>
      </c>
      <c r="K320" s="78" t="s">
        <v>21</v>
      </c>
      <c r="L320" s="95" t="s">
        <v>34</v>
      </c>
      <c r="M320" s="80" t="s">
        <v>22</v>
      </c>
      <c r="N320" s="81" t="s">
        <v>23</v>
      </c>
      <c r="O320" s="82" t="s">
        <v>23</v>
      </c>
      <c r="P320" s="79" t="s">
        <v>44</v>
      </c>
      <c r="Q320" s="79"/>
      <c r="R320" s="79"/>
      <c r="S320" s="196"/>
      <c r="U320" s="2">
        <f t="shared" si="28"/>
        <v>1</v>
      </c>
      <c r="V320" s="2">
        <f t="shared" si="29"/>
        <v>1</v>
      </c>
      <c r="W320" s="2">
        <f t="shared" si="30"/>
        <v>1</v>
      </c>
      <c r="X320" s="2">
        <f t="shared" si="31"/>
        <v>1</v>
      </c>
      <c r="Y320" s="2">
        <f t="shared" si="34"/>
        <v>3</v>
      </c>
      <c r="Z320" s="432"/>
      <c r="AB320" s="439"/>
      <c r="AC320" s="191">
        <f t="shared" si="32"/>
        <v>45609</v>
      </c>
      <c r="AD320" s="502" t="s">
        <v>53</v>
      </c>
    </row>
    <row r="321" spans="1:30" ht="15.75" thickTop="1" x14ac:dyDescent="0.25">
      <c r="A321" s="191">
        <f t="shared" si="33"/>
        <v>45610</v>
      </c>
      <c r="B321" s="27" t="s">
        <v>46</v>
      </c>
      <c r="C321" s="18"/>
      <c r="D321" s="32" t="s">
        <v>11</v>
      </c>
      <c r="E321" s="4"/>
      <c r="F321" s="43" t="s">
        <v>21</v>
      </c>
      <c r="G321" s="47" t="s">
        <v>19</v>
      </c>
      <c r="H321" s="67"/>
      <c r="I321" s="79"/>
      <c r="J321" s="52"/>
      <c r="K321" s="78" t="s">
        <v>20</v>
      </c>
      <c r="L321" s="95" t="s">
        <v>22</v>
      </c>
      <c r="M321" s="80" t="s">
        <v>23</v>
      </c>
      <c r="N321" s="81" t="s">
        <v>23</v>
      </c>
      <c r="O321" s="82" t="s">
        <v>34</v>
      </c>
      <c r="P321" s="79" t="s">
        <v>44</v>
      </c>
      <c r="Q321" s="79"/>
      <c r="R321" s="79"/>
      <c r="S321" s="196"/>
      <c r="U321" s="2">
        <f t="shared" si="28"/>
        <v>1</v>
      </c>
      <c r="V321" s="2">
        <f t="shared" si="29"/>
        <v>1</v>
      </c>
      <c r="W321" s="2">
        <f t="shared" si="30"/>
        <v>1</v>
      </c>
      <c r="X321" s="2">
        <f t="shared" si="31"/>
        <v>1</v>
      </c>
      <c r="Y321" s="2">
        <f t="shared" si="34"/>
        <v>2</v>
      </c>
      <c r="Z321" s="432"/>
      <c r="AB321" s="31"/>
      <c r="AC321" s="191">
        <f t="shared" si="32"/>
        <v>45610</v>
      </c>
      <c r="AD321" s="502" t="s">
        <v>53</v>
      </c>
    </row>
    <row r="322" spans="1:30" x14ac:dyDescent="0.25">
      <c r="A322" s="191">
        <f t="shared" si="33"/>
        <v>45611</v>
      </c>
      <c r="B322" s="27" t="s">
        <v>40</v>
      </c>
      <c r="C322" s="18"/>
      <c r="D322" s="32" t="s">
        <v>5</v>
      </c>
      <c r="E322" s="4"/>
      <c r="F322" s="43" t="s">
        <v>22</v>
      </c>
      <c r="G322" s="47" t="s">
        <v>19</v>
      </c>
      <c r="H322" s="67"/>
      <c r="I322" s="79"/>
      <c r="J322" s="52" t="s">
        <v>34</v>
      </c>
      <c r="K322" s="78" t="s">
        <v>20</v>
      </c>
      <c r="L322" s="95" t="s">
        <v>23</v>
      </c>
      <c r="M322" s="80" t="s">
        <v>34</v>
      </c>
      <c r="N322" s="81" t="s">
        <v>34</v>
      </c>
      <c r="O322" s="82" t="s">
        <v>21</v>
      </c>
      <c r="P322" s="2" t="s">
        <v>44</v>
      </c>
      <c r="Q322" s="79"/>
      <c r="R322" s="79"/>
      <c r="S322" s="196"/>
      <c r="U322" s="2">
        <f t="shared" si="28"/>
        <v>1</v>
      </c>
      <c r="V322" s="2">
        <f t="shared" si="29"/>
        <v>1</v>
      </c>
      <c r="W322" s="2">
        <f t="shared" si="30"/>
        <v>1</v>
      </c>
      <c r="X322" s="2">
        <f t="shared" si="31"/>
        <v>1</v>
      </c>
      <c r="Y322" s="2">
        <f t="shared" si="34"/>
        <v>1</v>
      </c>
      <c r="Z322" s="432"/>
      <c r="AB322" s="32"/>
      <c r="AC322" s="191">
        <f t="shared" si="32"/>
        <v>45611</v>
      </c>
      <c r="AD322" s="502" t="s">
        <v>53</v>
      </c>
    </row>
    <row r="323" spans="1:30" x14ac:dyDescent="0.25">
      <c r="A323" s="361">
        <f t="shared" si="33"/>
        <v>45612</v>
      </c>
      <c r="B323" s="27" t="s">
        <v>41</v>
      </c>
      <c r="C323" s="18"/>
      <c r="D323" s="32" t="s">
        <v>10</v>
      </c>
      <c r="E323" s="4"/>
      <c r="F323" s="43"/>
      <c r="G323" s="47"/>
      <c r="H323" s="67"/>
      <c r="I323" s="79"/>
      <c r="J323" s="52"/>
      <c r="K323" s="78" t="s">
        <v>42</v>
      </c>
      <c r="L323" s="95"/>
      <c r="M323" s="80"/>
      <c r="N323" s="81"/>
      <c r="O323" s="82"/>
      <c r="P323" s="79"/>
      <c r="Q323" s="79"/>
      <c r="R323" s="79"/>
      <c r="S323" s="196"/>
      <c r="U323" s="2">
        <f t="shared" si="28"/>
        <v>0</v>
      </c>
      <c r="V323" s="2">
        <f t="shared" si="29"/>
        <v>0</v>
      </c>
      <c r="W323" s="2">
        <f t="shared" si="30"/>
        <v>0</v>
      </c>
      <c r="X323" s="2">
        <f t="shared" si="31"/>
        <v>0</v>
      </c>
      <c r="Y323" s="2">
        <f t="shared" si="34"/>
        <v>0</v>
      </c>
      <c r="Z323" s="432"/>
      <c r="AB323" s="32"/>
      <c r="AC323" s="361">
        <f t="shared" si="32"/>
        <v>45612</v>
      </c>
      <c r="AD323" s="502" t="s">
        <v>53</v>
      </c>
    </row>
    <row r="324" spans="1:30" ht="15.75" thickBot="1" x14ac:dyDescent="0.3">
      <c r="A324" s="193">
        <f t="shared" si="33"/>
        <v>45613</v>
      </c>
      <c r="B324" s="500" t="s">
        <v>43</v>
      </c>
      <c r="C324" s="21"/>
      <c r="D324" s="33" t="s">
        <v>9</v>
      </c>
      <c r="E324" s="6"/>
      <c r="F324" s="44"/>
      <c r="G324" s="48"/>
      <c r="H324" s="68"/>
      <c r="I324" s="87"/>
      <c r="J324" s="53" t="s">
        <v>42</v>
      </c>
      <c r="K324" s="86"/>
      <c r="L324" s="97"/>
      <c r="M324" s="88"/>
      <c r="N324" s="89"/>
      <c r="O324" s="90"/>
      <c r="P324" s="87"/>
      <c r="Q324" s="87"/>
      <c r="R324" s="87"/>
      <c r="S324" s="87"/>
      <c r="T324" s="503"/>
      <c r="U324" s="504">
        <f t="shared" ref="U324:U366" si="35">COUNTIF(F324:S324,"POD 1")</f>
        <v>0</v>
      </c>
      <c r="V324" s="504">
        <f t="shared" ref="V324:V366" si="36">COUNTIF(F324:S324,"POD 2")</f>
        <v>0</v>
      </c>
      <c r="W324" s="504">
        <f t="shared" ref="W324:W366" si="37">COUNTIF(F324:S324,"Back-up")</f>
        <v>0</v>
      </c>
      <c r="X324" s="504">
        <f t="shared" ref="X324:X366" si="38">COUNTIF(F324:S324,"Outreach")+COUNTIF(F324:S324,"Outreach/QF")</f>
        <v>0</v>
      </c>
      <c r="Y324" s="504">
        <f t="shared" si="34"/>
        <v>0</v>
      </c>
      <c r="Z324" s="505"/>
      <c r="AA324" s="506"/>
      <c r="AB324" s="521"/>
      <c r="AC324" s="520">
        <f t="shared" ref="AC324:AC366" si="39">AC323+1</f>
        <v>45613</v>
      </c>
      <c r="AD324" s="502" t="s">
        <v>53</v>
      </c>
    </row>
    <row r="325" spans="1:30" x14ac:dyDescent="0.25">
      <c r="A325" s="189">
        <f t="shared" ref="A325:A366" si="40">A324+1</f>
        <v>45614</v>
      </c>
      <c r="B325" s="26" t="s">
        <v>28</v>
      </c>
      <c r="C325" s="17"/>
      <c r="D325" s="31" t="s">
        <v>16</v>
      </c>
      <c r="E325" s="4">
        <v>4</v>
      </c>
      <c r="F325" s="42" t="s">
        <v>19</v>
      </c>
      <c r="G325" s="66"/>
      <c r="H325" s="66"/>
      <c r="I325" s="71"/>
      <c r="J325" s="51" t="s">
        <v>23</v>
      </c>
      <c r="K325" s="71"/>
      <c r="L325" s="93" t="s">
        <v>34</v>
      </c>
      <c r="M325" s="72" t="s">
        <v>23</v>
      </c>
      <c r="N325" s="71"/>
      <c r="O325" s="74" t="s">
        <v>23</v>
      </c>
      <c r="P325" s="94" t="s">
        <v>21</v>
      </c>
      <c r="Q325" s="75" t="s">
        <v>22</v>
      </c>
      <c r="R325" s="76" t="s">
        <v>34</v>
      </c>
      <c r="S325" s="190" t="s">
        <v>20</v>
      </c>
      <c r="U325" s="2">
        <f t="shared" si="35"/>
        <v>1</v>
      </c>
      <c r="V325" s="2">
        <f t="shared" si="36"/>
        <v>1</v>
      </c>
      <c r="W325" s="2">
        <f t="shared" si="37"/>
        <v>1</v>
      </c>
      <c r="X325" s="2">
        <f t="shared" si="38"/>
        <v>1</v>
      </c>
      <c r="Y325" s="2">
        <f t="shared" ref="Y325:Y366" si="41">COUNTIF(F325:S325,"CST")</f>
        <v>3</v>
      </c>
      <c r="Z325" s="432"/>
      <c r="AB325" s="438"/>
      <c r="AC325" s="189">
        <f t="shared" si="39"/>
        <v>45614</v>
      </c>
      <c r="AD325" s="502" t="s">
        <v>53</v>
      </c>
    </row>
    <row r="326" spans="1:30" ht="15.75" thickBot="1" x14ac:dyDescent="0.3">
      <c r="A326" s="191">
        <f t="shared" si="40"/>
        <v>45615</v>
      </c>
      <c r="B326" s="27" t="s">
        <v>45</v>
      </c>
      <c r="C326" s="18"/>
      <c r="D326" s="32" t="s">
        <v>11</v>
      </c>
      <c r="E326" s="4"/>
      <c r="F326" s="43" t="s">
        <v>34</v>
      </c>
      <c r="G326" s="67"/>
      <c r="H326" s="67"/>
      <c r="I326" s="79"/>
      <c r="J326" s="52" t="s">
        <v>21</v>
      </c>
      <c r="K326" s="79"/>
      <c r="L326" s="95" t="s">
        <v>22</v>
      </c>
      <c r="M326" s="80" t="s">
        <v>23</v>
      </c>
      <c r="N326" s="79"/>
      <c r="O326" s="82" t="s">
        <v>23</v>
      </c>
      <c r="P326" s="96" t="s">
        <v>19</v>
      </c>
      <c r="Q326" s="83" t="s">
        <v>34</v>
      </c>
      <c r="R326" s="84" t="s">
        <v>23</v>
      </c>
      <c r="S326" s="192" t="s">
        <v>20</v>
      </c>
      <c r="U326" s="2">
        <f t="shared" si="35"/>
        <v>1</v>
      </c>
      <c r="V326" s="2">
        <f t="shared" si="36"/>
        <v>1</v>
      </c>
      <c r="W326" s="2">
        <f t="shared" si="37"/>
        <v>1</v>
      </c>
      <c r="X326" s="2">
        <f t="shared" si="38"/>
        <v>1</v>
      </c>
      <c r="Y326" s="2">
        <f t="shared" si="41"/>
        <v>3</v>
      </c>
      <c r="Z326" s="432"/>
      <c r="AB326" s="437"/>
      <c r="AC326" s="191">
        <f t="shared" si="39"/>
        <v>45615</v>
      </c>
      <c r="AD326" s="502" t="s">
        <v>53</v>
      </c>
    </row>
    <row r="327" spans="1:30" ht="16.5" thickTop="1" thickBot="1" x14ac:dyDescent="0.3">
      <c r="A327" s="191">
        <f t="shared" si="40"/>
        <v>45616</v>
      </c>
      <c r="B327" s="27" t="s">
        <v>35</v>
      </c>
      <c r="C327" s="18"/>
      <c r="D327" s="32" t="s">
        <v>15</v>
      </c>
      <c r="E327" s="4"/>
      <c r="F327" s="43" t="s">
        <v>19</v>
      </c>
      <c r="G327" s="67"/>
      <c r="H327" s="67"/>
      <c r="I327" s="79"/>
      <c r="J327" s="52" t="s">
        <v>23</v>
      </c>
      <c r="K327" s="79"/>
      <c r="L327" s="95" t="s">
        <v>23</v>
      </c>
      <c r="M327" s="80" t="s">
        <v>21</v>
      </c>
      <c r="N327" s="79"/>
      <c r="O327" s="82" t="s">
        <v>34</v>
      </c>
      <c r="P327" s="96" t="s">
        <v>22</v>
      </c>
      <c r="Q327" s="83" t="s">
        <v>23</v>
      </c>
      <c r="R327" s="84" t="s">
        <v>23</v>
      </c>
      <c r="S327" s="192" t="s">
        <v>20</v>
      </c>
      <c r="U327" s="2">
        <f t="shared" si="35"/>
        <v>1</v>
      </c>
      <c r="V327" s="2">
        <f t="shared" si="36"/>
        <v>1</v>
      </c>
      <c r="W327" s="2">
        <f t="shared" si="37"/>
        <v>1</v>
      </c>
      <c r="X327" s="2">
        <f t="shared" si="38"/>
        <v>1</v>
      </c>
      <c r="Y327" s="2">
        <f t="shared" si="41"/>
        <v>4</v>
      </c>
      <c r="Z327" s="432" t="s">
        <v>38</v>
      </c>
      <c r="AB327" s="439"/>
      <c r="AC327" s="191">
        <f t="shared" si="39"/>
        <v>45616</v>
      </c>
      <c r="AD327" s="502" t="s">
        <v>53</v>
      </c>
    </row>
    <row r="328" spans="1:30" ht="15.75" thickTop="1" x14ac:dyDescent="0.25">
      <c r="A328" s="191">
        <f t="shared" si="40"/>
        <v>45617</v>
      </c>
      <c r="B328" s="27" t="s">
        <v>46</v>
      </c>
      <c r="C328" s="18"/>
      <c r="D328" s="32" t="s">
        <v>16</v>
      </c>
      <c r="E328" s="4"/>
      <c r="F328" s="43" t="s">
        <v>19</v>
      </c>
      <c r="G328" s="67"/>
      <c r="H328" s="67"/>
      <c r="I328" s="79"/>
      <c r="J328" s="52" t="s">
        <v>23</v>
      </c>
      <c r="K328" s="79"/>
      <c r="L328" s="95" t="s">
        <v>20</v>
      </c>
      <c r="M328" s="80" t="s">
        <v>23</v>
      </c>
      <c r="N328" s="79"/>
      <c r="O328" s="82" t="s">
        <v>21</v>
      </c>
      <c r="P328" s="96" t="s">
        <v>23</v>
      </c>
      <c r="Q328" s="83" t="s">
        <v>22</v>
      </c>
      <c r="R328" s="84" t="s">
        <v>23</v>
      </c>
      <c r="S328" s="192" t="s">
        <v>34</v>
      </c>
      <c r="U328" s="2">
        <f t="shared" si="35"/>
        <v>1</v>
      </c>
      <c r="V328" s="2">
        <f t="shared" si="36"/>
        <v>1</v>
      </c>
      <c r="W328" s="2">
        <f t="shared" si="37"/>
        <v>1</v>
      </c>
      <c r="X328" s="2">
        <f t="shared" si="38"/>
        <v>1</v>
      </c>
      <c r="Y328" s="2">
        <f t="shared" si="41"/>
        <v>4</v>
      </c>
      <c r="Z328" s="432"/>
      <c r="AB328" s="31"/>
      <c r="AC328" s="191">
        <f t="shared" si="39"/>
        <v>45617</v>
      </c>
      <c r="AD328" s="502" t="s">
        <v>53</v>
      </c>
    </row>
    <row r="329" spans="1:30" x14ac:dyDescent="0.25">
      <c r="A329" s="191">
        <f t="shared" si="40"/>
        <v>45618</v>
      </c>
      <c r="B329" s="27" t="s">
        <v>40</v>
      </c>
      <c r="C329" s="18"/>
      <c r="D329" s="32" t="s">
        <v>11</v>
      </c>
      <c r="E329" s="4"/>
      <c r="F329" s="43" t="s">
        <v>19</v>
      </c>
      <c r="G329" s="67"/>
      <c r="H329" s="67"/>
      <c r="I329" s="79"/>
      <c r="J329" s="52" t="s">
        <v>34</v>
      </c>
      <c r="K329" s="79"/>
      <c r="L329" s="95" t="s">
        <v>22</v>
      </c>
      <c r="M329" s="80" t="s">
        <v>34</v>
      </c>
      <c r="N329" s="79"/>
      <c r="O329" s="82" t="s">
        <v>23</v>
      </c>
      <c r="P329" s="96" t="s">
        <v>34</v>
      </c>
      <c r="Q329" s="83" t="s">
        <v>23</v>
      </c>
      <c r="R329" s="84" t="s">
        <v>21</v>
      </c>
      <c r="S329" s="192" t="s">
        <v>20</v>
      </c>
      <c r="U329" s="2">
        <f t="shared" si="35"/>
        <v>1</v>
      </c>
      <c r="V329" s="2">
        <f t="shared" si="36"/>
        <v>1</v>
      </c>
      <c r="W329" s="2">
        <f t="shared" si="37"/>
        <v>1</v>
      </c>
      <c r="X329" s="2">
        <f t="shared" si="38"/>
        <v>1</v>
      </c>
      <c r="Y329" s="2">
        <f t="shared" si="41"/>
        <v>2</v>
      </c>
      <c r="Z329" s="432"/>
      <c r="AB329" s="32"/>
      <c r="AC329" s="191">
        <f t="shared" si="39"/>
        <v>45618</v>
      </c>
      <c r="AD329" s="502" t="s">
        <v>53</v>
      </c>
    </row>
    <row r="330" spans="1:30" x14ac:dyDescent="0.25">
      <c r="A330" s="191">
        <f t="shared" si="40"/>
        <v>45619</v>
      </c>
      <c r="B330" s="27" t="s">
        <v>41</v>
      </c>
      <c r="C330" s="18"/>
      <c r="D330" s="32" t="s">
        <v>18</v>
      </c>
      <c r="E330" s="4"/>
      <c r="F330" s="43"/>
      <c r="G330" s="67"/>
      <c r="H330" s="67"/>
      <c r="I330" s="79"/>
      <c r="J330" s="52"/>
      <c r="K330" s="79"/>
      <c r="L330" s="95"/>
      <c r="M330" s="80"/>
      <c r="N330" s="79"/>
      <c r="O330" s="82"/>
      <c r="P330" s="96"/>
      <c r="Q330" s="83"/>
      <c r="R330" s="84"/>
      <c r="S330" s="192" t="s">
        <v>42</v>
      </c>
      <c r="U330" s="2">
        <f t="shared" si="35"/>
        <v>0</v>
      </c>
      <c r="V330" s="2">
        <f t="shared" si="36"/>
        <v>0</v>
      </c>
      <c r="W330" s="2">
        <f t="shared" si="37"/>
        <v>0</v>
      </c>
      <c r="X330" s="2">
        <f t="shared" si="38"/>
        <v>0</v>
      </c>
      <c r="Y330" s="2">
        <f t="shared" si="41"/>
        <v>0</v>
      </c>
      <c r="Z330" s="432"/>
      <c r="AB330" s="32"/>
      <c r="AC330" s="191">
        <f t="shared" si="39"/>
        <v>45619</v>
      </c>
      <c r="AD330" s="502" t="s">
        <v>53</v>
      </c>
    </row>
    <row r="331" spans="1:30" ht="15.75" thickBot="1" x14ac:dyDescent="0.3">
      <c r="A331" s="193">
        <f t="shared" si="40"/>
        <v>45620</v>
      </c>
      <c r="B331" s="28" t="s">
        <v>43</v>
      </c>
      <c r="C331" s="21"/>
      <c r="D331" s="33" t="s">
        <v>18</v>
      </c>
      <c r="E331" s="6"/>
      <c r="F331" s="44"/>
      <c r="G331" s="68"/>
      <c r="H331" s="68"/>
      <c r="I331" s="87"/>
      <c r="J331" s="53"/>
      <c r="K331" s="87"/>
      <c r="L331" s="97"/>
      <c r="M331" s="88"/>
      <c r="N331" s="87"/>
      <c r="O331" s="90"/>
      <c r="P331" s="98"/>
      <c r="Q331" s="91"/>
      <c r="R331" s="92"/>
      <c r="S331" s="507" t="s">
        <v>42</v>
      </c>
      <c r="T331" s="503"/>
      <c r="U331" s="504">
        <f t="shared" si="35"/>
        <v>0</v>
      </c>
      <c r="V331" s="504">
        <f t="shared" si="36"/>
        <v>0</v>
      </c>
      <c r="W331" s="504">
        <f t="shared" si="37"/>
        <v>0</v>
      </c>
      <c r="X331" s="504">
        <f t="shared" si="38"/>
        <v>0</v>
      </c>
      <c r="Y331" s="504">
        <f t="shared" si="41"/>
        <v>0</v>
      </c>
      <c r="Z331" s="505"/>
      <c r="AA331" s="506"/>
      <c r="AB331" s="508"/>
      <c r="AC331" s="193">
        <f t="shared" si="39"/>
        <v>45620</v>
      </c>
      <c r="AD331" s="502" t="s">
        <v>53</v>
      </c>
    </row>
    <row r="332" spans="1:30" x14ac:dyDescent="0.25">
      <c r="A332" s="189">
        <f t="shared" si="40"/>
        <v>45621</v>
      </c>
      <c r="B332" s="26" t="s">
        <v>28</v>
      </c>
      <c r="C332" s="17"/>
      <c r="D332" s="31" t="s">
        <v>14</v>
      </c>
      <c r="E332" s="60">
        <v>1</v>
      </c>
      <c r="F332" s="66"/>
      <c r="G332" s="46" t="s">
        <v>21</v>
      </c>
      <c r="H332" s="8" t="s">
        <v>34</v>
      </c>
      <c r="I332" s="69" t="s">
        <v>49</v>
      </c>
      <c r="J332" s="51" t="s">
        <v>23</v>
      </c>
      <c r="K332" s="71"/>
      <c r="L332" s="93" t="s">
        <v>19</v>
      </c>
      <c r="M332" s="72" t="s">
        <v>51</v>
      </c>
      <c r="N332" s="73" t="s">
        <v>23</v>
      </c>
      <c r="O332" s="74" t="s">
        <v>22</v>
      </c>
      <c r="P332" s="71"/>
      <c r="Q332" s="75" t="s">
        <v>51</v>
      </c>
      <c r="R332" s="76" t="s">
        <v>20</v>
      </c>
      <c r="S332" s="195"/>
      <c r="U332" s="2">
        <f t="shared" si="35"/>
        <v>1</v>
      </c>
      <c r="V332" s="2">
        <f t="shared" si="36"/>
        <v>1</v>
      </c>
      <c r="W332" s="2">
        <f t="shared" si="37"/>
        <v>1</v>
      </c>
      <c r="X332" s="2">
        <f t="shared" si="38"/>
        <v>1</v>
      </c>
      <c r="Y332" s="2">
        <f t="shared" si="41"/>
        <v>2</v>
      </c>
      <c r="Z332" s="432"/>
      <c r="AA332" s="509"/>
      <c r="AB332" s="438"/>
      <c r="AC332" s="189">
        <f t="shared" si="39"/>
        <v>45621</v>
      </c>
      <c r="AD332" s="502" t="s">
        <v>53</v>
      </c>
    </row>
    <row r="333" spans="1:30" ht="15.75" thickBot="1" x14ac:dyDescent="0.3">
      <c r="A333" s="191">
        <f t="shared" si="40"/>
        <v>45622</v>
      </c>
      <c r="B333" s="27" t="s">
        <v>45</v>
      </c>
      <c r="C333" s="18"/>
      <c r="D333" s="32" t="s">
        <v>13</v>
      </c>
      <c r="E333" s="61"/>
      <c r="F333" s="67"/>
      <c r="G333" s="47" t="s">
        <v>19</v>
      </c>
      <c r="H333" s="9" t="s">
        <v>21</v>
      </c>
      <c r="I333" s="77" t="s">
        <v>49</v>
      </c>
      <c r="J333" s="52" t="s">
        <v>23</v>
      </c>
      <c r="K333" s="79"/>
      <c r="L333" s="95" t="s">
        <v>34</v>
      </c>
      <c r="M333" s="80" t="s">
        <v>23</v>
      </c>
      <c r="N333" s="81" t="s">
        <v>22</v>
      </c>
      <c r="O333" s="82" t="s">
        <v>23</v>
      </c>
      <c r="P333" s="79"/>
      <c r="Q333" s="83" t="s">
        <v>34</v>
      </c>
      <c r="R333" s="84" t="s">
        <v>20</v>
      </c>
      <c r="S333" s="196"/>
      <c r="U333" s="2">
        <f t="shared" si="35"/>
        <v>1</v>
      </c>
      <c r="V333" s="2">
        <f t="shared" si="36"/>
        <v>1</v>
      </c>
      <c r="W333" s="2">
        <f t="shared" si="37"/>
        <v>1</v>
      </c>
      <c r="X333" s="2">
        <f t="shared" si="38"/>
        <v>1</v>
      </c>
      <c r="Y333" s="2">
        <f t="shared" si="41"/>
        <v>3</v>
      </c>
      <c r="Z333" s="432"/>
      <c r="AB333" s="437"/>
      <c r="AC333" s="191">
        <f t="shared" si="39"/>
        <v>45622</v>
      </c>
      <c r="AD333" s="502" t="s">
        <v>53</v>
      </c>
    </row>
    <row r="334" spans="1:30" ht="16.5" thickTop="1" thickBot="1" x14ac:dyDescent="0.3">
      <c r="A334" s="191">
        <f t="shared" si="40"/>
        <v>45623</v>
      </c>
      <c r="B334" s="27" t="s">
        <v>35</v>
      </c>
      <c r="C334" s="18"/>
      <c r="D334" s="32" t="s">
        <v>6</v>
      </c>
      <c r="E334" s="61"/>
      <c r="F334" s="67"/>
      <c r="G334" s="47" t="s">
        <v>22</v>
      </c>
      <c r="H334" s="9" t="s">
        <v>23</v>
      </c>
      <c r="I334" s="77" t="s">
        <v>49</v>
      </c>
      <c r="J334" s="52" t="s">
        <v>21</v>
      </c>
      <c r="K334" s="79"/>
      <c r="L334" s="95" t="s">
        <v>19</v>
      </c>
      <c r="M334" s="80" t="s">
        <v>23</v>
      </c>
      <c r="N334" s="81" t="s">
        <v>23</v>
      </c>
      <c r="O334" s="82" t="s">
        <v>62</v>
      </c>
      <c r="P334" s="79"/>
      <c r="Q334" s="83" t="s">
        <v>23</v>
      </c>
      <c r="R334" s="84" t="s">
        <v>20</v>
      </c>
      <c r="S334" s="196"/>
      <c r="U334" s="2">
        <f t="shared" si="35"/>
        <v>1</v>
      </c>
      <c r="V334" s="2">
        <f t="shared" si="36"/>
        <v>1</v>
      </c>
      <c r="W334" s="2">
        <f t="shared" si="37"/>
        <v>1</v>
      </c>
      <c r="X334" s="2">
        <f t="shared" si="38"/>
        <v>1</v>
      </c>
      <c r="Y334" s="2">
        <f t="shared" si="41"/>
        <v>4</v>
      </c>
      <c r="Z334" s="432"/>
      <c r="AB334" s="439"/>
      <c r="AC334" s="191">
        <f t="shared" si="39"/>
        <v>45623</v>
      </c>
      <c r="AD334" s="502" t="s">
        <v>53</v>
      </c>
    </row>
    <row r="335" spans="1:30" ht="15.75" thickTop="1" x14ac:dyDescent="0.25">
      <c r="A335" s="191">
        <f t="shared" si="40"/>
        <v>45624</v>
      </c>
      <c r="B335" s="29" t="s">
        <v>46</v>
      </c>
      <c r="C335" s="18"/>
      <c r="D335" s="32" t="s">
        <v>7</v>
      </c>
      <c r="E335" s="61"/>
      <c r="F335" s="67"/>
      <c r="G335" s="47" t="s">
        <v>23</v>
      </c>
      <c r="H335" s="9" t="s">
        <v>22</v>
      </c>
      <c r="I335" s="79"/>
      <c r="J335" s="52" t="s">
        <v>20</v>
      </c>
      <c r="K335" s="79"/>
      <c r="L335" s="95" t="s">
        <v>19</v>
      </c>
      <c r="M335" s="80" t="s">
        <v>21</v>
      </c>
      <c r="N335" s="81" t="s">
        <v>34</v>
      </c>
      <c r="O335" s="82" t="s">
        <v>34</v>
      </c>
      <c r="P335" s="79"/>
      <c r="Q335" s="83" t="s">
        <v>51</v>
      </c>
      <c r="R335" s="84" t="s">
        <v>34</v>
      </c>
      <c r="S335" s="196"/>
      <c r="U335" s="2">
        <f t="shared" si="35"/>
        <v>1</v>
      </c>
      <c r="V335" s="2">
        <f t="shared" si="36"/>
        <v>1</v>
      </c>
      <c r="W335" s="2">
        <f t="shared" si="37"/>
        <v>1</v>
      </c>
      <c r="X335" s="2">
        <f t="shared" si="38"/>
        <v>1</v>
      </c>
      <c r="Y335" s="2">
        <f t="shared" si="41"/>
        <v>1</v>
      </c>
      <c r="Z335" s="432"/>
      <c r="AB335" s="31"/>
      <c r="AC335" s="191">
        <f t="shared" si="39"/>
        <v>45624</v>
      </c>
      <c r="AD335" s="502" t="s">
        <v>53</v>
      </c>
    </row>
    <row r="336" spans="1:30" x14ac:dyDescent="0.25">
      <c r="A336" s="191">
        <f t="shared" si="40"/>
        <v>45625</v>
      </c>
      <c r="B336" s="27" t="s">
        <v>40</v>
      </c>
      <c r="C336" s="18"/>
      <c r="D336" s="32" t="s">
        <v>13</v>
      </c>
      <c r="E336" s="61"/>
      <c r="F336" s="67"/>
      <c r="G336" s="47" t="s">
        <v>34</v>
      </c>
      <c r="H336" s="9" t="s">
        <v>23</v>
      </c>
      <c r="I336" s="79"/>
      <c r="J336" s="52" t="s">
        <v>34</v>
      </c>
      <c r="K336" s="79"/>
      <c r="L336" s="95" t="s">
        <v>19</v>
      </c>
      <c r="M336" s="80" t="s">
        <v>34</v>
      </c>
      <c r="N336" s="81" t="s">
        <v>22</v>
      </c>
      <c r="O336" s="82" t="s">
        <v>23</v>
      </c>
      <c r="P336" s="79"/>
      <c r="Q336" s="83" t="s">
        <v>21</v>
      </c>
      <c r="R336" s="84" t="s">
        <v>20</v>
      </c>
      <c r="S336" s="196"/>
      <c r="U336" s="2">
        <f t="shared" si="35"/>
        <v>1</v>
      </c>
      <c r="V336" s="2">
        <f t="shared" si="36"/>
        <v>1</v>
      </c>
      <c r="W336" s="2">
        <f t="shared" si="37"/>
        <v>1</v>
      </c>
      <c r="X336" s="2">
        <f t="shared" si="38"/>
        <v>1</v>
      </c>
      <c r="Y336" s="2">
        <f t="shared" si="41"/>
        <v>2</v>
      </c>
      <c r="Z336" s="432"/>
      <c r="AB336" s="32"/>
      <c r="AC336" s="191">
        <f t="shared" si="39"/>
        <v>45625</v>
      </c>
      <c r="AD336" s="502" t="s">
        <v>53</v>
      </c>
    </row>
    <row r="337" spans="1:30" x14ac:dyDescent="0.25">
      <c r="A337" s="191">
        <f t="shared" si="40"/>
        <v>45626</v>
      </c>
      <c r="B337" s="27" t="s">
        <v>41</v>
      </c>
      <c r="C337" s="18"/>
      <c r="D337" s="32" t="s">
        <v>17</v>
      </c>
      <c r="E337" s="61"/>
      <c r="F337" s="67"/>
      <c r="G337" s="47"/>
      <c r="H337" s="9"/>
      <c r="I337" s="79"/>
      <c r="J337" s="52"/>
      <c r="K337" s="79"/>
      <c r="L337" s="95"/>
      <c r="M337" s="80"/>
      <c r="N337" s="81"/>
      <c r="O337" s="82"/>
      <c r="P337" s="79"/>
      <c r="Q337" s="83"/>
      <c r="R337" s="84" t="s">
        <v>42</v>
      </c>
      <c r="S337" s="196"/>
      <c r="U337" s="2">
        <f t="shared" si="35"/>
        <v>0</v>
      </c>
      <c r="V337" s="2">
        <f t="shared" si="36"/>
        <v>0</v>
      </c>
      <c r="W337" s="2">
        <f t="shared" si="37"/>
        <v>0</v>
      </c>
      <c r="X337" s="2">
        <f t="shared" si="38"/>
        <v>0</v>
      </c>
      <c r="Y337" s="2">
        <f t="shared" si="41"/>
        <v>0</v>
      </c>
      <c r="Z337" s="432"/>
      <c r="AB337" s="32"/>
      <c r="AC337" s="191">
        <f t="shared" si="39"/>
        <v>45626</v>
      </c>
      <c r="AD337" s="502" t="s">
        <v>53</v>
      </c>
    </row>
    <row r="338" spans="1:30" ht="15.75" thickBot="1" x14ac:dyDescent="0.3">
      <c r="A338" s="361">
        <f t="shared" si="40"/>
        <v>45627</v>
      </c>
      <c r="B338" s="28" t="s">
        <v>43</v>
      </c>
      <c r="C338" s="21"/>
      <c r="D338" s="33" t="s">
        <v>17</v>
      </c>
      <c r="E338" s="62"/>
      <c r="F338" s="68"/>
      <c r="G338" s="48"/>
      <c r="H338" s="10"/>
      <c r="I338" s="87"/>
      <c r="J338" s="53"/>
      <c r="K338" s="87"/>
      <c r="L338" s="97"/>
      <c r="M338" s="88"/>
      <c r="N338" s="89"/>
      <c r="O338" s="90"/>
      <c r="P338" s="87"/>
      <c r="Q338" s="91"/>
      <c r="R338" s="92" t="s">
        <v>42</v>
      </c>
      <c r="S338" s="87"/>
      <c r="T338" s="503"/>
      <c r="U338" s="504">
        <f t="shared" si="35"/>
        <v>0</v>
      </c>
      <c r="V338" s="504">
        <f t="shared" si="36"/>
        <v>0</v>
      </c>
      <c r="W338" s="504">
        <f t="shared" si="37"/>
        <v>0</v>
      </c>
      <c r="X338" s="504">
        <f t="shared" si="38"/>
        <v>0</v>
      </c>
      <c r="Y338" s="504">
        <f t="shared" si="41"/>
        <v>0</v>
      </c>
      <c r="Z338" s="505"/>
      <c r="AA338" s="506"/>
      <c r="AB338" s="508"/>
      <c r="AC338" s="361">
        <f t="shared" si="39"/>
        <v>45627</v>
      </c>
      <c r="AD338" s="502" t="s">
        <v>53</v>
      </c>
    </row>
    <row r="339" spans="1:30" x14ac:dyDescent="0.25">
      <c r="A339" s="362">
        <f t="shared" si="40"/>
        <v>45628</v>
      </c>
      <c r="B339" s="26" t="s">
        <v>28</v>
      </c>
      <c r="C339" s="17"/>
      <c r="D339" s="31" t="s">
        <v>8</v>
      </c>
      <c r="E339" s="60">
        <v>2</v>
      </c>
      <c r="F339" s="66"/>
      <c r="G339" s="66"/>
      <c r="H339" s="8" t="s">
        <v>19</v>
      </c>
      <c r="I339" s="69" t="s">
        <v>22</v>
      </c>
      <c r="J339" s="51" t="s">
        <v>23</v>
      </c>
      <c r="K339" s="70" t="s">
        <v>34</v>
      </c>
      <c r="L339" s="71"/>
      <c r="M339" s="72" t="s">
        <v>20</v>
      </c>
      <c r="N339" s="71"/>
      <c r="O339" s="74" t="s">
        <v>21</v>
      </c>
      <c r="P339" s="71"/>
      <c r="Q339" s="71"/>
      <c r="R339" s="76" t="s">
        <v>23</v>
      </c>
      <c r="S339" s="190" t="s">
        <v>34</v>
      </c>
      <c r="U339" s="2">
        <f t="shared" si="35"/>
        <v>1</v>
      </c>
      <c r="V339" s="2">
        <f t="shared" si="36"/>
        <v>1</v>
      </c>
      <c r="W339" s="2">
        <f t="shared" si="37"/>
        <v>1</v>
      </c>
      <c r="X339" s="2">
        <f t="shared" si="38"/>
        <v>1</v>
      </c>
      <c r="Y339" s="2">
        <f t="shared" si="41"/>
        <v>2</v>
      </c>
      <c r="Z339" s="432"/>
      <c r="AB339" s="438"/>
      <c r="AC339" s="362">
        <f t="shared" si="39"/>
        <v>45628</v>
      </c>
      <c r="AD339" s="502" t="s">
        <v>53</v>
      </c>
    </row>
    <row r="340" spans="1:30" ht="15.75" thickBot="1" x14ac:dyDescent="0.3">
      <c r="A340" s="191">
        <f t="shared" si="40"/>
        <v>45629</v>
      </c>
      <c r="B340" s="27" t="s">
        <v>45</v>
      </c>
      <c r="C340" s="18"/>
      <c r="D340" s="32" t="s">
        <v>10</v>
      </c>
      <c r="E340" s="61"/>
      <c r="F340" s="67"/>
      <c r="G340" s="67"/>
      <c r="H340" s="9" t="s">
        <v>34</v>
      </c>
      <c r="I340" s="77" t="s">
        <v>23</v>
      </c>
      <c r="J340" s="52" t="s">
        <v>21</v>
      </c>
      <c r="K340" s="78" t="s">
        <v>22</v>
      </c>
      <c r="L340" s="79"/>
      <c r="M340" s="80" t="s">
        <v>20</v>
      </c>
      <c r="N340" s="79"/>
      <c r="O340" s="82" t="s">
        <v>19</v>
      </c>
      <c r="P340" s="79"/>
      <c r="Q340" s="79"/>
      <c r="R340" s="84" t="s">
        <v>34</v>
      </c>
      <c r="S340" s="192" t="s">
        <v>23</v>
      </c>
      <c r="U340" s="2">
        <f t="shared" si="35"/>
        <v>1</v>
      </c>
      <c r="V340" s="2">
        <f t="shared" si="36"/>
        <v>1</v>
      </c>
      <c r="W340" s="2">
        <f t="shared" si="37"/>
        <v>1</v>
      </c>
      <c r="X340" s="2">
        <f t="shared" si="38"/>
        <v>1</v>
      </c>
      <c r="Y340" s="2">
        <f t="shared" si="41"/>
        <v>2</v>
      </c>
      <c r="Z340" s="432"/>
      <c r="AB340" s="437"/>
      <c r="AC340" s="191">
        <f t="shared" si="39"/>
        <v>45629</v>
      </c>
      <c r="AD340" s="502" t="s">
        <v>53</v>
      </c>
    </row>
    <row r="341" spans="1:30" ht="16.5" thickTop="1" thickBot="1" x14ac:dyDescent="0.3">
      <c r="A341" s="191">
        <f t="shared" si="40"/>
        <v>45630</v>
      </c>
      <c r="B341" s="27" t="s">
        <v>35</v>
      </c>
      <c r="C341" s="18"/>
      <c r="D341" s="32" t="s">
        <v>14</v>
      </c>
      <c r="E341" s="61"/>
      <c r="F341" s="67"/>
      <c r="G341" s="67"/>
      <c r="H341" s="9" t="s">
        <v>19</v>
      </c>
      <c r="I341" s="77" t="s">
        <v>34</v>
      </c>
      <c r="J341" s="52" t="s">
        <v>23</v>
      </c>
      <c r="K341" s="78" t="s">
        <v>23</v>
      </c>
      <c r="L341" s="79"/>
      <c r="M341" s="80" t="s">
        <v>20</v>
      </c>
      <c r="N341" s="79"/>
      <c r="O341" s="82" t="s">
        <v>22</v>
      </c>
      <c r="P341" s="79"/>
      <c r="Q341" s="79"/>
      <c r="R341" s="84" t="s">
        <v>21</v>
      </c>
      <c r="S341" s="192" t="s">
        <v>23</v>
      </c>
      <c r="U341" s="2">
        <f t="shared" si="35"/>
        <v>1</v>
      </c>
      <c r="V341" s="2">
        <f t="shared" si="36"/>
        <v>1</v>
      </c>
      <c r="W341" s="2">
        <f t="shared" si="37"/>
        <v>1</v>
      </c>
      <c r="X341" s="2">
        <f t="shared" si="38"/>
        <v>1</v>
      </c>
      <c r="Y341" s="2">
        <f t="shared" si="41"/>
        <v>3</v>
      </c>
      <c r="Z341" s="432" t="s">
        <v>38</v>
      </c>
      <c r="AB341" s="439"/>
      <c r="AC341" s="191">
        <f t="shared" si="39"/>
        <v>45630</v>
      </c>
      <c r="AD341" s="502" t="s">
        <v>53</v>
      </c>
    </row>
    <row r="342" spans="1:30" ht="15.75" thickTop="1" x14ac:dyDescent="0.25">
      <c r="A342" s="191">
        <f t="shared" si="40"/>
        <v>45631</v>
      </c>
      <c r="B342" s="27" t="s">
        <v>46</v>
      </c>
      <c r="C342" s="18"/>
      <c r="D342" s="32" t="s">
        <v>8</v>
      </c>
      <c r="E342" s="61"/>
      <c r="F342" s="67"/>
      <c r="G342" s="67"/>
      <c r="H342" s="9" t="s">
        <v>19</v>
      </c>
      <c r="I342" s="77" t="s">
        <v>22</v>
      </c>
      <c r="J342" s="52" t="s">
        <v>21</v>
      </c>
      <c r="K342" s="78" t="s">
        <v>20</v>
      </c>
      <c r="L342" s="79"/>
      <c r="M342" s="80" t="s">
        <v>34</v>
      </c>
      <c r="N342" s="79"/>
      <c r="O342" s="82" t="s">
        <v>23</v>
      </c>
      <c r="P342" s="79"/>
      <c r="Q342" s="79"/>
      <c r="R342" s="84" t="s">
        <v>23</v>
      </c>
      <c r="S342" s="192" t="s">
        <v>23</v>
      </c>
      <c r="U342" s="2">
        <f t="shared" si="35"/>
        <v>1</v>
      </c>
      <c r="V342" s="2">
        <f t="shared" si="36"/>
        <v>1</v>
      </c>
      <c r="W342" s="2">
        <f t="shared" si="37"/>
        <v>1</v>
      </c>
      <c r="X342" s="2">
        <f t="shared" si="38"/>
        <v>1</v>
      </c>
      <c r="Y342" s="2">
        <f t="shared" si="41"/>
        <v>3</v>
      </c>
      <c r="Z342" s="432"/>
      <c r="AB342" s="31"/>
      <c r="AC342" s="191">
        <f t="shared" si="39"/>
        <v>45631</v>
      </c>
      <c r="AD342" s="502" t="s">
        <v>53</v>
      </c>
    </row>
    <row r="343" spans="1:30" x14ac:dyDescent="0.25">
      <c r="A343" s="191">
        <f t="shared" si="40"/>
        <v>45632</v>
      </c>
      <c r="B343" s="27" t="s">
        <v>40</v>
      </c>
      <c r="C343" s="18"/>
      <c r="D343" s="32" t="s">
        <v>10</v>
      </c>
      <c r="E343" s="61"/>
      <c r="F343" s="67"/>
      <c r="G343" s="67"/>
      <c r="H343" s="9" t="s">
        <v>19</v>
      </c>
      <c r="I343" s="77" t="s">
        <v>23</v>
      </c>
      <c r="J343" s="52" t="s">
        <v>34</v>
      </c>
      <c r="K343" s="78" t="s">
        <v>22</v>
      </c>
      <c r="L343" s="79"/>
      <c r="M343" s="80" t="s">
        <v>20</v>
      </c>
      <c r="N343" s="79"/>
      <c r="O343" s="82" t="s">
        <v>34</v>
      </c>
      <c r="P343" s="79"/>
      <c r="Q343" s="79"/>
      <c r="R343" s="84" t="s">
        <v>21</v>
      </c>
      <c r="S343" s="192" t="s">
        <v>23</v>
      </c>
      <c r="U343" s="2">
        <f t="shared" si="35"/>
        <v>1</v>
      </c>
      <c r="V343" s="2">
        <f t="shared" si="36"/>
        <v>1</v>
      </c>
      <c r="W343" s="2">
        <f t="shared" si="37"/>
        <v>1</v>
      </c>
      <c r="X343" s="2">
        <f t="shared" si="38"/>
        <v>1</v>
      </c>
      <c r="Y343" s="2">
        <f t="shared" si="41"/>
        <v>2</v>
      </c>
      <c r="Z343" s="432"/>
      <c r="AB343" s="32"/>
      <c r="AC343" s="191">
        <f t="shared" si="39"/>
        <v>45632</v>
      </c>
      <c r="AD343" s="502" t="s">
        <v>53</v>
      </c>
    </row>
    <row r="344" spans="1:30" x14ac:dyDescent="0.25">
      <c r="A344" s="191">
        <f t="shared" si="40"/>
        <v>45633</v>
      </c>
      <c r="B344" s="27" t="s">
        <v>41</v>
      </c>
      <c r="C344" s="18"/>
      <c r="D344" s="32" t="s">
        <v>12</v>
      </c>
      <c r="E344" s="61"/>
      <c r="F344" s="67"/>
      <c r="G344" s="67"/>
      <c r="H344" s="9"/>
      <c r="I344" s="77"/>
      <c r="J344" s="52"/>
      <c r="K344" s="78"/>
      <c r="L344" s="79"/>
      <c r="M344" s="80" t="s">
        <v>42</v>
      </c>
      <c r="N344" s="79"/>
      <c r="O344" s="82"/>
      <c r="P344" s="79"/>
      <c r="Q344" s="79"/>
      <c r="R344" s="84"/>
      <c r="S344" s="192"/>
      <c r="U344" s="2">
        <f t="shared" si="35"/>
        <v>0</v>
      </c>
      <c r="V344" s="2">
        <f t="shared" si="36"/>
        <v>0</v>
      </c>
      <c r="W344" s="2">
        <f t="shared" si="37"/>
        <v>0</v>
      </c>
      <c r="X344" s="2">
        <f t="shared" si="38"/>
        <v>0</v>
      </c>
      <c r="Y344" s="2">
        <f t="shared" si="41"/>
        <v>0</v>
      </c>
      <c r="Z344" s="432"/>
      <c r="AB344" s="32"/>
      <c r="AC344" s="191">
        <f t="shared" si="39"/>
        <v>45633</v>
      </c>
      <c r="AD344" s="502" t="s">
        <v>53</v>
      </c>
    </row>
    <row r="345" spans="1:30" ht="15.75" thickBot="1" x14ac:dyDescent="0.3">
      <c r="A345" s="361">
        <f t="shared" si="40"/>
        <v>45634</v>
      </c>
      <c r="B345" s="28" t="s">
        <v>43</v>
      </c>
      <c r="C345" s="21"/>
      <c r="D345" s="33" t="s">
        <v>12</v>
      </c>
      <c r="E345" s="62"/>
      <c r="F345" s="68"/>
      <c r="G345" s="68"/>
      <c r="H345" s="10"/>
      <c r="I345" s="85"/>
      <c r="J345" s="53"/>
      <c r="K345" s="86"/>
      <c r="L345" s="87"/>
      <c r="M345" s="88" t="s">
        <v>42</v>
      </c>
      <c r="N345" s="87"/>
      <c r="O345" s="90"/>
      <c r="P345" s="87"/>
      <c r="Q345" s="87"/>
      <c r="R345" s="92"/>
      <c r="S345" s="507"/>
      <c r="T345" s="503"/>
      <c r="U345" s="504">
        <f t="shared" si="35"/>
        <v>0</v>
      </c>
      <c r="V345" s="504">
        <f t="shared" si="36"/>
        <v>0</v>
      </c>
      <c r="W345" s="504">
        <f t="shared" si="37"/>
        <v>0</v>
      </c>
      <c r="X345" s="504">
        <f t="shared" si="38"/>
        <v>0</v>
      </c>
      <c r="Y345" s="504">
        <f t="shared" si="41"/>
        <v>0</v>
      </c>
      <c r="Z345" s="505"/>
      <c r="AA345" s="506"/>
      <c r="AB345" s="508"/>
      <c r="AC345" s="361">
        <f t="shared" si="39"/>
        <v>45634</v>
      </c>
      <c r="AD345" s="502" t="s">
        <v>53</v>
      </c>
    </row>
    <row r="346" spans="1:30" x14ac:dyDescent="0.25">
      <c r="A346" s="362">
        <f t="shared" si="40"/>
        <v>45635</v>
      </c>
      <c r="B346" s="26" t="s">
        <v>28</v>
      </c>
      <c r="C346" s="17"/>
      <c r="D346" s="31"/>
      <c r="E346" s="4">
        <v>3</v>
      </c>
      <c r="F346" s="42"/>
      <c r="G346" s="46"/>
      <c r="H346" s="66"/>
      <c r="I346" s="69" t="s">
        <v>49</v>
      </c>
      <c r="J346" s="51"/>
      <c r="K346" s="70"/>
      <c r="L346" s="93"/>
      <c r="M346" s="72" t="s">
        <v>23</v>
      </c>
      <c r="N346" s="73"/>
      <c r="O346" s="74"/>
      <c r="P346" s="71" t="s">
        <v>44</v>
      </c>
      <c r="Q346" s="71"/>
      <c r="R346" s="71"/>
      <c r="S346" s="195"/>
      <c r="U346" s="2">
        <f t="shared" si="35"/>
        <v>0</v>
      </c>
      <c r="V346" s="2">
        <f t="shared" si="36"/>
        <v>0</v>
      </c>
      <c r="W346" s="2">
        <f t="shared" si="37"/>
        <v>0</v>
      </c>
      <c r="X346" s="2">
        <f t="shared" si="38"/>
        <v>0</v>
      </c>
      <c r="Y346" s="2">
        <f t="shared" si="41"/>
        <v>1</v>
      </c>
      <c r="Z346" s="432"/>
      <c r="AB346" s="438"/>
      <c r="AC346" s="362">
        <f t="shared" si="39"/>
        <v>45635</v>
      </c>
    </row>
    <row r="347" spans="1:30" ht="15.75" thickBot="1" x14ac:dyDescent="0.3">
      <c r="A347" s="191">
        <f t="shared" si="40"/>
        <v>45636</v>
      </c>
      <c r="B347" s="27" t="s">
        <v>45</v>
      </c>
      <c r="C347" s="18"/>
      <c r="D347" s="32"/>
      <c r="E347" s="4"/>
      <c r="F347" s="43"/>
      <c r="G347" s="47"/>
      <c r="H347" s="67"/>
      <c r="I347" s="77" t="s">
        <v>49</v>
      </c>
      <c r="J347" s="52"/>
      <c r="K347" s="78"/>
      <c r="L347" s="95"/>
      <c r="M347" s="80"/>
      <c r="N347" s="81"/>
      <c r="O347" s="82"/>
      <c r="P347" s="79" t="s">
        <v>44</v>
      </c>
      <c r="Q347" s="79"/>
      <c r="R347" s="79"/>
      <c r="S347" s="196"/>
      <c r="U347" s="2">
        <f t="shared" si="35"/>
        <v>0</v>
      </c>
      <c r="V347" s="2">
        <f t="shared" si="36"/>
        <v>0</v>
      </c>
      <c r="W347" s="2">
        <f t="shared" si="37"/>
        <v>0</v>
      </c>
      <c r="X347" s="2">
        <f t="shared" si="38"/>
        <v>0</v>
      </c>
      <c r="Y347" s="2">
        <f t="shared" si="41"/>
        <v>0</v>
      </c>
      <c r="Z347" s="432"/>
      <c r="AB347" s="437"/>
      <c r="AC347" s="191">
        <f t="shared" si="39"/>
        <v>45636</v>
      </c>
    </row>
    <row r="348" spans="1:30" ht="16.5" thickTop="1" thickBot="1" x14ac:dyDescent="0.3">
      <c r="A348" s="191">
        <f t="shared" si="40"/>
        <v>45637</v>
      </c>
      <c r="B348" s="27" t="s">
        <v>35</v>
      </c>
      <c r="C348" s="18"/>
      <c r="D348" s="32"/>
      <c r="E348" s="4"/>
      <c r="F348" s="43"/>
      <c r="G348" s="47"/>
      <c r="H348" s="67"/>
      <c r="I348" s="77" t="s">
        <v>49</v>
      </c>
      <c r="J348" s="52"/>
      <c r="K348" s="78"/>
      <c r="L348" s="95"/>
      <c r="M348" s="80"/>
      <c r="N348" s="81"/>
      <c r="O348" s="82"/>
      <c r="P348" s="79" t="s">
        <v>44</v>
      </c>
      <c r="Q348" s="79"/>
      <c r="R348" s="79"/>
      <c r="S348" s="196"/>
      <c r="U348" s="2">
        <f t="shared" si="35"/>
        <v>0</v>
      </c>
      <c r="V348" s="2">
        <f t="shared" si="36"/>
        <v>0</v>
      </c>
      <c r="W348" s="2">
        <f t="shared" si="37"/>
        <v>0</v>
      </c>
      <c r="X348" s="2">
        <f t="shared" si="38"/>
        <v>0</v>
      </c>
      <c r="Y348" s="2">
        <f t="shared" si="41"/>
        <v>0</v>
      </c>
      <c r="Z348" s="432"/>
      <c r="AB348" s="439"/>
      <c r="AC348" s="191">
        <f t="shared" si="39"/>
        <v>45637</v>
      </c>
    </row>
    <row r="349" spans="1:30" ht="15.75" thickTop="1" x14ac:dyDescent="0.25">
      <c r="A349" s="191">
        <f t="shared" si="40"/>
        <v>45638</v>
      </c>
      <c r="B349" s="27" t="s">
        <v>46</v>
      </c>
      <c r="C349" s="18"/>
      <c r="D349" s="32"/>
      <c r="E349" s="4"/>
      <c r="F349" s="43"/>
      <c r="G349" s="47"/>
      <c r="H349" s="67"/>
      <c r="I349" s="79"/>
      <c r="J349" s="52"/>
      <c r="K349" s="78"/>
      <c r="L349" s="95"/>
      <c r="M349" s="80"/>
      <c r="N349" s="81"/>
      <c r="O349" s="82"/>
      <c r="P349" s="79" t="s">
        <v>44</v>
      </c>
      <c r="Q349" s="79"/>
      <c r="R349" s="79"/>
      <c r="S349" s="196"/>
      <c r="U349" s="2">
        <f t="shared" si="35"/>
        <v>0</v>
      </c>
      <c r="V349" s="2">
        <f t="shared" si="36"/>
        <v>0</v>
      </c>
      <c r="W349" s="2">
        <f t="shared" si="37"/>
        <v>0</v>
      </c>
      <c r="X349" s="2">
        <f t="shared" si="38"/>
        <v>0</v>
      </c>
      <c r="Y349" s="2">
        <f t="shared" si="41"/>
        <v>0</v>
      </c>
      <c r="Z349" s="432"/>
      <c r="AB349" s="31"/>
      <c r="AC349" s="191">
        <f t="shared" si="39"/>
        <v>45638</v>
      </c>
    </row>
    <row r="350" spans="1:30" x14ac:dyDescent="0.25">
      <c r="A350" s="191">
        <f t="shared" si="40"/>
        <v>45639</v>
      </c>
      <c r="B350" s="27" t="s">
        <v>40</v>
      </c>
      <c r="C350" s="18"/>
      <c r="D350" s="32"/>
      <c r="E350" s="4"/>
      <c r="F350" s="43"/>
      <c r="G350" s="47"/>
      <c r="H350" s="67"/>
      <c r="I350" s="79"/>
      <c r="J350" s="52"/>
      <c r="K350" s="78"/>
      <c r="L350" s="95"/>
      <c r="M350" s="80"/>
      <c r="N350" s="81"/>
      <c r="O350" s="82"/>
      <c r="P350" s="2" t="s">
        <v>44</v>
      </c>
      <c r="Q350" s="79"/>
      <c r="R350" s="79"/>
      <c r="S350" s="196"/>
      <c r="U350" s="2">
        <f t="shared" si="35"/>
        <v>0</v>
      </c>
      <c r="V350" s="2">
        <f t="shared" si="36"/>
        <v>0</v>
      </c>
      <c r="W350" s="2">
        <f t="shared" si="37"/>
        <v>0</v>
      </c>
      <c r="X350" s="2">
        <f t="shared" si="38"/>
        <v>0</v>
      </c>
      <c r="Y350" s="2">
        <f t="shared" si="41"/>
        <v>0</v>
      </c>
      <c r="Z350" s="432"/>
      <c r="AB350" s="32"/>
      <c r="AC350" s="191">
        <f t="shared" si="39"/>
        <v>45639</v>
      </c>
    </row>
    <row r="351" spans="1:30" x14ac:dyDescent="0.25">
      <c r="A351" s="191">
        <f t="shared" si="40"/>
        <v>45640</v>
      </c>
      <c r="B351" s="27" t="s">
        <v>41</v>
      </c>
      <c r="C351" s="14" t="s">
        <v>33</v>
      </c>
      <c r="D351" s="32"/>
      <c r="E351" s="4"/>
      <c r="F351" s="43"/>
      <c r="G351" s="47"/>
      <c r="H351" s="67"/>
      <c r="I351" s="79"/>
      <c r="J351" s="52"/>
      <c r="K351" s="78"/>
      <c r="L351" s="95"/>
      <c r="M351" s="80"/>
      <c r="N351" s="81"/>
      <c r="O351" s="82"/>
      <c r="P351" s="79"/>
      <c r="Q351" s="79"/>
      <c r="R351" s="79"/>
      <c r="S351" s="79"/>
      <c r="T351" s="515"/>
      <c r="U351" s="516">
        <f t="shared" si="35"/>
        <v>0</v>
      </c>
      <c r="V351" s="516">
        <f t="shared" si="36"/>
        <v>0</v>
      </c>
      <c r="W351" s="516">
        <f t="shared" si="37"/>
        <v>0</v>
      </c>
      <c r="X351" s="516">
        <f t="shared" si="38"/>
        <v>0</v>
      </c>
      <c r="Y351" s="516">
        <f t="shared" si="41"/>
        <v>0</v>
      </c>
      <c r="Z351" s="432"/>
      <c r="AA351" s="517"/>
      <c r="AB351" s="519"/>
      <c r="AC351" s="191">
        <f t="shared" si="39"/>
        <v>45640</v>
      </c>
    </row>
    <row r="352" spans="1:30" ht="15.75" thickBot="1" x14ac:dyDescent="0.3">
      <c r="A352" s="193">
        <f t="shared" si="40"/>
        <v>45641</v>
      </c>
      <c r="B352" s="28" t="s">
        <v>43</v>
      </c>
      <c r="C352" s="22" t="s">
        <v>33</v>
      </c>
      <c r="D352" s="33"/>
      <c r="E352" s="6"/>
      <c r="F352" s="44"/>
      <c r="G352" s="48"/>
      <c r="H352" s="68"/>
      <c r="I352" s="87"/>
      <c r="J352" s="53"/>
      <c r="K352" s="86"/>
      <c r="L352" s="97"/>
      <c r="M352" s="88"/>
      <c r="N352" s="89"/>
      <c r="O352" s="90"/>
      <c r="P352" s="87"/>
      <c r="Q352" s="87"/>
      <c r="R352" s="87"/>
      <c r="S352" s="87"/>
      <c r="T352" s="503"/>
      <c r="U352" s="504">
        <f t="shared" si="35"/>
        <v>0</v>
      </c>
      <c r="V352" s="504">
        <f t="shared" si="36"/>
        <v>0</v>
      </c>
      <c r="W352" s="504">
        <f t="shared" si="37"/>
        <v>0</v>
      </c>
      <c r="X352" s="504">
        <f t="shared" si="38"/>
        <v>0</v>
      </c>
      <c r="Y352" s="504">
        <f t="shared" si="41"/>
        <v>0</v>
      </c>
      <c r="Z352" s="505"/>
      <c r="AA352" s="506"/>
      <c r="AB352" s="508"/>
      <c r="AC352" s="193">
        <f t="shared" si="39"/>
        <v>45641</v>
      </c>
    </row>
    <row r="353" spans="1:29" x14ac:dyDescent="0.25">
      <c r="A353" s="189">
        <f t="shared" si="40"/>
        <v>45642</v>
      </c>
      <c r="B353" s="26" t="s">
        <v>28</v>
      </c>
      <c r="C353" s="16" t="s">
        <v>33</v>
      </c>
      <c r="D353" s="31"/>
      <c r="E353" s="4">
        <v>4</v>
      </c>
      <c r="F353" s="42"/>
      <c r="G353" s="66"/>
      <c r="H353" s="66"/>
      <c r="I353" s="71"/>
      <c r="J353" s="51"/>
      <c r="K353" s="71"/>
      <c r="L353" s="93"/>
      <c r="M353" s="72"/>
      <c r="N353" s="71"/>
      <c r="O353" s="74"/>
      <c r="P353" s="94"/>
      <c r="Q353" s="75"/>
      <c r="R353" s="76"/>
      <c r="S353" s="190"/>
      <c r="U353" s="2">
        <f t="shared" si="35"/>
        <v>0</v>
      </c>
      <c r="V353" s="2">
        <f t="shared" si="36"/>
        <v>0</v>
      </c>
      <c r="W353" s="2">
        <f t="shared" si="37"/>
        <v>0</v>
      </c>
      <c r="X353" s="2">
        <f t="shared" si="38"/>
        <v>0</v>
      </c>
      <c r="Y353" s="2">
        <f t="shared" si="41"/>
        <v>0</v>
      </c>
      <c r="Z353" s="432"/>
      <c r="AB353" s="438"/>
      <c r="AC353" s="189">
        <f t="shared" si="39"/>
        <v>45642</v>
      </c>
    </row>
    <row r="354" spans="1:29" ht="15.75" thickBot="1" x14ac:dyDescent="0.3">
      <c r="A354" s="191">
        <f t="shared" si="40"/>
        <v>45643</v>
      </c>
      <c r="B354" s="27" t="s">
        <v>45</v>
      </c>
      <c r="C354" s="14" t="s">
        <v>33</v>
      </c>
      <c r="D354" s="32"/>
      <c r="E354" s="4"/>
      <c r="F354" s="43"/>
      <c r="G354" s="67"/>
      <c r="H354" s="67"/>
      <c r="I354" s="79"/>
      <c r="J354" s="52"/>
      <c r="K354" s="79"/>
      <c r="L354" s="95"/>
      <c r="M354" s="80"/>
      <c r="N354" s="79"/>
      <c r="O354" s="82"/>
      <c r="P354" s="96"/>
      <c r="Q354" s="83"/>
      <c r="R354" s="84"/>
      <c r="S354" s="192"/>
      <c r="U354" s="2">
        <f t="shared" si="35"/>
        <v>0</v>
      </c>
      <c r="V354" s="2">
        <f t="shared" si="36"/>
        <v>0</v>
      </c>
      <c r="W354" s="2">
        <f t="shared" si="37"/>
        <v>0</v>
      </c>
      <c r="X354" s="2">
        <f t="shared" si="38"/>
        <v>0</v>
      </c>
      <c r="Y354" s="2">
        <f t="shared" si="41"/>
        <v>0</v>
      </c>
      <c r="Z354" s="432"/>
      <c r="AB354" s="437"/>
      <c r="AC354" s="191">
        <f t="shared" si="39"/>
        <v>45643</v>
      </c>
    </row>
    <row r="355" spans="1:29" ht="16.5" thickTop="1" thickBot="1" x14ac:dyDescent="0.3">
      <c r="A355" s="191">
        <f t="shared" si="40"/>
        <v>45644</v>
      </c>
      <c r="B355" s="27" t="s">
        <v>35</v>
      </c>
      <c r="C355" s="14" t="s">
        <v>33</v>
      </c>
      <c r="D355" s="32"/>
      <c r="E355" s="4"/>
      <c r="F355" s="43"/>
      <c r="G355" s="67"/>
      <c r="H355" s="67"/>
      <c r="I355" s="79"/>
      <c r="J355" s="52"/>
      <c r="K355" s="79"/>
      <c r="L355" s="95"/>
      <c r="M355" s="80"/>
      <c r="N355" s="79"/>
      <c r="O355" s="82" t="s">
        <v>62</v>
      </c>
      <c r="P355" s="96"/>
      <c r="Q355" s="83"/>
      <c r="R355" s="84"/>
      <c r="S355" s="192"/>
      <c r="U355" s="2">
        <f t="shared" si="35"/>
        <v>0</v>
      </c>
      <c r="V355" s="2">
        <f t="shared" si="36"/>
        <v>0</v>
      </c>
      <c r="W355" s="2">
        <f t="shared" si="37"/>
        <v>0</v>
      </c>
      <c r="X355" s="2">
        <f t="shared" si="38"/>
        <v>0</v>
      </c>
      <c r="Y355" s="2">
        <f t="shared" si="41"/>
        <v>0</v>
      </c>
      <c r="Z355" s="432" t="s">
        <v>38</v>
      </c>
      <c r="AB355" s="439"/>
      <c r="AC355" s="191">
        <f t="shared" si="39"/>
        <v>45644</v>
      </c>
    </row>
    <row r="356" spans="1:29" ht="15.75" thickTop="1" x14ac:dyDescent="0.25">
      <c r="A356" s="191">
        <f t="shared" si="40"/>
        <v>45645</v>
      </c>
      <c r="B356" s="27" t="s">
        <v>46</v>
      </c>
      <c r="C356" s="14" t="s">
        <v>33</v>
      </c>
      <c r="D356" s="32"/>
      <c r="E356" s="4"/>
      <c r="F356" s="43"/>
      <c r="G356" s="67"/>
      <c r="H356" s="67"/>
      <c r="I356" s="79"/>
      <c r="J356" s="52"/>
      <c r="K356" s="79"/>
      <c r="L356" s="95"/>
      <c r="M356" s="80"/>
      <c r="N356" s="79"/>
      <c r="O356" s="82"/>
      <c r="P356" s="96"/>
      <c r="Q356" s="83"/>
      <c r="R356" s="84"/>
      <c r="S356" s="192"/>
      <c r="U356" s="2">
        <f t="shared" si="35"/>
        <v>0</v>
      </c>
      <c r="V356" s="2">
        <f t="shared" si="36"/>
        <v>0</v>
      </c>
      <c r="W356" s="2">
        <f t="shared" si="37"/>
        <v>0</v>
      </c>
      <c r="X356" s="2">
        <f t="shared" si="38"/>
        <v>0</v>
      </c>
      <c r="Y356" s="2">
        <f t="shared" si="41"/>
        <v>0</v>
      </c>
      <c r="Z356" s="432"/>
      <c r="AB356" s="31"/>
      <c r="AC356" s="191">
        <f t="shared" si="39"/>
        <v>45645</v>
      </c>
    </row>
    <row r="357" spans="1:29" x14ac:dyDescent="0.25">
      <c r="A357" s="191">
        <f t="shared" si="40"/>
        <v>45646</v>
      </c>
      <c r="B357" s="27" t="s">
        <v>40</v>
      </c>
      <c r="C357" s="14" t="s">
        <v>33</v>
      </c>
      <c r="D357" s="32"/>
      <c r="E357" s="4"/>
      <c r="F357" s="43"/>
      <c r="G357" s="67"/>
      <c r="H357" s="67"/>
      <c r="I357" s="79"/>
      <c r="J357" s="52"/>
      <c r="K357" s="79"/>
      <c r="L357" s="95"/>
      <c r="M357" s="80"/>
      <c r="N357" s="79"/>
      <c r="O357" s="82"/>
      <c r="P357" s="96"/>
      <c r="Q357" s="83"/>
      <c r="R357" s="84"/>
      <c r="S357" s="192"/>
      <c r="U357" s="2">
        <f t="shared" si="35"/>
        <v>0</v>
      </c>
      <c r="V357" s="2">
        <f t="shared" si="36"/>
        <v>0</v>
      </c>
      <c r="W357" s="2">
        <f t="shared" si="37"/>
        <v>0</v>
      </c>
      <c r="X357" s="2">
        <f t="shared" si="38"/>
        <v>0</v>
      </c>
      <c r="Y357" s="2">
        <f t="shared" si="41"/>
        <v>0</v>
      </c>
      <c r="Z357" s="432"/>
      <c r="AB357" s="32"/>
      <c r="AC357" s="191">
        <f t="shared" si="39"/>
        <v>45646</v>
      </c>
    </row>
    <row r="358" spans="1:29" x14ac:dyDescent="0.25">
      <c r="A358" s="191">
        <f t="shared" si="40"/>
        <v>45647</v>
      </c>
      <c r="B358" s="27" t="s">
        <v>41</v>
      </c>
      <c r="C358" s="14" t="s">
        <v>33</v>
      </c>
      <c r="D358" s="32"/>
      <c r="E358" s="4"/>
      <c r="F358" s="43"/>
      <c r="G358" s="67"/>
      <c r="H358" s="67"/>
      <c r="I358" s="79"/>
      <c r="J358" s="52"/>
      <c r="K358" s="79"/>
      <c r="L358" s="95"/>
      <c r="M358" s="80"/>
      <c r="N358" s="79"/>
      <c r="O358" s="82"/>
      <c r="P358" s="96"/>
      <c r="Q358" s="83"/>
      <c r="R358" s="84"/>
      <c r="S358" s="192"/>
      <c r="U358" s="2">
        <f t="shared" si="35"/>
        <v>0</v>
      </c>
      <c r="V358" s="2">
        <f t="shared" si="36"/>
        <v>0</v>
      </c>
      <c r="W358" s="2">
        <f t="shared" si="37"/>
        <v>0</v>
      </c>
      <c r="X358" s="2">
        <f t="shared" si="38"/>
        <v>0</v>
      </c>
      <c r="Y358" s="2">
        <f t="shared" si="41"/>
        <v>0</v>
      </c>
      <c r="Z358" s="432"/>
      <c r="AB358" s="32"/>
      <c r="AC358" s="191">
        <f t="shared" si="39"/>
        <v>45647</v>
      </c>
    </row>
    <row r="359" spans="1:29" ht="15.75" thickBot="1" x14ac:dyDescent="0.3">
      <c r="A359" s="361">
        <f t="shared" si="40"/>
        <v>45648</v>
      </c>
      <c r="B359" s="28" t="s">
        <v>43</v>
      </c>
      <c r="C359" s="22" t="s">
        <v>33</v>
      </c>
      <c r="D359" s="33"/>
      <c r="E359" s="6"/>
      <c r="F359" s="44"/>
      <c r="G359" s="68"/>
      <c r="H359" s="68"/>
      <c r="I359" s="87"/>
      <c r="J359" s="53"/>
      <c r="K359" s="87"/>
      <c r="L359" s="97"/>
      <c r="M359" s="88"/>
      <c r="N359" s="87"/>
      <c r="O359" s="90"/>
      <c r="P359" s="98"/>
      <c r="Q359" s="91"/>
      <c r="R359" s="92"/>
      <c r="S359" s="507"/>
      <c r="T359" s="503"/>
      <c r="U359" s="504">
        <f t="shared" si="35"/>
        <v>0</v>
      </c>
      <c r="V359" s="504">
        <f t="shared" si="36"/>
        <v>0</v>
      </c>
      <c r="W359" s="504">
        <f t="shared" si="37"/>
        <v>0</v>
      </c>
      <c r="X359" s="504">
        <f t="shared" si="38"/>
        <v>0</v>
      </c>
      <c r="Y359" s="504">
        <f t="shared" si="41"/>
        <v>0</v>
      </c>
      <c r="Z359" s="505"/>
      <c r="AA359" s="506"/>
      <c r="AB359" s="508"/>
      <c r="AC359" s="361">
        <f t="shared" si="39"/>
        <v>45648</v>
      </c>
    </row>
    <row r="360" spans="1:29" x14ac:dyDescent="0.25">
      <c r="A360" s="362">
        <f t="shared" si="40"/>
        <v>45649</v>
      </c>
      <c r="B360" s="26" t="s">
        <v>28</v>
      </c>
      <c r="C360" s="368" t="s">
        <v>33</v>
      </c>
      <c r="D360" s="31"/>
      <c r="E360" s="60">
        <v>1</v>
      </c>
      <c r="F360" s="66"/>
      <c r="G360" s="46"/>
      <c r="H360" s="8"/>
      <c r="I360" s="69" t="s">
        <v>49</v>
      </c>
      <c r="J360" s="51"/>
      <c r="K360" s="71"/>
      <c r="L360" s="93"/>
      <c r="M360" s="72"/>
      <c r="N360" s="73"/>
      <c r="O360" s="74"/>
      <c r="P360" s="71"/>
      <c r="Q360" s="75"/>
      <c r="R360" s="76"/>
      <c r="S360" s="195"/>
      <c r="U360" s="2">
        <f t="shared" si="35"/>
        <v>0</v>
      </c>
      <c r="V360" s="2">
        <f t="shared" si="36"/>
        <v>0</v>
      </c>
      <c r="W360" s="2">
        <f t="shared" si="37"/>
        <v>0</v>
      </c>
      <c r="X360" s="2">
        <f t="shared" si="38"/>
        <v>0</v>
      </c>
      <c r="Y360" s="2">
        <f t="shared" si="41"/>
        <v>0</v>
      </c>
      <c r="Z360" s="432"/>
      <c r="AA360" s="509"/>
      <c r="AB360" s="438"/>
      <c r="AC360" s="362">
        <f t="shared" si="39"/>
        <v>45649</v>
      </c>
    </row>
    <row r="361" spans="1:29" ht="15.75" thickBot="1" x14ac:dyDescent="0.3">
      <c r="A361" s="191">
        <f t="shared" si="40"/>
        <v>45650</v>
      </c>
      <c r="B361" s="27" t="s">
        <v>45</v>
      </c>
      <c r="C361" s="367" t="s">
        <v>33</v>
      </c>
      <c r="D361" s="32"/>
      <c r="E361" s="61"/>
      <c r="F361" s="67"/>
      <c r="G361" s="47"/>
      <c r="H361" s="9"/>
      <c r="I361" s="77" t="s">
        <v>49</v>
      </c>
      <c r="J361" s="52"/>
      <c r="K361" s="79"/>
      <c r="L361" s="95"/>
      <c r="M361" s="80"/>
      <c r="N361" s="81"/>
      <c r="O361" s="82"/>
      <c r="P361" s="79"/>
      <c r="Q361" s="83"/>
      <c r="R361" s="84"/>
      <c r="S361" s="196"/>
      <c r="U361" s="2">
        <f t="shared" si="35"/>
        <v>0</v>
      </c>
      <c r="V361" s="2">
        <f t="shared" si="36"/>
        <v>0</v>
      </c>
      <c r="W361" s="2">
        <f t="shared" si="37"/>
        <v>0</v>
      </c>
      <c r="X361" s="2">
        <f t="shared" si="38"/>
        <v>0</v>
      </c>
      <c r="Y361" s="2">
        <f t="shared" si="41"/>
        <v>0</v>
      </c>
      <c r="Z361" s="432"/>
      <c r="AB361" s="437"/>
      <c r="AC361" s="191">
        <f t="shared" si="39"/>
        <v>45650</v>
      </c>
    </row>
    <row r="362" spans="1:29" ht="16.5" thickTop="1" thickBot="1" x14ac:dyDescent="0.3">
      <c r="A362" s="191">
        <f t="shared" si="40"/>
        <v>45651</v>
      </c>
      <c r="B362" s="27" t="s">
        <v>35</v>
      </c>
      <c r="C362" s="24" t="s">
        <v>29</v>
      </c>
      <c r="D362" s="32"/>
      <c r="E362" s="61"/>
      <c r="F362" s="67"/>
      <c r="G362" s="47"/>
      <c r="H362" s="9"/>
      <c r="I362" s="77" t="s">
        <v>49</v>
      </c>
      <c r="J362" s="52"/>
      <c r="K362" s="79"/>
      <c r="L362" s="95"/>
      <c r="M362" s="80"/>
      <c r="N362" s="81"/>
      <c r="O362" s="82"/>
      <c r="P362" s="79"/>
      <c r="Q362" s="83"/>
      <c r="R362" s="84"/>
      <c r="S362" s="196"/>
      <c r="U362" s="2">
        <f t="shared" si="35"/>
        <v>0</v>
      </c>
      <c r="V362" s="2">
        <f t="shared" si="36"/>
        <v>0</v>
      </c>
      <c r="W362" s="2">
        <f t="shared" si="37"/>
        <v>0</v>
      </c>
      <c r="X362" s="2">
        <f t="shared" si="38"/>
        <v>0</v>
      </c>
      <c r="Y362" s="2">
        <f t="shared" si="41"/>
        <v>0</v>
      </c>
      <c r="Z362" s="432"/>
      <c r="AB362" s="439"/>
      <c r="AC362" s="191">
        <f t="shared" si="39"/>
        <v>45651</v>
      </c>
    </row>
    <row r="363" spans="1:29" ht="15.75" thickTop="1" x14ac:dyDescent="0.25">
      <c r="A363" s="191">
        <f t="shared" si="40"/>
        <v>45652</v>
      </c>
      <c r="B363" s="29" t="s">
        <v>46</v>
      </c>
      <c r="C363" s="24" t="s">
        <v>29</v>
      </c>
      <c r="D363" s="32"/>
      <c r="E363" s="61"/>
      <c r="F363" s="67"/>
      <c r="G363" s="47"/>
      <c r="H363" s="9"/>
      <c r="I363" s="79"/>
      <c r="J363" s="52"/>
      <c r="K363" s="79"/>
      <c r="L363" s="95"/>
      <c r="M363" s="80"/>
      <c r="N363" s="81"/>
      <c r="O363" s="82"/>
      <c r="P363" s="79"/>
      <c r="Q363" s="83"/>
      <c r="R363" s="84"/>
      <c r="S363" s="196"/>
      <c r="U363" s="2">
        <f t="shared" si="35"/>
        <v>0</v>
      </c>
      <c r="V363" s="2">
        <f t="shared" si="36"/>
        <v>0</v>
      </c>
      <c r="W363" s="2">
        <f t="shared" si="37"/>
        <v>0</v>
      </c>
      <c r="X363" s="2">
        <f t="shared" si="38"/>
        <v>0</v>
      </c>
      <c r="Y363" s="2">
        <f t="shared" si="41"/>
        <v>0</v>
      </c>
      <c r="Z363" s="432"/>
      <c r="AB363" s="31"/>
      <c r="AC363" s="191">
        <f t="shared" si="39"/>
        <v>45652</v>
      </c>
    </row>
    <row r="364" spans="1:29" x14ac:dyDescent="0.25">
      <c r="A364" s="191">
        <f t="shared" si="40"/>
        <v>45653</v>
      </c>
      <c r="B364" s="27" t="s">
        <v>40</v>
      </c>
      <c r="C364" s="14" t="s">
        <v>33</v>
      </c>
      <c r="D364" s="32"/>
      <c r="E364" s="61"/>
      <c r="F364" s="67"/>
      <c r="G364" s="47"/>
      <c r="H364" s="9"/>
      <c r="I364" s="79"/>
      <c r="J364" s="52"/>
      <c r="K364" s="79"/>
      <c r="L364" s="95"/>
      <c r="M364" s="80"/>
      <c r="N364" s="81"/>
      <c r="O364" s="82"/>
      <c r="P364" s="79"/>
      <c r="Q364" s="83"/>
      <c r="R364" s="84"/>
      <c r="S364" s="196"/>
      <c r="U364" s="2">
        <f t="shared" si="35"/>
        <v>0</v>
      </c>
      <c r="V364" s="2">
        <f t="shared" si="36"/>
        <v>0</v>
      </c>
      <c r="W364" s="2">
        <f t="shared" si="37"/>
        <v>0</v>
      </c>
      <c r="X364" s="2">
        <f t="shared" si="38"/>
        <v>0</v>
      </c>
      <c r="Y364" s="2">
        <f t="shared" si="41"/>
        <v>0</v>
      </c>
      <c r="Z364" s="432"/>
      <c r="AB364" s="32"/>
      <c r="AC364" s="191">
        <f t="shared" si="39"/>
        <v>45653</v>
      </c>
    </row>
    <row r="365" spans="1:29" x14ac:dyDescent="0.25">
      <c r="A365" s="361">
        <f t="shared" si="40"/>
        <v>45654</v>
      </c>
      <c r="B365" s="27" t="s">
        <v>41</v>
      </c>
      <c r="C365" s="14" t="s">
        <v>33</v>
      </c>
      <c r="D365" s="32"/>
      <c r="E365" s="61"/>
      <c r="F365" s="67"/>
      <c r="G365" s="47"/>
      <c r="H365" s="9"/>
      <c r="I365" s="79"/>
      <c r="J365" s="52"/>
      <c r="K365" s="79"/>
      <c r="L365" s="95"/>
      <c r="M365" s="80"/>
      <c r="N365" s="81"/>
      <c r="O365" s="82"/>
      <c r="P365" s="79"/>
      <c r="Q365" s="83"/>
      <c r="R365" s="84"/>
      <c r="S365" s="79"/>
      <c r="T365" s="515"/>
      <c r="U365" s="516">
        <f t="shared" si="35"/>
        <v>0</v>
      </c>
      <c r="V365" s="516">
        <f t="shared" si="36"/>
        <v>0</v>
      </c>
      <c r="W365" s="516">
        <f t="shared" si="37"/>
        <v>0</v>
      </c>
      <c r="X365" s="516">
        <f t="shared" si="38"/>
        <v>0</v>
      </c>
      <c r="Y365" s="516">
        <f t="shared" si="41"/>
        <v>0</v>
      </c>
      <c r="Z365" s="432"/>
      <c r="AA365" s="509"/>
      <c r="AB365" s="32"/>
      <c r="AC365" s="191">
        <f t="shared" si="39"/>
        <v>45654</v>
      </c>
    </row>
    <row r="366" spans="1:29" ht="15.75" thickBot="1" x14ac:dyDescent="0.3">
      <c r="A366" s="193">
        <f t="shared" si="40"/>
        <v>45655</v>
      </c>
      <c r="B366" s="500" t="s">
        <v>43</v>
      </c>
      <c r="C366" s="22" t="s">
        <v>33</v>
      </c>
      <c r="D366" s="33"/>
      <c r="E366" s="62"/>
      <c r="F366" s="68"/>
      <c r="G366" s="48"/>
      <c r="H366" s="10"/>
      <c r="I366" s="87"/>
      <c r="J366" s="53"/>
      <c r="K366" s="87"/>
      <c r="L366" s="97"/>
      <c r="M366" s="88"/>
      <c r="N366" s="89"/>
      <c r="O366" s="90"/>
      <c r="P366" s="87"/>
      <c r="Q366" s="91"/>
      <c r="R366" s="92"/>
      <c r="S366" s="87"/>
      <c r="T366" s="503"/>
      <c r="U366" s="504">
        <f t="shared" si="35"/>
        <v>0</v>
      </c>
      <c r="V366" s="504">
        <f t="shared" si="36"/>
        <v>0</v>
      </c>
      <c r="W366" s="504">
        <f t="shared" si="37"/>
        <v>0</v>
      </c>
      <c r="X366" s="504">
        <f t="shared" si="38"/>
        <v>0</v>
      </c>
      <c r="Y366" s="504">
        <f t="shared" si="41"/>
        <v>0</v>
      </c>
      <c r="Z366" s="505"/>
      <c r="AA366" s="510"/>
      <c r="AB366" s="33"/>
      <c r="AC366" s="193">
        <f t="shared" si="39"/>
        <v>45655</v>
      </c>
    </row>
    <row r="367" spans="1:29" x14ac:dyDescent="0.25">
      <c r="B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AC367" s="1"/>
    </row>
    <row r="368" spans="1:29" x14ac:dyDescent="0.25">
      <c r="B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31" x14ac:dyDescent="0.25">
      <c r="B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31" x14ac:dyDescent="0.25">
      <c r="B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31" x14ac:dyDescent="0.25">
      <c r="B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31" x14ac:dyDescent="0.25">
      <c r="B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31" ht="15.75" thickBot="1" x14ac:dyDescent="0.3">
      <c r="B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31" s="40" customFormat="1" ht="19.5" thickBot="1" x14ac:dyDescent="0.35">
      <c r="A374" s="35"/>
      <c r="B374" s="36"/>
      <c r="C374" s="37"/>
      <c r="D374" s="402" t="s">
        <v>63</v>
      </c>
      <c r="E374" s="37"/>
      <c r="F374" s="399" t="s">
        <v>5</v>
      </c>
      <c r="G374" s="400" t="s">
        <v>6</v>
      </c>
      <c r="H374" s="400" t="s">
        <v>7</v>
      </c>
      <c r="I374" s="400" t="s">
        <v>8</v>
      </c>
      <c r="J374" s="400" t="s">
        <v>9</v>
      </c>
      <c r="K374" s="400" t="s">
        <v>10</v>
      </c>
      <c r="L374" s="400" t="s">
        <v>11</v>
      </c>
      <c r="M374" s="400" t="s">
        <v>12</v>
      </c>
      <c r="N374" s="400" t="s">
        <v>13</v>
      </c>
      <c r="O374" s="400" t="s">
        <v>14</v>
      </c>
      <c r="P374" s="400" t="s">
        <v>15</v>
      </c>
      <c r="Q374" s="400" t="s">
        <v>16</v>
      </c>
      <c r="R374" s="400" t="s">
        <v>17</v>
      </c>
      <c r="S374" s="401" t="s">
        <v>18</v>
      </c>
      <c r="T374" s="37"/>
      <c r="U374" s="556" t="s">
        <v>64</v>
      </c>
      <c r="V374" s="557"/>
      <c r="W374" s="412" t="s">
        <v>65</v>
      </c>
      <c r="X374" s="413">
        <v>1</v>
      </c>
      <c r="Y374" s="413">
        <v>2</v>
      </c>
      <c r="Z374" s="413">
        <v>3</v>
      </c>
      <c r="AA374" s="413"/>
      <c r="AB374" s="413">
        <v>4</v>
      </c>
      <c r="AC374" s="413">
        <v>5</v>
      </c>
      <c r="AD374" s="413">
        <v>6</v>
      </c>
      <c r="AE374" s="413">
        <v>7</v>
      </c>
    </row>
    <row r="375" spans="1:31" ht="21" customHeight="1" x14ac:dyDescent="0.25">
      <c r="D375" s="398" t="s">
        <v>3</v>
      </c>
      <c r="F375" s="404">
        <f>COUNTIF(D3:D366,"Milford")</f>
        <v>21</v>
      </c>
      <c r="G375" s="405">
        <f>COUNTIF(D3:D366,"Campbell")</f>
        <v>21</v>
      </c>
      <c r="H375" s="405">
        <f>COUNTIF(D3:D366,"Grosso")</f>
        <v>22</v>
      </c>
      <c r="I375" s="405">
        <f>COUNTIF(D3:D366,"Moore")</f>
        <v>19</v>
      </c>
      <c r="J375" s="405">
        <f>COUNTIF(D3:D366,"Landy")</f>
        <v>17</v>
      </c>
      <c r="K375" s="405">
        <f>COUNTIF(D3:D366,"Scott")</f>
        <v>16</v>
      </c>
      <c r="L375" s="405">
        <f>COUNTIF(D3:D366,"Masurkar")</f>
        <v>30</v>
      </c>
      <c r="M375" s="405">
        <f>COUNTIF(D3:D366,"Justus")</f>
        <v>44</v>
      </c>
      <c r="N375" s="405">
        <f>COUNTIF(D3:D366,"Gutierrez")</f>
        <v>21</v>
      </c>
      <c r="O375" s="405">
        <f>COUNTIF(D3:D366,"Haggerty")</f>
        <v>42</v>
      </c>
      <c r="P375" s="405">
        <f>COUNTIF(D3:D366,"O'Donoghue")</f>
        <v>11</v>
      </c>
      <c r="Q375" s="405">
        <f>COUNTIF(D3:D366,"Marment")</f>
        <v>23</v>
      </c>
      <c r="R375" s="405">
        <f>COUNTIF(D3:D366,"Nagaraj")</f>
        <v>32</v>
      </c>
      <c r="S375" s="406">
        <f>COUNTIF(D3:D366,"Garrett")</f>
        <v>24</v>
      </c>
      <c r="T375" s="2"/>
      <c r="U375" s="435">
        <f>SUM(F375:S375)+COUNTIF(D3:D366,"Watts")+COUNTIF(D3:D355,"Shah/Landy")</f>
        <v>343</v>
      </c>
      <c r="V375" s="434"/>
      <c r="W375" s="411" t="s">
        <v>66</v>
      </c>
      <c r="X375" s="2" t="s">
        <v>19</v>
      </c>
      <c r="Y375" s="25" t="s">
        <v>20</v>
      </c>
      <c r="Z375" s="2" t="s">
        <v>22</v>
      </c>
      <c r="AA375" s="2"/>
      <c r="AB375" s="25" t="s">
        <v>34</v>
      </c>
      <c r="AC375" s="25" t="s">
        <v>21</v>
      </c>
      <c r="AD375" s="25" t="s">
        <v>34</v>
      </c>
      <c r="AE375" s="25" t="s">
        <v>23</v>
      </c>
    </row>
    <row r="376" spans="1:31" ht="21" customHeight="1" x14ac:dyDescent="0.25">
      <c r="D376" s="391" t="s">
        <v>67</v>
      </c>
      <c r="F376" s="393">
        <f>COUNTIF(F3:F366,"Pub Hol")</f>
        <v>1</v>
      </c>
      <c r="G376" s="335">
        <f t="shared" ref="G376:S376" si="42">COUNTIF(G3:G366,"Pub Hol")</f>
        <v>0</v>
      </c>
      <c r="H376" s="335">
        <f t="shared" si="42"/>
        <v>1</v>
      </c>
      <c r="I376" s="335">
        <f t="shared" si="42"/>
        <v>1</v>
      </c>
      <c r="J376" s="335">
        <f t="shared" si="42"/>
        <v>1</v>
      </c>
      <c r="K376" s="335">
        <f t="shared" si="42"/>
        <v>1</v>
      </c>
      <c r="L376" s="335">
        <f t="shared" si="42"/>
        <v>0</v>
      </c>
      <c r="M376" s="335">
        <f t="shared" si="42"/>
        <v>1</v>
      </c>
      <c r="N376" s="335">
        <f t="shared" si="42"/>
        <v>0</v>
      </c>
      <c r="O376" s="335">
        <f t="shared" si="42"/>
        <v>1</v>
      </c>
      <c r="P376" s="335">
        <f t="shared" si="42"/>
        <v>1</v>
      </c>
      <c r="Q376" s="335">
        <f t="shared" si="42"/>
        <v>0</v>
      </c>
      <c r="R376" s="335">
        <f t="shared" si="42"/>
        <v>1</v>
      </c>
      <c r="S376" s="394">
        <f t="shared" si="42"/>
        <v>1</v>
      </c>
      <c r="T376" s="2"/>
      <c r="W376" s="411" t="s">
        <v>68</v>
      </c>
      <c r="X376" s="2" t="s">
        <v>34</v>
      </c>
      <c r="Y376" s="25" t="s">
        <v>20</v>
      </c>
      <c r="Z376" s="2" t="s">
        <v>23</v>
      </c>
      <c r="AA376" s="2"/>
      <c r="AB376" s="25" t="s">
        <v>22</v>
      </c>
      <c r="AC376" s="25" t="s">
        <v>19</v>
      </c>
      <c r="AD376" s="25" t="s">
        <v>21</v>
      </c>
      <c r="AE376" s="25" t="s">
        <v>34</v>
      </c>
    </row>
    <row r="377" spans="1:31" ht="21" customHeight="1" x14ac:dyDescent="0.25">
      <c r="D377" s="391" t="s">
        <v>19</v>
      </c>
      <c r="F377" s="407">
        <f t="shared" ref="F377:S377" si="43">COUNTIF(F3:F366,"POD 1")</f>
        <v>14</v>
      </c>
      <c r="G377" s="337">
        <f t="shared" si="43"/>
        <v>13</v>
      </c>
      <c r="H377" s="337">
        <f t="shared" si="43"/>
        <v>19</v>
      </c>
      <c r="I377" s="337">
        <f t="shared" si="43"/>
        <v>9</v>
      </c>
      <c r="J377" s="337">
        <f t="shared" si="43"/>
        <v>24</v>
      </c>
      <c r="K377" s="337">
        <f t="shared" si="43"/>
        <v>22</v>
      </c>
      <c r="L377" s="337">
        <f t="shared" si="43"/>
        <v>18</v>
      </c>
      <c r="M377" s="337">
        <f t="shared" si="43"/>
        <v>23</v>
      </c>
      <c r="N377" s="337">
        <f t="shared" si="43"/>
        <v>12</v>
      </c>
      <c r="O377" s="337">
        <f t="shared" si="43"/>
        <v>31</v>
      </c>
      <c r="P377" s="337">
        <f t="shared" si="43"/>
        <v>11</v>
      </c>
      <c r="Q377" s="337">
        <f t="shared" si="43"/>
        <v>8</v>
      </c>
      <c r="R377" s="337">
        <f t="shared" si="43"/>
        <v>21</v>
      </c>
      <c r="S377" s="408">
        <f t="shared" si="43"/>
        <v>12</v>
      </c>
      <c r="T377" s="2"/>
      <c r="W377" s="411" t="s">
        <v>69</v>
      </c>
      <c r="X377" s="2" t="s">
        <v>19</v>
      </c>
      <c r="Y377" s="25" t="s">
        <v>20</v>
      </c>
      <c r="Z377" s="2" t="s">
        <v>34</v>
      </c>
      <c r="AA377" s="2"/>
      <c r="AB377" s="25" t="s">
        <v>23</v>
      </c>
      <c r="AC377" s="25" t="s">
        <v>22</v>
      </c>
      <c r="AD377" s="25" t="s">
        <v>23</v>
      </c>
      <c r="AE377" s="25" t="s">
        <v>21</v>
      </c>
    </row>
    <row r="378" spans="1:31" ht="21" customHeight="1" x14ac:dyDescent="0.25">
      <c r="D378" s="391" t="s">
        <v>20</v>
      </c>
      <c r="F378" s="393">
        <f t="shared" ref="F378:S378" si="44">COUNTIF(F3:F366,"POD 2")</f>
        <v>14</v>
      </c>
      <c r="G378" s="335">
        <f t="shared" si="44"/>
        <v>14</v>
      </c>
      <c r="H378" s="335">
        <f t="shared" si="44"/>
        <v>14</v>
      </c>
      <c r="I378" s="335">
        <f t="shared" si="44"/>
        <v>12</v>
      </c>
      <c r="J378" s="335">
        <f t="shared" si="44"/>
        <v>20</v>
      </c>
      <c r="K378" s="335">
        <f t="shared" si="44"/>
        <v>15</v>
      </c>
      <c r="L378" s="335">
        <f t="shared" si="44"/>
        <v>23</v>
      </c>
      <c r="M378" s="335">
        <f t="shared" si="44"/>
        <v>28</v>
      </c>
      <c r="N378" s="335">
        <f t="shared" si="44"/>
        <v>13</v>
      </c>
      <c r="O378" s="335">
        <f t="shared" si="44"/>
        <v>23</v>
      </c>
      <c r="P378" s="335">
        <f t="shared" si="44"/>
        <v>10</v>
      </c>
      <c r="Q378" s="335">
        <f t="shared" si="44"/>
        <v>15</v>
      </c>
      <c r="R378" s="335">
        <f t="shared" si="44"/>
        <v>22</v>
      </c>
      <c r="S378" s="394">
        <f t="shared" si="44"/>
        <v>14</v>
      </c>
      <c r="T378" s="2"/>
      <c r="W378" s="411" t="s">
        <v>70</v>
      </c>
      <c r="X378" s="2" t="s">
        <v>19</v>
      </c>
      <c r="Y378" s="25" t="s">
        <v>34</v>
      </c>
      <c r="Z378" s="2" t="s">
        <v>22</v>
      </c>
      <c r="AA378" s="2"/>
      <c r="AB378" s="25" t="s">
        <v>20</v>
      </c>
      <c r="AC378" s="25" t="s">
        <v>23</v>
      </c>
      <c r="AD378" s="25" t="s">
        <v>21</v>
      </c>
      <c r="AE378" s="25" t="s">
        <v>23</v>
      </c>
    </row>
    <row r="379" spans="1:31" ht="21" customHeight="1" x14ac:dyDescent="0.25">
      <c r="D379" s="403" t="s">
        <v>47</v>
      </c>
      <c r="F379" s="407">
        <f t="shared" ref="F379:S379" si="45">COUNTIF(F3:F366,"Outreach/QF")</f>
        <v>0</v>
      </c>
      <c r="G379" s="337">
        <f t="shared" si="45"/>
        <v>0</v>
      </c>
      <c r="H379" s="337">
        <f t="shared" si="45"/>
        <v>1</v>
      </c>
      <c r="I379" s="337">
        <f t="shared" si="45"/>
        <v>0</v>
      </c>
      <c r="J379" s="337">
        <f t="shared" si="45"/>
        <v>1</v>
      </c>
      <c r="K379" s="337">
        <f t="shared" si="45"/>
        <v>0</v>
      </c>
      <c r="L379" s="337">
        <f t="shared" si="45"/>
        <v>0</v>
      </c>
      <c r="M379" s="337">
        <f t="shared" si="45"/>
        <v>0</v>
      </c>
      <c r="N379" s="337">
        <f t="shared" si="45"/>
        <v>0</v>
      </c>
      <c r="O379" s="337">
        <f t="shared" si="45"/>
        <v>1</v>
      </c>
      <c r="P379" s="337">
        <f t="shared" si="45"/>
        <v>0</v>
      </c>
      <c r="Q379" s="337">
        <f t="shared" si="45"/>
        <v>1</v>
      </c>
      <c r="R379" s="337">
        <f t="shared" si="45"/>
        <v>0</v>
      </c>
      <c r="S379" s="408">
        <f t="shared" si="45"/>
        <v>0</v>
      </c>
      <c r="T379" s="2"/>
      <c r="W379" s="411" t="s">
        <v>71</v>
      </c>
      <c r="X379" s="2" t="s">
        <v>19</v>
      </c>
      <c r="Y379" s="25" t="s">
        <v>20</v>
      </c>
      <c r="Z379" s="2" t="s">
        <v>23</v>
      </c>
      <c r="AA379" s="2"/>
      <c r="AB379" s="25" t="s">
        <v>22</v>
      </c>
      <c r="AC379" s="25" t="s">
        <v>34</v>
      </c>
      <c r="AD379" s="25" t="s">
        <v>21</v>
      </c>
      <c r="AE379" s="25" t="s">
        <v>23</v>
      </c>
    </row>
    <row r="380" spans="1:31" ht="21" customHeight="1" x14ac:dyDescent="0.25">
      <c r="D380" s="391" t="s">
        <v>22</v>
      </c>
      <c r="F380" s="393">
        <f t="shared" ref="F380:S380" si="46">COUNTIF(F3:F366,"Outreach")</f>
        <v>14</v>
      </c>
      <c r="G380" s="335">
        <f t="shared" si="46"/>
        <v>15</v>
      </c>
      <c r="H380" s="335">
        <f t="shared" si="46"/>
        <v>14</v>
      </c>
      <c r="I380" s="335">
        <f t="shared" si="46"/>
        <v>12</v>
      </c>
      <c r="J380" s="335">
        <f t="shared" si="46"/>
        <v>10</v>
      </c>
      <c r="K380" s="335">
        <f t="shared" si="46"/>
        <v>10</v>
      </c>
      <c r="L380" s="335">
        <f t="shared" si="46"/>
        <v>24</v>
      </c>
      <c r="M380" s="335">
        <f t="shared" si="46"/>
        <v>30</v>
      </c>
      <c r="N380" s="335">
        <f t="shared" si="46"/>
        <v>15</v>
      </c>
      <c r="O380" s="335">
        <f t="shared" si="46"/>
        <v>30</v>
      </c>
      <c r="P380" s="335">
        <f t="shared" si="46"/>
        <v>6</v>
      </c>
      <c r="Q380" s="335">
        <f t="shared" si="46"/>
        <v>16</v>
      </c>
      <c r="R380" s="335">
        <f t="shared" si="46"/>
        <v>21</v>
      </c>
      <c r="S380" s="394">
        <f t="shared" si="46"/>
        <v>15</v>
      </c>
      <c r="T380" s="2"/>
      <c r="W380" s="411" t="s">
        <v>72</v>
      </c>
      <c r="X380" s="2" t="s">
        <v>61</v>
      </c>
      <c r="Y380" s="25" t="s">
        <v>42</v>
      </c>
      <c r="Z380" s="431" t="s">
        <v>61</v>
      </c>
      <c r="AB380" s="25" t="s">
        <v>61</v>
      </c>
      <c r="AC380" s="25" t="s">
        <v>61</v>
      </c>
      <c r="AD380" s="25" t="s">
        <v>61</v>
      </c>
      <c r="AE380" s="25" t="s">
        <v>61</v>
      </c>
    </row>
    <row r="381" spans="1:31" ht="21" customHeight="1" x14ac:dyDescent="0.25">
      <c r="D381" s="391" t="s">
        <v>21</v>
      </c>
      <c r="F381" s="407">
        <f t="shared" ref="F381:S381" si="47">COUNTIF(F3:F366,"Back-up")</f>
        <v>13</v>
      </c>
      <c r="G381" s="337">
        <f t="shared" si="47"/>
        <v>11</v>
      </c>
      <c r="H381" s="337">
        <f t="shared" si="47"/>
        <v>16</v>
      </c>
      <c r="I381" s="337">
        <f t="shared" si="47"/>
        <v>4</v>
      </c>
      <c r="J381" s="337">
        <f t="shared" si="47"/>
        <v>47</v>
      </c>
      <c r="K381" s="337">
        <f t="shared" si="47"/>
        <v>16</v>
      </c>
      <c r="L381" s="337">
        <f t="shared" si="47"/>
        <v>16</v>
      </c>
      <c r="M381" s="337">
        <f t="shared" si="47"/>
        <v>25</v>
      </c>
      <c r="N381" s="337">
        <f t="shared" si="47"/>
        <v>11</v>
      </c>
      <c r="O381" s="337">
        <f t="shared" si="47"/>
        <v>28</v>
      </c>
      <c r="P381" s="337">
        <f t="shared" si="47"/>
        <v>4</v>
      </c>
      <c r="Q381" s="337">
        <f t="shared" si="47"/>
        <v>11</v>
      </c>
      <c r="R381" s="337">
        <f t="shared" si="47"/>
        <v>19</v>
      </c>
      <c r="S381" s="408">
        <f t="shared" si="47"/>
        <v>6</v>
      </c>
      <c r="T381" s="2"/>
      <c r="W381" s="411" t="s">
        <v>73</v>
      </c>
      <c r="X381" s="2" t="s">
        <v>61</v>
      </c>
      <c r="Y381" s="25" t="s">
        <v>42</v>
      </c>
      <c r="Z381" s="431" t="s">
        <v>61</v>
      </c>
      <c r="AB381" s="25" t="s">
        <v>61</v>
      </c>
      <c r="AC381" s="25" t="s">
        <v>61</v>
      </c>
      <c r="AD381" s="25" t="s">
        <v>61</v>
      </c>
      <c r="AE381" s="25" t="s">
        <v>61</v>
      </c>
    </row>
    <row r="382" spans="1:31" ht="21" customHeight="1" thickBot="1" x14ac:dyDescent="0.3">
      <c r="D382" s="391" t="s">
        <v>23</v>
      </c>
      <c r="F382" s="393">
        <f t="shared" ref="F382:S382" si="48">COUNTIF(F3:F366,"CST")+COUNTIF(F3:F366,"Non-clinical")</f>
        <v>30</v>
      </c>
      <c r="G382" s="335">
        <f t="shared" si="48"/>
        <v>34</v>
      </c>
      <c r="H382" s="335">
        <f t="shared" si="48"/>
        <v>30</v>
      </c>
      <c r="I382" s="335">
        <f t="shared" si="48"/>
        <v>10</v>
      </c>
      <c r="J382" s="335">
        <f t="shared" si="48"/>
        <v>82</v>
      </c>
      <c r="K382" s="335">
        <f t="shared" si="48"/>
        <v>30</v>
      </c>
      <c r="L382" s="335">
        <f t="shared" si="48"/>
        <v>41</v>
      </c>
      <c r="M382" s="335">
        <f t="shared" si="48"/>
        <v>63</v>
      </c>
      <c r="N382" s="335">
        <f t="shared" si="48"/>
        <v>26</v>
      </c>
      <c r="O382" s="335">
        <f t="shared" si="48"/>
        <v>67</v>
      </c>
      <c r="P382" s="335">
        <f t="shared" si="48"/>
        <v>15</v>
      </c>
      <c r="Q382" s="335">
        <f t="shared" si="48"/>
        <v>33</v>
      </c>
      <c r="R382" s="335">
        <f t="shared" si="48"/>
        <v>49</v>
      </c>
      <c r="S382" s="394">
        <f t="shared" si="48"/>
        <v>27</v>
      </c>
      <c r="T382" s="2"/>
    </row>
    <row r="383" spans="1:31" ht="21" customHeight="1" thickBot="1" x14ac:dyDescent="0.35">
      <c r="D383" s="391" t="s">
        <v>42</v>
      </c>
      <c r="F383" s="407">
        <f t="shared" ref="F383:S383" si="49">COUNTIF(F3:F366,"1st On WE")</f>
        <v>6</v>
      </c>
      <c r="G383" s="337">
        <f t="shared" si="49"/>
        <v>6</v>
      </c>
      <c r="H383" s="337">
        <f t="shared" si="49"/>
        <v>6</v>
      </c>
      <c r="I383" s="337">
        <f t="shared" si="49"/>
        <v>6</v>
      </c>
      <c r="J383" s="337">
        <f t="shared" si="49"/>
        <v>5</v>
      </c>
      <c r="K383" s="337">
        <f t="shared" si="49"/>
        <v>5</v>
      </c>
      <c r="L383" s="337">
        <f t="shared" si="49"/>
        <v>8</v>
      </c>
      <c r="M383" s="337">
        <f t="shared" si="49"/>
        <v>12</v>
      </c>
      <c r="N383" s="337">
        <f t="shared" si="49"/>
        <v>6</v>
      </c>
      <c r="O383" s="337">
        <f t="shared" si="49"/>
        <v>10</v>
      </c>
      <c r="P383" s="337">
        <f t="shared" si="49"/>
        <v>4</v>
      </c>
      <c r="Q383" s="337">
        <f t="shared" si="49"/>
        <v>6</v>
      </c>
      <c r="R383" s="337">
        <f t="shared" si="49"/>
        <v>10</v>
      </c>
      <c r="S383" s="408">
        <f t="shared" si="49"/>
        <v>6</v>
      </c>
      <c r="T383" s="2"/>
      <c r="U383" s="556" t="s">
        <v>74</v>
      </c>
      <c r="V383" s="557" t="s">
        <v>75</v>
      </c>
    </row>
    <row r="384" spans="1:31" ht="21" customHeight="1" thickBot="1" x14ac:dyDescent="0.3">
      <c r="D384" s="392" t="s">
        <v>76</v>
      </c>
      <c r="F384" s="395" cm="1">
        <f t="array" ref="F384">SUM(IF(B3:B366="Fri",IF(D3:D366="Milford",1,0)))</f>
        <v>4</v>
      </c>
      <c r="G384" s="396" cm="1">
        <f t="array" ref="G384">SUM(IF(B3:B366="Fri",IF(D3:D366="Campbell",1,0)))</f>
        <v>4</v>
      </c>
      <c r="H384" s="396" cm="1">
        <f t="array" ref="H384">SUM(IF(B3:B366="Fri",IF(D3:D366="Grosso",1,0)))</f>
        <v>3</v>
      </c>
      <c r="I384" s="396" cm="1">
        <f t="array" ref="I384">SUM(IF(B3:B366="Fri",IF(D3:D366="Moore",1,0)))</f>
        <v>4</v>
      </c>
      <c r="J384" s="396" cm="1">
        <f t="array" ref="J384">SUM(IF(B3:B366="Fri",IF(D3:D366="Landy",1,0)))</f>
        <v>0</v>
      </c>
      <c r="K384" s="396" cm="1">
        <f t="array" ref="K384">SUM(IF(B3:B366="Fri",IF(D3:D366="Scott",1,0)))</f>
        <v>2</v>
      </c>
      <c r="L384" s="396" cm="1">
        <f t="array" ref="L384">SUM(IF(B3:B366="Fri",IF(D3:D366="Masurkar",1,0)))</f>
        <v>4</v>
      </c>
      <c r="M384" s="396" cm="1">
        <f t="array" ref="M384">SUM(IF(B3:B366="Fri",IF(D3:D366="Justus",1,0)))</f>
        <v>5</v>
      </c>
      <c r="N384" s="396" cm="1">
        <f t="array" ref="N384">SUM(IF(B3:B366="Fri",IF(D3:D366="Gutierrez",1,0)))</f>
        <v>3</v>
      </c>
      <c r="O384" s="396" cm="1">
        <f t="array" ref="O384">SUM(IF(B3:B366="Fri",IF(D3:D366="Haggerty",1,0)))</f>
        <v>6</v>
      </c>
      <c r="P384" s="396" cm="1">
        <f t="array" ref="P384">SUM(IF(B3:B366="Fri",IF(D3:D366="O'Donoghue",1,0)))</f>
        <v>2</v>
      </c>
      <c r="Q384" s="396" cm="1">
        <f t="array" ref="Q384">SUM(IF(B3:B366="Fri",IF(D3:D366="Marment",1,0)))</f>
        <v>3</v>
      </c>
      <c r="R384" s="396" cm="1">
        <f t="array" ref="R384">SUM(IF(B3:B366="Fri",IF(D3:D366="Nagaraj",1,0)))</f>
        <v>5</v>
      </c>
      <c r="S384" s="397" cm="1">
        <f t="array" ref="S384">SUM(IF(B3:B366="Fri",IF(D3:D366="Garrett",1,0)))</f>
        <v>4</v>
      </c>
      <c r="T384" s="2"/>
      <c r="U384" s="435">
        <f>SUM(F384:S384)</f>
        <v>49</v>
      </c>
      <c r="V384" s="436"/>
    </row>
    <row r="385" spans="3:20" ht="15.75" thickBot="1" x14ac:dyDescent="0.3"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3:20" ht="19.5" thickBot="1" x14ac:dyDescent="0.35">
      <c r="D386" s="38" t="s">
        <v>77</v>
      </c>
      <c r="F386" s="225">
        <v>0.5</v>
      </c>
      <c r="G386" s="226">
        <v>0.5</v>
      </c>
      <c r="H386" s="226">
        <v>0.5</v>
      </c>
      <c r="I386" s="226">
        <v>0.5</v>
      </c>
      <c r="J386" s="226">
        <v>1</v>
      </c>
      <c r="K386" s="226">
        <v>0.5</v>
      </c>
      <c r="L386" s="226">
        <v>0.75</v>
      </c>
      <c r="M386" s="226">
        <v>1</v>
      </c>
      <c r="N386" s="226">
        <v>0.5</v>
      </c>
      <c r="O386" s="226">
        <v>1</v>
      </c>
      <c r="P386" s="226">
        <v>0.25</v>
      </c>
      <c r="Q386" s="226">
        <v>0.5</v>
      </c>
      <c r="R386" s="226">
        <v>0.75</v>
      </c>
      <c r="S386" s="227">
        <v>0.5</v>
      </c>
      <c r="T386" s="2"/>
    </row>
    <row r="387" spans="3:20" ht="20.25" customHeight="1" x14ac:dyDescent="0.25">
      <c r="C387" s="549" t="s">
        <v>78</v>
      </c>
      <c r="D387" s="550"/>
      <c r="F387" s="228">
        <f t="shared" ref="F387:S387" si="50">F375/F386</f>
        <v>42</v>
      </c>
      <c r="G387" s="221">
        <f t="shared" si="50"/>
        <v>42</v>
      </c>
      <c r="H387" s="221">
        <f t="shared" si="50"/>
        <v>44</v>
      </c>
      <c r="I387" s="221">
        <f t="shared" si="50"/>
        <v>38</v>
      </c>
      <c r="J387" s="221">
        <f t="shared" si="50"/>
        <v>17</v>
      </c>
      <c r="K387" s="221">
        <f t="shared" si="50"/>
        <v>32</v>
      </c>
      <c r="L387" s="221">
        <f t="shared" si="50"/>
        <v>40</v>
      </c>
      <c r="M387" s="221">
        <f t="shared" si="50"/>
        <v>44</v>
      </c>
      <c r="N387" s="221">
        <f t="shared" si="50"/>
        <v>42</v>
      </c>
      <c r="O387" s="221">
        <f t="shared" si="50"/>
        <v>42</v>
      </c>
      <c r="P387" s="221">
        <f t="shared" si="50"/>
        <v>44</v>
      </c>
      <c r="Q387" s="221">
        <f t="shared" si="50"/>
        <v>46</v>
      </c>
      <c r="R387" s="221">
        <f t="shared" si="50"/>
        <v>42.666666666666664</v>
      </c>
      <c r="S387" s="229">
        <f t="shared" si="50"/>
        <v>48</v>
      </c>
      <c r="T387" s="2"/>
    </row>
    <row r="388" spans="3:20" ht="17.25" customHeight="1" thickBot="1" x14ac:dyDescent="0.3">
      <c r="C388" s="551" t="s">
        <v>79</v>
      </c>
      <c r="D388" s="552"/>
      <c r="F388" s="230">
        <f t="shared" ref="F388:S388" si="51">F375/SUM(F375:F383)</f>
        <v>0.18584070796460178</v>
      </c>
      <c r="G388" s="231">
        <f t="shared" si="51"/>
        <v>0.18421052631578946</v>
      </c>
      <c r="H388" s="231">
        <f t="shared" si="51"/>
        <v>0.17886178861788618</v>
      </c>
      <c r="I388" s="231">
        <f t="shared" si="51"/>
        <v>0.26027397260273971</v>
      </c>
      <c r="J388" s="231">
        <f t="shared" si="51"/>
        <v>8.2125603864734303E-2</v>
      </c>
      <c r="K388" s="231">
        <f t="shared" si="51"/>
        <v>0.1391304347826087</v>
      </c>
      <c r="L388" s="231">
        <f t="shared" si="51"/>
        <v>0.1875</v>
      </c>
      <c r="M388" s="231">
        <f t="shared" si="51"/>
        <v>0.19469026548672566</v>
      </c>
      <c r="N388" s="231">
        <f t="shared" si="51"/>
        <v>0.20192307692307693</v>
      </c>
      <c r="O388" s="231">
        <f t="shared" si="51"/>
        <v>0.18025751072961374</v>
      </c>
      <c r="P388" s="231">
        <f t="shared" si="51"/>
        <v>0.17741935483870969</v>
      </c>
      <c r="Q388" s="231">
        <f t="shared" si="51"/>
        <v>0.20353982300884957</v>
      </c>
      <c r="R388" s="231">
        <f t="shared" si="51"/>
        <v>0.18285714285714286</v>
      </c>
      <c r="S388" s="232">
        <f t="shared" si="51"/>
        <v>0.22857142857142856</v>
      </c>
      <c r="T388" s="2"/>
    </row>
    <row r="389" spans="3:20" ht="15.75" customHeight="1" thickBot="1" x14ac:dyDescent="0.3">
      <c r="C389" s="553" t="s">
        <v>80</v>
      </c>
      <c r="D389" s="554"/>
      <c r="F389" s="230">
        <f>F382/SUM(F375:F383)</f>
        <v>0.26548672566371684</v>
      </c>
      <c r="G389" s="230">
        <f>G382/SUM(G375:G383)</f>
        <v>0.2982456140350877</v>
      </c>
      <c r="H389" s="230">
        <f t="shared" ref="H389:S389" si="52">H382/SUM(H375:H383)</f>
        <v>0.24390243902439024</v>
      </c>
      <c r="I389" s="230">
        <f>I382/SUM(I375:I383)*2</f>
        <v>0.27397260273972601</v>
      </c>
      <c r="J389" s="230">
        <f t="shared" si="52"/>
        <v>0.39613526570048307</v>
      </c>
      <c r="K389" s="230">
        <f t="shared" si="52"/>
        <v>0.2608695652173913</v>
      </c>
      <c r="L389" s="230">
        <f t="shared" si="52"/>
        <v>0.25624999999999998</v>
      </c>
      <c r="M389" s="230">
        <f t="shared" si="52"/>
        <v>0.27876106194690264</v>
      </c>
      <c r="N389" s="230">
        <f t="shared" si="52"/>
        <v>0.25</v>
      </c>
      <c r="O389" s="230">
        <f t="shared" si="52"/>
        <v>0.28755364806866951</v>
      </c>
      <c r="P389" s="230">
        <f t="shared" si="52"/>
        <v>0.24193548387096775</v>
      </c>
      <c r="Q389" s="230">
        <f t="shared" si="52"/>
        <v>0.29203539823008851</v>
      </c>
      <c r="R389" s="230">
        <f t="shared" si="52"/>
        <v>0.28000000000000003</v>
      </c>
      <c r="S389" s="230">
        <f t="shared" si="52"/>
        <v>0.25714285714285712</v>
      </c>
      <c r="T389" s="2"/>
    </row>
    <row r="390" spans="3:20" x14ac:dyDescent="0.25"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3:20" x14ac:dyDescent="0.25"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3:20" x14ac:dyDescent="0.25"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3:20" x14ac:dyDescent="0.25"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3:20" x14ac:dyDescent="0.25"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3:20" x14ac:dyDescent="0.25"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3:20" x14ac:dyDescent="0.25"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3:20" x14ac:dyDescent="0.25"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3:20" x14ac:dyDescent="0.25"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3:20" x14ac:dyDescent="0.25"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3:20" x14ac:dyDescent="0.25">
      <c r="F400" s="2"/>
    </row>
    <row r="401" spans="6:6" x14ac:dyDescent="0.25">
      <c r="F401" s="2"/>
    </row>
    <row r="402" spans="6:6" x14ac:dyDescent="0.25">
      <c r="F402" s="2"/>
    </row>
    <row r="403" spans="6:6" x14ac:dyDescent="0.25">
      <c r="F403" s="2"/>
    </row>
    <row r="404" spans="6:6" x14ac:dyDescent="0.25">
      <c r="F404" s="2"/>
    </row>
    <row r="405" spans="6:6" x14ac:dyDescent="0.25">
      <c r="F405" s="2"/>
    </row>
    <row r="406" spans="6:6" x14ac:dyDescent="0.25">
      <c r="F406" s="2"/>
    </row>
    <row r="407" spans="6:6" x14ac:dyDescent="0.25">
      <c r="F407" s="2"/>
    </row>
    <row r="408" spans="6:6" x14ac:dyDescent="0.25">
      <c r="F408" s="2"/>
    </row>
    <row r="409" spans="6:6" x14ac:dyDescent="0.25">
      <c r="F409" s="2"/>
    </row>
    <row r="410" spans="6:6" x14ac:dyDescent="0.25">
      <c r="F410" s="2"/>
    </row>
    <row r="411" spans="6:6" x14ac:dyDescent="0.25">
      <c r="F411" s="2"/>
    </row>
    <row r="412" spans="6:6" x14ac:dyDescent="0.25">
      <c r="F412" s="2"/>
    </row>
    <row r="413" spans="6:6" x14ac:dyDescent="0.25">
      <c r="F413" s="2"/>
    </row>
    <row r="414" spans="6:6" x14ac:dyDescent="0.25">
      <c r="F414" s="2"/>
    </row>
    <row r="415" spans="6:6" x14ac:dyDescent="0.25">
      <c r="F415" s="2"/>
    </row>
    <row r="416" spans="6:6" x14ac:dyDescent="0.25">
      <c r="F416" s="2"/>
    </row>
    <row r="417" spans="6:6" x14ac:dyDescent="0.25">
      <c r="F417" s="2"/>
    </row>
    <row r="418" spans="6:6" x14ac:dyDescent="0.25">
      <c r="F418" s="2"/>
    </row>
    <row r="419" spans="6:6" x14ac:dyDescent="0.25">
      <c r="F419" s="2"/>
    </row>
    <row r="420" spans="6:6" x14ac:dyDescent="0.25">
      <c r="F420" s="2"/>
    </row>
    <row r="421" spans="6:6" x14ac:dyDescent="0.25">
      <c r="F421" s="2"/>
    </row>
    <row r="422" spans="6:6" x14ac:dyDescent="0.25">
      <c r="F422" s="2"/>
    </row>
    <row r="423" spans="6:6" x14ac:dyDescent="0.25">
      <c r="F423" s="2"/>
    </row>
    <row r="424" spans="6:6" x14ac:dyDescent="0.25">
      <c r="F424" s="2"/>
    </row>
    <row r="425" spans="6:6" x14ac:dyDescent="0.25">
      <c r="F425" s="2"/>
    </row>
    <row r="426" spans="6:6" x14ac:dyDescent="0.25">
      <c r="F426" s="2"/>
    </row>
    <row r="427" spans="6:6" x14ac:dyDescent="0.25">
      <c r="F427" s="2"/>
    </row>
    <row r="428" spans="6:6" x14ac:dyDescent="0.25">
      <c r="F428" s="2"/>
    </row>
    <row r="429" spans="6:6" x14ac:dyDescent="0.25">
      <c r="F429" s="2"/>
    </row>
    <row r="430" spans="6:6" x14ac:dyDescent="0.25">
      <c r="F430" s="2"/>
    </row>
    <row r="431" spans="6:6" x14ac:dyDescent="0.25">
      <c r="F431" s="2"/>
    </row>
    <row r="432" spans="6:6" x14ac:dyDescent="0.25">
      <c r="F432" s="2"/>
    </row>
    <row r="433" spans="6:6" x14ac:dyDescent="0.25">
      <c r="F433" s="2"/>
    </row>
    <row r="434" spans="6:6" x14ac:dyDescent="0.25">
      <c r="F434" s="2"/>
    </row>
    <row r="435" spans="6:6" x14ac:dyDescent="0.25">
      <c r="F435" s="2"/>
    </row>
    <row r="436" spans="6:6" x14ac:dyDescent="0.25">
      <c r="F436" s="2"/>
    </row>
    <row r="437" spans="6:6" x14ac:dyDescent="0.25">
      <c r="F437" s="2"/>
    </row>
    <row r="438" spans="6:6" x14ac:dyDescent="0.25">
      <c r="F438" s="2"/>
    </row>
    <row r="439" spans="6:6" x14ac:dyDescent="0.25">
      <c r="F439" s="2"/>
    </row>
    <row r="440" spans="6:6" x14ac:dyDescent="0.25">
      <c r="F440" s="2"/>
    </row>
    <row r="441" spans="6:6" x14ac:dyDescent="0.25">
      <c r="F441" s="2"/>
    </row>
    <row r="442" spans="6:6" x14ac:dyDescent="0.25">
      <c r="F442" s="2"/>
    </row>
    <row r="443" spans="6:6" x14ac:dyDescent="0.25">
      <c r="F443" s="2"/>
    </row>
    <row r="444" spans="6:6" x14ac:dyDescent="0.25">
      <c r="F444" s="2"/>
    </row>
    <row r="445" spans="6:6" x14ac:dyDescent="0.25">
      <c r="F445" s="2"/>
    </row>
    <row r="446" spans="6:6" x14ac:dyDescent="0.25">
      <c r="F446" s="2"/>
    </row>
    <row r="447" spans="6:6" x14ac:dyDescent="0.25">
      <c r="F447" s="2"/>
    </row>
    <row r="448" spans="6:6" x14ac:dyDescent="0.25">
      <c r="F448" s="2"/>
    </row>
    <row r="449" spans="6:6" x14ac:dyDescent="0.25">
      <c r="F449" s="2"/>
    </row>
    <row r="450" spans="6:6" x14ac:dyDescent="0.25">
      <c r="F450" s="2"/>
    </row>
    <row r="451" spans="6:6" x14ac:dyDescent="0.25">
      <c r="F451" s="2"/>
    </row>
    <row r="452" spans="6:6" x14ac:dyDescent="0.25">
      <c r="F452" s="2"/>
    </row>
    <row r="453" spans="6:6" x14ac:dyDescent="0.25">
      <c r="F453" s="2"/>
    </row>
    <row r="454" spans="6:6" x14ac:dyDescent="0.25">
      <c r="F454" s="2"/>
    </row>
    <row r="455" spans="6:6" x14ac:dyDescent="0.25">
      <c r="F455" s="2"/>
    </row>
    <row r="456" spans="6:6" x14ac:dyDescent="0.25">
      <c r="F456" s="2"/>
    </row>
    <row r="457" spans="6:6" x14ac:dyDescent="0.25">
      <c r="F457" s="2"/>
    </row>
    <row r="458" spans="6:6" x14ac:dyDescent="0.25">
      <c r="F458" s="2"/>
    </row>
    <row r="459" spans="6:6" x14ac:dyDescent="0.25">
      <c r="F459" s="2"/>
    </row>
    <row r="460" spans="6:6" x14ac:dyDescent="0.25">
      <c r="F460" s="2"/>
    </row>
    <row r="461" spans="6:6" x14ac:dyDescent="0.25">
      <c r="F461" s="2"/>
    </row>
    <row r="462" spans="6:6" x14ac:dyDescent="0.25">
      <c r="F462" s="2"/>
    </row>
    <row r="463" spans="6:6" x14ac:dyDescent="0.25">
      <c r="F463" s="2"/>
    </row>
    <row r="464" spans="6:6" x14ac:dyDescent="0.25">
      <c r="F464" s="2"/>
    </row>
    <row r="465" spans="6:6" x14ac:dyDescent="0.25">
      <c r="F465" s="2"/>
    </row>
    <row r="466" spans="6:6" x14ac:dyDescent="0.25">
      <c r="F466" s="2"/>
    </row>
    <row r="467" spans="6:6" x14ac:dyDescent="0.25">
      <c r="F467" s="2"/>
    </row>
    <row r="468" spans="6:6" x14ac:dyDescent="0.25">
      <c r="F468" s="2"/>
    </row>
    <row r="469" spans="6:6" x14ac:dyDescent="0.25">
      <c r="F469" s="2"/>
    </row>
    <row r="470" spans="6:6" x14ac:dyDescent="0.25">
      <c r="F470" s="2"/>
    </row>
    <row r="471" spans="6:6" x14ac:dyDescent="0.25">
      <c r="F471" s="2"/>
    </row>
    <row r="472" spans="6:6" x14ac:dyDescent="0.25">
      <c r="F472" s="2"/>
    </row>
    <row r="473" spans="6:6" x14ac:dyDescent="0.25">
      <c r="F473" s="2"/>
    </row>
    <row r="474" spans="6:6" x14ac:dyDescent="0.25">
      <c r="F474" s="2"/>
    </row>
    <row r="475" spans="6:6" x14ac:dyDescent="0.25">
      <c r="F475" s="2"/>
    </row>
    <row r="476" spans="6:6" x14ac:dyDescent="0.25">
      <c r="F476" s="2"/>
    </row>
  </sheetData>
  <mergeCells count="6">
    <mergeCell ref="C387:D387"/>
    <mergeCell ref="C388:D388"/>
    <mergeCell ref="C389:D389"/>
    <mergeCell ref="U1:Y1"/>
    <mergeCell ref="U374:V374"/>
    <mergeCell ref="U383:V383"/>
  </mergeCells>
  <conditionalFormatting sqref="AC3:AC367 A3:A1048576">
    <cfRule type="expression" dxfId="35" priority="56">
      <formula>$A3&lt;TODAY()</formula>
    </cfRule>
  </conditionalFormatting>
  <conditionalFormatting sqref="J16">
    <cfRule type="containsText" dxfId="34" priority="55" operator="containsText" text="Milford">
      <formula>NOT(ISERROR(SEARCH("Milford",J16)))</formula>
    </cfRule>
  </conditionalFormatting>
  <conditionalFormatting sqref="D477:D1048576 D1:D366">
    <cfRule type="containsText" dxfId="33" priority="54" operator="containsText" text="Milford">
      <formula>NOT(ISERROR(SEARCH("Milford",D1)))</formula>
    </cfRule>
  </conditionalFormatting>
  <conditionalFormatting sqref="D477:D1048576 D1:D366">
    <cfRule type="containsText" dxfId="32" priority="53" operator="containsText" text="Campbell">
      <formula>NOT(ISERROR(SEARCH("Campbell",D1)))</formula>
    </cfRule>
  </conditionalFormatting>
  <conditionalFormatting sqref="D477:D1048576 D1:D366">
    <cfRule type="containsText" dxfId="31" priority="52" operator="containsText" text="Grosso">
      <formula>NOT(ISERROR(SEARCH("Grosso",D1)))</formula>
    </cfRule>
  </conditionalFormatting>
  <conditionalFormatting sqref="D477:D1048576 D1:D366">
    <cfRule type="containsText" dxfId="30" priority="51" operator="containsText" text="Moore">
      <formula>NOT(ISERROR(SEARCH("Moore",D1)))</formula>
    </cfRule>
  </conditionalFormatting>
  <conditionalFormatting sqref="D477:D1048576 D1:D366">
    <cfRule type="containsText" dxfId="29" priority="50" operator="containsText" text="Landy">
      <formula>NOT(ISERROR(SEARCH("Landy",D1)))</formula>
    </cfRule>
  </conditionalFormatting>
  <conditionalFormatting sqref="D477:D1048576 D1:D366">
    <cfRule type="containsText" dxfId="28" priority="49" operator="containsText" text="Scott">
      <formula>NOT(ISERROR(SEARCH("Scott",D1)))</formula>
    </cfRule>
  </conditionalFormatting>
  <conditionalFormatting sqref="D477:D1048576 D1:D366">
    <cfRule type="containsText" dxfId="27" priority="48" operator="containsText" text="Masurkar">
      <formula>NOT(ISERROR(SEARCH("Masurkar",D1)))</formula>
    </cfRule>
  </conditionalFormatting>
  <conditionalFormatting sqref="D477:D1048576 D1:D366">
    <cfRule type="containsText" dxfId="26" priority="47" operator="containsText" text="Justus">
      <formula>NOT(ISERROR(SEARCH("Justus",D1)))</formula>
    </cfRule>
  </conditionalFormatting>
  <conditionalFormatting sqref="D477:D1048576 D1:D366">
    <cfRule type="containsText" dxfId="25" priority="46" operator="containsText" text="Haggerty">
      <formula>NOT(ISERROR(SEARCH("Haggerty",D1)))</formula>
    </cfRule>
  </conditionalFormatting>
  <conditionalFormatting sqref="D477:D1048576 D1:D366">
    <cfRule type="containsText" dxfId="24" priority="45" operator="containsText" text="O'Donoghue">
      <formula>NOT(ISERROR(SEARCH("O'Donoghue",D1)))</formula>
    </cfRule>
  </conditionalFormatting>
  <conditionalFormatting sqref="D477:D1048576 D1:D366">
    <cfRule type="containsText" dxfId="23" priority="44" operator="containsText" text="Marment">
      <formula>NOT(ISERROR(SEARCH("Marment",D1)))</formula>
    </cfRule>
  </conditionalFormatting>
  <conditionalFormatting sqref="D477:D1048576 D1:D366">
    <cfRule type="containsText" dxfId="22" priority="43" operator="containsText" text="Nagaraj">
      <formula>NOT(ISERROR(SEARCH("Nagaraj",D1)))</formula>
    </cfRule>
  </conditionalFormatting>
  <conditionalFormatting sqref="D477:D1048576 D1:D366">
    <cfRule type="containsText" dxfId="21" priority="42" operator="containsText" text="Gutierrez">
      <formula>NOT(ISERROR(SEARCH("Gutierrez",D1)))</formula>
    </cfRule>
  </conditionalFormatting>
  <conditionalFormatting sqref="D477:D1048576 D1:D366">
    <cfRule type="containsText" dxfId="20" priority="41" operator="containsText" text="Garrett">
      <formula>NOT(ISERROR(SEARCH("Garrett",D1)))</formula>
    </cfRule>
  </conditionalFormatting>
  <conditionalFormatting sqref="A1:A1048576 AC3:AC367">
    <cfRule type="cellIs" dxfId="19" priority="40" operator="equal">
      <formula>TODAY()</formula>
    </cfRule>
  </conditionalFormatting>
  <conditionalFormatting sqref="F388:S388">
    <cfRule type="colorScale" priority="39">
      <colorScale>
        <cfvo type="min"/>
        <cfvo type="max"/>
        <color theme="8" tint="-0.249977111117893"/>
        <color theme="8" tint="0.79998168889431442"/>
      </colorScale>
    </cfRule>
  </conditionalFormatting>
  <conditionalFormatting sqref="I279">
    <cfRule type="cellIs" dxfId="18" priority="38" operator="equal">
      <formula>"RDO"</formula>
    </cfRule>
  </conditionalFormatting>
  <conditionalFormatting sqref="U3:X366">
    <cfRule type="cellIs" dxfId="17" priority="37" operator="notEqual">
      <formula>1</formula>
    </cfRule>
  </conditionalFormatting>
  <conditionalFormatting sqref="Y3:Y366">
    <cfRule type="cellIs" dxfId="16" priority="35" operator="equal">
      <formula>0</formula>
    </cfRule>
    <cfRule type="cellIs" dxfId="15" priority="36" operator="greaterThan">
      <formula>1</formula>
    </cfRule>
  </conditionalFormatting>
  <conditionalFormatting sqref="F389:S389">
    <cfRule type="colorScale" priority="34">
      <colorScale>
        <cfvo type="min"/>
        <cfvo type="max"/>
        <color theme="9" tint="-0.499984740745262"/>
        <color theme="8" tint="0.79998168889431442"/>
      </colorScale>
    </cfRule>
  </conditionalFormatting>
  <conditionalFormatting sqref="D2:AB366">
    <cfRule type="containsText" dxfId="14" priority="4" operator="containsText" text="Garrett">
      <formula>NOT(ISERROR(SEARCH("Garrett",D2)))</formula>
    </cfRule>
    <cfRule type="containsText" dxfId="13" priority="5" operator="containsText" text="Gutierrez">
      <formula>NOT(ISERROR(SEARCH("Gutierrez",D2)))</formula>
    </cfRule>
    <cfRule type="containsText" dxfId="12" priority="6" operator="containsText" text="Nagaraj">
      <formula>NOT(ISERROR(SEARCH("Nagaraj",D2)))</formula>
    </cfRule>
    <cfRule type="containsText" dxfId="11" priority="7" operator="containsText" text="Marment">
      <formula>NOT(ISERROR(SEARCH("Marment",D2)))</formula>
    </cfRule>
    <cfRule type="containsText" dxfId="10" priority="8" operator="containsText" text="O'Donoghue">
      <formula>NOT(ISERROR(SEARCH("O'Donoghue",D2)))</formula>
    </cfRule>
    <cfRule type="containsText" dxfId="9" priority="9" operator="containsText" text="Haggerty">
      <formula>NOT(ISERROR(SEARCH("Haggerty",D2)))</formula>
    </cfRule>
    <cfRule type="containsText" dxfId="8" priority="10" operator="containsText" text="Justus">
      <formula>NOT(ISERROR(SEARCH("Justus",D2)))</formula>
    </cfRule>
    <cfRule type="containsText" dxfId="7" priority="11" operator="containsText" text="Masurkar">
      <formula>NOT(ISERROR(SEARCH("Masurkar",D2)))</formula>
    </cfRule>
    <cfRule type="containsText" dxfId="6" priority="12" operator="containsText" text="Scott">
      <formula>NOT(ISERROR(SEARCH("Scott",D2)))</formula>
    </cfRule>
    <cfRule type="containsText" dxfId="5" priority="13" operator="containsText" text="Landy">
      <formula>NOT(ISERROR(SEARCH("Landy",D2)))</formula>
    </cfRule>
    <cfRule type="containsText" dxfId="4" priority="14" operator="containsText" text="Moore">
      <formula>NOT(ISERROR(SEARCH("Moore",D2)))</formula>
    </cfRule>
    <cfRule type="containsText" dxfId="3" priority="15" operator="containsText" text="Grosso">
      <formula>NOT(ISERROR(SEARCH("Grosso",D2)))</formula>
    </cfRule>
    <cfRule type="containsText" dxfId="2" priority="16" operator="containsText" text="Campbell">
      <formula>NOT(ISERROR(SEARCH("Campbell",D2)))</formula>
    </cfRule>
    <cfRule type="containsText" dxfId="1" priority="17" operator="containsText" text="Milford">
      <formula>NOT(ISERROR(SEARCH("Milford",D2)))</formula>
    </cfRule>
  </conditionalFormatting>
  <conditionalFormatting sqref="AC1:AC2">
    <cfRule type="cellIs" dxfId="0" priority="3" operator="equal">
      <formula>TODAY()</formula>
    </cfRule>
  </conditionalFormatting>
  <conditionalFormatting sqref="F387:S38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76:S376">
    <cfRule type="colorScale" priority="1">
      <colorScale>
        <cfvo type="num" val="0"/>
        <cfvo type="max"/>
        <color rgb="FFFFC000"/>
        <color theme="9" tint="0.39997558519241921"/>
      </colorScale>
    </cfRule>
  </conditionalFormatting>
  <printOptions gridLines="1"/>
  <pageMargins left="0.23622047244094491" right="0.23622047244094491" top="0.78740157480314965" bottom="1.0629921259842521" header="0.11811023622047245" footer="0.19685039370078741"/>
  <pageSetup paperSize="9" scale="71" fitToHeight="0" orientation="landscape" errors="NA" r:id="rId1"/>
  <headerFooter>
    <oddHeader>&amp;C&amp;"Arial Black,Regular"&amp;14
ICU SMO Roster&amp;R2024 Q1 - Jan - Mar</oddHeader>
    <oddFooter>&amp;C
Page &amp;P of &amp;N&amp;R
Printed on &amp;D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E476B-D325-4BFD-AA4D-5E1C1B2FF9E0}">
  <dimension ref="A1:K543"/>
  <sheetViews>
    <sheetView topLeftCell="A436" workbookViewId="0">
      <selection activeCell="G411" sqref="G411"/>
    </sheetView>
  </sheetViews>
  <sheetFormatPr defaultRowHeight="15" x14ac:dyDescent="0.25"/>
  <cols>
    <col min="2" max="2" width="13.5703125" bestFit="1" customWidth="1"/>
    <col min="3" max="3" width="12" bestFit="1" customWidth="1"/>
    <col min="4" max="4" width="13" customWidth="1"/>
    <col min="5" max="5" width="14.140625" customWidth="1"/>
    <col min="6" max="6" width="16.42578125" customWidth="1"/>
    <col min="7" max="7" width="18.42578125" customWidth="1"/>
  </cols>
  <sheetData>
    <row r="1" spans="1:11" x14ac:dyDescent="0.25">
      <c r="A1" s="560" t="s">
        <v>81</v>
      </c>
      <c r="B1" s="560"/>
      <c r="C1" s="560"/>
      <c r="D1" s="560"/>
      <c r="E1" s="560"/>
      <c r="F1" s="560"/>
      <c r="G1" s="560"/>
      <c r="K1" s="146"/>
    </row>
    <row r="2" spans="1:11" ht="15.75" thickBot="1" x14ac:dyDescent="0.3">
      <c r="A2" s="560"/>
      <c r="B2" s="560"/>
      <c r="C2" s="560"/>
      <c r="D2" s="560"/>
      <c r="E2" s="560"/>
      <c r="F2" s="560"/>
      <c r="G2" s="560"/>
      <c r="J2" s="271"/>
      <c r="K2" s="146"/>
    </row>
    <row r="3" spans="1:11" ht="16.5" thickTop="1" thickBot="1" x14ac:dyDescent="0.3">
      <c r="A3" t="s">
        <v>82</v>
      </c>
      <c r="B3" s="202" t="s">
        <v>83</v>
      </c>
      <c r="C3" s="559">
        <v>45292</v>
      </c>
      <c r="D3" s="559"/>
      <c r="E3" s="356"/>
      <c r="F3" s="356"/>
      <c r="G3" s="357"/>
      <c r="K3" s="146"/>
    </row>
    <row r="4" spans="1:11" x14ac:dyDescent="0.25">
      <c r="A4" s="146"/>
      <c r="B4" s="206"/>
      <c r="C4" s="155" t="s">
        <v>19</v>
      </c>
      <c r="D4" s="155" t="s">
        <v>20</v>
      </c>
      <c r="E4" s="155" t="s">
        <v>22</v>
      </c>
      <c r="F4" s="156" t="s">
        <v>84</v>
      </c>
      <c r="G4" s="207" t="s">
        <v>21</v>
      </c>
      <c r="I4" s="146"/>
      <c r="J4" s="272"/>
      <c r="K4" s="146"/>
    </row>
    <row r="5" spans="1:11" x14ac:dyDescent="0.25">
      <c r="A5" s="270">
        <v>45292</v>
      </c>
      <c r="B5" s="208" t="s">
        <v>66</v>
      </c>
      <c r="C5" s="564" t="s">
        <v>85</v>
      </c>
      <c r="D5" s="565"/>
      <c r="E5" s="566"/>
      <c r="F5" s="151" t="str">
        <f>INDEX('2024'!A1:S366,MATCH('2024 - Weekly'!A5,'2024'!A1:A366,0),4)</f>
        <v>Moore</v>
      </c>
      <c r="G5" s="429" t="s">
        <v>85</v>
      </c>
      <c r="I5" s="313"/>
      <c r="J5" s="272" t="s">
        <v>26</v>
      </c>
      <c r="K5" s="146"/>
    </row>
    <row r="6" spans="1:11" x14ac:dyDescent="0.25">
      <c r="A6" s="270">
        <v>45293</v>
      </c>
      <c r="B6" s="210" t="s">
        <v>68</v>
      </c>
      <c r="C6" s="146" t="str" cm="1">
        <f t="array" ref="C6">_xlfn.XLOOKUP("POD 1",INDEX('2024'!A2:S366,MATCH('2024 - Weekly'!A5+1,'2024'!A2:A366,0),0),'2024'!A2:S2,,0)</f>
        <v>Justus</v>
      </c>
      <c r="D6" s="146" t="str" cm="1">
        <f t="array" ref="D6">_xlfn.XLOOKUP("POD 2",INDEX('2024'!A2:S366,MATCH('2024 - Weekly'!A5+1,'2024'!A2:A366,0),0),'2024'!A2:S2,,0)</f>
        <v>Garrett</v>
      </c>
      <c r="E6" s="146" t="str" cm="1">
        <f t="array" ref="E6">_xlfn.XLOOKUP("Outreach",INDEX('2024'!A2:S366,MATCH('2024 - Weekly'!A5+1,'2024'!A2:A366,0),0),'2024'!A2:S2,,0)</f>
        <v>Grosso</v>
      </c>
      <c r="F6" s="154" t="str">
        <f>INDEX('2024'!A2:S367,MATCH('2024 - Weekly'!A6,'2024'!A2:A367,0),4)</f>
        <v>Grosso</v>
      </c>
      <c r="G6" s="212" t="str" cm="1">
        <f t="array" ref="G6">_xlfn.XLOOKUP("Back-up",INDEX('2024'!A2:S366,MATCH('2024 - Weekly'!A5+1,'2024'!A2:A366,0),0),'2024'!A2:S2,,0)</f>
        <v>Moore</v>
      </c>
      <c r="J6" s="272"/>
      <c r="K6" s="146"/>
    </row>
    <row r="7" spans="1:11" x14ac:dyDescent="0.25">
      <c r="A7" s="270">
        <v>45294</v>
      </c>
      <c r="B7" s="210" t="s">
        <v>69</v>
      </c>
      <c r="C7" s="146" t="str" cm="1">
        <f t="array" ref="C7">_xlfn.XLOOKUP("POD 1",INDEX('2024'!A2:S366,MATCH('2024 - Weekly'!A5+2,'2024'!A2:A366,0),0),'2024'!A2:S2,,0)</f>
        <v>Justus</v>
      </c>
      <c r="D7" s="146" t="str" cm="1">
        <f t="array" ref="D7">_xlfn.XLOOKUP("POD 2",INDEX('2024'!A2:S366,MATCH('2024 - Weekly'!A5+2,'2024'!A2:A366,0),0),'2024'!A2:S2,,0)</f>
        <v>Garrett</v>
      </c>
      <c r="E7" s="146" t="e" cm="1">
        <f t="array" ref="E7">_xlfn.XLOOKUP("Outreach",INDEX('2024'!A2:S366,MATCH('2024 - Weekly'!A5+2,'2024'!A2:A366,0),0),'2024'!A2:S2,,0)</f>
        <v>#N/A</v>
      </c>
      <c r="F7" s="154" t="str">
        <f>INDEX('2024'!A3:S368,MATCH('2024 - Weekly'!A7,'2024'!A3:A368,0),4)</f>
        <v>Scott</v>
      </c>
      <c r="G7" s="212" t="str" cm="1">
        <f t="array" ref="G7">_xlfn.XLOOKUP("Back-up",INDEX('2024'!A2:S366,MATCH('2024 - Weekly'!A5+2,'2024'!A2:A366,0),0),'2024'!A2:S2,,0)</f>
        <v>Landy</v>
      </c>
      <c r="K7" s="146"/>
    </row>
    <row r="8" spans="1:11" x14ac:dyDescent="0.25">
      <c r="A8" s="270">
        <v>45295</v>
      </c>
      <c r="B8" s="210" t="s">
        <v>70</v>
      </c>
      <c r="C8" s="146" t="str" cm="1">
        <f t="array" ref="C8">_xlfn.XLOOKUP("POD 1",INDEX('2024'!A2:S366,MATCH('2024 - Weekly'!A5+3,'2024'!A2:A366,0),0),'2024'!A2:S2,,0)</f>
        <v>Justus</v>
      </c>
      <c r="D8" s="146" t="str" cm="1">
        <f t="array" ref="D8">_xlfn.XLOOKUP("POD 2",INDEX('2024'!A2:S366,MATCH('2024 - Weekly'!A5+3,'2024'!A2:A366,0),0),'2024'!A2:S2,,0)</f>
        <v>Grosso</v>
      </c>
      <c r="E8" s="146" t="str" cm="1">
        <f t="array" ref="E8">_xlfn.XLOOKUP("Outreach",INDEX('2024'!A2:S366,MATCH('2024 - Weekly'!A5+3,'2024'!A2:A366,0),0),'2024'!A2:S2,,0)</f>
        <v>Landy</v>
      </c>
      <c r="F8" s="154" t="str">
        <f>INDEX('2024'!A4:S369,MATCH('2024 - Weekly'!A8,'2024'!A4:A369,0),4)</f>
        <v>Landy</v>
      </c>
      <c r="G8" s="212" t="str" cm="1">
        <f t="array" ref="G8">_xlfn.XLOOKUP("Back-up",INDEX('2024'!A2:S366,MATCH('2024 - Weekly'!A5+3,'2024'!A2:A366,0),0),'2024'!A2:S2,,0)</f>
        <v>Scott</v>
      </c>
      <c r="K8" s="146"/>
    </row>
    <row r="9" spans="1:11" ht="15.75" thickBot="1" x14ac:dyDescent="0.3">
      <c r="A9" s="270">
        <v>45296</v>
      </c>
      <c r="B9" s="210" t="s">
        <v>71</v>
      </c>
      <c r="C9" s="146" t="str" cm="1">
        <f t="array" ref="C9">_xlfn.XLOOKUP("POD 1",INDEX('2024'!A2:S366,MATCH('2024 - Weekly'!A5+4,'2024'!A2:A366,0),0),'2024'!A2:S2,,0)</f>
        <v>Scott</v>
      </c>
      <c r="D9" s="146" t="str" cm="1">
        <f t="array" ref="D9">_xlfn.XLOOKUP("POD 2",INDEX('2024'!A2:S366,MATCH('2024 - Weekly'!A5+4,'2024'!A2:A366,0),0),'2024'!A2:S2,,0)</f>
        <v>Garrett</v>
      </c>
      <c r="E9" s="146" t="str" cm="1">
        <f t="array" ref="E9">_xlfn.XLOOKUP("Outreach",INDEX('2024'!A2:S366,MATCH('2024 - Weekly'!A5+4,'2024'!A2:A366,0),0),'2024'!A2:S2,,0)</f>
        <v>Grosso</v>
      </c>
      <c r="F9" s="154" t="str">
        <f>INDEX('2024'!A5:S370,MATCH('2024 - Weekly'!A9,'2024'!A5:A370,0),4)</f>
        <v>Grosso</v>
      </c>
      <c r="G9" s="212" t="str" cm="1">
        <f t="array" ref="G9">_xlfn.XLOOKUP("Back-up",INDEX('2024'!A2:S366,MATCH('2024 - Weekly'!A5+4,'2024'!A2:A366,0),0),'2024'!A2:S2,,0)</f>
        <v>Landy</v>
      </c>
      <c r="K9" s="146"/>
    </row>
    <row r="10" spans="1:11" x14ac:dyDescent="0.25">
      <c r="A10" s="270">
        <v>45297</v>
      </c>
      <c r="B10" s="213" t="s">
        <v>72</v>
      </c>
      <c r="C10" s="200"/>
      <c r="D10" s="200"/>
      <c r="E10" s="200"/>
      <c r="F10" s="151" t="str">
        <f>INDEX('2024'!A6:S371,MATCH('2024 - Weekly'!A10,'2024'!A6:A371,0),4)</f>
        <v>Nagaraj</v>
      </c>
      <c r="G10" s="214"/>
      <c r="K10" s="146"/>
    </row>
    <row r="11" spans="1:11" ht="15.75" thickBot="1" x14ac:dyDescent="0.3">
      <c r="A11" s="270">
        <v>45298</v>
      </c>
      <c r="B11" s="215" t="s">
        <v>73</v>
      </c>
      <c r="C11" s="216"/>
      <c r="D11" s="216"/>
      <c r="E11" s="216"/>
      <c r="F11" s="163" t="str">
        <f>INDEX('2024'!A7:S372,MATCH('2024 - Weekly'!A11,'2024'!A7:A372,0),4)</f>
        <v>Nagaraj</v>
      </c>
      <c r="G11" s="218"/>
      <c r="K11" s="146"/>
    </row>
    <row r="12" spans="1:11" ht="16.5" thickTop="1" thickBot="1" x14ac:dyDescent="0.3">
      <c r="C12" s="146"/>
      <c r="D12" s="146"/>
      <c r="E12" s="146"/>
      <c r="F12" s="146"/>
      <c r="G12" s="146"/>
      <c r="K12" s="146"/>
    </row>
    <row r="13" spans="1:11" ht="16.5" thickTop="1" thickBot="1" x14ac:dyDescent="0.3">
      <c r="A13" t="s">
        <v>86</v>
      </c>
      <c r="B13" s="202" t="s">
        <v>83</v>
      </c>
      <c r="C13" s="559">
        <f>C3+7</f>
        <v>45299</v>
      </c>
      <c r="D13" s="559"/>
      <c r="E13" s="356"/>
      <c r="F13" s="358"/>
      <c r="G13" s="357"/>
      <c r="I13" s="211"/>
      <c r="J13" s="272" t="s">
        <v>87</v>
      </c>
      <c r="K13" s="146"/>
    </row>
    <row r="14" spans="1:11" ht="15.75" thickBot="1" x14ac:dyDescent="0.3">
      <c r="A14" s="146"/>
      <c r="B14" s="206"/>
      <c r="C14" s="155" t="s">
        <v>19</v>
      </c>
      <c r="D14" s="155" t="s">
        <v>20</v>
      </c>
      <c r="E14" s="155" t="s">
        <v>22</v>
      </c>
      <c r="F14" s="156" t="s">
        <v>84</v>
      </c>
      <c r="G14" s="207" t="s">
        <v>21</v>
      </c>
      <c r="I14" s="313"/>
      <c r="J14" s="272" t="s">
        <v>26</v>
      </c>
      <c r="K14" s="146"/>
    </row>
    <row r="15" spans="1:11" x14ac:dyDescent="0.25">
      <c r="A15" s="270">
        <f>C13</f>
        <v>45299</v>
      </c>
      <c r="B15" s="208" t="s">
        <v>66</v>
      </c>
      <c r="C15" s="150" t="str" cm="1">
        <f t="array" ref="C15">_xlfn.XLOOKUP("POD 1",INDEX('2024'!A2:S366,MATCH('2024 - Weekly'!A15,'2024'!A2:A366,0),0),'2024'!A2:S2,,0)</f>
        <v>Haggerty</v>
      </c>
      <c r="D15" s="150" t="str" cm="1">
        <f t="array" ref="D15">_xlfn.XLOOKUP("POD 2",INDEX('2024'!A2:S366,MATCH('2024 - Weekly'!A15,'2024'!A2:A366,0),0),'2024'!A2:S2,,0)</f>
        <v>Landy</v>
      </c>
      <c r="E15" s="150" t="str" cm="1">
        <f t="array" ref="E15">_xlfn.XLOOKUP("Outreach",INDEX('2024'!A2:S366,MATCH('2024 - Weekly'!A15,'2024'!A2:A366,0),0),'2024'!A2:S2,,0)</f>
        <v>Milford</v>
      </c>
      <c r="F15" s="151" t="str">
        <f>INDEX('2024'!A1:S366,MATCH('2024 - Weekly'!A15,'2024'!A1:A366,0),4)</f>
        <v>Milford</v>
      </c>
      <c r="G15" s="209" t="str" cm="1">
        <f t="array" ref="G15">_xlfn.XLOOKUP("Back-up",INDEX('2024'!A2:S366,MATCH('2024 - Weekly'!A15,'2024'!A2:A366,0),0),'2024'!A2:S2,,0)</f>
        <v>Justus</v>
      </c>
      <c r="I15" s="314"/>
      <c r="J15" s="272" t="s">
        <v>25</v>
      </c>
      <c r="K15" s="146"/>
    </row>
    <row r="16" spans="1:11" x14ac:dyDescent="0.25">
      <c r="A16" s="270">
        <f>A15+1</f>
        <v>45300</v>
      </c>
      <c r="B16" s="210" t="s">
        <v>68</v>
      </c>
      <c r="C16" s="146" t="str" cm="1">
        <f t="array" ref="C16">_xlfn.XLOOKUP("POD 1",INDEX('2024'!A2:S366,MATCH('2024 - Weekly'!A15+1,'2024'!A2:A366,0),0),'2024'!A2:S2,,0)</f>
        <v>Scott</v>
      </c>
      <c r="D16" s="146" t="str" cm="1">
        <f t="array" ref="D16">_xlfn.XLOOKUP("POD 2",INDEX('2024'!A2:S366,MATCH('2024 - Weekly'!A15+1,'2024'!A2:A366,0),0),'2024'!A2:S2,,0)</f>
        <v>Landy</v>
      </c>
      <c r="E16" s="146" t="str" cm="1">
        <f t="array" ref="E16">_xlfn.XLOOKUP("Outreach",INDEX('2024'!A2:S366,MATCH('2024 - Weekly'!A15+1,'2024'!A2:A366,0),0),'2024'!A2:S2,,0)</f>
        <v>Justus</v>
      </c>
      <c r="F16" s="154" t="str">
        <f>INDEX('2024'!A2:S367,MATCH('2024 - Weekly'!A16,'2024'!A2:A367,0),4)</f>
        <v>Justus</v>
      </c>
      <c r="G16" s="212" t="e" cm="1">
        <f t="array" ref="G16">_xlfn.XLOOKUP("Back-up",INDEX('2024'!A2:S366,MATCH('2024 - Weekly'!A15+1,'2024'!A2:A366,0),0),'2024'!A2:S2,,0)</f>
        <v>#N/A</v>
      </c>
      <c r="K16" s="146"/>
    </row>
    <row r="17" spans="1:11" x14ac:dyDescent="0.25">
      <c r="A17" s="270">
        <f t="shared" ref="A17:A21" si="0">A16+1</f>
        <v>45301</v>
      </c>
      <c r="B17" s="210" t="s">
        <v>69</v>
      </c>
      <c r="C17" s="146" t="str" cm="1">
        <f t="array" ref="C17">_xlfn.XLOOKUP("POD 1",INDEX('2024'!A2:S366,MATCH('2024 - Weekly'!A15+2,'2024'!A2:A366,0),0),'2024'!A2:S2,,0)</f>
        <v>Haggerty</v>
      </c>
      <c r="D17" s="146" t="str" cm="1">
        <f t="array" ref="D17">_xlfn.XLOOKUP("POD 2",INDEX('2024'!A2:S366,MATCH('2024 - Weekly'!A15+2,'2024'!A2:A366,0),0),'2024'!A2:S2,,0)</f>
        <v>Landy</v>
      </c>
      <c r="E17" s="146" t="str" cm="1">
        <f t="array" ref="E17">_xlfn.XLOOKUP("Outreach",INDEX('2024'!A2:S366,MATCH('2024 - Weekly'!A15+2,'2024'!A2:A366,0),0),'2024'!A2:S2,,0)</f>
        <v>Scott</v>
      </c>
      <c r="F17" s="154" t="str">
        <f>INDEX('2024'!A3:S368,MATCH('2024 - Weekly'!A17,'2024'!A3:A368,0),4)</f>
        <v>Scott</v>
      </c>
      <c r="G17" s="212" t="e" cm="1">
        <f t="array" ref="G17">_xlfn.XLOOKUP("Back-up",INDEX('2024'!A2:S366,MATCH('2024 - Weekly'!A15+2,'2024'!A2:A366,0),0),'2024'!A2:S2,,0)</f>
        <v>#N/A</v>
      </c>
      <c r="K17" s="146"/>
    </row>
    <row r="18" spans="1:11" x14ac:dyDescent="0.25">
      <c r="A18" s="270">
        <f t="shared" si="0"/>
        <v>45302</v>
      </c>
      <c r="B18" s="210" t="s">
        <v>70</v>
      </c>
      <c r="C18" s="146" t="str" cm="1">
        <f t="array" ref="C18">_xlfn.XLOOKUP("POD 1",INDEX('2024'!A2:S366,MATCH('2024 - Weekly'!A15+3,'2024'!A2:A366,0),0),'2024'!A2:S2,,0)</f>
        <v>Haggerty</v>
      </c>
      <c r="D18" s="146" t="str" cm="1">
        <f t="array" ref="D18">_xlfn.XLOOKUP("POD 2",INDEX('2024'!A2:S366,MATCH('2024 - Weekly'!A15+3,'2024'!A2:A366,0),0),'2024'!A2:S2,,0)</f>
        <v>Landy</v>
      </c>
      <c r="E18" s="146" t="str" cm="1">
        <f t="array" ref="E18">_xlfn.XLOOKUP("Outreach",INDEX('2024'!A2:S366,MATCH('2024 - Weekly'!A15+3,'2024'!A2:A366,0),0),'2024'!A2:S2,,0)</f>
        <v>Justus</v>
      </c>
      <c r="F18" s="154" t="str">
        <f>INDEX('2024'!A4:S369,MATCH('2024 - Weekly'!A18,'2024'!A4:A369,0),4)</f>
        <v>Justus</v>
      </c>
      <c r="G18" s="212" t="str" cm="1">
        <f t="array" ref="G18">_xlfn.XLOOKUP("Back-up",INDEX('2024'!A2:S366,MATCH('2024 - Weekly'!A15+3,'2024'!A2:A366,0),0),'2024'!A2:S2,,0)</f>
        <v>Milford</v>
      </c>
      <c r="K18" s="146"/>
    </row>
    <row r="19" spans="1:11" ht="15.75" thickBot="1" x14ac:dyDescent="0.3">
      <c r="A19" s="270">
        <f t="shared" si="0"/>
        <v>45303</v>
      </c>
      <c r="B19" s="210" t="s">
        <v>71</v>
      </c>
      <c r="C19" s="146" t="str" cm="1">
        <f t="array" ref="C19">_xlfn.XLOOKUP("POD 1",INDEX('2024'!A2:S366,MATCH('2024 - Weekly'!A15+4,'2024'!A2:A366,0),0),'2024'!A2:S2,,0)</f>
        <v>Haggerty</v>
      </c>
      <c r="D19" s="146" t="str" cm="1">
        <f t="array" ref="D19">_xlfn.XLOOKUP("POD 2",INDEX('2024'!A2:S366,MATCH('2024 - Weekly'!A15+4,'2024'!A2:A366,0),0),'2024'!A2:S2,,0)</f>
        <v>Scott</v>
      </c>
      <c r="E19" s="146" t="str" cm="1">
        <f t="array" ref="E19">_xlfn.XLOOKUP("Outreach",INDEX('2024'!A2:S366,MATCH('2024 - Weekly'!A15+4,'2024'!A2:A366,0),0),'2024'!A2:S2,,0)</f>
        <v>Milford</v>
      </c>
      <c r="F19" s="163" t="str">
        <f>INDEX('2024'!A5:S370,MATCH('2024 - Weekly'!A19,'2024'!A5:A370,0),4)</f>
        <v>Milford</v>
      </c>
      <c r="G19" s="212" t="e" cm="1">
        <f t="array" ref="G19">_xlfn.XLOOKUP("Back-up",INDEX('2024'!A2:S366,MATCH('2024 - Weekly'!A15+4,'2024'!A2:A366,0),0),'2024'!A2:S2,,0)</f>
        <v>#N/A</v>
      </c>
      <c r="K19" s="146"/>
    </row>
    <row r="20" spans="1:11" x14ac:dyDescent="0.25">
      <c r="A20" s="270">
        <f t="shared" si="0"/>
        <v>45304</v>
      </c>
      <c r="B20" s="213" t="s">
        <v>72</v>
      </c>
      <c r="C20" s="200"/>
      <c r="D20" s="200"/>
      <c r="E20" s="200"/>
      <c r="F20" s="154" t="str">
        <f>INDEX('2024'!A6:S371,MATCH('2024 - Weekly'!A20,'2024'!A6:A371,0),4)</f>
        <v>Scott</v>
      </c>
      <c r="G20" s="214"/>
      <c r="K20" s="146"/>
    </row>
    <row r="21" spans="1:11" ht="15.75" thickBot="1" x14ac:dyDescent="0.3">
      <c r="A21" s="270">
        <f t="shared" si="0"/>
        <v>45305</v>
      </c>
      <c r="B21" s="215" t="s">
        <v>73</v>
      </c>
      <c r="C21" s="216"/>
      <c r="D21" s="216"/>
      <c r="E21" s="216"/>
      <c r="F21" s="163" t="str">
        <f>INDEX('2024'!A7:S372,MATCH('2024 - Weekly'!A21,'2024'!A7:A372,0),4)</f>
        <v>Landy</v>
      </c>
      <c r="G21" s="218"/>
      <c r="K21" s="146"/>
    </row>
    <row r="22" spans="1:11" ht="16.5" thickTop="1" thickBot="1" x14ac:dyDescent="0.3">
      <c r="C22" s="146"/>
      <c r="D22" s="146"/>
      <c r="E22" s="146"/>
      <c r="F22" s="146"/>
      <c r="G22" s="146"/>
      <c r="K22" s="146"/>
    </row>
    <row r="23" spans="1:11" ht="16.5" thickTop="1" thickBot="1" x14ac:dyDescent="0.3">
      <c r="A23" t="s">
        <v>88</v>
      </c>
      <c r="B23" s="202" t="s">
        <v>83</v>
      </c>
      <c r="C23" s="558">
        <f>C13+7</f>
        <v>45306</v>
      </c>
      <c r="D23" s="558"/>
      <c r="E23" s="425"/>
      <c r="F23" s="425"/>
      <c r="G23" s="426"/>
      <c r="I23" s="146"/>
      <c r="J23" s="272"/>
      <c r="K23" s="146"/>
    </row>
    <row r="24" spans="1:11" ht="15.75" thickBot="1" x14ac:dyDescent="0.3">
      <c r="A24" s="146"/>
      <c r="B24" s="206"/>
      <c r="C24" s="155" t="s">
        <v>19</v>
      </c>
      <c r="D24" s="155" t="s">
        <v>20</v>
      </c>
      <c r="E24" s="155" t="s">
        <v>22</v>
      </c>
      <c r="F24" s="156" t="s">
        <v>84</v>
      </c>
      <c r="G24" s="207" t="s">
        <v>21</v>
      </c>
      <c r="J24" s="272"/>
      <c r="K24" s="146"/>
    </row>
    <row r="25" spans="1:11" x14ac:dyDescent="0.25">
      <c r="A25" s="270">
        <f>C23</f>
        <v>45306</v>
      </c>
      <c r="B25" s="208" t="s">
        <v>66</v>
      </c>
      <c r="C25" s="150" t="str" cm="1">
        <f t="array" ref="C25">_xlfn.XLOOKUP("POD 1",INDEX('2024'!A2:S366,MATCH('2024 - Weekly'!A25,'2024'!A2:A366,0),0),'2024'!A2:S2,,0)</f>
        <v>O'Donoghue</v>
      </c>
      <c r="D25" s="150" t="str" cm="1">
        <f t="array" ref="D25">_xlfn.XLOOKUP("POD 2",INDEX('2024'!A2:S366,MATCH('2024 - Weekly'!A25,'2024'!A2:A366,0),0),'2024'!A2:S2,,0)</f>
        <v>Landy</v>
      </c>
      <c r="E25" s="150" t="str" cm="1">
        <f t="array" ref="E25">_xlfn.XLOOKUP("Outreach",INDEX('2024'!A2:S366,MATCH('2024 - Weekly'!A25,'2024'!A2:A366,0),0),'2024'!A2:S2,,0)</f>
        <v>Haggerty</v>
      </c>
      <c r="F25" s="151" t="str">
        <f>INDEX('2024'!A1:S366,MATCH('2024 - Weekly'!A25,'2024'!A1:A366,0),4)</f>
        <v>Haggerty</v>
      </c>
      <c r="G25" s="209" t="e" cm="1">
        <f t="array" ref="G25">_xlfn.XLOOKUP("Back-up",INDEX('2024'!A2:S366,MATCH('2024 - Weekly'!A25,'2024'!A2:A366,0),0),'2024'!A2:S2,,0)</f>
        <v>#N/A</v>
      </c>
      <c r="J25" s="272"/>
      <c r="K25" s="146"/>
    </row>
    <row r="26" spans="1:11" x14ac:dyDescent="0.25">
      <c r="A26" s="270">
        <f>A25+1</f>
        <v>45307</v>
      </c>
      <c r="B26" s="210" t="s">
        <v>68</v>
      </c>
      <c r="C26" s="146" t="str" cm="1">
        <f t="array" ref="C26">_xlfn.XLOOKUP("POD 1",INDEX('2024'!A2:S366,MATCH('2024 - Weekly'!A25+1,'2024'!A2:A366,0),0),'2024'!A2:S2,,0)</f>
        <v>Milford</v>
      </c>
      <c r="D26" s="146" t="str" cm="1">
        <f t="array" ref="D26">_xlfn.XLOOKUP("POD 2",INDEX('2024'!A2:S366,MATCH('2024 - Weekly'!A25+1,'2024'!A2:A366,0),0),'2024'!A2:S2,,0)</f>
        <v>Justus</v>
      </c>
      <c r="E26" s="146" t="e" cm="1">
        <f t="array" ref="E26">_xlfn.XLOOKUP("Outreach",INDEX('2024'!A2:S366,MATCH('2024 - Weekly'!A25+1,'2024'!A2:A366,0),0),'2024'!A2:S2,,0)</f>
        <v>#N/A</v>
      </c>
      <c r="F26" s="154" t="str">
        <f>INDEX('2024'!A2:S367,MATCH('2024 - Weekly'!A26,'2024'!A2:A367,0),4)</f>
        <v>Marment</v>
      </c>
      <c r="G26" s="212" t="str" cm="1">
        <f t="array" ref="G26">_xlfn.XLOOKUP("Back-up",INDEX('2024'!A2:S366,MATCH('2024 - Weekly'!A25+1,'2024'!A2:A366,0),0),'2024'!A2:S2,,0)</f>
        <v>Landy</v>
      </c>
      <c r="K26" s="146"/>
    </row>
    <row r="27" spans="1:11" x14ac:dyDescent="0.25">
      <c r="A27" s="270">
        <f t="shared" ref="A27:A31" si="1">A26+1</f>
        <v>45308</v>
      </c>
      <c r="B27" s="210" t="s">
        <v>69</v>
      </c>
      <c r="C27" s="146" t="str" cm="1">
        <f t="array" ref="C27">_xlfn.XLOOKUP("POD 1",INDEX('2024'!A2:S366,MATCH('2024 - Weekly'!A25+2,'2024'!A2:A366,0),0),'2024'!A2:S2,,0)</f>
        <v>O'Donoghue</v>
      </c>
      <c r="D27" s="146" t="str" cm="1">
        <f t="array" ref="D27">_xlfn.XLOOKUP("POD 2",INDEX('2024'!A2:S366,MATCH('2024 - Weekly'!A25+2,'2024'!A2:A366,0),0),'2024'!A2:S2,,0)</f>
        <v>Justus</v>
      </c>
      <c r="E27" s="146" t="str" cm="1">
        <f t="array" ref="E27">_xlfn.XLOOKUP("Outreach",INDEX('2024'!A2:S366,MATCH('2024 - Weekly'!A25+2,'2024'!A2:A366,0),0),'2024'!A2:S2,,0)</f>
        <v>Milford</v>
      </c>
      <c r="F27" s="154" t="str">
        <f>INDEX('2024'!A3:S368,MATCH('2024 - Weekly'!A27,'2024'!A3:A368,0),4)</f>
        <v>Milford</v>
      </c>
      <c r="G27" s="212" t="str" cm="1">
        <f t="array" ref="G27">_xlfn.XLOOKUP("Back-up",INDEX('2024'!A2:S366,MATCH('2024 - Weekly'!A25+2,'2024'!A2:A366,0),0),'2024'!A2:S2,,0)</f>
        <v>Landy</v>
      </c>
      <c r="K27" s="146"/>
    </row>
    <row r="28" spans="1:11" x14ac:dyDescent="0.25">
      <c r="A28" s="270">
        <f t="shared" si="1"/>
        <v>45309</v>
      </c>
      <c r="B28" s="210" t="s">
        <v>70</v>
      </c>
      <c r="C28" s="146" t="str" cm="1">
        <f t="array" ref="C28">_xlfn.XLOOKUP("POD 1",INDEX('2024'!A2:S366,MATCH('2024 - Weekly'!A25+3,'2024'!A2:A366,0),0),'2024'!A2:S2,,0)</f>
        <v>O'Donoghue</v>
      </c>
      <c r="D28" s="146" t="str" cm="1">
        <f t="array" ref="D28">_xlfn.XLOOKUP("POD 2",INDEX('2024'!A2:S366,MATCH('2024 - Weekly'!A25+3,'2024'!A2:A366,0),0),'2024'!A2:S2,,0)</f>
        <v>Marment</v>
      </c>
      <c r="E28" s="146" t="str" cm="1">
        <f t="array" ref="E28">_xlfn.XLOOKUP("Outreach",INDEX('2024'!A2:S366,MATCH('2024 - Weekly'!A25+3,'2024'!A2:A366,0),0),'2024'!A2:S2,,0)</f>
        <v>Haggerty</v>
      </c>
      <c r="F28" s="154" t="str">
        <f>INDEX('2024'!A4:S369,MATCH('2024 - Weekly'!A28,'2024'!A4:A369,0),4)</f>
        <v>Haggerty</v>
      </c>
      <c r="G28" s="212" t="str" cm="1">
        <f t="array" ref="G28">_xlfn.XLOOKUP("Back-up",INDEX('2024'!A2:S366,MATCH('2024 - Weekly'!A25+3,'2024'!A2:A366,0),0),'2024'!A2:S2,,0)</f>
        <v>Landy</v>
      </c>
      <c r="K28" s="146"/>
    </row>
    <row r="29" spans="1:11" ht="15.75" thickBot="1" x14ac:dyDescent="0.3">
      <c r="A29" s="270">
        <f t="shared" si="1"/>
        <v>45310</v>
      </c>
      <c r="B29" s="210" t="s">
        <v>71</v>
      </c>
      <c r="C29" s="146" t="str" cm="1">
        <f t="array" ref="C29">_xlfn.XLOOKUP("POD 1",INDEX('2024'!A2:S366,MATCH('2024 - Weekly'!A25+4,'2024'!A2:A366,0),0),'2024'!A2:S2,,0)</f>
        <v>O'Donoghue</v>
      </c>
      <c r="D29" s="146" t="str" cm="1">
        <f t="array" ref="D29">_xlfn.XLOOKUP("POD 2",INDEX('2024'!A2:S366,MATCH('2024 - Weekly'!A25+4,'2024'!A2:A366,0),0),'2024'!A2:S2,,0)</f>
        <v>Justus</v>
      </c>
      <c r="E29" s="146" t="str" cm="1">
        <f t="array" ref="E29">_xlfn.XLOOKUP("Outreach",INDEX('2024'!A2:S366,MATCH('2024 - Weekly'!A25+4,'2024'!A2:A366,0),0),'2024'!A2:S2,,0)</f>
        <v>Marment</v>
      </c>
      <c r="F29" s="163" t="str">
        <f>INDEX('2024'!A5:S370,MATCH('2024 - Weekly'!A29,'2024'!A5:A370,0),4)</f>
        <v>Marment</v>
      </c>
      <c r="G29" s="212" t="str" cm="1">
        <f t="array" ref="G29">_xlfn.XLOOKUP("Back-up",INDEX('2024'!A2:S366,MATCH('2024 - Weekly'!A25+4,'2024'!A2:A366,0),0),'2024'!A2:S2,,0)</f>
        <v>Milford</v>
      </c>
      <c r="K29" s="146"/>
    </row>
    <row r="30" spans="1:11" x14ac:dyDescent="0.25">
      <c r="A30" s="270">
        <f t="shared" si="1"/>
        <v>45311</v>
      </c>
      <c r="B30" s="213" t="s">
        <v>72</v>
      </c>
      <c r="C30" s="200"/>
      <c r="D30" s="200"/>
      <c r="E30" s="200"/>
      <c r="F30" s="154" t="str">
        <f>INDEX('2024'!A6:S371,MATCH('2024 - Weekly'!A30,'2024'!A6:A371,0),4)</f>
        <v>Justus</v>
      </c>
      <c r="G30" s="214"/>
      <c r="K30" s="146"/>
    </row>
    <row r="31" spans="1:11" ht="15.75" thickBot="1" x14ac:dyDescent="0.3">
      <c r="A31" s="270">
        <f t="shared" si="1"/>
        <v>45312</v>
      </c>
      <c r="B31" s="215" t="s">
        <v>73</v>
      </c>
      <c r="C31" s="216"/>
      <c r="D31" s="216"/>
      <c r="E31" s="216"/>
      <c r="F31" s="163" t="str">
        <f>INDEX('2024'!A7:S372,MATCH('2024 - Weekly'!A31,'2024'!A7:A372,0),4)</f>
        <v>Justus</v>
      </c>
      <c r="G31" s="218"/>
      <c r="K31" s="146"/>
    </row>
    <row r="32" spans="1:11" ht="16.5" thickTop="1" thickBot="1" x14ac:dyDescent="0.3">
      <c r="K32" s="146"/>
    </row>
    <row r="33" spans="1:11" ht="16.5" thickTop="1" thickBot="1" x14ac:dyDescent="0.3">
      <c r="A33" t="s">
        <v>89</v>
      </c>
      <c r="B33" s="202" t="s">
        <v>83</v>
      </c>
      <c r="C33" s="558">
        <f>C23+7</f>
        <v>45313</v>
      </c>
      <c r="D33" s="558"/>
      <c r="E33" s="425"/>
      <c r="F33" s="427"/>
      <c r="G33" s="426"/>
      <c r="K33" s="146"/>
    </row>
    <row r="34" spans="1:11" ht="15.75" thickBot="1" x14ac:dyDescent="0.3">
      <c r="A34" s="146"/>
      <c r="B34" s="206"/>
      <c r="C34" s="155" t="s">
        <v>19</v>
      </c>
      <c r="D34" s="155" t="s">
        <v>20</v>
      </c>
      <c r="E34" s="155" t="s">
        <v>22</v>
      </c>
      <c r="F34" s="156" t="s">
        <v>84</v>
      </c>
      <c r="G34" s="207" t="s">
        <v>21</v>
      </c>
      <c r="K34" s="146"/>
    </row>
    <row r="35" spans="1:11" x14ac:dyDescent="0.25">
      <c r="A35" s="270">
        <f>C33</f>
        <v>45313</v>
      </c>
      <c r="B35" s="208" t="s">
        <v>66</v>
      </c>
      <c r="C35" s="150" t="str" cm="1">
        <f t="array" ref="C35">_xlfn.XLOOKUP("POD 1",INDEX('2024'!A2:S366,MATCH('2024 - Weekly'!A35,'2024'!A2:A366,0),0),'2024'!A2:S2,,0)</f>
        <v>Justus</v>
      </c>
      <c r="D35" s="150" t="str" cm="1">
        <f t="array" ref="D35">_xlfn.XLOOKUP("POD 2",INDEX('2024'!A2:S366,MATCH('2024 - Weekly'!A35,'2024'!A2:A366,0),0),'2024'!A2:S2,,0)</f>
        <v>Nagaraj</v>
      </c>
      <c r="E35" s="150" t="str" cm="1">
        <f t="array" ref="E35">_xlfn.XLOOKUP("Outreach",INDEX('2024'!A2:S366,MATCH('2024 - Weekly'!A35,'2024'!A2:A366,0),0),'2024'!A2:S2,,0)</f>
        <v>Gutierrez</v>
      </c>
      <c r="F35" s="151" t="str">
        <f>INDEX('2024'!A1:S366,MATCH(A35,'2024'!A1:A366,0),4)</f>
        <v>Gutierrez</v>
      </c>
      <c r="G35" s="209" t="str" cm="1">
        <f t="array" ref="G35">_xlfn.XLOOKUP("Back-up",INDEX('2024'!A2:S366,MATCH('2024 - Weekly'!A35,'2024'!A2:A366,0),0),'2024'!A2:S2,,0)</f>
        <v>Haggerty</v>
      </c>
      <c r="J35" s="272"/>
      <c r="K35" s="146"/>
    </row>
    <row r="36" spans="1:11" x14ac:dyDescent="0.25">
      <c r="A36" s="270">
        <f>A35+1</f>
        <v>45314</v>
      </c>
      <c r="B36" s="210" t="s">
        <v>68</v>
      </c>
      <c r="C36" s="146" t="str" cm="1">
        <f t="array" ref="C36">_xlfn.XLOOKUP("POD 1",INDEX('2024'!A2:S366,MATCH('2024 - Weekly'!A35+1,'2024'!A2:A366,0),0),'2024'!A2:S2,,0)</f>
        <v>Haggerty</v>
      </c>
      <c r="D36" s="146" t="str" cm="1">
        <f t="array" ref="D36">_xlfn.XLOOKUP("POD 2",INDEX('2024'!A2:S366,MATCH('2024 - Weekly'!A35+1,'2024'!A2:A366,0),0),'2024'!A2:S2,,0)</f>
        <v>Nagaraj</v>
      </c>
      <c r="E36" s="146" t="str" cm="1">
        <f t="array" ref="E36">_xlfn.XLOOKUP("Outreach",INDEX('2024'!A2:S366,MATCH('2024 - Weekly'!A35+1,'2024'!A2:A366,0),0),'2024'!A2:S2,,0)</f>
        <v>Masurkar</v>
      </c>
      <c r="F36" s="154" t="str">
        <f>INDEX('2024'!A2:S367,MATCH(A36,'2024'!A2:A367,0),4)</f>
        <v>Masurkar</v>
      </c>
      <c r="G36" s="212" t="str" cm="1">
        <f t="array" ref="G36">_xlfn.XLOOKUP("Back-up",INDEX('2024'!A2:S366,MATCH('2024 - Weekly'!A35+1,'2024'!A2:A366,0),0),'2024'!A2:S2,,0)</f>
        <v>Marment</v>
      </c>
      <c r="K36" s="146"/>
    </row>
    <row r="37" spans="1:11" x14ac:dyDescent="0.25">
      <c r="A37" s="270">
        <f t="shared" ref="A37:A41" si="2">A36+1</f>
        <v>45315</v>
      </c>
      <c r="B37" s="210" t="s">
        <v>69</v>
      </c>
      <c r="C37" s="146" t="str" cm="1">
        <f t="array" ref="C37">_xlfn.XLOOKUP("POD 1",INDEX('2024'!A2:S366,MATCH('2024 - Weekly'!A35+2,'2024'!A2:A366,0),0),'2024'!A2:S2,,0)</f>
        <v>Justus</v>
      </c>
      <c r="D37" s="146" t="str" cm="1">
        <f t="array" ref="D37">_xlfn.XLOOKUP("POD 2",INDEX('2024'!A2:S366,MATCH('2024 - Weekly'!A35+2,'2024'!A2:A366,0),0),'2024'!A2:S2,,0)</f>
        <v>Nagaraj</v>
      </c>
      <c r="E37" s="146" t="str" cm="1">
        <f t="array" ref="E37">_xlfn.XLOOKUP("Outreach",INDEX('2024'!A2:S366,MATCH('2024 - Weekly'!A35+2,'2024'!A2:A366,0),0),'2024'!A2:S2,,0)</f>
        <v>Haggerty</v>
      </c>
      <c r="F37" s="154" t="str">
        <f>INDEX('2024'!A3:S368,MATCH(A37,'2024'!A3:A368,0),4)</f>
        <v>Haggerty</v>
      </c>
      <c r="G37" s="212" t="str" cm="1">
        <f t="array" ref="G37">_xlfn.XLOOKUP("Back-up",INDEX('2024'!A2:S366,MATCH('2024 - Weekly'!A35+2,'2024'!A2:A366,0),0),'2024'!A2:S2,,0)</f>
        <v>Marment</v>
      </c>
      <c r="K37" s="146"/>
    </row>
    <row r="38" spans="1:11" x14ac:dyDescent="0.25">
      <c r="A38" s="270">
        <f t="shared" si="2"/>
        <v>45316</v>
      </c>
      <c r="B38" s="210" t="s">
        <v>70</v>
      </c>
      <c r="C38" s="146" t="str" cm="1">
        <f t="array" ref="C38">_xlfn.XLOOKUP("POD 1",INDEX('2024'!A2:S366,MATCH('2024 - Weekly'!A35+3,'2024'!A2:A366,0),0),'2024'!A2:S2,,0)</f>
        <v>Justus</v>
      </c>
      <c r="D38" s="146" t="str" cm="1">
        <f t="array" ref="D38">_xlfn.XLOOKUP("POD 2",INDEX('2024'!A2:S366,MATCH('2024 - Weekly'!A35+3,'2024'!A2:A366,0),0),'2024'!A2:S2,,0)</f>
        <v>Masurkar</v>
      </c>
      <c r="E38" s="146" t="str" cm="1">
        <f t="array" ref="E38">_xlfn.XLOOKUP("Outreach",INDEX('2024'!A2:S366,MATCH('2024 - Weekly'!A35+3,'2024'!A2:A366,0),0),'2024'!A2:S2,,0)</f>
        <v>Gutierrez</v>
      </c>
      <c r="F38" s="154" t="str">
        <f>INDEX('2024'!A4:S369,MATCH(A38,'2024'!A4:A369,0),4)</f>
        <v>Gutierrez</v>
      </c>
      <c r="G38" s="212" t="str" cm="1">
        <f t="array" ref="G38">_xlfn.XLOOKUP("Back-up",INDEX('2024'!A2:S366,MATCH('2024 - Weekly'!A35+3,'2024'!A2:A366,0),0),'2024'!A2:S2,,0)</f>
        <v>Grosso</v>
      </c>
      <c r="K38" s="146"/>
    </row>
    <row r="39" spans="1:11" ht="15.75" customHeight="1" x14ac:dyDescent="0.25">
      <c r="A39" s="270">
        <f t="shared" si="2"/>
        <v>45317</v>
      </c>
      <c r="B39" s="210" t="s">
        <v>71</v>
      </c>
      <c r="C39" s="561" t="s">
        <v>85</v>
      </c>
      <c r="D39" s="562"/>
      <c r="E39" s="563"/>
      <c r="F39" s="163" t="str">
        <f>INDEX('2024'!A5:S370,MATCH(A39,'2024'!A5:A370,0),4)</f>
        <v>Haggerty</v>
      </c>
      <c r="G39" s="430"/>
      <c r="K39" s="146"/>
    </row>
    <row r="40" spans="1:11" x14ac:dyDescent="0.25">
      <c r="A40" s="270">
        <f t="shared" si="2"/>
        <v>45318</v>
      </c>
      <c r="B40" s="213" t="s">
        <v>72</v>
      </c>
      <c r="C40" s="200"/>
      <c r="D40" s="200"/>
      <c r="E40" s="200"/>
      <c r="F40" s="154" t="str">
        <f>INDEX('2024'!A6:S371,MATCH(A40,'2024'!A6:A371,0),4)</f>
        <v>Garrett</v>
      </c>
      <c r="G40" s="214"/>
      <c r="K40" s="146"/>
    </row>
    <row r="41" spans="1:11" ht="15.75" thickBot="1" x14ac:dyDescent="0.3">
      <c r="A41" s="270">
        <f t="shared" si="2"/>
        <v>45319</v>
      </c>
      <c r="B41" s="215" t="s">
        <v>73</v>
      </c>
      <c r="C41" s="216"/>
      <c r="D41" s="216"/>
      <c r="E41" s="216"/>
      <c r="F41" s="163" t="str">
        <f>INDEX('2024'!A7:S372,MATCH(A41,'2024'!A7:A372,0),4)</f>
        <v>Garrett</v>
      </c>
      <c r="G41" s="218"/>
      <c r="K41" s="146"/>
    </row>
    <row r="42" spans="1:11" ht="15.75" thickTop="1" x14ac:dyDescent="0.25">
      <c r="K42" s="146"/>
    </row>
    <row r="43" spans="1:11" x14ac:dyDescent="0.25">
      <c r="A43" s="560" t="s">
        <v>90</v>
      </c>
      <c r="B43" s="560"/>
      <c r="C43" s="560"/>
      <c r="D43" s="560"/>
      <c r="E43" s="560"/>
      <c r="F43" s="560"/>
      <c r="G43" s="560"/>
    </row>
    <row r="44" spans="1:11" ht="15.75" thickBot="1" x14ac:dyDescent="0.3">
      <c r="A44" s="560"/>
      <c r="B44" s="560"/>
      <c r="C44" s="560"/>
      <c r="D44" s="560"/>
      <c r="E44" s="560"/>
      <c r="F44" s="560"/>
      <c r="G44" s="560"/>
    </row>
    <row r="45" spans="1:11" ht="16.5" thickTop="1" thickBot="1" x14ac:dyDescent="0.3">
      <c r="A45" t="s">
        <v>82</v>
      </c>
      <c r="B45" s="202" t="s">
        <v>83</v>
      </c>
      <c r="C45" s="559">
        <f>C33+7</f>
        <v>45320</v>
      </c>
      <c r="D45" s="559"/>
      <c r="E45" s="356"/>
      <c r="F45" s="356"/>
      <c r="G45" s="357"/>
    </row>
    <row r="46" spans="1:11" ht="15.75" thickBot="1" x14ac:dyDescent="0.3">
      <c r="A46" s="146"/>
      <c r="B46" s="206"/>
      <c r="C46" s="155" t="s">
        <v>19</v>
      </c>
      <c r="D46" s="155" t="s">
        <v>20</v>
      </c>
      <c r="E46" s="155" t="s">
        <v>22</v>
      </c>
      <c r="F46" s="156" t="s">
        <v>84</v>
      </c>
      <c r="G46" s="207" t="s">
        <v>21</v>
      </c>
    </row>
    <row r="47" spans="1:11" x14ac:dyDescent="0.25">
      <c r="A47" s="270">
        <f>C45</f>
        <v>45320</v>
      </c>
      <c r="B47" s="208" t="s">
        <v>66</v>
      </c>
      <c r="C47" s="150" t="str" cm="1">
        <f t="array" ref="C47">_xlfn.XLOOKUP("POD 1",INDEX('2024'!A2:S366,MATCH(A47,'2024'!A2:A366,0),0),'2024'!A2:S2,,0)</f>
        <v>Landy</v>
      </c>
      <c r="D47" s="150" t="str" cm="1">
        <f t="array" ref="D47">_xlfn.XLOOKUP("POD 2",INDEX('2024'!A2:S366,MATCH(A47,'2024'!A2:A366,0),0),'2024'!A2:S2,,0)</f>
        <v>Moore</v>
      </c>
      <c r="E47" s="150" t="str" cm="1">
        <f t="array" ref="E47">_xlfn.XLOOKUP("Outreach",INDEX('2024'!A2:S366,MATCH(A47,'2024'!A2:A366,0),0),'2024'!A2:S2,,0)</f>
        <v>Justus</v>
      </c>
      <c r="F47" s="151" t="str">
        <f>INDEX('2024'!A1:S366,MATCH(A47,'2024'!A1:A366,0),4)</f>
        <v>Justus</v>
      </c>
      <c r="G47" s="209" t="str" cm="1">
        <f t="array" ref="G47">_xlfn.XLOOKUP("Back-up",INDEX('2024'!A2:S366,MATCH(A47,'2024'!A2:A366,0),0),'2024'!A2:S2,,0)</f>
        <v>Garrett</v>
      </c>
      <c r="I47" s="211"/>
      <c r="J47" s="272" t="s">
        <v>87</v>
      </c>
      <c r="K47" t="s">
        <v>18</v>
      </c>
    </row>
    <row r="48" spans="1:11" x14ac:dyDescent="0.25">
      <c r="A48" s="270">
        <f>A47+1</f>
        <v>45321</v>
      </c>
      <c r="B48" s="210" t="s">
        <v>68</v>
      </c>
      <c r="C48" s="146" t="str" cm="1">
        <f t="array" ref="C48">_xlfn.XLOOKUP("POD 1",INDEX('2024'!A2:S366,MATCH(A47+1,'2024'!A2:A366,0),0),'2024'!A2:S2,,0)</f>
        <v>Landy</v>
      </c>
      <c r="D48" s="146" t="str" cm="1">
        <f t="array" ref="D48">_xlfn.XLOOKUP("POD 2",INDEX('2024'!A2:S366,MATCH(A47+1,'2024'!A2:A366,0),0),'2024'!A2:S2,,0)</f>
        <v>Moore</v>
      </c>
      <c r="E48" s="146" t="str" cm="1">
        <f t="array" ref="E48">_xlfn.XLOOKUP("Outreach",INDEX('2024'!A2:S366,MATCH(A47+1,'2024'!A2:A366,0),0),'2024'!A2:S2,,0)</f>
        <v>Haggerty</v>
      </c>
      <c r="F48" s="154" t="str">
        <f>INDEX('2024'!A2:S367,MATCH(A48,'2024'!A2:A367,0),4)</f>
        <v>Haggerty</v>
      </c>
      <c r="G48" s="212" t="str" cm="1">
        <f t="array" ref="G48">_xlfn.XLOOKUP("Back-up",INDEX('2024'!A2:S366,MATCH(A47+1,'2024'!A2:A366,0),0),'2024'!A2:S2,,0)</f>
        <v>Scott</v>
      </c>
      <c r="I48" s="313"/>
      <c r="J48" s="272" t="s">
        <v>26</v>
      </c>
    </row>
    <row r="49" spans="1:7" x14ac:dyDescent="0.25">
      <c r="A49" s="270">
        <f t="shared" ref="A49:A53" si="3">A48+1</f>
        <v>45322</v>
      </c>
      <c r="B49" s="210" t="s">
        <v>69</v>
      </c>
      <c r="C49" s="146" t="str" cm="1">
        <f t="array" ref="C49">_xlfn.XLOOKUP("POD 1",INDEX('2024'!A2:S366,MATCH(A47+2,'2024'!A2:A366,0),0),'2024'!A2:S2,,0)</f>
        <v>Landy</v>
      </c>
      <c r="D49" s="146" t="str" cm="1">
        <f t="array" ref="D49">_xlfn.XLOOKUP("POD 2",INDEX('2024'!A2:S366,MATCH(A47+2,'2024'!A2:A366,0),0),'2024'!A2:S2,,0)</f>
        <v>Moore</v>
      </c>
      <c r="E49" s="211" t="str" cm="1">
        <f t="array" ref="E49">_xlfn.XLOOKUP("Outreach/QF",INDEX('2024'!A2:S366,MATCH(A47+2,'2024'!A2:A366,0),0),'2024'!A2:S2,,0)</f>
        <v>Grosso</v>
      </c>
      <c r="F49" s="154" t="str">
        <f>INDEX('2024'!A3:S368,MATCH(A49,'2024'!A3:A368,0),4)</f>
        <v>Grosso</v>
      </c>
      <c r="G49" s="212" t="str" cm="1">
        <f t="array" ref="G49">_xlfn.XLOOKUP("Back-up",INDEX('2024'!A2:S366,MATCH(A47+2,'2024'!A2:A366,0),0),'2024'!A2:S2,,0)</f>
        <v>Garrett</v>
      </c>
    </row>
    <row r="50" spans="1:7" x14ac:dyDescent="0.25">
      <c r="A50" s="270">
        <f t="shared" si="3"/>
        <v>45323</v>
      </c>
      <c r="B50" s="210" t="s">
        <v>70</v>
      </c>
      <c r="C50" s="146" t="str" cm="1">
        <f t="array" ref="C50">_xlfn.XLOOKUP("POD 1",INDEX('2024'!A2:S366,MATCH(A47+3,'2024'!A2:A366,0),0),'2024'!A2:S2,,0)</f>
        <v>Landy</v>
      </c>
      <c r="D50" s="146" t="str" cm="1">
        <f t="array" ref="D50">_xlfn.XLOOKUP("POD 2",INDEX('2024'!A2:S366,MATCH(A47+3,'2024'!A2:A366,0),0),'2024'!A2:S2,,0)</f>
        <v>Scott</v>
      </c>
      <c r="E50" s="146" t="str" cm="1">
        <f t="array" ref="E50">_xlfn.XLOOKUP("Outreach",INDEX('2024'!A2:S366,MATCH(A47+3,'2024'!A2:A366,0),0),'2024'!A2:S2,,0)</f>
        <v>Justus</v>
      </c>
      <c r="F50" s="154" t="str">
        <f>INDEX('2024'!A4:S369,MATCH(A50,'2024'!A4:A369,0),4)</f>
        <v>Justus</v>
      </c>
      <c r="G50" s="212" t="str" cm="1">
        <f t="array" ref="G50">_xlfn.XLOOKUP("Back-up",INDEX('2024'!A2:S366,MATCH(A47+3,'2024'!A2:A366,0),0),'2024'!A2:S2,,0)</f>
        <v>Nagaraj</v>
      </c>
    </row>
    <row r="51" spans="1:7" ht="15.75" thickBot="1" x14ac:dyDescent="0.3">
      <c r="A51" s="270">
        <f t="shared" si="3"/>
        <v>45324</v>
      </c>
      <c r="B51" s="210" t="s">
        <v>71</v>
      </c>
      <c r="C51" s="146" t="str" cm="1">
        <f t="array" ref="C51">_xlfn.XLOOKUP("POD 1",INDEX('2024'!A2:S366,MATCH(A47+4,'2024'!A2:A366,0),0),'2024'!A2:S2,,0)</f>
        <v>Nagaraj</v>
      </c>
      <c r="D51" s="146" t="str" cm="1">
        <f t="array" ref="D51">_xlfn.XLOOKUP("POD 2",INDEX('2024'!A2:S366,MATCH(A47+4,'2024'!A2:A366,0),0),'2024'!A2:S2,,0)</f>
        <v>Moore</v>
      </c>
      <c r="E51" s="146" t="str" cm="1">
        <f t="array" ref="E51">_xlfn.XLOOKUP("Outreach",INDEX('2024'!A2:S366,MATCH(A47+4,'2024'!A2:A366,0),0),'2024'!A2:S2,,0)</f>
        <v>Scott</v>
      </c>
      <c r="F51" s="163" t="str">
        <f>INDEX('2024'!A5:S370,MATCH(A51,'2024'!A5:A370,0),4)</f>
        <v>Scott</v>
      </c>
      <c r="G51" s="212" t="str" cm="1">
        <f t="array" ref="G51">_xlfn.XLOOKUP("Back-up",INDEX('2024'!A2:S366,MATCH(A47+4,'2024'!A2:A366,0),0),'2024'!A2:S2,,0)</f>
        <v>Haggerty</v>
      </c>
    </row>
    <row r="52" spans="1:7" x14ac:dyDescent="0.25">
      <c r="A52" s="270">
        <f t="shared" si="3"/>
        <v>45325</v>
      </c>
      <c r="B52" s="213" t="s">
        <v>72</v>
      </c>
      <c r="C52" s="200"/>
      <c r="D52" s="200"/>
      <c r="E52" s="200"/>
      <c r="F52" s="154" t="str">
        <f>INDEX('2024'!A6:S371,MATCH(A52,'2024'!A6:A371,0),4)</f>
        <v>Moore</v>
      </c>
      <c r="G52" s="214"/>
    </row>
    <row r="53" spans="1:7" ht="15.75" thickBot="1" x14ac:dyDescent="0.3">
      <c r="A53" s="270">
        <f t="shared" si="3"/>
        <v>45326</v>
      </c>
      <c r="B53" s="215" t="s">
        <v>73</v>
      </c>
      <c r="C53" s="216"/>
      <c r="D53" s="216"/>
      <c r="E53" s="216"/>
      <c r="F53" s="163" t="str">
        <f>INDEX('2024'!A7:S372,MATCH(A53,'2024'!A7:A372,0),4)</f>
        <v>Moore</v>
      </c>
      <c r="G53" s="218"/>
    </row>
    <row r="54" spans="1:7" ht="16.5" thickTop="1" thickBot="1" x14ac:dyDescent="0.3">
      <c r="C54" s="146"/>
      <c r="D54" s="146"/>
      <c r="E54" s="146"/>
      <c r="F54" s="146"/>
      <c r="G54" s="146"/>
    </row>
    <row r="55" spans="1:7" ht="16.5" thickTop="1" thickBot="1" x14ac:dyDescent="0.3">
      <c r="A55" t="s">
        <v>86</v>
      </c>
      <c r="B55" s="202" t="s">
        <v>83</v>
      </c>
      <c r="C55" s="559">
        <f>C45+7</f>
        <v>45327</v>
      </c>
      <c r="D55" s="559"/>
      <c r="E55" s="356"/>
      <c r="F55" s="358"/>
      <c r="G55" s="357"/>
    </row>
    <row r="56" spans="1:7" ht="15.75" thickBot="1" x14ac:dyDescent="0.3">
      <c r="A56" s="146"/>
      <c r="B56" s="206"/>
      <c r="C56" s="155" t="s">
        <v>19</v>
      </c>
      <c r="D56" s="155" t="s">
        <v>20</v>
      </c>
      <c r="E56" s="155" t="s">
        <v>22</v>
      </c>
      <c r="F56" s="156" t="s">
        <v>84</v>
      </c>
      <c r="G56" s="207" t="s">
        <v>21</v>
      </c>
    </row>
    <row r="57" spans="1:7" x14ac:dyDescent="0.25">
      <c r="A57" s="270">
        <f>C55</f>
        <v>45327</v>
      </c>
      <c r="B57" s="208" t="s">
        <v>66</v>
      </c>
      <c r="C57" s="150" t="str" cm="1">
        <f t="array" ref="C57">_xlfn.XLOOKUP("POD 1",INDEX('2024'!A2:S366,MATCH(A57,'2024'!A2:A366,0),0),'2024'!A2:S2,,0)</f>
        <v>Scott</v>
      </c>
      <c r="D57" s="150" t="str" cm="1">
        <f t="array" ref="D57">_xlfn.XLOOKUP("POD 2",INDEX('2024'!A2:S366,MATCH(A57,'2024'!A2:A366,0),0),'2024'!A2:S2,,0)</f>
        <v>Masurkar</v>
      </c>
      <c r="E57" s="150" t="str" cm="1">
        <f t="array" ref="E57">_xlfn.XLOOKUP("Outreach",INDEX('2024'!A2:S366,MATCH(A57,'2024'!A2:A366,0),0),'2024'!A2:S2,,0)</f>
        <v>Milford</v>
      </c>
      <c r="F57" s="151" t="str">
        <f>INDEX('2024'!A1:S366,MATCH(A57,'2024'!A1:A366,0),4)</f>
        <v>Milford</v>
      </c>
      <c r="G57" s="209" t="str" cm="1">
        <f t="array" ref="G57">_xlfn.XLOOKUP("Back-up",INDEX('2024'!A2:S366,MATCH(A57,'2024'!A2:A366,0),0),'2024'!A2:S2,,0)</f>
        <v>Gutierrez</v>
      </c>
    </row>
    <row r="58" spans="1:7" x14ac:dyDescent="0.25">
      <c r="A58" s="270">
        <f>A57+1</f>
        <v>45328</v>
      </c>
      <c r="B58" s="210" t="s">
        <v>68</v>
      </c>
      <c r="C58" s="146" t="str" cm="1">
        <f t="array" ref="C58">_xlfn.XLOOKUP("POD 1",INDEX('2024'!A2:S366,MATCH(A57+1,'2024'!A2:A366,0),0),'2024'!A2:S2,,0)</f>
        <v>Scott</v>
      </c>
      <c r="D58" s="146" t="str" cm="1">
        <f t="array" ref="D58">_xlfn.XLOOKUP("POD 2",INDEX('2024'!A2:S366,MATCH(A57+1,'2024'!A2:A366,0),0),'2024'!A2:S2,,0)</f>
        <v>Masurkar</v>
      </c>
      <c r="E58" s="146" t="str" cm="1">
        <f t="array" ref="E58">_xlfn.XLOOKUP("Outreach",INDEX('2024'!A2:S366,MATCH(A57+1,'2024'!A2:A366,0),0),'2024'!A2:S2,,0)</f>
        <v>Haggerty</v>
      </c>
      <c r="F58" s="154" t="str">
        <f>INDEX('2024'!A2:S367,MATCH(A58,'2024'!A2:A367,0),4)</f>
        <v>Haggerty</v>
      </c>
      <c r="G58" s="212" t="str" cm="1">
        <f t="array" ref="G58">_xlfn.XLOOKUP("Back-up",INDEX('2024'!A2:S366,MATCH(A57+1,'2024'!A2:A366,0),0),'2024'!A2:S2,,0)</f>
        <v>Justus</v>
      </c>
    </row>
    <row r="59" spans="1:7" x14ac:dyDescent="0.25">
      <c r="A59" s="270">
        <f t="shared" ref="A59:A63" si="4">A58+1</f>
        <v>45329</v>
      </c>
      <c r="B59" s="210" t="s">
        <v>69</v>
      </c>
      <c r="C59" s="146" t="str" cm="1">
        <f t="array" ref="C59">_xlfn.XLOOKUP("POD 1",INDEX('2024'!A2:S366,MATCH(A57+2,'2024'!A2:A366,0),0),'2024'!A2:S2,,0)</f>
        <v>Scott</v>
      </c>
      <c r="D59" s="146" t="str" cm="1">
        <f t="array" ref="D59">_xlfn.XLOOKUP("POD 2",INDEX('2024'!A2:S366,MATCH(A57+2,'2024'!A2:A366,0),0),'2024'!A2:S2,,0)</f>
        <v>Masurkar</v>
      </c>
      <c r="E59" s="146" t="str" cm="1">
        <f t="array" ref="E59">_xlfn.XLOOKUP("Outreach",INDEX('2024'!A2:S366,MATCH(A57+2,'2024'!A2:A366,0),0),'2024'!A2:S2,,0)</f>
        <v>Justus</v>
      </c>
      <c r="F59" s="154" t="str">
        <f>INDEX('2024'!A3:S368,MATCH(A59,'2024'!A3:A368,0),4)</f>
        <v>Justus</v>
      </c>
      <c r="G59" s="212" t="str" cm="1">
        <f t="array" ref="G59">_xlfn.XLOOKUP("Back-up",INDEX('2024'!A2:S366,MATCH(A57+2,'2024'!A2:A366,0),0),'2024'!A2:S2,,0)</f>
        <v>Gutierrez</v>
      </c>
    </row>
    <row r="60" spans="1:7" x14ac:dyDescent="0.25">
      <c r="A60" s="270">
        <f t="shared" si="4"/>
        <v>45330</v>
      </c>
      <c r="B60" s="210" t="s">
        <v>70</v>
      </c>
      <c r="C60" s="146" t="str" cm="1">
        <f t="array" ref="C60">_xlfn.XLOOKUP("POD 1",INDEX('2024'!A2:S366,MATCH(A57+3,'2024'!A2:A366,0),0),'2024'!A2:S2,,0)</f>
        <v>Scott</v>
      </c>
      <c r="D60" s="146" t="str" cm="1">
        <f t="array" ref="D60">_xlfn.XLOOKUP("POD 2",INDEX('2024'!A2:S366,MATCH(A57+3,'2024'!A2:A366,0),0),'2024'!A2:S2,,0)</f>
        <v>Landy</v>
      </c>
      <c r="E60" s="146" t="str" cm="1">
        <f t="array" ref="E60">_xlfn.XLOOKUP("Outreach",INDEX('2024'!A2:S366,MATCH(A57+3,'2024'!A2:A366,0),0),'2024'!A2:S2,,0)</f>
        <v>Milford</v>
      </c>
      <c r="F60" s="154" t="str">
        <f>INDEX('2024'!A4:S369,MATCH(A60,'2024'!A4:A369,0),4)</f>
        <v>Milford</v>
      </c>
      <c r="G60" s="212" t="str" cm="1">
        <f t="array" ref="G60">_xlfn.XLOOKUP("Back-up",INDEX('2024'!A2:S366,MATCH(A57+3,'2024'!A2:A366,0),0),'2024'!A2:S2,,0)</f>
        <v>Haggerty</v>
      </c>
    </row>
    <row r="61" spans="1:7" ht="15.75" thickBot="1" x14ac:dyDescent="0.3">
      <c r="A61" s="270">
        <f t="shared" si="4"/>
        <v>45331</v>
      </c>
      <c r="B61" s="210" t="s">
        <v>71</v>
      </c>
      <c r="C61" s="146" t="str" cm="1">
        <f t="array" ref="C61">_xlfn.XLOOKUP("POD 1",INDEX('2024'!A2:S366,MATCH(A57+4,'2024'!A2:A366,0),0),'2024'!A2:S2,,0)</f>
        <v>Gutierrez</v>
      </c>
      <c r="D61" s="146" t="str" cm="1">
        <f t="array" ref="D61">_xlfn.XLOOKUP("POD 2",INDEX('2024'!A2:S366,MATCH(A57+4,'2024'!A2:A366,0),0),'2024'!A2:S2,,0)</f>
        <v>Masurkar</v>
      </c>
      <c r="E61" s="146" t="str" cm="1">
        <f t="array" ref="E61">_xlfn.XLOOKUP("Outreach",INDEX('2024'!A2:S366,MATCH(A57+4,'2024'!A2:A366,0),0),'2024'!A2:S2,,0)</f>
        <v>Haggerty</v>
      </c>
      <c r="F61" s="154" t="str">
        <f>INDEX('2024'!A5:S370,MATCH(A61,'2024'!A5:A370,0),4)</f>
        <v>Haggerty</v>
      </c>
      <c r="G61" s="212" t="str" cm="1">
        <f t="array" ref="G61">_xlfn.XLOOKUP("Back-up",INDEX('2024'!A2:S366,MATCH(A57+4,'2024'!A2:A366,0),0),'2024'!A2:S2,,0)</f>
        <v>Justus</v>
      </c>
    </row>
    <row r="62" spans="1:7" x14ac:dyDescent="0.25">
      <c r="A62" s="270">
        <f t="shared" si="4"/>
        <v>45332</v>
      </c>
      <c r="B62" s="213" t="s">
        <v>72</v>
      </c>
      <c r="C62" s="200"/>
      <c r="D62" s="200"/>
      <c r="E62" s="200"/>
      <c r="F62" s="151" t="str">
        <f>INDEX('2024'!A6:S371,MATCH(A62,'2024'!A6:A371,0),4)</f>
        <v>Masurkar</v>
      </c>
      <c r="G62" s="214"/>
    </row>
    <row r="63" spans="1:7" ht="15.75" thickBot="1" x14ac:dyDescent="0.3">
      <c r="A63" s="270">
        <f t="shared" si="4"/>
        <v>45333</v>
      </c>
      <c r="B63" s="215" t="s">
        <v>73</v>
      </c>
      <c r="C63" s="216"/>
      <c r="D63" s="216"/>
      <c r="E63" s="216"/>
      <c r="F63" s="163" t="str">
        <f>INDEX('2024'!A7:S372,MATCH(A63,'2024'!A7:A372,0),4)</f>
        <v>Masurkar</v>
      </c>
      <c r="G63" s="218"/>
    </row>
    <row r="64" spans="1:7" ht="16.5" thickTop="1" thickBot="1" x14ac:dyDescent="0.3">
      <c r="C64" s="146"/>
      <c r="D64" s="146"/>
      <c r="E64" s="146"/>
      <c r="F64" s="146"/>
      <c r="G64" s="146"/>
    </row>
    <row r="65" spans="1:11" ht="16.5" thickTop="1" thickBot="1" x14ac:dyDescent="0.3">
      <c r="A65" t="s">
        <v>88</v>
      </c>
      <c r="B65" s="202" t="s">
        <v>83</v>
      </c>
      <c r="C65" s="558">
        <f>C55+7</f>
        <v>45334</v>
      </c>
      <c r="D65" s="558"/>
      <c r="E65" s="425"/>
      <c r="F65" s="425"/>
      <c r="G65" s="426"/>
    </row>
    <row r="66" spans="1:11" ht="15.75" thickBot="1" x14ac:dyDescent="0.3">
      <c r="A66" s="146"/>
      <c r="B66" s="206"/>
      <c r="C66" s="155" t="s">
        <v>19</v>
      </c>
      <c r="D66" s="155" t="s">
        <v>20</v>
      </c>
      <c r="E66" s="155" t="s">
        <v>22</v>
      </c>
      <c r="F66" s="156" t="s">
        <v>84</v>
      </c>
      <c r="G66" s="207" t="s">
        <v>21</v>
      </c>
      <c r="I66" s="211"/>
      <c r="J66" s="272" t="s">
        <v>87</v>
      </c>
      <c r="K66" s="146"/>
    </row>
    <row r="67" spans="1:11" x14ac:dyDescent="0.25">
      <c r="A67" s="270">
        <f>C65</f>
        <v>45334</v>
      </c>
      <c r="B67" s="208" t="s">
        <v>66</v>
      </c>
      <c r="C67" s="150" t="str" cm="1">
        <f t="array" ref="C67">_xlfn.XLOOKUP("POD 1",INDEX('2024'!A2:S366,MATCH(A67,'2024'!A2:A366,0),0),'2024'!A2:S2,,0)</f>
        <v>Nagaraj</v>
      </c>
      <c r="D67" s="150" t="str" cm="1">
        <f t="array" ref="D67">_xlfn.XLOOKUP("POD 2",INDEX('2024'!A2:S366,MATCH(A67,'2024'!A2:A366,0),0),'2024'!A2:S2,,0)</f>
        <v>Haggerty</v>
      </c>
      <c r="E67" s="150" t="str" cm="1">
        <f t="array" ref="E67">_xlfn.XLOOKUP("Outreach",INDEX('2024'!A2:S366,MATCH(A67,'2024'!A2:A366,0),0),'2024'!A2:S2,,0)</f>
        <v>Marment</v>
      </c>
      <c r="F67" s="151" t="str">
        <f>INDEX('2024'!A1:S366,MATCH(A67,'2024'!A1:A366,0),4)</f>
        <v>Marment</v>
      </c>
      <c r="G67" s="209" t="str" cm="1">
        <f t="array" ref="G67">_xlfn.XLOOKUP("Back-up",INDEX('2024'!A2:S366,MATCH(A67,'2024'!A2:A366,0),0),'2024'!A2:S2,,0)</f>
        <v>Landy</v>
      </c>
      <c r="I67" s="313"/>
      <c r="J67" s="272" t="s">
        <v>26</v>
      </c>
      <c r="K67" s="146"/>
    </row>
    <row r="68" spans="1:11" x14ac:dyDescent="0.25">
      <c r="A68" s="270">
        <f>A67+1</f>
        <v>45335</v>
      </c>
      <c r="B68" s="210" t="s">
        <v>68</v>
      </c>
      <c r="C68" s="146" t="str" cm="1">
        <f t="array" ref="C68">_xlfn.XLOOKUP("POD 1",INDEX('2024'!A2:S366,MATCH(A67+1,'2024'!A2:A366,0),0),'2024'!A2:S2,,0)</f>
        <v>Landy</v>
      </c>
      <c r="D68" s="146" t="str" cm="1">
        <f t="array" ref="D68">_xlfn.XLOOKUP("POD 2",INDEX('2024'!A2:S366,MATCH(A67+1,'2024'!A2:A366,0),0),'2024'!A2:S2,,0)</f>
        <v>Haggerty</v>
      </c>
      <c r="E68" s="146" t="str" cm="1">
        <f t="array" ref="E68">_xlfn.XLOOKUP("Outreach",INDEX('2024'!A2:S366,MATCH(A67+1,'2024'!A2:A366,0),0),'2024'!A2:S2,,0)</f>
        <v>O'Donoghue</v>
      </c>
      <c r="F68" s="154" t="str">
        <f>INDEX('2024'!A2:S367,MATCH(A68,'2024'!A2:A367,0),4)</f>
        <v>O'Donoghue</v>
      </c>
      <c r="G68" s="212" t="str" cm="1">
        <f t="array" ref="G68">_xlfn.XLOOKUP("Back-up",INDEX('2024'!A2:S366,MATCH(A67+1,'2024'!A2:A366,0),0),'2024'!A2:S2,,0)</f>
        <v>Masurkar</v>
      </c>
      <c r="I68" s="314"/>
      <c r="J68" s="272" t="s">
        <v>25</v>
      </c>
      <c r="K68" s="146"/>
    </row>
    <row r="69" spans="1:11" x14ac:dyDescent="0.25">
      <c r="A69" s="270">
        <f t="shared" ref="A69:A73" si="5">A68+1</f>
        <v>45336</v>
      </c>
      <c r="B69" s="210" t="s">
        <v>69</v>
      </c>
      <c r="C69" s="146" t="str" cm="1">
        <f t="array" ref="C69">_xlfn.XLOOKUP("POD 1",INDEX('2024'!A2:S366,MATCH(A67+2,'2024'!A2:A366,0),0),'2024'!A2:S2,,0)</f>
        <v>Nagaraj</v>
      </c>
      <c r="D69" s="146" t="str" cm="1">
        <f t="array" ref="D69">_xlfn.XLOOKUP("POD 2",INDEX('2024'!A2:S366,MATCH(A67+2,'2024'!A2:A366,0),0),'2024'!A2:S2,,0)</f>
        <v>Haggerty</v>
      </c>
      <c r="E69" s="146" t="str" cm="1">
        <f t="array" ref="E69">_xlfn.XLOOKUP("Outreach/QF",INDEX('2024'!A2:S366,MATCH(A67+2,'2024'!A2:A366,0),0),'2024'!A2:S2,,0)</f>
        <v>Landy</v>
      </c>
      <c r="F69" s="154" t="str">
        <f>INDEX('2024'!A3:S368,MATCH(A69,'2024'!A3:A368,0),4)</f>
        <v>Landy</v>
      </c>
      <c r="G69" s="212" t="str" cm="1">
        <f t="array" ref="G69">_xlfn.XLOOKUP("Back-up",INDEX('2024'!A2:S366,MATCH(A67+2,'2024'!A2:A366,0),0),'2024'!A2:S2,,0)</f>
        <v>Milford</v>
      </c>
    </row>
    <row r="70" spans="1:11" x14ac:dyDescent="0.25">
      <c r="A70" s="270">
        <f t="shared" si="5"/>
        <v>45337</v>
      </c>
      <c r="B70" s="210" t="s">
        <v>70</v>
      </c>
      <c r="C70" s="146" t="str" cm="1">
        <f t="array" ref="C70">_xlfn.XLOOKUP("POD 1",INDEX('2024'!A2:S366,MATCH(A67+3,'2024'!A2:A366,0),0),'2024'!A2:S2,,0)</f>
        <v>Nagaraj</v>
      </c>
      <c r="D70" s="146" t="str" cm="1">
        <f t="array" ref="D70">_xlfn.XLOOKUP("POD 2",INDEX('2024'!A2:S366,MATCH(A67+3,'2024'!A2:A366,0),0),'2024'!A2:S2,,0)</f>
        <v>O'Donoghue</v>
      </c>
      <c r="E70" s="146" t="str" cm="1">
        <f t="array" ref="E70">_xlfn.XLOOKUP("Outreach",INDEX('2024'!A2:S366,MATCH(A67+3,'2024'!A2:A366,0),0),'2024'!A2:S2,,0)</f>
        <v>Marment</v>
      </c>
      <c r="F70" s="154" t="str">
        <f>INDEX('2024'!A4:S369,MATCH(A70,'2024'!A4:A369,0),4)</f>
        <v>Marment</v>
      </c>
      <c r="G70" s="212" t="str" cm="1">
        <f t="array" ref="G70">_xlfn.XLOOKUP("Back-up",INDEX('2024'!A2:S366,MATCH(A67+3,'2024'!A2:A366,0),0),'2024'!A2:S2,,0)</f>
        <v>Justus</v>
      </c>
    </row>
    <row r="71" spans="1:11" ht="15.75" thickBot="1" x14ac:dyDescent="0.3">
      <c r="A71" s="270">
        <f t="shared" si="5"/>
        <v>45338</v>
      </c>
      <c r="B71" s="210" t="s">
        <v>71</v>
      </c>
      <c r="C71" s="146" t="str" cm="1">
        <f t="array" ref="C71">_xlfn.XLOOKUP("POD 1",INDEX('2024'!A2:S366,MATCH(A67+4,'2024'!A2:A366,0),0),'2024'!A2:S2,,0)</f>
        <v>Nagaraj</v>
      </c>
      <c r="D71" s="146" t="str" cm="1">
        <f t="array" ref="D71">_xlfn.XLOOKUP("POD 2",INDEX('2024'!A2:S366,MATCH(A67+4,'2024'!A2:A366,0),0),'2024'!A2:S2,,0)</f>
        <v>Haggerty</v>
      </c>
      <c r="E71" s="146" t="str" cm="1">
        <f t="array" ref="E71">_xlfn.XLOOKUP("Outreach",INDEX('2024'!A2:S366,MATCH(A67+4,'2024'!A2:A366,0),0),'2024'!A2:S2,,0)</f>
        <v>O'Donoghue</v>
      </c>
      <c r="F71" s="154" t="str">
        <f>INDEX('2024'!A5:S370,MATCH(A71,'2024'!A5:A370,0),4)</f>
        <v>O'Donoghue</v>
      </c>
      <c r="G71" s="212" t="str" cm="1">
        <f t="array" ref="G71">_xlfn.XLOOKUP("Back-up",INDEX('2024'!A2:S366,MATCH(A67+4,'2024'!A2:A366,0),0),'2024'!A2:S2,,0)</f>
        <v>Milford</v>
      </c>
    </row>
    <row r="72" spans="1:11" x14ac:dyDescent="0.25">
      <c r="A72" s="270">
        <f t="shared" si="5"/>
        <v>45339</v>
      </c>
      <c r="B72" s="213" t="s">
        <v>72</v>
      </c>
      <c r="C72" s="200"/>
      <c r="D72" s="200"/>
      <c r="E72" s="200"/>
      <c r="F72" s="151" t="str">
        <f>INDEX('2024'!A6:S371,MATCH(A72,'2024'!A6:A371,0),4)</f>
        <v>Haggerty</v>
      </c>
      <c r="G72" s="214"/>
    </row>
    <row r="73" spans="1:11" ht="15.75" thickBot="1" x14ac:dyDescent="0.3">
      <c r="A73" s="270">
        <f t="shared" si="5"/>
        <v>45340</v>
      </c>
      <c r="B73" s="215" t="s">
        <v>73</v>
      </c>
      <c r="C73" s="216"/>
      <c r="D73" s="216"/>
      <c r="E73" s="216"/>
      <c r="F73" s="163" t="str">
        <f>INDEX('2024'!A7:S372,MATCH(A73,'2024'!A7:A372,0),4)</f>
        <v>Haggerty</v>
      </c>
      <c r="G73" s="218"/>
    </row>
    <row r="74" spans="1:11" ht="16.5" thickTop="1" thickBot="1" x14ac:dyDescent="0.3"/>
    <row r="75" spans="1:11" ht="16.5" thickTop="1" thickBot="1" x14ac:dyDescent="0.3">
      <c r="A75" t="s">
        <v>89</v>
      </c>
      <c r="B75" s="202" t="s">
        <v>83</v>
      </c>
      <c r="C75" s="558">
        <f>C65+7</f>
        <v>45341</v>
      </c>
      <c r="D75" s="558"/>
      <c r="E75" s="425"/>
      <c r="F75" s="427"/>
      <c r="G75" s="426"/>
    </row>
    <row r="76" spans="1:11" ht="15.75" thickBot="1" x14ac:dyDescent="0.3">
      <c r="A76" s="146"/>
      <c r="B76" s="206"/>
      <c r="C76" s="155" t="s">
        <v>19</v>
      </c>
      <c r="D76" s="155" t="s">
        <v>20</v>
      </c>
      <c r="E76" s="155" t="s">
        <v>22</v>
      </c>
      <c r="F76" s="156" t="s">
        <v>84</v>
      </c>
      <c r="G76" s="207" t="s">
        <v>21</v>
      </c>
    </row>
    <row r="77" spans="1:11" x14ac:dyDescent="0.25">
      <c r="A77" s="270">
        <f>C75</f>
        <v>45341</v>
      </c>
      <c r="B77" s="208" t="s">
        <v>66</v>
      </c>
      <c r="C77" s="150" t="str" cm="1">
        <f t="array" ref="C77">_xlfn.XLOOKUP("POD 1",INDEX('2024'!A2:S366,MATCH(A77,'2024'!A2:A366,0),0),'2024'!A2:S2,,0)</f>
        <v>Campbell</v>
      </c>
      <c r="D77" s="150" t="str" cm="1">
        <f t="array" ref="D77">_xlfn.XLOOKUP("POD 2",INDEX('2024'!A2:S366,MATCH(A77,'2024'!A2:A366,0),0),'2024'!A2:S2,,0)</f>
        <v>Grosso</v>
      </c>
      <c r="E77" s="150" t="str" cm="1">
        <f t="array" ref="E77">_xlfn.XLOOKUP("Outreach",INDEX('2024'!A2:S366,MATCH(A77,'2024'!A2:A366,0),0),'2024'!A2:S2,,0)</f>
        <v>Justus</v>
      </c>
      <c r="F77" s="151" t="str">
        <f>INDEX('2024'!A1:S366,MATCH(A77,'2024'!A1:A366,0),4)</f>
        <v>Justus</v>
      </c>
      <c r="G77" s="209" t="str" cm="1">
        <f t="array" ref="G77">_xlfn.XLOOKUP("Back-up",INDEX('2024'!A2:S366,MATCH(A77,'2024'!A2:A366,0),0),'2024'!A2:S2,,0)</f>
        <v>Masurkar</v>
      </c>
    </row>
    <row r="78" spans="1:11" x14ac:dyDescent="0.25">
      <c r="A78" s="270">
        <f>A77+1</f>
        <v>45342</v>
      </c>
      <c r="B78" s="210" t="s">
        <v>68</v>
      </c>
      <c r="C78" s="146" t="str" cm="1">
        <f t="array" ref="C78">_xlfn.XLOOKUP("POD 1",INDEX('2024'!A2:S366,MATCH(A77+1,'2024'!A2:A366,0),0),'2024'!A2:S2,,0)</f>
        <v>Masurkar</v>
      </c>
      <c r="D78" s="146" t="str" cm="1">
        <f t="array" ref="D78">_xlfn.XLOOKUP("POD 2",INDEX('2024'!A2:S366,MATCH(A77+1,'2024'!A2:A366,0),0),'2024'!A2:S2,,0)</f>
        <v>Grosso</v>
      </c>
      <c r="E78" s="146" t="str" cm="1">
        <f t="array" ref="E78">_xlfn.XLOOKUP("Outreach",INDEX('2024'!A2:S366,MATCH(A77+1,'2024'!A2:A366,0),0),'2024'!A2:S2,,0)</f>
        <v>Gutierrez</v>
      </c>
      <c r="F78" s="154" t="str">
        <f>INDEX('2024'!A2:S367,MATCH(A78,'2024'!A2:A367,0),4)</f>
        <v>Gutierrez</v>
      </c>
      <c r="G78" s="212" t="str" cm="1">
        <f t="array" ref="G78">_xlfn.XLOOKUP("Back-up",INDEX('2024'!A2:S366,MATCH(A77+1,'2024'!A2:A366,0),0),'2024'!A2:S2,,0)</f>
        <v>Haggerty</v>
      </c>
    </row>
    <row r="79" spans="1:11" x14ac:dyDescent="0.25">
      <c r="A79" s="270">
        <f t="shared" ref="A79:A83" si="6">A78+1</f>
        <v>45343</v>
      </c>
      <c r="B79" s="210" t="s">
        <v>69</v>
      </c>
      <c r="C79" s="146" t="str" cm="1">
        <f t="array" ref="C79">_xlfn.XLOOKUP("POD 1",INDEX('2024'!A2:S366,MATCH(A77+2,'2024'!A2:A366,0),0),'2024'!A2:S2,,0)</f>
        <v>Campbell</v>
      </c>
      <c r="D79" s="146" t="str" cm="1">
        <f t="array" ref="D79">_xlfn.XLOOKUP("POD 2",INDEX('2024'!A2:S366,MATCH(A77+2,'2024'!A2:A366,0),0),'2024'!A2:S2,,0)</f>
        <v>Grosso</v>
      </c>
      <c r="E79" s="146" t="str" cm="1">
        <f t="array" ref="E79">_xlfn.XLOOKUP("Outreach",INDEX('2024'!A2:S366,MATCH(A77+2,'2024'!A2:A366,0),0),'2024'!A2:S2,,0)</f>
        <v>Masurkar</v>
      </c>
      <c r="F79" s="154" t="str">
        <f>INDEX('2024'!A3:S368,MATCH(A79,'2024'!A3:A368,0),4)</f>
        <v>Masurkar</v>
      </c>
      <c r="G79" s="212" t="str" cm="1">
        <f t="array" ref="G79">_xlfn.XLOOKUP("Back-up",INDEX('2024'!A2:S366,MATCH(A77+2,'2024'!A2:A366,0),0),'2024'!A2:S2,,0)</f>
        <v>Marment</v>
      </c>
    </row>
    <row r="80" spans="1:11" x14ac:dyDescent="0.25">
      <c r="A80" s="270">
        <f t="shared" si="6"/>
        <v>45344</v>
      </c>
      <c r="B80" s="210" t="s">
        <v>70</v>
      </c>
      <c r="C80" s="146" t="str" cm="1">
        <f t="array" ref="C80">_xlfn.XLOOKUP("POD 1",INDEX('2024'!A2:S366,MATCH(A77+3,'2024'!A2:A366,0),0),'2024'!A2:S2,,0)</f>
        <v>Campbell</v>
      </c>
      <c r="D80" s="146" t="str" cm="1">
        <f t="array" ref="D80">_xlfn.XLOOKUP("POD 2",INDEX('2024'!A2:S366,MATCH(A77+3,'2024'!A2:A366,0),0),'2024'!A2:S2,,0)</f>
        <v>Gutierrez</v>
      </c>
      <c r="E80" s="146" t="str" cm="1">
        <f t="array" ref="E80">_xlfn.XLOOKUP("Outreach",INDEX('2024'!A2:S366,MATCH(A77+3,'2024'!A2:A366,0),0),'2024'!A2:S2,,0)</f>
        <v>Justus</v>
      </c>
      <c r="F80" s="154" t="str">
        <f>INDEX('2024'!A4:S369,MATCH(A80,'2024'!A4:A369,0),4)</f>
        <v>Justus</v>
      </c>
      <c r="G80" s="212" t="str" cm="1">
        <f t="array" ref="G80">_xlfn.XLOOKUP("Back-up",INDEX('2024'!A2:S366,MATCH(A77+3,'2024'!A2:A366,0),0),'2024'!A2:S2,,0)</f>
        <v>Landy</v>
      </c>
    </row>
    <row r="81" spans="1:7" ht="15.75" thickBot="1" x14ac:dyDescent="0.3">
      <c r="A81" s="270">
        <f t="shared" si="6"/>
        <v>45345</v>
      </c>
      <c r="B81" s="210" t="s">
        <v>71</v>
      </c>
      <c r="C81" s="146" t="str" cm="1">
        <f t="array" ref="C81">_xlfn.XLOOKUP("POD 1",INDEX('2024'!A2:S366,MATCH(A77+4,'2024'!A2:A366,0),0),'2024'!A2:S2,,0)</f>
        <v>Campbell</v>
      </c>
      <c r="D81" s="146" t="str" cm="1">
        <f t="array" ref="D81">_xlfn.XLOOKUP("POD 2",INDEX('2024'!A2:S366,MATCH(A77+4,'2024'!A2:A366,0),0),'2024'!A2:S2,,0)</f>
        <v>Grosso</v>
      </c>
      <c r="E81" s="146" t="str" cm="1">
        <f t="array" ref="E81">_xlfn.XLOOKUP("Outreach",INDEX('2024'!A2:S366,MATCH(A77+4,'2024'!A2:A366,0),0),'2024'!A2:S2,,0)</f>
        <v>Gutierrez</v>
      </c>
      <c r="F81" s="154" t="str">
        <f>INDEX('2024'!A5:S370,MATCH(A81,'2024'!A5:A370,0),4)</f>
        <v>Gutierrez</v>
      </c>
      <c r="G81" s="212" t="str" cm="1">
        <f t="array" ref="G81">_xlfn.XLOOKUP("Back-up",INDEX('2024'!A2:S366,MATCH(A77+4,'2024'!A2:A366,0),0),'2024'!A2:S2,,0)</f>
        <v>Marment</v>
      </c>
    </row>
    <row r="82" spans="1:7" x14ac:dyDescent="0.25">
      <c r="A82" s="270">
        <f t="shared" si="6"/>
        <v>45346</v>
      </c>
      <c r="B82" s="213" t="s">
        <v>72</v>
      </c>
      <c r="C82" s="200"/>
      <c r="D82" s="200"/>
      <c r="E82" s="200"/>
      <c r="F82" s="151" t="str">
        <f>INDEX('2024'!A6:S371,MATCH(A82,'2024'!A6:A371,0),4)</f>
        <v>Grosso</v>
      </c>
      <c r="G82" s="214"/>
    </row>
    <row r="83" spans="1:7" ht="15.75" thickBot="1" x14ac:dyDescent="0.3">
      <c r="A83" s="270">
        <f t="shared" si="6"/>
        <v>45347</v>
      </c>
      <c r="B83" s="215" t="s">
        <v>73</v>
      </c>
      <c r="C83" s="216"/>
      <c r="D83" s="216"/>
      <c r="E83" s="216"/>
      <c r="F83" s="163" t="str">
        <f>INDEX('2024'!A7:S372,MATCH(A83,'2024'!A7:A372,0),4)</f>
        <v>Grosso</v>
      </c>
      <c r="G83" s="218"/>
    </row>
    <row r="84" spans="1:7" ht="15.75" thickTop="1" x14ac:dyDescent="0.25"/>
    <row r="85" spans="1:7" x14ac:dyDescent="0.25">
      <c r="A85" s="560" t="s">
        <v>91</v>
      </c>
      <c r="B85" s="560"/>
      <c r="C85" s="560"/>
      <c r="D85" s="560"/>
      <c r="E85" s="560"/>
      <c r="F85" s="560"/>
      <c r="G85" s="560"/>
    </row>
    <row r="86" spans="1:7" ht="15.75" thickBot="1" x14ac:dyDescent="0.3">
      <c r="A86" s="560"/>
      <c r="B86" s="560"/>
      <c r="C86" s="560"/>
      <c r="D86" s="560"/>
      <c r="E86" s="560"/>
      <c r="F86" s="560"/>
      <c r="G86" s="560"/>
    </row>
    <row r="87" spans="1:7" ht="16.5" thickTop="1" thickBot="1" x14ac:dyDescent="0.3">
      <c r="A87" t="s">
        <v>82</v>
      </c>
      <c r="B87" s="202" t="s">
        <v>83</v>
      </c>
      <c r="C87" s="559">
        <f>C75+7</f>
        <v>45348</v>
      </c>
      <c r="D87" s="559"/>
      <c r="E87" s="356"/>
      <c r="F87" s="356"/>
      <c r="G87" s="357"/>
    </row>
    <row r="88" spans="1:7" ht="15.75" thickBot="1" x14ac:dyDescent="0.3">
      <c r="A88" s="146"/>
      <c r="B88" s="206"/>
      <c r="C88" s="155" t="s">
        <v>19</v>
      </c>
      <c r="D88" s="155" t="s">
        <v>20</v>
      </c>
      <c r="E88" s="155" t="s">
        <v>22</v>
      </c>
      <c r="F88" s="156" t="s">
        <v>84</v>
      </c>
      <c r="G88" s="207" t="s">
        <v>21</v>
      </c>
    </row>
    <row r="89" spans="1:7" x14ac:dyDescent="0.25">
      <c r="A89" s="270">
        <f>C87</f>
        <v>45348</v>
      </c>
      <c r="B89" s="208" t="s">
        <v>66</v>
      </c>
      <c r="C89" s="150" t="str" cm="1">
        <f t="array" ref="C89">_xlfn.XLOOKUP("POD 1",INDEX('2024'!A2:S366,MATCH(A89,'2024'!A2:A366,0),0),'2024'!A2:S2,,0)</f>
        <v>Garrett</v>
      </c>
      <c r="D89" s="150" t="str" cm="1">
        <f t="array" ref="D89">_xlfn.XLOOKUP("POD 2",INDEX('2024'!A2:S366,MATCH(A89,'2024'!A2:A366,0),0),'2024'!A2:S2,,0)</f>
        <v>Haggerty</v>
      </c>
      <c r="E89" s="150" t="str" cm="1">
        <f t="array" ref="E89">_xlfn.XLOOKUP("Outreach",INDEX('2024'!A2:S366,MATCH(A89,'2024'!A2:A366,0),0),'2024'!A2:S2,,0)</f>
        <v>Nagaraj</v>
      </c>
      <c r="F89" s="151" t="str">
        <f>INDEX('2024'!A43:S408,MATCH(A89,'2024'!A43:A408,0),4)</f>
        <v>Nagaraj</v>
      </c>
      <c r="G89" s="209" t="str" cm="1">
        <f t="array" ref="G89">_xlfn.XLOOKUP("Back-up",INDEX('2024'!A2:S366,MATCH(A89,'2024'!A2:A366,0),0),'2024'!A2:S2,,0)</f>
        <v>Landy</v>
      </c>
    </row>
    <row r="90" spans="1:7" x14ac:dyDescent="0.25">
      <c r="A90" s="270">
        <f>A89+1</f>
        <v>45349</v>
      </c>
      <c r="B90" s="210" t="s">
        <v>68</v>
      </c>
      <c r="C90" s="146" t="str" cm="1">
        <f t="array" ref="C90">_xlfn.XLOOKUP("POD 1",INDEX('2024'!A2:S366,MATCH(A89+1,'2024'!A2:A366,0),0),'2024'!A2:S2,,0)</f>
        <v>Moore</v>
      </c>
      <c r="D90" s="146" t="str" cm="1">
        <f t="array" ref="D90">_xlfn.XLOOKUP("POD 2",INDEX('2024'!A2:S366,MATCH(A89+1,'2024'!A2:A366,0),0),'2024'!A2:S2,,0)</f>
        <v>Justus</v>
      </c>
      <c r="E90" s="146" t="str" cm="1">
        <f t="array" ref="E90">_xlfn.XLOOKUP("Outreach/QF",INDEX('2024'!A2:S366,MATCH(A89+1,'2024'!A2:A366,0),0),'2024'!A2:S2,,0)</f>
        <v>Haggerty</v>
      </c>
      <c r="F90" s="154" t="str">
        <f>INDEX('2024'!A44:S409,MATCH(A90,'2024'!A44:A409,0),4)</f>
        <v>Haggerty</v>
      </c>
      <c r="G90" s="212" t="str" cm="1">
        <f t="array" ref="G90">_xlfn.XLOOKUP("Back-up",INDEX('2024'!A2:S366,MATCH(A89+1,'2024'!A2:A366,0),0),'2024'!A2:S2,,0)</f>
        <v>Scott</v>
      </c>
    </row>
    <row r="91" spans="1:7" x14ac:dyDescent="0.25">
      <c r="A91" s="270">
        <f t="shared" ref="A91:A95" si="7">A90+1</f>
        <v>45350</v>
      </c>
      <c r="B91" s="210" t="s">
        <v>69</v>
      </c>
      <c r="C91" s="146" t="str" cm="1">
        <f t="array" ref="C91">_xlfn.XLOOKUP("POD 1",INDEX('2024'!A2:S366,MATCH(A89+2,'2024'!A2:A366,0),0),'2024'!A2:S2,,0)</f>
        <v>Garrett</v>
      </c>
      <c r="D91" s="146" t="str" cm="1">
        <f t="array" ref="D91">_xlfn.XLOOKUP("POD 2",INDEX('2024'!A2:S366,MATCH(A89+2,'2024'!A2:A366,0),0),'2024'!A2:S2,,0)</f>
        <v>Justus</v>
      </c>
      <c r="E91" s="146" t="str" cm="1">
        <f t="array" ref="E91">_xlfn.XLOOKUP("Outreach",INDEX('2024'!A2:S366,MATCH(A89+2,'2024'!A2:A366,0),0),'2024'!A2:S2,,0)</f>
        <v>Moore</v>
      </c>
      <c r="F91" s="154" t="str">
        <f>INDEX('2024'!A45:S410,MATCH(A91,'2024'!A45:A410,0),4)</f>
        <v>Moore</v>
      </c>
      <c r="G91" s="212" t="str" cm="1">
        <f t="array" ref="G91">_xlfn.XLOOKUP("Back-up",INDEX('2024'!A2:S366,MATCH(A89+2,'2024'!A2:A366,0),0),'2024'!A2:S2,,0)</f>
        <v>Grosso</v>
      </c>
    </row>
    <row r="92" spans="1:7" x14ac:dyDescent="0.25">
      <c r="A92" s="270">
        <f t="shared" si="7"/>
        <v>45351</v>
      </c>
      <c r="B92" s="210" t="s">
        <v>70</v>
      </c>
      <c r="C92" s="146" t="str" cm="1">
        <f t="array" ref="C92">_xlfn.XLOOKUP("POD 1",INDEX('2024'!A2:S366,MATCH(A89+3,'2024'!A2:A366,0),0),'2024'!A2:S2,,0)</f>
        <v>Garrett</v>
      </c>
      <c r="D92" s="146" t="str" cm="1">
        <f t="array" ref="D92">_xlfn.XLOOKUP("POD 2",INDEX('2024'!A2:S366,MATCH(A89+3,'2024'!A2:A366,0),0),'2024'!A2:S2,,0)</f>
        <v>Scott</v>
      </c>
      <c r="E92" s="146" t="str" cm="1">
        <f t="array" ref="E92">_xlfn.XLOOKUP("Outreach",INDEX('2024'!A2:S366,MATCH(A89+3,'2024'!A2:A366,0),0),'2024'!A2:S2,,0)</f>
        <v>Nagaraj</v>
      </c>
      <c r="F92" s="154" t="str">
        <f>INDEX('2024'!A46:S411,MATCH(A92,'2024'!A46:A411,0),4)</f>
        <v>Nagaraj</v>
      </c>
      <c r="G92" s="212" t="str" cm="1">
        <f t="array" ref="G92">_xlfn.XLOOKUP("Back-up",INDEX('2024'!A2:S366,MATCH(A89+3,'2024'!A2:A366,0),0),'2024'!A2:S2,,0)</f>
        <v>Landy</v>
      </c>
    </row>
    <row r="93" spans="1:7" ht="15.75" thickBot="1" x14ac:dyDescent="0.3">
      <c r="A93" s="270">
        <f t="shared" si="7"/>
        <v>45352</v>
      </c>
      <c r="B93" s="210" t="s">
        <v>71</v>
      </c>
      <c r="C93" s="146" t="str" cm="1">
        <f t="array" ref="C93">_xlfn.XLOOKUP("POD 1",INDEX('2024'!A2:S366,MATCH(A89+4,'2024'!A2:A366,0),0),'2024'!A2:S2,,0)</f>
        <v>Garrett</v>
      </c>
      <c r="D93" s="146" t="str" cm="1">
        <f t="array" ref="D93">_xlfn.XLOOKUP("POD 2",INDEX('2024'!A2:S366,MATCH(A89+4,'2024'!A2:A366,0),0),'2024'!A2:S2,,0)</f>
        <v>Justus</v>
      </c>
      <c r="E93" s="146" t="str" cm="1">
        <f t="array" ref="E93">_xlfn.XLOOKUP("Outreach",INDEX('2024'!A2:S366,MATCH(A89+4,'2024'!A2:A366,0),0),'2024'!A2:S2,,0)</f>
        <v>Haggerty</v>
      </c>
      <c r="F93" s="163" t="str">
        <f>INDEX('2024'!A47:S412,MATCH(A93,'2024'!A47:A412,0),4)</f>
        <v>Haggerty</v>
      </c>
      <c r="G93" s="212" t="str" cm="1">
        <f t="array" ref="G93">_xlfn.XLOOKUP("Back-up",INDEX('2024'!A2:S366,MATCH(A89+4,'2024'!A2:A366,0),0),'2024'!A2:S2,,0)</f>
        <v>Grosso</v>
      </c>
    </row>
    <row r="94" spans="1:7" x14ac:dyDescent="0.25">
      <c r="A94" s="270">
        <f t="shared" si="7"/>
        <v>45353</v>
      </c>
      <c r="B94" s="213" t="s">
        <v>72</v>
      </c>
      <c r="C94" s="200"/>
      <c r="D94" s="200"/>
      <c r="E94" s="200"/>
      <c r="F94" s="154" t="str">
        <f>INDEX('2024'!A48:S413,MATCH(A94,'2024'!A48:A413,0),4)</f>
        <v>Justus</v>
      </c>
      <c r="G94" s="214"/>
    </row>
    <row r="95" spans="1:7" ht="15.75" thickBot="1" x14ac:dyDescent="0.3">
      <c r="A95" s="270">
        <f t="shared" si="7"/>
        <v>45354</v>
      </c>
      <c r="B95" s="215" t="s">
        <v>73</v>
      </c>
      <c r="C95" s="216"/>
      <c r="D95" s="216"/>
      <c r="E95" s="216"/>
      <c r="F95" s="163" t="str">
        <f>INDEX('2024'!A49:S414,MATCH(A95,'2024'!A49:A414,0),4)</f>
        <v>Justus</v>
      </c>
      <c r="G95" s="218"/>
    </row>
    <row r="96" spans="1:7" ht="16.5" thickTop="1" thickBot="1" x14ac:dyDescent="0.3">
      <c r="C96" s="146"/>
      <c r="D96" s="146"/>
      <c r="E96" s="146"/>
      <c r="F96" s="146"/>
      <c r="G96" s="146"/>
    </row>
    <row r="97" spans="1:11" ht="16.5" thickTop="1" thickBot="1" x14ac:dyDescent="0.3">
      <c r="A97" t="s">
        <v>86</v>
      </c>
      <c r="B97" s="202" t="s">
        <v>83</v>
      </c>
      <c r="C97" s="559">
        <f>C87+7</f>
        <v>45355</v>
      </c>
      <c r="D97" s="559"/>
      <c r="E97" s="356"/>
      <c r="F97" s="358"/>
      <c r="G97" s="357"/>
    </row>
    <row r="98" spans="1:11" ht="15.75" thickBot="1" x14ac:dyDescent="0.3">
      <c r="A98" s="146"/>
      <c r="B98" s="206"/>
      <c r="C98" s="155" t="s">
        <v>19</v>
      </c>
      <c r="D98" s="155" t="s">
        <v>20</v>
      </c>
      <c r="E98" s="155" t="s">
        <v>22</v>
      </c>
      <c r="F98" s="156" t="s">
        <v>84</v>
      </c>
      <c r="G98" s="207" t="s">
        <v>21</v>
      </c>
    </row>
    <row r="99" spans="1:11" x14ac:dyDescent="0.25">
      <c r="A99" s="270">
        <f>C97</f>
        <v>45355</v>
      </c>
      <c r="B99" s="208" t="s">
        <v>66</v>
      </c>
      <c r="C99" s="150" t="str" cm="1">
        <f t="array" ref="C99">_xlfn.XLOOKUP("POD 1",INDEX('2024'!A2:S366,MATCH(A99,'2024'!A2:A366,0),0),'2024'!A2:S2,,0)</f>
        <v>Scott</v>
      </c>
      <c r="D99" s="150" t="str" cm="1">
        <f t="array" ref="D99">_xlfn.XLOOKUP("POD 2",INDEX('2024'!A2:S366,MATCH(A99,'2024'!A2:A366,0),0),'2024'!A2:S2,,0)</f>
        <v>O'Donoghue</v>
      </c>
      <c r="E99" s="150" t="str" cm="1">
        <f t="array" ref="E99">_xlfn.XLOOKUP("Outreach",INDEX('2024'!A2:S366,MATCH(A99,'2024'!A2:A366,0),0),'2024'!A2:S2,,0)</f>
        <v>Milford</v>
      </c>
      <c r="F99" s="151" t="str">
        <f>INDEX('2024'!A43:S408,MATCH(A99,'2024'!A43:A408,0),4)</f>
        <v>Milford</v>
      </c>
      <c r="G99" s="209" t="str" cm="1">
        <f t="array" ref="G99">_xlfn.XLOOKUP("Back-up",INDEX('2024'!A2:S366,MATCH(A99,'2024'!A2:A366,0),0),'2024'!A2:S2,,0)</f>
        <v>Gutierrez</v>
      </c>
    </row>
    <row r="100" spans="1:11" x14ac:dyDescent="0.25">
      <c r="A100" s="270">
        <f>A99+1</f>
        <v>45356</v>
      </c>
      <c r="B100" s="210" t="s">
        <v>68</v>
      </c>
      <c r="C100" s="146" t="str" cm="1">
        <f t="array" ref="C100">_xlfn.XLOOKUP("POD 1",INDEX('2024'!A2:S366,MATCH(A99+1,'2024'!A2:A366,0),0),'2024'!A2:S2,,0)</f>
        <v>Gutierrez</v>
      </c>
      <c r="D100" s="146" t="str" cm="1">
        <f t="array" ref="D100">_xlfn.XLOOKUP("POD 2",INDEX('2024'!A2:S366,MATCH(A99+1,'2024'!A2:A366,0),0),'2024'!A2:S2,,0)</f>
        <v>O'Donoghue</v>
      </c>
      <c r="E100" s="146" t="str" cm="1">
        <f t="array" ref="E100">_xlfn.XLOOKUP("Outreach",INDEX('2024'!A2:S366,MATCH(A99+1,'2024'!A2:A366,0),0),'2024'!A2:S2,,0)</f>
        <v>Landy</v>
      </c>
      <c r="F100" s="154" t="str">
        <f>INDEX('2024'!A44:S409,MATCH(A100,'2024'!A44:A409,0),4)</f>
        <v>Landy</v>
      </c>
      <c r="G100" s="212" t="str" cm="1">
        <f t="array" ref="G100">_xlfn.XLOOKUP("Back-up",INDEX('2024'!A2:S366,MATCH(A99+1,'2024'!A2:A366,0),0),'2024'!A2:S2,,0)</f>
        <v>Campbell</v>
      </c>
    </row>
    <row r="101" spans="1:11" x14ac:dyDescent="0.25">
      <c r="A101" s="270">
        <f t="shared" ref="A101:A105" si="8">A100+1</f>
        <v>45357</v>
      </c>
      <c r="B101" s="210" t="s">
        <v>69</v>
      </c>
      <c r="C101" s="146" t="str" cm="1">
        <f t="array" ref="C101">_xlfn.XLOOKUP("POD 1",INDEX('2024'!A2:S366,MATCH(A99+2,'2024'!A2:A366,0),0),'2024'!A2:S2,,0)</f>
        <v>Scott</v>
      </c>
      <c r="D101" s="146" t="str" cm="1">
        <f t="array" ref="D101">_xlfn.XLOOKUP("POD 2",INDEX('2024'!A2:S366,MATCH(A99+2,'2024'!A2:A366,0),0),'2024'!A2:S2,,0)</f>
        <v>O'Donoghue</v>
      </c>
      <c r="E101" s="146" t="str" cm="1">
        <f t="array" ref="E101">_xlfn.XLOOKUP("Outreach",INDEX('2024'!A2:S366,MATCH(A99+2,'2024'!A2:A366,0),0),'2024'!A2:S2,,0)</f>
        <v>Gutierrez</v>
      </c>
      <c r="F101" s="154" t="str">
        <f>INDEX('2024'!A45:S410,MATCH(A101,'2024'!A45:A410,0),4)</f>
        <v>Gutierrez</v>
      </c>
      <c r="G101" s="212" t="str" cm="1">
        <f t="array" ref="G101">_xlfn.XLOOKUP("Back-up",INDEX('2024'!A2:S366,MATCH(A99+2,'2024'!A2:A366,0),0),'2024'!A2:S2,,0)</f>
        <v>Justus</v>
      </c>
    </row>
    <row r="102" spans="1:11" x14ac:dyDescent="0.25">
      <c r="A102" s="270">
        <f t="shared" si="8"/>
        <v>45358</v>
      </c>
      <c r="B102" s="210" t="s">
        <v>70</v>
      </c>
      <c r="C102" s="146" t="str" cm="1">
        <f t="array" ref="C102">_xlfn.XLOOKUP("POD 1",INDEX('2024'!A2:S366,MATCH(A99+3,'2024'!A2:A366,0),0),'2024'!A2:S2,,0)</f>
        <v>Scott</v>
      </c>
      <c r="D102" s="146" t="str" cm="1">
        <f t="array" ref="D102">_xlfn.XLOOKUP("POD 2",INDEX('2024'!A2:S366,MATCH(A99+3,'2024'!A2:A366,0),0),'2024'!A2:S2,,0)</f>
        <v>Masurkar</v>
      </c>
      <c r="E102" s="146" t="str" cm="1">
        <f t="array" ref="E102">_xlfn.XLOOKUP("Outreach",INDEX('2024'!A2:S366,MATCH(A99+3,'2024'!A2:A366,0),0),'2024'!A2:S2,,0)</f>
        <v>Milford</v>
      </c>
      <c r="F102" s="154" t="str">
        <f>INDEX('2024'!A46:S411,MATCH(A102,'2024'!A46:A411,0),4)</f>
        <v>Milford</v>
      </c>
      <c r="G102" s="212" t="str" cm="1">
        <f t="array" ref="G102">_xlfn.XLOOKUP("Back-up",INDEX('2024'!A2:S366,MATCH(A99+3,'2024'!A2:A366,0),0),'2024'!A2:S2,,0)</f>
        <v>Landy</v>
      </c>
    </row>
    <row r="103" spans="1:11" ht="15.75" thickBot="1" x14ac:dyDescent="0.3">
      <c r="A103" s="270">
        <f t="shared" si="8"/>
        <v>45359</v>
      </c>
      <c r="B103" s="210" t="s">
        <v>71</v>
      </c>
      <c r="C103" s="146" t="str" cm="1">
        <f t="array" ref="C103">_xlfn.XLOOKUP("POD 1",INDEX('2024'!A2:S366,MATCH(A99+4,'2024'!A2:A366,0),0),'2024'!A2:S2,,0)</f>
        <v>Scott</v>
      </c>
      <c r="D103" s="146" t="str" cm="1">
        <f t="array" ref="D103">_xlfn.XLOOKUP("POD 2",INDEX('2024'!A2:S366,MATCH(A99+4,'2024'!A2:A366,0),0),'2024'!A2:S2,,0)</f>
        <v>O'Donoghue</v>
      </c>
      <c r="E103" s="146" t="str" cm="1">
        <f t="array" ref="E103">_xlfn.XLOOKUP("Outreach",INDEX('2024'!A2:S366,MATCH(A99+4,'2024'!A2:A366,0),0),'2024'!A2:S2,,0)</f>
        <v>Campbell</v>
      </c>
      <c r="F103" s="154" t="str">
        <f>INDEX('2024'!A47:S412,MATCH(A103,'2024'!A47:A412,0),4)</f>
        <v>Campbell</v>
      </c>
      <c r="G103" s="212" t="str" cm="1">
        <f t="array" ref="G103">_xlfn.XLOOKUP("Back-up",INDEX('2024'!A2:S366,MATCH(A99+4,'2024'!A2:A366,0),0),'2024'!A2:S2,,0)</f>
        <v>Haggerty</v>
      </c>
    </row>
    <row r="104" spans="1:11" x14ac:dyDescent="0.25">
      <c r="A104" s="270">
        <f t="shared" si="8"/>
        <v>45360</v>
      </c>
      <c r="B104" s="213" t="s">
        <v>72</v>
      </c>
      <c r="C104" s="200"/>
      <c r="D104" s="200"/>
      <c r="E104" s="200"/>
      <c r="F104" s="151" t="str">
        <f>INDEX('2024'!A48:S413,MATCH(A104,'2024'!A48:A413,0),4)</f>
        <v>O'Donoghue</v>
      </c>
      <c r="G104" s="214"/>
    </row>
    <row r="105" spans="1:11" ht="15.75" thickBot="1" x14ac:dyDescent="0.3">
      <c r="A105" s="270">
        <f t="shared" si="8"/>
        <v>45361</v>
      </c>
      <c r="B105" s="215" t="s">
        <v>73</v>
      </c>
      <c r="C105" s="216"/>
      <c r="D105" s="216"/>
      <c r="E105" s="216"/>
      <c r="F105" s="163" t="str">
        <f>INDEX('2024'!A49:S414,MATCH(A105,'2024'!A49:A414,0),4)</f>
        <v>O'Donoghue</v>
      </c>
      <c r="G105" s="218"/>
    </row>
    <row r="106" spans="1:11" ht="16.5" thickTop="1" thickBot="1" x14ac:dyDescent="0.3">
      <c r="C106" s="146"/>
      <c r="D106" s="146"/>
      <c r="E106" s="146"/>
      <c r="F106" s="146"/>
      <c r="G106" s="146"/>
    </row>
    <row r="107" spans="1:11" ht="16.5" thickTop="1" thickBot="1" x14ac:dyDescent="0.3">
      <c r="A107" t="s">
        <v>88</v>
      </c>
      <c r="B107" s="202" t="s">
        <v>83</v>
      </c>
      <c r="C107" s="558">
        <f>C97+7</f>
        <v>45362</v>
      </c>
      <c r="D107" s="558"/>
      <c r="E107" s="425"/>
      <c r="F107" s="425"/>
      <c r="G107" s="426"/>
    </row>
    <row r="108" spans="1:11" ht="15.75" thickBot="1" x14ac:dyDescent="0.3">
      <c r="A108" s="146"/>
      <c r="B108" s="206"/>
      <c r="C108" s="155" t="s">
        <v>19</v>
      </c>
      <c r="D108" s="155" t="s">
        <v>20</v>
      </c>
      <c r="E108" s="155" t="s">
        <v>22</v>
      </c>
      <c r="F108" s="156" t="s">
        <v>84</v>
      </c>
      <c r="G108" s="207" t="s">
        <v>21</v>
      </c>
      <c r="I108" s="211"/>
      <c r="J108" s="272" t="s">
        <v>87</v>
      </c>
      <c r="K108" s="146"/>
    </row>
    <row r="109" spans="1:11" x14ac:dyDescent="0.25">
      <c r="A109" s="270">
        <f>C107</f>
        <v>45362</v>
      </c>
      <c r="B109" s="208" t="s">
        <v>66</v>
      </c>
      <c r="C109" s="150" t="str" cm="1">
        <f t="array" ref="C109">_xlfn.XLOOKUP("POD 1",INDEX('2024'!A2:S366,MATCH(A109,'2024'!A2:A366,0),0),'2024'!A2:S2,,0)</f>
        <v>Marment</v>
      </c>
      <c r="D109" s="150" t="str" cm="1">
        <f t="array" ref="D109">_xlfn.XLOOKUP("POD 2",INDEX('2024'!A2:S366,MATCH(A109,'2024'!A2:A366,0),0),'2024'!A2:S2,,0)</f>
        <v>Haggerty</v>
      </c>
      <c r="E109" s="150" t="str" cm="1">
        <f t="array" ref="E109">_xlfn.XLOOKUP("Outreach",INDEX('2024'!A2:S366,MATCH(A109,'2024'!A2:A366,0),0),'2024'!A2:S2,,0)</f>
        <v>Nagaraj</v>
      </c>
      <c r="F109" s="151" t="str">
        <f>INDEX('2024'!A43:S408,MATCH(A109,'2024'!A43:A408,0),4)</f>
        <v>Nagaraj</v>
      </c>
      <c r="G109" s="209" t="str" cm="1">
        <f t="array" ref="G109">_xlfn.XLOOKUP("Back-up",INDEX('2024'!A2:S366,MATCH(A109,'2024'!A2:A366,0),0),'2024'!A2:S2,,0)</f>
        <v>Landy</v>
      </c>
      <c r="I109" s="313"/>
      <c r="J109" s="272" t="s">
        <v>26</v>
      </c>
      <c r="K109" s="146"/>
    </row>
    <row r="110" spans="1:11" x14ac:dyDescent="0.25">
      <c r="A110" s="270">
        <f>A109+1</f>
        <v>45363</v>
      </c>
      <c r="B110" s="210" t="s">
        <v>68</v>
      </c>
      <c r="C110" s="146" t="str" cm="1">
        <f t="array" ref="C110">_xlfn.XLOOKUP("POD 1",INDEX('2024'!A2:S366,MATCH(A109+1,'2024'!A2:A366,0),0),'2024'!A2:S2,,0)</f>
        <v>Landy</v>
      </c>
      <c r="D110" s="146" t="str" cm="1">
        <f t="array" ref="D110">_xlfn.XLOOKUP("POD 2",INDEX('2024'!A2:S366,MATCH(A109+1,'2024'!A2:A366,0),0),'2024'!A2:S2,,0)</f>
        <v>Haggerty</v>
      </c>
      <c r="E110" s="146" t="str" cm="1">
        <f t="array" ref="E110">_xlfn.XLOOKUP("Outreach",INDEX('2024'!A2:S366,MATCH(A109+1,'2024'!A2:A366,0),0),'2024'!A2:S2,,0)</f>
        <v>Garrett</v>
      </c>
      <c r="F110" s="154" t="str">
        <f>INDEX('2024'!A44:S409,MATCH(A110,'2024'!A44:A409,0),4)</f>
        <v>Garrett</v>
      </c>
      <c r="G110" s="212" t="str" cm="1">
        <f t="array" ref="G110">_xlfn.XLOOKUP("Back-up",INDEX('2024'!A2:S366,MATCH(A109+1,'2024'!A2:A366,0),0),'2024'!A2:S2,,0)</f>
        <v>Nagaraj</v>
      </c>
      <c r="I110" s="314"/>
      <c r="J110" s="272" t="s">
        <v>25</v>
      </c>
      <c r="K110" s="146"/>
    </row>
    <row r="111" spans="1:11" x14ac:dyDescent="0.25">
      <c r="A111" s="270">
        <f t="shared" ref="A111:A115" si="9">A110+1</f>
        <v>45364</v>
      </c>
      <c r="B111" s="210" t="s">
        <v>69</v>
      </c>
      <c r="C111" s="146" t="str" cm="1">
        <f t="array" ref="C111">_xlfn.XLOOKUP("POD 1",INDEX('2024'!A2:S366,MATCH(A109+2,'2024'!A2:A366,0),0),'2024'!A2:S2,,0)</f>
        <v>Marment</v>
      </c>
      <c r="D111" s="146" t="str" cm="1">
        <f t="array" ref="D111">_xlfn.XLOOKUP("POD 2",INDEX('2024'!A2:S366,MATCH(A109+2,'2024'!A2:A366,0),0),'2024'!A2:S2,,0)</f>
        <v>Haggerty</v>
      </c>
      <c r="E111" s="146" t="str" cm="1">
        <f t="array" ref="E111">_xlfn.XLOOKUP("Outreach",INDEX('2024'!A2:S366,MATCH(A109+2,'2024'!A2:A366,0),0),'2024'!A2:S2,,0)</f>
        <v>Landy</v>
      </c>
      <c r="F111" s="154" t="str">
        <f>INDEX('2024'!A45:S410,MATCH(A111,'2024'!A45:A410,0),4)</f>
        <v>Landy</v>
      </c>
      <c r="G111" s="212" t="str" cm="1">
        <f t="array" ref="G111">_xlfn.XLOOKUP("Back-up",INDEX('2024'!A2:S366,MATCH(A109+2,'2024'!A2:A366,0),0),'2024'!A2:S2,,0)</f>
        <v>Masurkar</v>
      </c>
    </row>
    <row r="112" spans="1:11" x14ac:dyDescent="0.25">
      <c r="A112" s="270">
        <f t="shared" si="9"/>
        <v>45365</v>
      </c>
      <c r="B112" s="210" t="s">
        <v>70</v>
      </c>
      <c r="C112" s="146" t="str" cm="1">
        <f t="array" ref="C112">_xlfn.XLOOKUP("POD 1",INDEX('2024'!A2:S366,MATCH(A109+3,'2024'!A2:A366,0),0),'2024'!A2:S2,,0)</f>
        <v>Marment</v>
      </c>
      <c r="D112" s="146" t="str" cm="1">
        <f t="array" ref="D112">_xlfn.XLOOKUP("POD 2",INDEX('2024'!A2:S366,MATCH(A109+3,'2024'!A2:A366,0),0),'2024'!A2:S2,,0)</f>
        <v>Garrett</v>
      </c>
      <c r="E112" s="146" t="str" cm="1">
        <f t="array" ref="E112">_xlfn.XLOOKUP("Outreach",INDEX('2024'!A2:S366,MATCH(A109+3,'2024'!A2:A366,0),0),'2024'!A2:S2,,0)</f>
        <v>Masurkar</v>
      </c>
      <c r="F112" s="154" t="str">
        <f>INDEX('2024'!A46:S411,MATCH(A112,'2024'!A46:A411,0),4)</f>
        <v>Masurkar</v>
      </c>
      <c r="G112" s="212" t="str" cm="1">
        <f t="array" ref="G112">_xlfn.XLOOKUP("Back-up",INDEX('2024'!A2:S366,MATCH(A109+3,'2024'!A2:A366,0),0),'2024'!A2:S2,,0)</f>
        <v>Landy</v>
      </c>
    </row>
    <row r="113" spans="1:7" ht="15.75" thickBot="1" x14ac:dyDescent="0.3">
      <c r="A113" s="270">
        <f t="shared" si="9"/>
        <v>45366</v>
      </c>
      <c r="B113" s="210" t="s">
        <v>71</v>
      </c>
      <c r="C113" s="146" t="str" cm="1">
        <f t="array" ref="C113">_xlfn.XLOOKUP("POD 1",INDEX('2024'!A2:S366,MATCH(A109+4,'2024'!A2:A366,0),0),'2024'!A2:S2,,0)</f>
        <v>Marment</v>
      </c>
      <c r="D113" s="146" t="str" cm="1">
        <f t="array" ref="D113">_xlfn.XLOOKUP("POD 2",INDEX('2024'!A2:S366,MATCH(A109+4,'2024'!A2:A366,0),0),'2024'!A2:S2,,0)</f>
        <v>Haggerty</v>
      </c>
      <c r="E113" s="146" t="str" cm="1">
        <f t="array" ref="E113">_xlfn.XLOOKUP("Outreach",INDEX('2024'!A2:S366,MATCH(A109+4,'2024'!A2:A366,0),0),'2024'!A2:S2,,0)</f>
        <v>Garrett</v>
      </c>
      <c r="F113" s="154" t="str">
        <f>INDEX('2024'!A47:S412,MATCH(A113,'2024'!A47:A412,0),4)</f>
        <v>Garrett</v>
      </c>
      <c r="G113" s="212" t="e" cm="1">
        <f t="array" ref="G113">_xlfn.XLOOKUP("Back-up",INDEX('2024'!A2:S366,MATCH(A109+4,'2024'!A2:A366,0),0),'2024'!A2:S2,,0)</f>
        <v>#N/A</v>
      </c>
    </row>
    <row r="114" spans="1:7" x14ac:dyDescent="0.25">
      <c r="A114" s="270">
        <f t="shared" si="9"/>
        <v>45367</v>
      </c>
      <c r="B114" s="213" t="s">
        <v>72</v>
      </c>
      <c r="C114" s="200"/>
      <c r="D114" s="200"/>
      <c r="E114" s="200"/>
      <c r="F114" s="151" t="str">
        <f>INDEX('2024'!A48:S413,MATCH(A114,'2024'!A48:A413,0),4)</f>
        <v>Haggerty</v>
      </c>
      <c r="G114" s="214"/>
    </row>
    <row r="115" spans="1:7" ht="15.75" thickBot="1" x14ac:dyDescent="0.3">
      <c r="A115" s="270">
        <f t="shared" si="9"/>
        <v>45368</v>
      </c>
      <c r="B115" s="215" t="s">
        <v>73</v>
      </c>
      <c r="C115" s="216"/>
      <c r="D115" s="216"/>
      <c r="E115" s="216"/>
      <c r="F115" s="163" t="str">
        <f>INDEX('2024'!A49:S414,MATCH(A115,'2024'!A49:A414,0),4)</f>
        <v>Haggerty</v>
      </c>
      <c r="G115" s="218"/>
    </row>
    <row r="116" spans="1:7" ht="16.5" thickTop="1" thickBot="1" x14ac:dyDescent="0.3"/>
    <row r="117" spans="1:7" ht="16.5" thickTop="1" thickBot="1" x14ac:dyDescent="0.3">
      <c r="A117" t="s">
        <v>89</v>
      </c>
      <c r="B117" s="202" t="s">
        <v>83</v>
      </c>
      <c r="C117" s="558">
        <f>C107+7</f>
        <v>45369</v>
      </c>
      <c r="D117" s="558"/>
      <c r="E117" s="425"/>
      <c r="F117" s="427"/>
      <c r="G117" s="426"/>
    </row>
    <row r="118" spans="1:7" ht="15.75" thickBot="1" x14ac:dyDescent="0.3">
      <c r="A118" s="146"/>
      <c r="B118" s="206"/>
      <c r="C118" s="155" t="s">
        <v>19</v>
      </c>
      <c r="D118" s="155" t="s">
        <v>20</v>
      </c>
      <c r="E118" s="155" t="s">
        <v>22</v>
      </c>
      <c r="F118" s="156" t="s">
        <v>84</v>
      </c>
      <c r="G118" s="207" t="s">
        <v>21</v>
      </c>
    </row>
    <row r="119" spans="1:7" x14ac:dyDescent="0.25">
      <c r="A119" s="270">
        <f>C117</f>
        <v>45369</v>
      </c>
      <c r="B119" s="208" t="s">
        <v>66</v>
      </c>
      <c r="C119" s="150" t="str" cm="1">
        <f t="array" ref="C119">_xlfn.XLOOKUP("POD 1",INDEX('2024'!A2:S366,MATCH(A119,'2024'!A2:A366,0),0),'2024'!A2:S2,,0)</f>
        <v>Haggerty</v>
      </c>
      <c r="D119" s="150" t="str" cm="1">
        <f t="array" ref="D119">_xlfn.XLOOKUP("POD 2",INDEX('2024'!A2:S366,MATCH(A119,'2024'!A2:A366,0),0),'2024'!A2:S2,,0)</f>
        <v>Marment</v>
      </c>
      <c r="E119" s="150" t="str" cm="1">
        <f t="array" ref="E119">_xlfn.XLOOKUP("Outreach",INDEX('2024'!A2:S366,MATCH(A119,'2024'!A2:A366,0),0),'2024'!A2:S2,,0)</f>
        <v>Grosso</v>
      </c>
      <c r="F119" s="151" t="str">
        <f>INDEX('2024'!A43:S408,MATCH(A119,'2024'!A43:A408,0),4)</f>
        <v>Grosso</v>
      </c>
      <c r="G119" s="209" t="str" cm="1">
        <f t="array" ref="G119">_xlfn.XLOOKUP("Back-up",INDEX('2024'!A2:S366,MATCH(A119,'2024'!A2:A366,0),0),'2024'!A2:S2,,0)</f>
        <v>Gutierrez</v>
      </c>
    </row>
    <row r="120" spans="1:7" x14ac:dyDescent="0.25">
      <c r="A120" s="270">
        <f>A119+1</f>
        <v>45370</v>
      </c>
      <c r="B120" s="210" t="s">
        <v>68</v>
      </c>
      <c r="C120" s="146" t="str" cm="1">
        <f t="array" ref="C120">_xlfn.XLOOKUP("POD 1",INDEX('2024'!A2:S366,MATCH(A119+1,'2024'!A2:A366,0),0),'2024'!A2:S2,,0)</f>
        <v>Gutierrez</v>
      </c>
      <c r="D120" s="146" t="str" cm="1">
        <f t="array" ref="D120">_xlfn.XLOOKUP("POD 2",INDEX('2024'!A2:S366,MATCH(A119+1,'2024'!A2:A366,0),0),'2024'!A2:S2,,0)</f>
        <v>Marment</v>
      </c>
      <c r="E120" s="146" t="str" cm="1">
        <f t="array" ref="E120">_xlfn.XLOOKUP("Outreach",INDEX('2024'!A2:S366,MATCH(A119+1,'2024'!A2:A366,0),0),'2024'!A2:S2,,0)</f>
        <v>Justus</v>
      </c>
      <c r="F120" s="154" t="str">
        <f>INDEX('2024'!A44:S409,MATCH(A120,'2024'!A44:A409,0),4)</f>
        <v>Justus</v>
      </c>
      <c r="G120" s="212" t="str" cm="1">
        <f t="array" ref="G120">_xlfn.XLOOKUP("Back-up",INDEX('2024'!A2:S366,MATCH(A119+1,'2024'!A2:A366,0),0),'2024'!A2:S2,,0)</f>
        <v>Landy</v>
      </c>
    </row>
    <row r="121" spans="1:7" x14ac:dyDescent="0.25">
      <c r="A121" s="270">
        <f t="shared" ref="A121:A125" si="10">A120+1</f>
        <v>45371</v>
      </c>
      <c r="B121" s="210" t="s">
        <v>69</v>
      </c>
      <c r="C121" s="146" t="str" cm="1">
        <f t="array" ref="C121">_xlfn.XLOOKUP("POD 1",INDEX('2024'!A2:S366,MATCH(A119+2,'2024'!A2:A366,0),0),'2024'!A2:S2,,0)</f>
        <v>Haggerty</v>
      </c>
      <c r="D121" s="146" t="str" cm="1">
        <f t="array" ref="D121">_xlfn.XLOOKUP("POD 2",INDEX('2024'!A2:S366,MATCH(A119+2,'2024'!A2:A366,0),0),'2024'!A2:S2,,0)</f>
        <v>Marment</v>
      </c>
      <c r="E121" s="146" t="str" cm="1">
        <f t="array" ref="E121">_xlfn.XLOOKUP("Outreach",INDEX('2024'!A2:S366,MATCH(A119+2,'2024'!A2:A366,0),0),'2024'!A2:S2,,0)</f>
        <v>Gutierrez</v>
      </c>
      <c r="F121" s="154" t="str">
        <f>INDEX('2024'!A45:S410,MATCH(A121,'2024'!A45:A410,0),4)</f>
        <v>Gutierrez</v>
      </c>
      <c r="G121" s="212" t="str" cm="1">
        <f t="array" ref="G121">_xlfn.XLOOKUP("Back-up",INDEX('2024'!A2:S366,MATCH(A119+2,'2024'!A2:A366,0),0),'2024'!A2:S2,,0)</f>
        <v>Campbell</v>
      </c>
    </row>
    <row r="122" spans="1:7" x14ac:dyDescent="0.25">
      <c r="A122" s="270">
        <f t="shared" si="10"/>
        <v>45372</v>
      </c>
      <c r="B122" s="210" t="s">
        <v>70</v>
      </c>
      <c r="C122" s="146" t="str" cm="1">
        <f t="array" ref="C122">_xlfn.XLOOKUP("POD 1",INDEX('2024'!A2:S366,MATCH(A119+3,'2024'!A2:A366,0),0),'2024'!A2:S2,,0)</f>
        <v>Haggerty</v>
      </c>
      <c r="D122" s="146" t="str" cm="1">
        <f t="array" ref="D122">_xlfn.XLOOKUP("POD 2",INDEX('2024'!A2:S366,MATCH(A119+3,'2024'!A2:A366,0),0),'2024'!A2:S2,,0)</f>
        <v>Justus</v>
      </c>
      <c r="E122" s="146" t="str" cm="1">
        <f t="array" ref="E122">_xlfn.XLOOKUP("Outreach",INDEX('2024'!A2:S366,MATCH(A119+3,'2024'!A2:A366,0),0),'2024'!A2:S2,,0)</f>
        <v>Grosso</v>
      </c>
      <c r="F122" s="154" t="str">
        <f>INDEX('2024'!A46:S411,MATCH(A122,'2024'!A46:A411,0),4)</f>
        <v>Grosso</v>
      </c>
      <c r="G122" s="212" t="str" cm="1">
        <f t="array" ref="G122">_xlfn.XLOOKUP("Back-up",INDEX('2024'!A2:S366,MATCH(A119+3,'2024'!A2:A366,0),0),'2024'!A2:S2,,0)</f>
        <v>Landy</v>
      </c>
    </row>
    <row r="123" spans="1:7" ht="15.75" thickBot="1" x14ac:dyDescent="0.3">
      <c r="A123" s="270">
        <f t="shared" si="10"/>
        <v>45373</v>
      </c>
      <c r="B123" s="210" t="s">
        <v>71</v>
      </c>
      <c r="C123" s="146" t="str" cm="1">
        <f t="array" ref="C123">_xlfn.XLOOKUP("POD 1",INDEX('2024'!A2:S366,MATCH(A119+4,'2024'!A2:A366,0),0),'2024'!A2:S2,,0)</f>
        <v>Haggerty</v>
      </c>
      <c r="D123" s="146" t="str" cm="1">
        <f t="array" ref="D123">_xlfn.XLOOKUP("POD 2",INDEX('2024'!A2:S366,MATCH(A119+4,'2024'!A2:A366,0),0),'2024'!A2:S2,,0)</f>
        <v>Marment</v>
      </c>
      <c r="E123" s="146" t="str" cm="1">
        <f t="array" ref="E123">_xlfn.XLOOKUP("Outreach",INDEX('2024'!A2:S366,MATCH(A119+4,'2024'!A2:A366,0),0),'2024'!A2:S2,,0)</f>
        <v>Campbell</v>
      </c>
      <c r="F123" s="154" t="str">
        <f>INDEX('2024'!A47:S412,MATCH(A123,'2024'!A47:A412,0),4)</f>
        <v>Campbell</v>
      </c>
      <c r="G123" s="212" t="str" cm="1">
        <f t="array" ref="G123">_xlfn.XLOOKUP("Back-up",INDEX('2024'!A2:S366,MATCH(A119+4,'2024'!A2:A366,0),0),'2024'!A2:S2,,0)</f>
        <v>Justus</v>
      </c>
    </row>
    <row r="124" spans="1:7" x14ac:dyDescent="0.25">
      <c r="A124" s="270">
        <f t="shared" si="10"/>
        <v>45374</v>
      </c>
      <c r="B124" s="213" t="s">
        <v>72</v>
      </c>
      <c r="C124" s="200"/>
      <c r="D124" s="200"/>
      <c r="E124" s="200"/>
      <c r="F124" s="151" t="str">
        <f>INDEX('2024'!A48:S413,MATCH(A124,'2024'!A48:A413,0),4)</f>
        <v>Marment</v>
      </c>
      <c r="G124" s="214"/>
    </row>
    <row r="125" spans="1:7" ht="15.75" thickBot="1" x14ac:dyDescent="0.3">
      <c r="A125" s="270">
        <f t="shared" si="10"/>
        <v>45375</v>
      </c>
      <c r="B125" s="215" t="s">
        <v>73</v>
      </c>
      <c r="C125" s="216"/>
      <c r="D125" s="216"/>
      <c r="E125" s="216"/>
      <c r="F125" s="163" t="str">
        <f>INDEX('2024'!A49:S414,MATCH(A125,'2024'!A49:A414,0),4)</f>
        <v>Marment</v>
      </c>
      <c r="G125" s="218"/>
    </row>
    <row r="126" spans="1:7" ht="15.75" thickTop="1" x14ac:dyDescent="0.25"/>
    <row r="127" spans="1:7" x14ac:dyDescent="0.25">
      <c r="A127" s="560" t="s">
        <v>92</v>
      </c>
      <c r="B127" s="560"/>
      <c r="C127" s="560"/>
      <c r="D127" s="560"/>
      <c r="E127" s="560"/>
      <c r="F127" s="560"/>
      <c r="G127" s="560"/>
    </row>
    <row r="128" spans="1:7" ht="15.75" thickBot="1" x14ac:dyDescent="0.3">
      <c r="A128" s="560"/>
      <c r="B128" s="560"/>
      <c r="C128" s="560"/>
      <c r="D128" s="560"/>
      <c r="E128" s="560"/>
      <c r="F128" s="560"/>
      <c r="G128" s="560"/>
    </row>
    <row r="129" spans="1:7" ht="16.5" thickTop="1" thickBot="1" x14ac:dyDescent="0.3">
      <c r="A129" t="s">
        <v>82</v>
      </c>
      <c r="B129" s="202" t="s">
        <v>83</v>
      </c>
      <c r="C129" s="559">
        <f>C117+7</f>
        <v>45376</v>
      </c>
      <c r="D129" s="559"/>
      <c r="E129" s="356"/>
      <c r="F129" s="356"/>
      <c r="G129" s="357"/>
    </row>
    <row r="130" spans="1:7" ht="15.75" thickBot="1" x14ac:dyDescent="0.3">
      <c r="A130" s="146"/>
      <c r="B130" s="206"/>
      <c r="C130" s="155" t="s">
        <v>19</v>
      </c>
      <c r="D130" s="155" t="s">
        <v>20</v>
      </c>
      <c r="E130" s="155" t="s">
        <v>22</v>
      </c>
      <c r="F130" s="156" t="s">
        <v>84</v>
      </c>
      <c r="G130" s="207" t="s">
        <v>21</v>
      </c>
    </row>
    <row r="131" spans="1:7" x14ac:dyDescent="0.25">
      <c r="A131" s="270">
        <f>C129</f>
        <v>45376</v>
      </c>
      <c r="B131" s="208" t="s">
        <v>66</v>
      </c>
      <c r="C131" s="150" t="str" cm="1">
        <f t="array" ref="C131">_xlfn.XLOOKUP("POD 1",INDEX('2024'!A2:S366,MATCH(A131,'2024'!A2:A366,0),0),'2024'!A2:S2,,0)</f>
        <v>Moore</v>
      </c>
      <c r="D131" s="150" t="str" cm="1">
        <f t="array" ref="D131">_xlfn.XLOOKUP("POD 2",INDEX('2024'!A2:S366,MATCH(A131,'2024'!A2:A366,0),0),'2024'!A2:S2,,0)</f>
        <v>Scott</v>
      </c>
      <c r="E131" s="150" t="str" cm="1">
        <f t="array" ref="E131">_xlfn.XLOOKUP("Outreach",INDEX('2024'!A2:S366,MATCH(A131,'2024'!A2:A366,0),0),'2024'!A2:S2,,0)</f>
        <v>Nagaraj</v>
      </c>
      <c r="F131" s="151" t="str">
        <f>INDEX('2024'!A85:S450,MATCH(A131,'2024'!A85:A450,0),4)</f>
        <v>Nagaraj</v>
      </c>
      <c r="G131" s="209" t="str" cm="1">
        <f t="array" ref="G131">_xlfn.XLOOKUP("Back-up",INDEX('2024'!A2:S366,MATCH(A131,'2024'!A2:A366,0),0),'2024'!A2:S2,,0)</f>
        <v>Garrett</v>
      </c>
    </row>
    <row r="132" spans="1:7" x14ac:dyDescent="0.25">
      <c r="A132" s="270">
        <f>A131+1</f>
        <v>45377</v>
      </c>
      <c r="B132" s="210" t="s">
        <v>68</v>
      </c>
      <c r="C132" s="146" t="str" cm="1">
        <f t="array" ref="C132">_xlfn.XLOOKUP("POD 1",INDEX('2024'!A2:S366,MATCH(A131+1,'2024'!A2:A366,0),0),'2024'!A2:S2,,0)</f>
        <v>Moore</v>
      </c>
      <c r="D132" s="146" t="str" cm="1">
        <f t="array" ref="D132">_xlfn.XLOOKUP("POD 2",INDEX('2024'!A2:S366,MATCH(A131+1,'2024'!A2:A366,0),0),'2024'!A2:S2,,0)</f>
        <v>Scott</v>
      </c>
      <c r="E132" s="146" t="str" cm="1">
        <f t="array" ref="E132">_xlfn.XLOOKUP("Outreach",INDEX('2024'!A2:S366,MATCH(A131+1,'2024'!A2:A366,0),0),'2024'!A2:S2,,0)</f>
        <v>Grosso</v>
      </c>
      <c r="F132" s="154" t="str">
        <f>INDEX('2024'!A86:S451,MATCH(A132,'2024'!A86:A451,0),4)</f>
        <v>Grosso</v>
      </c>
      <c r="G132" s="212" t="str" cm="1">
        <f t="array" ref="G132">_xlfn.XLOOKUP("Back-up",INDEX('2024'!A2:S366,MATCH(A131+1,'2024'!A2:A366,0),0),'2024'!A2:S2,,0)</f>
        <v>Landy</v>
      </c>
    </row>
    <row r="133" spans="1:7" x14ac:dyDescent="0.25">
      <c r="A133" s="270">
        <f t="shared" ref="A133:A137" si="11">A132+1</f>
        <v>45378</v>
      </c>
      <c r="B133" s="210" t="s">
        <v>69</v>
      </c>
      <c r="C133" s="146" t="str" cm="1">
        <f t="array" ref="C133">_xlfn.XLOOKUP("POD 1",INDEX('2024'!A2:S366,MATCH(A131+2,'2024'!A2:A366,0),0),'2024'!A2:S2,,0)</f>
        <v>Moore</v>
      </c>
      <c r="D133" s="146" t="str" cm="1">
        <f t="array" ref="D133">_xlfn.XLOOKUP("POD 2",INDEX('2024'!A2:S366,MATCH(A131+2,'2024'!A2:A366,0),0),'2024'!A2:S2,,0)</f>
        <v>Landy</v>
      </c>
      <c r="E133" s="146" t="str" cm="1">
        <f t="array" ref="E133">_xlfn.XLOOKUP("Outreach",INDEX('2024'!A2:S366,MATCH(A131+2,'2024'!A2:A366,0),0),'2024'!A2:S2,,0)</f>
        <v>Garrett</v>
      </c>
      <c r="F133" s="154" t="str">
        <f>INDEX('2024'!A87:S452,MATCH(A133,'2024'!A87:A452,0),4)</f>
        <v>Garrett</v>
      </c>
      <c r="G133" s="212" t="str" cm="1">
        <f t="array" ref="G133">_xlfn.XLOOKUP("Back-up",INDEX('2024'!A2:S366,MATCH(A131+2,'2024'!A2:A366,0),0),'2024'!A2:S2,,0)</f>
        <v>Scott</v>
      </c>
    </row>
    <row r="134" spans="1:7" x14ac:dyDescent="0.25">
      <c r="A134" s="270">
        <f t="shared" si="11"/>
        <v>45379</v>
      </c>
      <c r="B134" s="210" t="s">
        <v>70</v>
      </c>
      <c r="C134" s="146" t="str" cm="1">
        <f t="array" ref="C134">_xlfn.XLOOKUP("POD 1",INDEX('2024'!A2:S366,MATCH(A131+3,'2024'!A2:A366,0),0),'2024'!A2:S2,,0)</f>
        <v>Grosso</v>
      </c>
      <c r="D134" s="146" t="str" cm="1">
        <f t="array" ref="D134">_xlfn.XLOOKUP("POD 2",INDEX('2024'!A2:S366,MATCH(A131+3,'2024'!A2:A366,0),0),'2024'!A2:S2,,0)</f>
        <v>Landy</v>
      </c>
      <c r="E134" s="146" t="str" cm="1">
        <f t="array" ref="E134">_xlfn.XLOOKUP("Outreach",INDEX('2024'!A2:S366,MATCH(A131+3,'2024'!A2:A366,0),0),'2024'!A2:S2,,0)</f>
        <v>Nagaraj</v>
      </c>
      <c r="F134" s="154" t="str">
        <f>INDEX('2024'!A88:S453,MATCH(A134,'2024'!A88:A453,0),4)</f>
        <v>Nagaraj</v>
      </c>
      <c r="G134" s="212" t="str" cm="1">
        <f t="array" ref="G134">_xlfn.XLOOKUP("Back-up",INDEX('2024'!A2:S366,MATCH(A131+3,'2024'!A2:A366,0),0),'2024'!A2:S2,,0)</f>
        <v>Haggerty</v>
      </c>
    </row>
    <row r="135" spans="1:7" ht="15.75" customHeight="1" x14ac:dyDescent="0.25">
      <c r="A135" s="270">
        <f t="shared" si="11"/>
        <v>45380</v>
      </c>
      <c r="B135" s="210" t="s">
        <v>71</v>
      </c>
      <c r="C135" s="561" t="s">
        <v>85</v>
      </c>
      <c r="D135" s="562"/>
      <c r="E135" s="563"/>
      <c r="F135" s="163" t="str">
        <f>INDEX('2024'!A89:S454,MATCH(A135,'2024'!A89:A454,0),4)</f>
        <v>Grosso</v>
      </c>
      <c r="G135" s="430"/>
    </row>
    <row r="136" spans="1:7" x14ac:dyDescent="0.25">
      <c r="A136" s="270">
        <f t="shared" si="11"/>
        <v>45381</v>
      </c>
      <c r="B136" s="213" t="s">
        <v>72</v>
      </c>
      <c r="C136" s="200"/>
      <c r="D136" s="200"/>
      <c r="E136" s="200"/>
      <c r="F136" s="154" t="str">
        <f>INDEX('2024'!A90:S455,MATCH(A136,'2024'!A90:A455,0),4)</f>
        <v>Landy</v>
      </c>
      <c r="G136" s="214"/>
    </row>
    <row r="137" spans="1:7" ht="15.75" thickBot="1" x14ac:dyDescent="0.3">
      <c r="A137" s="270">
        <f t="shared" si="11"/>
        <v>45382</v>
      </c>
      <c r="B137" s="215" t="s">
        <v>73</v>
      </c>
      <c r="C137" s="216"/>
      <c r="D137" s="216"/>
      <c r="E137" s="216"/>
      <c r="F137" s="163" t="str">
        <f>INDEX('2024'!A91:S456,MATCH(A137,'2024'!A91:A456,0),4)</f>
        <v>Scott</v>
      </c>
      <c r="G137" s="218"/>
    </row>
    <row r="138" spans="1:7" ht="16.5" thickTop="1" thickBot="1" x14ac:dyDescent="0.3">
      <c r="C138" s="146"/>
      <c r="D138" s="146"/>
      <c r="E138" s="146"/>
      <c r="F138" s="146"/>
      <c r="G138" s="146"/>
    </row>
    <row r="139" spans="1:7" ht="16.5" thickTop="1" thickBot="1" x14ac:dyDescent="0.3">
      <c r="A139" t="s">
        <v>86</v>
      </c>
      <c r="B139" s="202" t="s">
        <v>83</v>
      </c>
      <c r="C139" s="559">
        <f>C129+7</f>
        <v>45383</v>
      </c>
      <c r="D139" s="559"/>
      <c r="E139" s="356"/>
      <c r="F139" s="358"/>
      <c r="G139" s="357"/>
    </row>
    <row r="140" spans="1:7" ht="15.75" thickBot="1" x14ac:dyDescent="0.3">
      <c r="A140" s="146"/>
      <c r="B140" s="206"/>
      <c r="C140" s="155" t="s">
        <v>19</v>
      </c>
      <c r="D140" s="155" t="s">
        <v>20</v>
      </c>
      <c r="E140" s="155" t="s">
        <v>22</v>
      </c>
      <c r="F140" s="156" t="s">
        <v>84</v>
      </c>
      <c r="G140" s="207" t="s">
        <v>21</v>
      </c>
    </row>
    <row r="141" spans="1:7" x14ac:dyDescent="0.25">
      <c r="A141" s="270">
        <f>C139</f>
        <v>45383</v>
      </c>
      <c r="B141" s="208" t="s">
        <v>66</v>
      </c>
      <c r="C141" s="564" t="s">
        <v>85</v>
      </c>
      <c r="D141" s="565"/>
      <c r="E141" s="566"/>
      <c r="F141" s="151" t="str">
        <f>INDEX('2024'!A85:S450,MATCH(A141,'2024'!A85:A450,0),4)</f>
        <v>O'Donoghue</v>
      </c>
      <c r="G141" s="429"/>
    </row>
    <row r="142" spans="1:7" x14ac:dyDescent="0.25">
      <c r="A142" s="270">
        <f>A141+1</f>
        <v>45384</v>
      </c>
      <c r="B142" s="210" t="s">
        <v>68</v>
      </c>
      <c r="C142" s="146" t="str" cm="1">
        <f t="array" ref="C142">_xlfn.XLOOKUP("POD 1",INDEX('2024'!A2:S366,MATCH(A141+1,'2024'!A2:A366,0),0),'2024'!A2:S2,,0)</f>
        <v>Scott</v>
      </c>
      <c r="D142" s="146" t="str" cm="1">
        <f t="array" ref="D142">_xlfn.XLOOKUP("POD 2",INDEX('2024'!A2:S366,MATCH(A141+1,'2024'!A2:A366,0),0),'2024'!A2:S2,,0)</f>
        <v>Gutierrez</v>
      </c>
      <c r="E142" s="146" t="str" cm="1">
        <f t="array" ref="E142">_xlfn.XLOOKUP("Outreach",INDEX('2024'!A2:S366,MATCH(A141+1,'2024'!A2:A366,0),0),'2024'!A2:S2,,0)</f>
        <v>Haggerty</v>
      </c>
      <c r="F142" s="154" t="str">
        <f>INDEX('2024'!A86:S451,MATCH(A142,'2024'!A86:A451,0),4)</f>
        <v>Haggerty</v>
      </c>
      <c r="G142" s="212" t="str" cm="1">
        <f t="array" ref="G142">_xlfn.XLOOKUP("Back-up",INDEX('2024'!A2:S366,MATCH(A141+1,'2024'!A2:A366,0),0),'2024'!A2:S2,,0)</f>
        <v>Landy</v>
      </c>
    </row>
    <row r="143" spans="1:7" x14ac:dyDescent="0.25">
      <c r="A143" s="270">
        <f t="shared" ref="A143:A147" si="12">A142+1</f>
        <v>45385</v>
      </c>
      <c r="B143" s="210" t="s">
        <v>69</v>
      </c>
      <c r="C143" s="146" t="str" cm="1">
        <f t="array" ref="C143">_xlfn.XLOOKUP("POD 1",INDEX('2024'!A2:S366,MATCH(A141+2,'2024'!A2:A366,0),0),'2024'!A2:S2,,0)</f>
        <v>Milford</v>
      </c>
      <c r="D143" s="146" t="str" cm="1">
        <f t="array" ref="D143">_xlfn.XLOOKUP("POD 2",INDEX('2024'!A2:S366,MATCH(A141+2,'2024'!A2:A366,0),0),'2024'!A2:S2,,0)</f>
        <v>Gutierrez</v>
      </c>
      <c r="E143" s="146" t="str" cm="1">
        <f t="array" ref="E143">_xlfn.XLOOKUP("Outreach",INDEX('2024'!A2:S366,MATCH(A141+2,'2024'!A2:A366,0),0),'2024'!A2:S2,,0)</f>
        <v>Scott</v>
      </c>
      <c r="F143" s="154" t="str">
        <f>INDEX('2024'!A87:S452,MATCH(A143,'2024'!A87:A452,0),4)</f>
        <v>Justus</v>
      </c>
      <c r="G143" s="212" t="str" cm="1">
        <f t="array" ref="G143">_xlfn.XLOOKUP("Back-up",INDEX('2024'!A2:S366,MATCH(A141+2,'2024'!A2:A366,0),0),'2024'!A2:S2,,0)</f>
        <v>Landy</v>
      </c>
    </row>
    <row r="144" spans="1:7" x14ac:dyDescent="0.25">
      <c r="A144" s="270">
        <f t="shared" si="12"/>
        <v>45386</v>
      </c>
      <c r="B144" s="210" t="s">
        <v>70</v>
      </c>
      <c r="C144" s="146" t="str" cm="1">
        <f t="array" ref="C144">_xlfn.XLOOKUP("POD 1",INDEX('2024'!A2:S366,MATCH(A141+3,'2024'!A2:A366,0),0),'2024'!A2:S2,,0)</f>
        <v>Milford</v>
      </c>
      <c r="D144" s="146" t="str" cm="1">
        <f t="array" ref="D144">_xlfn.XLOOKUP("POD 2",INDEX('2024'!A2:S366,MATCH(A141+3,'2024'!A2:A366,0),0),'2024'!A2:S2,,0)</f>
        <v>Haggerty</v>
      </c>
      <c r="E144" s="146" t="str" cm="1">
        <f t="array" ref="E144">_xlfn.XLOOKUP("Outreach",INDEX('2024'!A2:S366,MATCH(A141+3,'2024'!A2:A366,0),0),'2024'!A2:S2,,0)</f>
        <v>Campbell</v>
      </c>
      <c r="F144" s="154" t="str">
        <f>INDEX('2024'!A88:S453,MATCH(A144,'2024'!A88:A453,0),4)</f>
        <v>Campbell</v>
      </c>
      <c r="G144" s="212" t="str" cm="1">
        <f t="array" ref="G144">_xlfn.XLOOKUP("Back-up",INDEX('2024'!A2:S366,MATCH(A141+3,'2024'!A2:A366,0),0),'2024'!A2:S2,,0)</f>
        <v>Masurkar</v>
      </c>
    </row>
    <row r="145" spans="1:11" ht="15.75" thickBot="1" x14ac:dyDescent="0.3">
      <c r="A145" s="270">
        <f t="shared" si="12"/>
        <v>45387</v>
      </c>
      <c r="B145" s="210" t="s">
        <v>71</v>
      </c>
      <c r="C145" s="146" t="str" cm="1">
        <f t="array" ref="C145">_xlfn.XLOOKUP("POD 1",INDEX('2024'!A2:S366,MATCH(A141+4,'2024'!A2:A366,0),0),'2024'!A2:S2,,0)</f>
        <v>Milford</v>
      </c>
      <c r="D145" s="146" t="str" cm="1">
        <f t="array" ref="D145">_xlfn.XLOOKUP("POD 2",INDEX('2024'!A2:S366,MATCH(A141+4,'2024'!A2:A366,0),0),'2024'!A2:S2,,0)</f>
        <v>Gutierrez</v>
      </c>
      <c r="E145" s="146" t="str" cm="1">
        <f t="array" ref="E145">_xlfn.XLOOKUP("Outreach",INDEX('2024'!A2:S366,MATCH(A141+4,'2024'!A2:A366,0),0),'2024'!A2:S2,,0)</f>
        <v>Haggerty</v>
      </c>
      <c r="F145" s="154" t="str">
        <f>INDEX('2024'!A89:S454,MATCH(A145,'2024'!A89:A454,0),4)</f>
        <v>Haggerty</v>
      </c>
      <c r="G145" s="212" t="str" cm="1">
        <f t="array" ref="G145">_xlfn.XLOOKUP("Back-up",INDEX('2024'!A2:S366,MATCH(A141+4,'2024'!A2:A366,0),0),'2024'!A2:S2,,0)</f>
        <v>Masurkar</v>
      </c>
    </row>
    <row r="146" spans="1:11" x14ac:dyDescent="0.25">
      <c r="A146" s="270">
        <f t="shared" si="12"/>
        <v>45388</v>
      </c>
      <c r="B146" s="213" t="s">
        <v>72</v>
      </c>
      <c r="C146" s="200"/>
      <c r="D146" s="200"/>
      <c r="E146" s="200"/>
      <c r="F146" s="151" t="str">
        <f>INDEX('2024'!A90:S455,MATCH(A146,'2024'!A90:A455,0),4)</f>
        <v>Gutierrez</v>
      </c>
      <c r="G146" s="214"/>
    </row>
    <row r="147" spans="1:11" ht="15.75" thickBot="1" x14ac:dyDescent="0.3">
      <c r="A147" s="270">
        <f t="shared" si="12"/>
        <v>45389</v>
      </c>
      <c r="B147" s="215" t="s">
        <v>73</v>
      </c>
      <c r="C147" s="216"/>
      <c r="D147" s="216"/>
      <c r="E147" s="216"/>
      <c r="F147" s="163" t="str">
        <f>INDEX('2024'!A91:S456,MATCH(A147,'2024'!A91:A456,0),4)</f>
        <v>Gutierrez</v>
      </c>
      <c r="G147" s="218"/>
    </row>
    <row r="148" spans="1:11" ht="16.5" thickTop="1" thickBot="1" x14ac:dyDescent="0.3">
      <c r="C148" s="146"/>
      <c r="D148" s="146"/>
      <c r="E148" s="146"/>
      <c r="F148" s="146"/>
      <c r="G148" s="146"/>
    </row>
    <row r="149" spans="1:11" ht="16.5" thickTop="1" thickBot="1" x14ac:dyDescent="0.3">
      <c r="A149" t="s">
        <v>88</v>
      </c>
      <c r="B149" s="202" t="s">
        <v>83</v>
      </c>
      <c r="C149" s="558">
        <f>C139+7</f>
        <v>45390</v>
      </c>
      <c r="D149" s="558"/>
      <c r="E149" s="425"/>
      <c r="F149" s="425"/>
      <c r="G149" s="426"/>
    </row>
    <row r="150" spans="1:11" ht="15.75" thickBot="1" x14ac:dyDescent="0.3">
      <c r="A150" s="146"/>
      <c r="B150" s="206"/>
      <c r="C150" s="155" t="s">
        <v>19</v>
      </c>
      <c r="D150" s="155" t="s">
        <v>20</v>
      </c>
      <c r="E150" s="155" t="s">
        <v>22</v>
      </c>
      <c r="F150" s="156" t="s">
        <v>84</v>
      </c>
      <c r="G150" s="207" t="s">
        <v>21</v>
      </c>
      <c r="I150" s="211"/>
      <c r="J150" s="272" t="s">
        <v>87</v>
      </c>
      <c r="K150" s="146"/>
    </row>
    <row r="151" spans="1:11" x14ac:dyDescent="0.25">
      <c r="A151" s="270">
        <f>C149</f>
        <v>45390</v>
      </c>
      <c r="B151" s="208" t="s">
        <v>66</v>
      </c>
      <c r="C151" s="150" t="str" cm="1">
        <f t="array" ref="C151">_xlfn.XLOOKUP("POD 1",INDEX('2024'!A2:S366,MATCH(A151,'2024'!A2:A366,0),0),'2024'!A2:S2,,0)</f>
        <v>Marment</v>
      </c>
      <c r="D151" s="150" t="str" cm="1">
        <f t="array" ref="D151">_xlfn.XLOOKUP("POD 2",INDEX('2024'!A2:S366,MATCH(A151,'2024'!A2:A366,0),0),'2024'!A2:S2,,0)</f>
        <v>Nagaraj</v>
      </c>
      <c r="E151" s="150" t="str" cm="1">
        <f t="array" ref="E151">_xlfn.XLOOKUP("Outreach",INDEX('2024'!A2:S366,MATCH(A151,'2024'!A2:A366,0),0),'2024'!A2:S2,,0)</f>
        <v>Haggerty</v>
      </c>
      <c r="F151" s="151" t="str">
        <f>INDEX('2024'!A85:S450,MATCH(A151,'2024'!A85:A450,0),4)</f>
        <v>Haggerty</v>
      </c>
      <c r="G151" s="209" t="str" cm="1">
        <f t="array" ref="G151">_xlfn.XLOOKUP("Back-up",INDEX('2024'!A2:S366,MATCH(A151,'2024'!A2:A366,0),0),'2024'!A2:S2,,0)</f>
        <v>Landy</v>
      </c>
      <c r="I151" s="313"/>
      <c r="J151" s="272" t="s">
        <v>26</v>
      </c>
      <c r="K151" s="146"/>
    </row>
    <row r="152" spans="1:11" x14ac:dyDescent="0.25">
      <c r="A152" s="270">
        <f>A151+1</f>
        <v>45391</v>
      </c>
      <c r="B152" s="210" t="s">
        <v>68</v>
      </c>
      <c r="C152" s="146" t="str" cm="1">
        <f t="array" ref="C152">_xlfn.XLOOKUP("POD 1",INDEX('2024'!A2:S366,MATCH(A151+1,'2024'!A2:A366,0),0),'2024'!A2:S2,,0)</f>
        <v>Landy</v>
      </c>
      <c r="D152" s="146" t="str" cm="1">
        <f t="array" ref="D152">_xlfn.XLOOKUP("POD 2",INDEX('2024'!A2:S366,MATCH(A151+1,'2024'!A2:A366,0),0),'2024'!A2:S2,,0)</f>
        <v>Nagaraj</v>
      </c>
      <c r="E152" s="146" t="str" cm="1">
        <f t="array" ref="E152">_xlfn.XLOOKUP("Outreach",INDEX('2024'!A2:S366,MATCH(A151+1,'2024'!A2:A366,0),0),'2024'!A2:S2,,0)</f>
        <v>Garrett</v>
      </c>
      <c r="F152" s="154" t="str">
        <f>INDEX('2024'!A86:S451,MATCH(A152,'2024'!A86:A451,0),4)</f>
        <v>Garrett</v>
      </c>
      <c r="G152" s="212" t="e" cm="1">
        <f t="array" ref="G152">_xlfn.XLOOKUP("Back-up",INDEX('2024'!A2:S366,MATCH(A151+1,'2024'!A2:A366,0),0),'2024'!A2:S2,,0)</f>
        <v>#N/A</v>
      </c>
      <c r="I152" s="314"/>
      <c r="J152" s="272" t="s">
        <v>25</v>
      </c>
      <c r="K152" s="146"/>
    </row>
    <row r="153" spans="1:11" x14ac:dyDescent="0.25">
      <c r="A153" s="270">
        <f t="shared" ref="A153:A157" si="13">A152+1</f>
        <v>45392</v>
      </c>
      <c r="B153" s="210" t="s">
        <v>69</v>
      </c>
      <c r="C153" s="146" t="str" cm="1">
        <f t="array" ref="C153">_xlfn.XLOOKUP("POD 1",INDEX('2024'!A2:S366,MATCH(A151+2,'2024'!A2:A366,0),0),'2024'!A2:S2,,0)</f>
        <v>Marment</v>
      </c>
      <c r="D153" s="146" t="str" cm="1">
        <f t="array" ref="D153">_xlfn.XLOOKUP("POD 2",INDEX('2024'!A2:S366,MATCH(A151+2,'2024'!A2:A366,0),0),'2024'!A2:S2,,0)</f>
        <v>Nagaraj</v>
      </c>
      <c r="E153" s="146" t="str" cm="1">
        <f t="array" ref="E153">_xlfn.XLOOKUP("Outreach",INDEX('2024'!A2:S366,MATCH(A151+2,'2024'!A2:A366,0),0),'2024'!A2:S2,,0)</f>
        <v>Landy</v>
      </c>
      <c r="F153" s="154" t="str">
        <f>INDEX('2024'!A87:S452,MATCH(A153,'2024'!A87:A452,0),4)</f>
        <v>Landy</v>
      </c>
      <c r="G153" s="212" t="e" cm="1">
        <f t="array" ref="G153">_xlfn.XLOOKUP("Back-up",INDEX('2024'!A2:S366,MATCH(A151+2,'2024'!A2:A366,0),0),'2024'!A2:S2,,0)</f>
        <v>#N/A</v>
      </c>
    </row>
    <row r="154" spans="1:11" x14ac:dyDescent="0.25">
      <c r="A154" s="270">
        <f t="shared" si="13"/>
        <v>45393</v>
      </c>
      <c r="B154" s="210" t="s">
        <v>70</v>
      </c>
      <c r="C154" s="146" t="str" cm="1">
        <f t="array" ref="C154">_xlfn.XLOOKUP("POD 1",INDEX('2024'!A2:S366,MATCH(A151+3,'2024'!A2:A366,0),0),'2024'!A2:S2,,0)</f>
        <v>Marment</v>
      </c>
      <c r="D154" s="146" t="str" cm="1">
        <f t="array" ref="D154">_xlfn.XLOOKUP("POD 2",INDEX('2024'!A2:S366,MATCH(A151+3,'2024'!A2:A366,0),0),'2024'!A2:S2,,0)</f>
        <v>Garrett</v>
      </c>
      <c r="E154" s="146" t="str" cm="1">
        <f t="array" ref="E154">_xlfn.XLOOKUP("Outreach",INDEX('2024'!A2:S366,MATCH(A151+3,'2024'!A2:A366,0),0),'2024'!A2:S2,,0)</f>
        <v>Haggerty</v>
      </c>
      <c r="F154" s="154" t="str">
        <f>INDEX('2024'!A88:S453,MATCH(A154,'2024'!A88:A453,0),4)</f>
        <v>Haggerty</v>
      </c>
      <c r="G154" s="212" t="e" cm="1">
        <f t="array" ref="G154">_xlfn.XLOOKUP("Back-up",INDEX('2024'!A2:S366,MATCH(A151+3,'2024'!A2:A366,0),0),'2024'!A2:S2,,0)</f>
        <v>#N/A</v>
      </c>
    </row>
    <row r="155" spans="1:11" ht="15.75" thickBot="1" x14ac:dyDescent="0.3">
      <c r="A155" s="270">
        <f t="shared" si="13"/>
        <v>45394</v>
      </c>
      <c r="B155" s="210" t="s">
        <v>71</v>
      </c>
      <c r="C155" s="146" t="str" cm="1">
        <f t="array" ref="C155">_xlfn.XLOOKUP("POD 1",INDEX('2024'!A2:S366,MATCH(A151+4,'2024'!A2:A366,0),0),'2024'!A2:S2,,0)</f>
        <v>Marment</v>
      </c>
      <c r="D155" s="146" t="str" cm="1">
        <f t="array" ref="D155">_xlfn.XLOOKUP("POD 2",INDEX('2024'!A2:S366,MATCH(A151+4,'2024'!A2:A366,0),0),'2024'!A2:S2,,0)</f>
        <v>Nagaraj</v>
      </c>
      <c r="E155" s="146" t="str" cm="1">
        <f t="array" ref="E155">_xlfn.XLOOKUP("Outreach",INDEX('2024'!A2:S366,MATCH(A151+4,'2024'!A2:A366,0),0),'2024'!A2:S2,,0)</f>
        <v>Garrett</v>
      </c>
      <c r="F155" s="154" t="str">
        <f>INDEX('2024'!A89:S454,MATCH(A155,'2024'!A89:A454,0),4)</f>
        <v>Garrett</v>
      </c>
      <c r="G155" s="212" t="e" cm="1">
        <f t="array" ref="G155">_xlfn.XLOOKUP("Back-up",INDEX('2024'!A2:S366,MATCH(A151+4,'2024'!A2:A366,0),0),'2024'!A2:S2,,0)</f>
        <v>#N/A</v>
      </c>
    </row>
    <row r="156" spans="1:11" x14ac:dyDescent="0.25">
      <c r="A156" s="270">
        <f t="shared" si="13"/>
        <v>45395</v>
      </c>
      <c r="B156" s="213" t="s">
        <v>72</v>
      </c>
      <c r="C156" s="200"/>
      <c r="D156" s="200"/>
      <c r="E156" s="200"/>
      <c r="F156" s="151" t="str">
        <f>INDEX('2024'!A90:S455,MATCH(A156,'2024'!A90:A455,0),4)</f>
        <v>Nagaraj</v>
      </c>
      <c r="G156" s="214"/>
    </row>
    <row r="157" spans="1:11" ht="15.75" thickBot="1" x14ac:dyDescent="0.3">
      <c r="A157" s="270">
        <f t="shared" si="13"/>
        <v>45396</v>
      </c>
      <c r="B157" s="215" t="s">
        <v>73</v>
      </c>
      <c r="C157" s="216"/>
      <c r="D157" s="216"/>
      <c r="E157" s="216"/>
      <c r="F157" s="163" t="str">
        <f>INDEX('2024'!A91:S456,MATCH(A157,'2024'!A91:A456,0),4)</f>
        <v>Nagaraj</v>
      </c>
      <c r="G157" s="218"/>
    </row>
    <row r="158" spans="1:11" ht="16.5" thickTop="1" thickBot="1" x14ac:dyDescent="0.3"/>
    <row r="159" spans="1:11" ht="16.5" thickTop="1" thickBot="1" x14ac:dyDescent="0.3">
      <c r="A159" t="s">
        <v>89</v>
      </c>
      <c r="B159" s="202" t="s">
        <v>83</v>
      </c>
      <c r="C159" s="558">
        <f>C149+7</f>
        <v>45397</v>
      </c>
      <c r="D159" s="558"/>
      <c r="E159" s="425"/>
      <c r="F159" s="427"/>
      <c r="G159" s="426"/>
    </row>
    <row r="160" spans="1:11" ht="15.75" thickBot="1" x14ac:dyDescent="0.3">
      <c r="A160" s="146"/>
      <c r="B160" s="206"/>
      <c r="C160" s="155" t="s">
        <v>19</v>
      </c>
      <c r="D160" s="155" t="s">
        <v>20</v>
      </c>
      <c r="E160" s="155" t="s">
        <v>22</v>
      </c>
      <c r="F160" s="156" t="s">
        <v>84</v>
      </c>
      <c r="G160" s="207" t="s">
        <v>21</v>
      </c>
    </row>
    <row r="161" spans="1:7" x14ac:dyDescent="0.25">
      <c r="A161" s="270">
        <f>C159</f>
        <v>45397</v>
      </c>
      <c r="B161" s="208" t="s">
        <v>66</v>
      </c>
      <c r="C161" s="150" t="str" cm="1">
        <f t="array" ref="C161">_xlfn.XLOOKUP("POD 1",INDEX('2024'!A2:S366,MATCH(A161,'2024'!A2:A366,0),0),'2024'!A2:S2,,0)</f>
        <v>Masurkar</v>
      </c>
      <c r="D161" s="150" t="str" cm="1">
        <f t="array" ref="D161">_xlfn.XLOOKUP("POD 2",INDEX('2024'!A2:S366,MATCH(A161,'2024'!A2:A366,0),0),'2024'!A2:S2,,0)</f>
        <v>Campbell</v>
      </c>
      <c r="E161" s="150" t="str" cm="1">
        <f t="array" ref="E161">_xlfn.XLOOKUP("Outreach",INDEX('2024'!A2:S366,MATCH(A161,'2024'!A2:A366,0),0),'2024'!A2:S2,,0)</f>
        <v>Marment</v>
      </c>
      <c r="F161" s="151" t="str">
        <f>INDEX('2024'!A85:S450,MATCH(A161,'2024'!A85:A450,0),4)</f>
        <v>Marment</v>
      </c>
      <c r="G161" s="209" t="str" cm="1">
        <f t="array" ref="G161">_xlfn.XLOOKUP("Back-up",INDEX('2024'!A2:S366,MATCH(A161,'2024'!A2:A366,0),0),'2024'!A2:S2,,0)</f>
        <v>Haggerty</v>
      </c>
    </row>
    <row r="162" spans="1:7" x14ac:dyDescent="0.25">
      <c r="A162" s="270">
        <f>A161+1</f>
        <v>45398</v>
      </c>
      <c r="B162" s="210" t="s">
        <v>68</v>
      </c>
      <c r="C162" s="146" t="str" cm="1">
        <f t="array" ref="C162">_xlfn.XLOOKUP("POD 1",INDEX('2024'!A2:S366,MATCH(A161+1,'2024'!A2:A366,0),0),'2024'!A2:S2,,0)</f>
        <v>Haggerty</v>
      </c>
      <c r="D162" s="146" t="str" cm="1">
        <f t="array" ref="D162">_xlfn.XLOOKUP("POD 2",INDEX('2024'!A2:S366,MATCH(A161+1,'2024'!A2:A366,0),0),'2024'!A2:S2,,0)</f>
        <v>Campbell</v>
      </c>
      <c r="E162" s="146" t="str" cm="1">
        <f t="array" ref="E162">_xlfn.XLOOKUP("Outreach",INDEX('2024'!A2:S366,MATCH(A161+1,'2024'!A2:A366,0),0),'2024'!A2:S2,,0)</f>
        <v>Justus</v>
      </c>
      <c r="F162" s="154" t="str">
        <f>INDEX('2024'!A86:S451,MATCH(A162,'2024'!A86:A451,0),4)</f>
        <v>Justus</v>
      </c>
      <c r="G162" s="212" t="str" cm="1">
        <f t="array" ref="G162">_xlfn.XLOOKUP("Back-up",INDEX('2024'!A2:S366,MATCH(A161+1,'2024'!A2:A366,0),0),'2024'!A2:S2,,0)</f>
        <v>Grosso</v>
      </c>
    </row>
    <row r="163" spans="1:7" x14ac:dyDescent="0.25">
      <c r="A163" s="270">
        <f t="shared" ref="A163:A167" si="14">A162+1</f>
        <v>45399</v>
      </c>
      <c r="B163" s="210" t="s">
        <v>69</v>
      </c>
      <c r="C163" s="146" t="str" cm="1">
        <f t="array" ref="C163">_xlfn.XLOOKUP("POD 1",INDEX('2024'!A2:S366,MATCH(A161+2,'2024'!A2:A366,0),0),'2024'!A2:S2,,0)</f>
        <v>Masurkar</v>
      </c>
      <c r="D163" s="146" t="str" cm="1">
        <f t="array" ref="D163">_xlfn.XLOOKUP("POD 2",INDEX('2024'!A2:S366,MATCH(A161+2,'2024'!A2:A366,0),0),'2024'!A2:S2,,0)</f>
        <v>Campbell</v>
      </c>
      <c r="E163" s="146" t="str" cm="1">
        <f t="array" ref="E163">_xlfn.XLOOKUP("Outreach",INDEX('2024'!A2:S366,MATCH(A161+2,'2024'!A2:A366,0),0),'2024'!A2:S2,,0)</f>
        <v>Haggerty</v>
      </c>
      <c r="F163" s="154" t="str">
        <f>INDEX('2024'!A87:S452,MATCH(A163,'2024'!A87:A452,0),4)</f>
        <v>Haggerty</v>
      </c>
      <c r="G163" s="212" t="str" cm="1">
        <f t="array" ref="G163">_xlfn.XLOOKUP("Back-up",INDEX('2024'!A2:S366,MATCH(A161+2,'2024'!A2:A366,0),0),'2024'!A2:S2,,0)</f>
        <v>Nagaraj</v>
      </c>
    </row>
    <row r="164" spans="1:7" x14ac:dyDescent="0.25">
      <c r="A164" s="270">
        <f t="shared" si="14"/>
        <v>45400</v>
      </c>
      <c r="B164" s="210" t="s">
        <v>70</v>
      </c>
      <c r="C164" s="146" t="str" cm="1">
        <f t="array" ref="C164">_xlfn.XLOOKUP("POD 1",INDEX('2024'!A2:S366,MATCH(A161+3,'2024'!A2:A366,0),0),'2024'!A2:S2,,0)</f>
        <v>Masurkar</v>
      </c>
      <c r="D164" s="146" t="str" cm="1">
        <f t="array" ref="D164">_xlfn.XLOOKUP("POD 2",INDEX('2024'!A2:S366,MATCH(A161+3,'2024'!A2:A366,0),0),'2024'!A2:S2,,0)</f>
        <v>Justus</v>
      </c>
      <c r="E164" s="146" t="str" cm="1">
        <f t="array" ref="E164">_xlfn.XLOOKUP("Outreach",INDEX('2024'!A2:S366,MATCH(A161+3,'2024'!A2:A366,0),0),'2024'!A2:S2,,0)</f>
        <v>Marment</v>
      </c>
      <c r="F164" s="154" t="str">
        <f>INDEX('2024'!A88:S453,MATCH(A164,'2024'!A88:A453,0),4)</f>
        <v>Marment</v>
      </c>
      <c r="G164" s="212" t="str" cm="1">
        <f t="array" ref="G164">_xlfn.XLOOKUP("Back-up",INDEX('2024'!A2:S366,MATCH(A161+3,'2024'!A2:A366,0),0),'2024'!A2:S2,,0)</f>
        <v>Nagaraj</v>
      </c>
    </row>
    <row r="165" spans="1:7" ht="15.75" thickBot="1" x14ac:dyDescent="0.3">
      <c r="A165" s="270">
        <f t="shared" si="14"/>
        <v>45401</v>
      </c>
      <c r="B165" s="210" t="s">
        <v>71</v>
      </c>
      <c r="C165" s="146" t="str" cm="1">
        <f t="array" ref="C165">_xlfn.XLOOKUP("POD 1",INDEX('2024'!A2:S366,MATCH(A161+4,'2024'!A2:A366,0),0),'2024'!A2:S2,,0)</f>
        <v>Masurkar</v>
      </c>
      <c r="D165" s="146" t="str" cm="1">
        <f t="array" ref="D165">_xlfn.XLOOKUP("POD 2",INDEX('2024'!A2:S366,MATCH(A161+4,'2024'!A2:A366,0),0),'2024'!A2:S2,,0)</f>
        <v>Campbell</v>
      </c>
      <c r="E165" s="146" t="str" cm="1">
        <f t="array" ref="E165">_xlfn.XLOOKUP("Outreach",INDEX('2024'!A2:S366,MATCH(A161+4,'2024'!A2:A366,0),0),'2024'!A2:S2,,0)</f>
        <v>Justus</v>
      </c>
      <c r="F165" s="154" t="str">
        <f>INDEX('2024'!A89:S454,MATCH(A165,'2024'!A89:A454,0),4)</f>
        <v>Justus</v>
      </c>
      <c r="G165" s="212" t="str" cm="1">
        <f t="array" ref="G165">_xlfn.XLOOKUP("Back-up",INDEX('2024'!A2:S366,MATCH(A161+4,'2024'!A2:A366,0),0),'2024'!A2:S2,,0)</f>
        <v>Grosso</v>
      </c>
    </row>
    <row r="166" spans="1:7" x14ac:dyDescent="0.25">
      <c r="A166" s="270">
        <f t="shared" si="14"/>
        <v>45402</v>
      </c>
      <c r="B166" s="213" t="s">
        <v>72</v>
      </c>
      <c r="C166" s="200"/>
      <c r="D166" s="200"/>
      <c r="E166" s="200"/>
      <c r="F166" s="151" t="str">
        <f>INDEX('2024'!A90:S455,MATCH(A166,'2024'!A90:A455,0),4)</f>
        <v>Campbell</v>
      </c>
      <c r="G166" s="214"/>
    </row>
    <row r="167" spans="1:7" ht="15.75" thickBot="1" x14ac:dyDescent="0.3">
      <c r="A167" s="270">
        <f t="shared" si="14"/>
        <v>45403</v>
      </c>
      <c r="B167" s="215" t="s">
        <v>73</v>
      </c>
      <c r="C167" s="216"/>
      <c r="D167" s="216"/>
      <c r="E167" s="216"/>
      <c r="F167" s="163" t="str">
        <f>INDEX('2024'!A91:S456,MATCH(A167,'2024'!A91:A456,0),4)</f>
        <v>Campbell</v>
      </c>
      <c r="G167" s="218"/>
    </row>
    <row r="168" spans="1:7" ht="16.5" thickTop="1" thickBot="1" x14ac:dyDescent="0.3"/>
    <row r="169" spans="1:7" ht="16.5" thickTop="1" thickBot="1" x14ac:dyDescent="0.3">
      <c r="A169" t="s">
        <v>82</v>
      </c>
      <c r="B169" s="202" t="s">
        <v>83</v>
      </c>
      <c r="C169" s="558">
        <f>C159+7</f>
        <v>45404</v>
      </c>
      <c r="D169" s="558"/>
      <c r="E169" s="425"/>
      <c r="F169" s="427"/>
      <c r="G169" s="426"/>
    </row>
    <row r="170" spans="1:7" ht="15.75" thickBot="1" x14ac:dyDescent="0.3">
      <c r="A170" s="146"/>
      <c r="B170" s="206"/>
      <c r="C170" s="155" t="s">
        <v>19</v>
      </c>
      <c r="D170" s="155" t="s">
        <v>20</v>
      </c>
      <c r="E170" s="155" t="s">
        <v>22</v>
      </c>
      <c r="F170" s="156" t="s">
        <v>84</v>
      </c>
      <c r="G170" s="207" t="s">
        <v>21</v>
      </c>
    </row>
    <row r="171" spans="1:7" x14ac:dyDescent="0.25">
      <c r="A171" s="270">
        <f>C169</f>
        <v>45404</v>
      </c>
      <c r="B171" s="208" t="s">
        <v>66</v>
      </c>
      <c r="C171" s="150" t="str" cm="1">
        <f t="array" ref="C171">_xlfn.XLOOKUP("POD 1",INDEX('2024'!A2:S366,MATCH(A171,'2024'!A2:A366,0),0),'2024'!A2:S2,,0)</f>
        <v>Grosso</v>
      </c>
      <c r="D171" s="150" t="str" cm="1">
        <f t="array" ref="D171">_xlfn.XLOOKUP("POD 2",INDEX('2024'!A2:S366,MATCH(A171,'2024'!A2:A366,0),0),'2024'!A2:S2,,0)</f>
        <v>Landy</v>
      </c>
      <c r="E171" s="150" t="str" cm="1">
        <f t="array" ref="E171">_xlfn.XLOOKUP("Outreach",INDEX('2024'!A2:S366,MATCH(A171,'2024'!A2:A366,0),0),'2024'!A2:S2,,0)</f>
        <v>Haggerty</v>
      </c>
      <c r="F171" s="151" t="str">
        <f>INDEX('2024'!A85:S450,MATCH(A171,'2024'!A85:A450,0),4)</f>
        <v>Haggerty</v>
      </c>
      <c r="G171" s="209" t="str" cm="1">
        <f t="array" ref="G171">_xlfn.XLOOKUP("Back-up",INDEX('2024'!A2:S366,MATCH(A171,'2024'!A2:A366,0),0),'2024'!A2:S2,,0)</f>
        <v>Nagaraj</v>
      </c>
    </row>
    <row r="172" spans="1:7" x14ac:dyDescent="0.25">
      <c r="A172" s="270">
        <f>A171+1</f>
        <v>45405</v>
      </c>
      <c r="B172" s="210" t="s">
        <v>68</v>
      </c>
      <c r="C172" s="146" t="str" cm="1">
        <f t="array" ref="C172">_xlfn.XLOOKUP("POD 1",INDEX('2024'!A2:S366,MATCH(A171+1,'2024'!A2:A366,0),0),'2024'!A2:S2,,0)</f>
        <v>Nagaraj</v>
      </c>
      <c r="D172" s="146" t="str" cm="1">
        <f t="array" ref="D172">_xlfn.XLOOKUP("POD 2",INDEX('2024'!A2:S366,MATCH(A171+1,'2024'!A2:A366,0),0),'2024'!A2:S2,,0)</f>
        <v>Landy</v>
      </c>
      <c r="E172" s="146" t="str" cm="1">
        <f t="array" ref="E172">_xlfn.XLOOKUP("Outreach",INDEX('2024'!A2:S366,MATCH(A171+1,'2024'!A2:A366,0),0),'2024'!A2:S2,,0)</f>
        <v>Moore</v>
      </c>
      <c r="F172" s="154" t="str">
        <f>INDEX('2024'!A86:S451,MATCH(A172,'2024'!A86:A451,0),4)</f>
        <v>Moore</v>
      </c>
      <c r="G172" s="212" t="str" cm="1">
        <f t="array" ref="G172">_xlfn.XLOOKUP("Back-up",INDEX('2024'!A2:S366,MATCH(A171+1,'2024'!A2:A366,0),0),'2024'!A2:S2,,0)</f>
        <v>Garrett</v>
      </c>
    </row>
    <row r="173" spans="1:7" x14ac:dyDescent="0.25">
      <c r="A173" s="270">
        <f t="shared" ref="A173:A177" si="15">A172+1</f>
        <v>45406</v>
      </c>
      <c r="B173" s="210" t="s">
        <v>69</v>
      </c>
      <c r="C173" s="146" t="str" cm="1">
        <f t="array" ref="C173">_xlfn.XLOOKUP("POD 1",INDEX('2024'!A2:S366,MATCH(A171+2,'2024'!A2:A366,0),0),'2024'!A2:S2,,0)</f>
        <v>Grosso</v>
      </c>
      <c r="D173" s="146" t="str" cm="1">
        <f t="array" ref="D173">_xlfn.XLOOKUP("POD 2",INDEX('2024'!A2:S366,MATCH(A171+2,'2024'!A2:A366,0),0),'2024'!A2:S2,,0)</f>
        <v>Landy</v>
      </c>
      <c r="E173" s="146" t="str" cm="1">
        <f t="array" ref="E173">_xlfn.XLOOKUP("Outreach",INDEX('2024'!A2:S366,MATCH(A171+2,'2024'!A2:A366,0),0),'2024'!A2:S2,,0)</f>
        <v>Nagaraj</v>
      </c>
      <c r="F173" s="154" t="str">
        <f>INDEX('2024'!A87:S452,MATCH(A173,'2024'!A87:A452,0),4)</f>
        <v>Nagaraj</v>
      </c>
      <c r="G173" s="212" t="str" cm="1">
        <f t="array" ref="G173">_xlfn.XLOOKUP("Back-up",INDEX('2024'!A2:S366,MATCH(A171+2,'2024'!A2:A366,0),0),'2024'!A2:S2,,0)</f>
        <v>Justus</v>
      </c>
    </row>
    <row r="174" spans="1:7" x14ac:dyDescent="0.25">
      <c r="A174" s="270">
        <f t="shared" si="15"/>
        <v>45407</v>
      </c>
      <c r="B174" s="210" t="s">
        <v>70</v>
      </c>
      <c r="C174" s="596" t="s">
        <v>85</v>
      </c>
      <c r="D174" s="595"/>
      <c r="E174" s="597"/>
      <c r="F174" s="154" t="str">
        <f>INDEX('2024'!A88:S453,MATCH(A174,'2024'!A88:A453,0),4)</f>
        <v>Garrett</v>
      </c>
      <c r="G174" s="430"/>
    </row>
    <row r="175" spans="1:7" ht="15.75" thickBot="1" x14ac:dyDescent="0.3">
      <c r="A175" s="270">
        <f t="shared" si="15"/>
        <v>45408</v>
      </c>
      <c r="B175" s="210" t="s">
        <v>71</v>
      </c>
      <c r="C175" s="146" t="str" cm="1">
        <f t="array" ref="C175">_xlfn.XLOOKUP("POD 1",INDEX('2024'!A2:S366,MATCH(A171+4,'2024'!A2:A366,0),0),'2024'!A2:S2,,0)</f>
        <v>Grosso</v>
      </c>
      <c r="D175" s="146" t="str" cm="1">
        <f t="array" ref="D175">_xlfn.XLOOKUP("POD 2",INDEX('2024'!A2:S366,MATCH(A171+4,'2024'!A2:A366,0),0),'2024'!A2:S2,,0)</f>
        <v>Scott</v>
      </c>
      <c r="E175" s="146" t="str" cm="1">
        <f t="array" ref="E175">_xlfn.XLOOKUP("Outreach",INDEX('2024'!A2:S366,MATCH(A171+4,'2024'!A2:A366,0),0),'2024'!A2:S2,,0)</f>
        <v>Moore</v>
      </c>
      <c r="F175" s="154" t="str">
        <f>INDEX('2024'!A89:S454,MATCH(A175,'2024'!A89:A454,0),4)</f>
        <v>Moore</v>
      </c>
      <c r="G175" s="212" t="str" cm="1">
        <f t="array" ref="G175">_xlfn.XLOOKUP("Back-up",INDEX('2024'!A2:S366,MATCH(A171+4,'2024'!A2:A366,0),0),'2024'!A2:S2,,0)</f>
        <v>Haggerty</v>
      </c>
    </row>
    <row r="176" spans="1:7" x14ac:dyDescent="0.25">
      <c r="A176" s="270">
        <f t="shared" si="15"/>
        <v>45409</v>
      </c>
      <c r="B176" s="213" t="s">
        <v>72</v>
      </c>
      <c r="C176" s="200"/>
      <c r="D176" s="200"/>
      <c r="E176" s="200"/>
      <c r="F176" s="151" t="str">
        <f>INDEX('2024'!A90:S455,MATCH(A176,'2024'!A90:A455,0),4)</f>
        <v>Scott</v>
      </c>
      <c r="G176" s="214"/>
    </row>
    <row r="177" spans="1:7" ht="15.75" thickBot="1" x14ac:dyDescent="0.3">
      <c r="A177" s="270">
        <f t="shared" si="15"/>
        <v>45410</v>
      </c>
      <c r="B177" s="215" t="s">
        <v>73</v>
      </c>
      <c r="C177" s="216"/>
      <c r="D177" s="216"/>
      <c r="E177" s="216"/>
      <c r="F177" s="163" t="str">
        <f>INDEX('2024'!A91:S456,MATCH(A177,'2024'!A91:A456,0),4)</f>
        <v>Landy</v>
      </c>
      <c r="G177" s="218"/>
    </row>
    <row r="178" spans="1:7" ht="16.5" thickTop="1" thickBot="1" x14ac:dyDescent="0.3"/>
    <row r="179" spans="1:7" ht="16.5" thickTop="1" thickBot="1" x14ac:dyDescent="0.3">
      <c r="A179" t="s">
        <v>86</v>
      </c>
      <c r="B179" s="202" t="s">
        <v>83</v>
      </c>
      <c r="C179" s="558">
        <f>C169+7</f>
        <v>45411</v>
      </c>
      <c r="D179" s="558"/>
      <c r="E179" s="425"/>
      <c r="F179" s="427"/>
      <c r="G179" s="426"/>
    </row>
    <row r="180" spans="1:7" ht="15.75" thickBot="1" x14ac:dyDescent="0.3">
      <c r="A180" s="146"/>
      <c r="B180" s="206"/>
      <c r="C180" s="155" t="s">
        <v>19</v>
      </c>
      <c r="D180" s="155" t="s">
        <v>20</v>
      </c>
      <c r="E180" s="155" t="s">
        <v>22</v>
      </c>
      <c r="F180" s="156" t="s">
        <v>84</v>
      </c>
      <c r="G180" s="207" t="s">
        <v>21</v>
      </c>
    </row>
    <row r="181" spans="1:7" x14ac:dyDescent="0.25">
      <c r="A181" s="270">
        <f>C179</f>
        <v>45411</v>
      </c>
      <c r="B181" s="208" t="s">
        <v>66</v>
      </c>
      <c r="C181" s="150" t="str" cm="1">
        <f t="array" ref="C181">_xlfn.XLOOKUP("POD 1",INDEX('2024'!A2:S366,MATCH(A181,'2024'!A2:A366,0),0),'2024'!A2:S2,,0)</f>
        <v>Haggerty</v>
      </c>
      <c r="D181" s="150" t="str" cm="1">
        <f t="array" ref="D181">_xlfn.XLOOKUP("POD 2",INDEX('2024'!A2:S366,MATCH(A181,'2024'!A2:A366,0),0),'2024'!A2:S2,,0)</f>
        <v>Milford</v>
      </c>
      <c r="E181" s="150" t="str" cm="1">
        <f t="array" ref="E181">_xlfn.XLOOKUP("Outreach",INDEX('2024'!A2:S366,MATCH(A181,'2024'!A2:A366,0),0),'2024'!A2:S2,,0)</f>
        <v>Masurkar</v>
      </c>
      <c r="F181" s="151" t="str">
        <f>INDEX('2024'!A85:S450,MATCH(A181,'2024'!A85:A450,0),4)</f>
        <v>Masurkar</v>
      </c>
      <c r="G181" s="209" t="str" cm="1">
        <f t="array" ref="G181">_xlfn.XLOOKUP("Back-up",INDEX('2024'!A2:S366,MATCH(A181,'2024'!A2:A366,0),0),'2024'!A2:S2,,0)</f>
        <v>Scott</v>
      </c>
    </row>
    <row r="182" spans="1:7" x14ac:dyDescent="0.25">
      <c r="A182" s="270">
        <f>A181+1</f>
        <v>45412</v>
      </c>
      <c r="B182" s="210" t="s">
        <v>68</v>
      </c>
      <c r="C182" s="146" t="str" cm="1">
        <f t="array" ref="C182">_xlfn.XLOOKUP("POD 1",INDEX('2024'!A2:S366,MATCH(A181+1,'2024'!A2:A366,0),0),'2024'!A2:S2,,0)</f>
        <v>O'Donoghue</v>
      </c>
      <c r="D182" s="146" t="str" cm="1">
        <f t="array" ref="D182">_xlfn.XLOOKUP("POD 2",INDEX('2024'!A2:S366,MATCH(A181+1,'2024'!A2:A366,0),0),'2024'!A2:S2,,0)</f>
        <v>Milford</v>
      </c>
      <c r="E182" s="146" t="str" cm="1">
        <f t="array" ref="E182">_xlfn.XLOOKUP("Outreach",INDEX('2024'!A2:S366,MATCH(A181+1,'2024'!A2:A366,0),0),'2024'!A2:S2,,0)</f>
        <v>Gutierrez</v>
      </c>
      <c r="F182" s="154" t="str">
        <f>INDEX('2024'!A86:S451,MATCH(A182,'2024'!A86:A451,0),4)</f>
        <v>Gutierrez</v>
      </c>
      <c r="G182" s="212" t="str" cm="1">
        <f t="array" ref="G182">_xlfn.XLOOKUP("Back-up",INDEX('2024'!A2:S366,MATCH(A181+1,'2024'!A2:A366,0),0),'2024'!A2:S2,,0)</f>
        <v>Campbell</v>
      </c>
    </row>
    <row r="183" spans="1:7" x14ac:dyDescent="0.25">
      <c r="A183" s="270">
        <f t="shared" ref="A183:A187" si="16">A182+1</f>
        <v>45413</v>
      </c>
      <c r="B183" s="210" t="s">
        <v>69</v>
      </c>
      <c r="C183" s="146" t="str" cm="1">
        <f t="array" ref="C183">_xlfn.XLOOKUP("POD 1",INDEX('2024'!A2:S366,MATCH(A181+2,'2024'!A2:A366,0),0),'2024'!A2:S2,,0)</f>
        <v>Haggerty</v>
      </c>
      <c r="D183" s="146" t="str" cm="1">
        <f t="array" ref="D183">_xlfn.XLOOKUP("POD 2",INDEX('2024'!A2:S366,MATCH(A181+2,'2024'!A2:A366,0),0),'2024'!A2:S2,,0)</f>
        <v>Milford</v>
      </c>
      <c r="E183" s="146" t="str" cm="1">
        <f t="array" ref="E183">_xlfn.XLOOKUP("Outreach",INDEX('2024'!A2:S366,MATCH(A181+2,'2024'!A2:A366,0),0),'2024'!A2:S2,,0)</f>
        <v>Campbell</v>
      </c>
      <c r="F183" s="154" t="str">
        <f>INDEX('2024'!A87:S452,MATCH(A183,'2024'!A87:A452,0),4)</f>
        <v>Campbell</v>
      </c>
      <c r="G183" s="212" t="str" cm="1">
        <f t="array" ref="G183">_xlfn.XLOOKUP("Back-up",INDEX('2024'!A2:S366,MATCH(A181+2,'2024'!A2:A366,0),0),'2024'!A2:S2,,0)</f>
        <v>Justus</v>
      </c>
    </row>
    <row r="184" spans="1:7" x14ac:dyDescent="0.25">
      <c r="A184" s="270">
        <f t="shared" si="16"/>
        <v>45414</v>
      </c>
      <c r="B184" s="210" t="s">
        <v>70</v>
      </c>
      <c r="C184" s="146" t="str" cm="1">
        <f t="array" ref="C184">_xlfn.XLOOKUP("POD 1",INDEX('2024'!A2:S366,MATCH(A181+3,'2024'!A2:A366,0),0),'2024'!A2:S2,,0)</f>
        <v>Haggerty</v>
      </c>
      <c r="D184" s="146" t="str" cm="1">
        <f t="array" ref="D184">_xlfn.XLOOKUP("POD 2",INDEX('2024'!A2:S366,MATCH(A181+3,'2024'!A2:A366,0),0),'2024'!A2:S2,,0)</f>
        <v>Gutierrez</v>
      </c>
      <c r="E184" s="146" t="str" cm="1">
        <f t="array" ref="E184">_xlfn.XLOOKUP("Outreach",INDEX('2024'!A2:S366,MATCH(A181+3,'2024'!A2:A366,0),0),'2024'!A2:S2,,0)</f>
        <v>Masurkar</v>
      </c>
      <c r="F184" s="154" t="str">
        <f>INDEX('2024'!A88:S453,MATCH(A184,'2024'!A88:A453,0),4)</f>
        <v>Gutierrez</v>
      </c>
      <c r="G184" s="212" t="str" cm="1">
        <f t="array" ref="G184">_xlfn.XLOOKUP("Back-up",INDEX('2024'!A2:S366,MATCH(A181+3,'2024'!A2:A366,0),0),'2024'!A2:S2,,0)</f>
        <v>Scott</v>
      </c>
    </row>
    <row r="185" spans="1:7" ht="15.75" thickBot="1" x14ac:dyDescent="0.3">
      <c r="A185" s="270">
        <f t="shared" si="16"/>
        <v>45415</v>
      </c>
      <c r="B185" s="210" t="s">
        <v>71</v>
      </c>
      <c r="C185" s="146" t="str" cm="1">
        <f t="array" ref="C185">_xlfn.XLOOKUP("POD 1",INDEX('2024'!A2:S366,MATCH(A181+4,'2024'!A2:A366,0),0),'2024'!A2:S2,,0)</f>
        <v>Haggerty</v>
      </c>
      <c r="D185" s="146" t="str" cm="1">
        <f t="array" ref="D185">_xlfn.XLOOKUP("POD 2",INDEX('2024'!A2:S366,MATCH(A181+4,'2024'!A2:A366,0),0),'2024'!A2:S2,,0)</f>
        <v>Milford</v>
      </c>
      <c r="E185" s="146" t="str" cm="1">
        <f t="array" ref="E185">_xlfn.XLOOKUP("Outreach",INDEX('2024'!A2:S366,MATCH(A181+4,'2024'!A2:A366,0),0),'2024'!A2:S2,,0)</f>
        <v>Gutierrez</v>
      </c>
      <c r="F185" s="154" t="str">
        <f>INDEX('2024'!A89:S454,MATCH(A185,'2024'!A89:A454,0),4)</f>
        <v>Masurkar</v>
      </c>
      <c r="G185" s="212" t="str" cm="1">
        <f t="array" ref="G185">_xlfn.XLOOKUP("Back-up",INDEX('2024'!A2:S366,MATCH(A181+4,'2024'!A2:A366,0),0),'2024'!A2:S2,,0)</f>
        <v>Campbell</v>
      </c>
    </row>
    <row r="186" spans="1:7" x14ac:dyDescent="0.25">
      <c r="A186" s="270">
        <f t="shared" si="16"/>
        <v>45416</v>
      </c>
      <c r="B186" s="213" t="s">
        <v>72</v>
      </c>
      <c r="C186" s="200"/>
      <c r="D186" s="200"/>
      <c r="E186" s="200"/>
      <c r="F186" s="151" t="str">
        <f>INDEX('2024'!A90:S455,MATCH(A186,'2024'!A90:A455,0),4)</f>
        <v>Milford</v>
      </c>
      <c r="G186" s="214"/>
    </row>
    <row r="187" spans="1:7" ht="15.75" thickBot="1" x14ac:dyDescent="0.3">
      <c r="A187" s="270">
        <f t="shared" si="16"/>
        <v>45417</v>
      </c>
      <c r="B187" s="215" t="s">
        <v>73</v>
      </c>
      <c r="C187" s="216"/>
      <c r="D187" s="216"/>
      <c r="E187" s="216"/>
      <c r="F187" s="163" t="str">
        <f>INDEX('2024'!A91:S456,MATCH(A187,'2024'!A91:A456,0),4)</f>
        <v>Milford</v>
      </c>
      <c r="G187" s="218"/>
    </row>
    <row r="188" spans="1:7" ht="16.5" thickTop="1" thickBot="1" x14ac:dyDescent="0.3"/>
    <row r="189" spans="1:7" ht="16.5" thickTop="1" thickBot="1" x14ac:dyDescent="0.3">
      <c r="A189" t="s">
        <v>88</v>
      </c>
      <c r="B189" s="202" t="s">
        <v>83</v>
      </c>
      <c r="C189" s="558">
        <f>C179+7</f>
        <v>45418</v>
      </c>
      <c r="D189" s="558"/>
      <c r="E189" s="425"/>
      <c r="F189" s="427"/>
      <c r="G189" s="426"/>
    </row>
    <row r="190" spans="1:7" ht="15.75" thickBot="1" x14ac:dyDescent="0.3">
      <c r="A190" s="146"/>
      <c r="B190" s="206"/>
      <c r="C190" s="155" t="s">
        <v>19</v>
      </c>
      <c r="D190" s="155" t="s">
        <v>20</v>
      </c>
      <c r="E190" s="155" t="s">
        <v>22</v>
      </c>
      <c r="F190" s="156" t="s">
        <v>84</v>
      </c>
      <c r="G190" s="207" t="s">
        <v>21</v>
      </c>
    </row>
    <row r="191" spans="1:7" x14ac:dyDescent="0.25">
      <c r="A191" s="270">
        <f>C189</f>
        <v>45418</v>
      </c>
      <c r="B191" s="208" t="s">
        <v>66</v>
      </c>
      <c r="C191" s="428"/>
      <c r="D191" s="428"/>
      <c r="E191" s="428"/>
      <c r="F191" s="151" t="str">
        <f>INDEX('2024'!A85:S450,MATCH(A191,'2024'!A85:A450,0),4)</f>
        <v>Justus</v>
      </c>
      <c r="G191" s="429"/>
    </row>
    <row r="192" spans="1:7" x14ac:dyDescent="0.25">
      <c r="A192" s="270">
        <f>A191+1</f>
        <v>45419</v>
      </c>
      <c r="B192" s="210" t="s">
        <v>68</v>
      </c>
      <c r="C192" s="146" t="str" cm="1">
        <f t="array" ref="C192">_xlfn.XLOOKUP("POD 1",INDEX('2024'!A2:S366,MATCH(A191+1,'2024'!A2:A366,0),0),'2024'!A2:S2,,0)</f>
        <v>Nagaraj</v>
      </c>
      <c r="D192" s="146" t="str" cm="1">
        <f t="array" ref="D192">_xlfn.XLOOKUP("POD 2",INDEX('2024'!A2:S366,MATCH(A191+1,'2024'!A2:A366,0),0),'2024'!A2:S2,,0)</f>
        <v>Haggerty</v>
      </c>
      <c r="E192" s="146" t="str" cm="1">
        <f t="array" ref="E192">_xlfn.XLOOKUP("Outreach",INDEX('2024'!A2:S366,MATCH(A191+1,'2024'!A2:A366,0),0),'2024'!A2:S2,,0)</f>
        <v>Garrett</v>
      </c>
      <c r="F192" s="154" t="str">
        <f>INDEX('2024'!A86:S451,MATCH(A192,'2024'!A86:A451,0),4)</f>
        <v>Garrett</v>
      </c>
      <c r="G192" s="212" t="str" cm="1">
        <f t="array" ref="G192">_xlfn.XLOOKUP("Back-up",INDEX('2024'!A2:S366,MATCH(A191+1,'2024'!A2:A366,0),0),'2024'!A2:S2,,0)</f>
        <v>Landy</v>
      </c>
    </row>
    <row r="193" spans="1:7" x14ac:dyDescent="0.25">
      <c r="A193" s="270">
        <f t="shared" ref="A193:A197" si="17">A192+1</f>
        <v>45420</v>
      </c>
      <c r="B193" s="210" t="s">
        <v>69</v>
      </c>
      <c r="C193" s="146" t="str" cm="1">
        <f t="array" ref="C193">_xlfn.XLOOKUP("POD 1",INDEX('2024'!A2:S366,MATCH(A191+2,'2024'!A2:A366,0),0),'2024'!A2:S2,,0)</f>
        <v>Masurkar</v>
      </c>
      <c r="D193" s="146" t="str" cm="1">
        <f t="array" ref="D193">_xlfn.XLOOKUP("POD 2",INDEX('2024'!A2:S366,MATCH(A191+2,'2024'!A2:A366,0),0),'2024'!A2:S2,,0)</f>
        <v>Haggerty</v>
      </c>
      <c r="E193" s="146" t="str" cm="1">
        <f t="array" ref="E193">_xlfn.XLOOKUP("Outreach",INDEX('2024'!A2:S366,MATCH(A191+2,'2024'!A2:A366,0),0),'2024'!A2:S2,,0)</f>
        <v>Nagaraj</v>
      </c>
      <c r="F193" s="154" t="str">
        <f>INDEX('2024'!A87:S452,MATCH(A193,'2024'!A87:A452,0),4)</f>
        <v>Nagaraj</v>
      </c>
      <c r="G193" s="212" t="str" cm="1">
        <f t="array" ref="G193">_xlfn.XLOOKUP("Back-up",INDEX('2024'!A2:S366,MATCH(A191+2,'2024'!A2:A366,0),0),'2024'!A2:S2,,0)</f>
        <v>Milford</v>
      </c>
    </row>
    <row r="194" spans="1:7" x14ac:dyDescent="0.25">
      <c r="A194" s="270">
        <f t="shared" si="17"/>
        <v>45421</v>
      </c>
      <c r="B194" s="210" t="s">
        <v>70</v>
      </c>
      <c r="C194" s="146" t="str" cm="1">
        <f t="array" ref="C194">_xlfn.XLOOKUP("POD 1",INDEX('2024'!A2:S366,MATCH(A191+3,'2024'!A2:A366,0),0),'2024'!A2:S2,,0)</f>
        <v>Masurkar</v>
      </c>
      <c r="D194" s="146" t="str" cm="1">
        <f t="array" ref="D194">_xlfn.XLOOKUP("POD 2",INDEX('2024'!A2:S366,MATCH(A191+3,'2024'!A2:A366,0),0),'2024'!A2:S2,,0)</f>
        <v>Landy</v>
      </c>
      <c r="E194" s="146" t="str" cm="1">
        <f t="array" ref="E194">_xlfn.XLOOKUP("Outreach",INDEX('2024'!A2:S366,MATCH(A191+3,'2024'!A2:A366,0),0),'2024'!A2:S2,,0)</f>
        <v>Justus</v>
      </c>
      <c r="F194" s="154" t="str">
        <f>INDEX('2024'!A88:S453,MATCH(A194,'2024'!A88:A453,0),4)</f>
        <v>Justus</v>
      </c>
      <c r="G194" s="212" t="str" cm="1">
        <f t="array" ref="G194">_xlfn.XLOOKUP("Back-up",INDEX('2024'!A2:S366,MATCH(A191+3,'2024'!A2:A366,0),0),'2024'!A2:S2,,0)</f>
        <v>Milford</v>
      </c>
    </row>
    <row r="195" spans="1:7" ht="15.75" thickBot="1" x14ac:dyDescent="0.3">
      <c r="A195" s="270">
        <f t="shared" si="17"/>
        <v>45422</v>
      </c>
      <c r="B195" s="210" t="s">
        <v>71</v>
      </c>
      <c r="C195" s="146" t="str" cm="1">
        <f t="array" ref="C195">_xlfn.XLOOKUP("POD 1",INDEX('2024'!A2:S366,MATCH(A191+4,'2024'!A2:A366,0),0),'2024'!A2:S2,,0)</f>
        <v>Masurkar</v>
      </c>
      <c r="D195" s="146" t="str" cm="1">
        <f t="array" ref="D195">_xlfn.XLOOKUP("POD 2",INDEX('2024'!A2:S366,MATCH(A191+4,'2024'!A2:A366,0),0),'2024'!A2:S2,,0)</f>
        <v>Haggerty</v>
      </c>
      <c r="E195" s="146" t="str" cm="1">
        <f t="array" ref="E195">_xlfn.XLOOKUP("Outreach",INDEX('2024'!A2:S366,MATCH(A191+4,'2024'!A2:A366,0),0),'2024'!A2:S2,,0)</f>
        <v>Garrett</v>
      </c>
      <c r="F195" s="154" t="str">
        <f>INDEX('2024'!A89:S454,MATCH(A195,'2024'!A89:A454,0),4)</f>
        <v>Garrett</v>
      </c>
      <c r="G195" s="212" t="e" cm="1">
        <f t="array" ref="G195">_xlfn.XLOOKUP("Back-up",INDEX('2024'!A2:S366,MATCH(A191+4,'2024'!A2:A366,0),0),'2024'!A2:S2,,0)</f>
        <v>#N/A</v>
      </c>
    </row>
    <row r="196" spans="1:7" x14ac:dyDescent="0.25">
      <c r="A196" s="270">
        <f t="shared" si="17"/>
        <v>45423</v>
      </c>
      <c r="B196" s="213" t="s">
        <v>72</v>
      </c>
      <c r="C196" s="200"/>
      <c r="D196" s="200"/>
      <c r="E196" s="200"/>
      <c r="F196" s="151" t="str">
        <f>INDEX('2024'!A90:S455,MATCH(A196,'2024'!A90:A455,0),4)</f>
        <v>Haggerty</v>
      </c>
      <c r="G196" s="214"/>
    </row>
    <row r="197" spans="1:7" ht="15.75" thickBot="1" x14ac:dyDescent="0.3">
      <c r="A197" s="270">
        <f t="shared" si="17"/>
        <v>45424</v>
      </c>
      <c r="B197" s="215" t="s">
        <v>73</v>
      </c>
      <c r="C197" s="216"/>
      <c r="D197" s="216"/>
      <c r="E197" s="216"/>
      <c r="F197" s="163" t="str">
        <f>INDEX('2024'!A91:S456,MATCH(A197,'2024'!A91:A456,0),4)</f>
        <v>Haggerty</v>
      </c>
      <c r="G197" s="218"/>
    </row>
    <row r="198" spans="1:7" ht="16.5" thickTop="1" thickBot="1" x14ac:dyDescent="0.3"/>
    <row r="199" spans="1:7" ht="16.5" thickTop="1" thickBot="1" x14ac:dyDescent="0.3">
      <c r="A199" t="s">
        <v>89</v>
      </c>
      <c r="B199" s="202" t="s">
        <v>83</v>
      </c>
      <c r="C199" s="558">
        <f>C189+7</f>
        <v>45425</v>
      </c>
      <c r="D199" s="558"/>
      <c r="E199" s="425"/>
      <c r="F199" s="427"/>
      <c r="G199" s="426"/>
    </row>
    <row r="200" spans="1:7" ht="15.75" thickBot="1" x14ac:dyDescent="0.3">
      <c r="A200" s="146"/>
      <c r="B200" s="206"/>
      <c r="C200" s="155" t="s">
        <v>19</v>
      </c>
      <c r="D200" s="155" t="s">
        <v>20</v>
      </c>
      <c r="E200" s="155" t="s">
        <v>22</v>
      </c>
      <c r="F200" s="156" t="s">
        <v>84</v>
      </c>
      <c r="G200" s="207" t="s">
        <v>21</v>
      </c>
    </row>
    <row r="201" spans="1:7" x14ac:dyDescent="0.25">
      <c r="A201" s="270">
        <f>C199</f>
        <v>45425</v>
      </c>
      <c r="B201" s="208" t="s">
        <v>66</v>
      </c>
      <c r="C201" s="150" t="str" cm="1">
        <f t="array" ref="C201">_xlfn.XLOOKUP("POD 1",INDEX('2024'!A2:S366,MATCH(A201,'2024'!A2:A366,0),0),'2024'!A2:S2,,0)</f>
        <v>Masurkar</v>
      </c>
      <c r="D201" s="150" t="str" cm="1">
        <f t="array" ref="D201">_xlfn.XLOOKUP("POD 2",INDEX('2024'!A2:S366,MATCH(A201,'2024'!A2:A366,0),0),'2024'!A2:S2,,0)</f>
        <v>Grosso</v>
      </c>
      <c r="E201" s="150" t="str" cm="1">
        <f t="array" ref="E201">_xlfn.XLOOKUP("Outreach",INDEX('2024'!A2:S366,MATCH(A201,'2024'!A2:A366,0),0),'2024'!A2:S2,,0)</f>
        <v>Campbell</v>
      </c>
      <c r="F201" s="151" t="str">
        <f>INDEX('2024'!A85:S450,MATCH(A201,'2024'!A85:A450,0),4)</f>
        <v>Campbell</v>
      </c>
      <c r="G201" s="209" t="str" cm="1">
        <f t="array" ref="G201">_xlfn.XLOOKUP("Back-up",INDEX('2024'!A2:S366,MATCH(A201,'2024'!A2:A366,0),0),'2024'!A2:S2,,0)</f>
        <v>Landy</v>
      </c>
    </row>
    <row r="202" spans="1:7" x14ac:dyDescent="0.25">
      <c r="A202" s="270">
        <f>A201+1</f>
        <v>45426</v>
      </c>
      <c r="B202" s="210" t="s">
        <v>68</v>
      </c>
      <c r="C202" s="146" t="str" cm="1">
        <f t="array" ref="C202">_xlfn.XLOOKUP("POD 1",INDEX('2024'!A2:S366,MATCH(A201+1,'2024'!A2:A366,0),0),'2024'!A2:S2,,0)</f>
        <v>Landy</v>
      </c>
      <c r="D202" s="146" t="str" cm="1">
        <f t="array" ref="D202">_xlfn.XLOOKUP("POD 2",INDEX('2024'!A2:S366,MATCH(A201+1,'2024'!A2:A366,0),0),'2024'!A2:S2,,0)</f>
        <v>Grosso</v>
      </c>
      <c r="E202" s="146" t="str" cm="1">
        <f t="array" ref="E202">_xlfn.XLOOKUP("Outreach",INDEX('2024'!A2:S366,MATCH(A201+1,'2024'!A2:A366,0),0),'2024'!A2:S2,,0)</f>
        <v>Justus</v>
      </c>
      <c r="F202" s="154" t="str">
        <f>INDEX('2024'!A86:S451,MATCH(A202,'2024'!A86:A451,0),4)</f>
        <v>Justus</v>
      </c>
      <c r="G202" s="212" t="str" cm="1">
        <f t="array" ref="G202">_xlfn.XLOOKUP("Back-up",INDEX('2024'!A2:S366,MATCH(A201+1,'2024'!A2:A366,0),0),'2024'!A2:S2,,0)</f>
        <v>Haggerty</v>
      </c>
    </row>
    <row r="203" spans="1:7" x14ac:dyDescent="0.25">
      <c r="A203" s="270">
        <f t="shared" ref="A203:A207" si="18">A202+1</f>
        <v>45427</v>
      </c>
      <c r="B203" s="210" t="s">
        <v>69</v>
      </c>
      <c r="C203" s="146" t="str" cm="1">
        <f t="array" ref="C203">_xlfn.XLOOKUP("POD 1",INDEX('2024'!A2:S366,MATCH(A201+2,'2024'!A2:A366,0),0),'2024'!A2:S2,,0)</f>
        <v>Masurkar</v>
      </c>
      <c r="D203" s="146" t="str" cm="1">
        <f t="array" ref="D203">_xlfn.XLOOKUP("POD 2",INDEX('2024'!A2:S366,MATCH(A201+2,'2024'!A2:A366,0),0),'2024'!A2:S2,,0)</f>
        <v>Grosso</v>
      </c>
      <c r="E203" s="146" t="str" cm="1">
        <f t="array" ref="E203">_xlfn.XLOOKUP("Outreach",INDEX('2024'!A2:S366,MATCH(A201+2,'2024'!A2:A366,0),0),'2024'!A2:S2,,0)</f>
        <v>Landy</v>
      </c>
      <c r="F203" s="154" t="str">
        <f>INDEX('2024'!A87:S452,MATCH(A203,'2024'!A87:A452,0),4)</f>
        <v>Landy</v>
      </c>
      <c r="G203" s="212" t="str" cm="1">
        <f t="array" ref="G203">_xlfn.XLOOKUP("Back-up",INDEX('2024'!A2:S366,MATCH(A201+2,'2024'!A2:A366,0),0),'2024'!A2:S2,,0)</f>
        <v>Nagaraj</v>
      </c>
    </row>
    <row r="204" spans="1:7" x14ac:dyDescent="0.25">
      <c r="A204" s="270">
        <f t="shared" si="18"/>
        <v>45428</v>
      </c>
      <c r="B204" s="210" t="s">
        <v>70</v>
      </c>
      <c r="C204" s="146" t="str" cm="1">
        <f t="array" ref="C204">_xlfn.XLOOKUP("POD 1",INDEX('2024'!A2:S366,MATCH(A201+3,'2024'!A2:A366,0),0),'2024'!A2:S2,,0)</f>
        <v>Masurkar</v>
      </c>
      <c r="D204" s="146" t="str" cm="1">
        <f t="array" ref="D204">_xlfn.XLOOKUP("POD 2",INDEX('2024'!A2:S366,MATCH(A201+3,'2024'!A2:A366,0),0),'2024'!A2:S2,,0)</f>
        <v>Justus</v>
      </c>
      <c r="E204" s="146" t="str" cm="1">
        <f t="array" ref="E204">_xlfn.XLOOKUP("Outreach",INDEX('2024'!A2:S366,MATCH(A201+3,'2024'!A2:A366,0),0),'2024'!A2:S2,,0)</f>
        <v>Campbell</v>
      </c>
      <c r="F204" s="154" t="str">
        <f>INDEX('2024'!A88:S453,MATCH(A204,'2024'!A88:A453,0),4)</f>
        <v>Campbell</v>
      </c>
      <c r="G204" s="212" t="str" cm="1">
        <f t="array" ref="G204">_xlfn.XLOOKUP("Back-up",INDEX('2024'!A2:S366,MATCH(A201+3,'2024'!A2:A366,0),0),'2024'!A2:S2,,0)</f>
        <v>Nagaraj</v>
      </c>
    </row>
    <row r="205" spans="1:7" ht="15.75" thickBot="1" x14ac:dyDescent="0.3">
      <c r="A205" s="270">
        <f t="shared" si="18"/>
        <v>45429</v>
      </c>
      <c r="B205" s="210" t="s">
        <v>71</v>
      </c>
      <c r="C205" s="146" t="str" cm="1">
        <f t="array" ref="C205">_xlfn.XLOOKUP("POD 1",INDEX('2024'!A2:S366,MATCH(A201+4,'2024'!A2:A366,0),0),'2024'!A2:S2,,0)</f>
        <v>Masurkar</v>
      </c>
      <c r="D205" s="146" t="str" cm="1">
        <f t="array" ref="D205">_xlfn.XLOOKUP("POD 2",INDEX('2024'!A2:S366,MATCH(A201+4,'2024'!A2:A366,0),0),'2024'!A2:S2,,0)</f>
        <v>Grosso</v>
      </c>
      <c r="E205" s="146" t="str" cm="1">
        <f t="array" ref="E205">_xlfn.XLOOKUP("Outreach",INDEX('2024'!A2:S366,MATCH(A201+4,'2024'!A2:A366,0),0),'2024'!A2:S2,,0)</f>
        <v>Justus</v>
      </c>
      <c r="F205" s="154" t="str">
        <f>INDEX('2024'!A89:S454,MATCH(A205,'2024'!A89:A454,0),4)</f>
        <v>Justus</v>
      </c>
      <c r="G205" s="212" t="str" cm="1">
        <f t="array" ref="G205">_xlfn.XLOOKUP("Back-up",INDEX('2024'!A2:S366,MATCH(A201+4,'2024'!A2:A366,0),0),'2024'!A2:S2,,0)</f>
        <v>Nagaraj</v>
      </c>
    </row>
    <row r="206" spans="1:7" x14ac:dyDescent="0.25">
      <c r="A206" s="270">
        <f t="shared" si="18"/>
        <v>45430</v>
      </c>
      <c r="B206" s="213" t="s">
        <v>72</v>
      </c>
      <c r="C206" s="200"/>
      <c r="D206" s="200"/>
      <c r="E206" s="200"/>
      <c r="F206" s="151" t="str">
        <f>INDEX('2024'!A90:S455,MATCH(A206,'2024'!A90:A455,0),4)</f>
        <v>Grosso</v>
      </c>
      <c r="G206" s="214"/>
    </row>
    <row r="207" spans="1:7" ht="15.75" thickBot="1" x14ac:dyDescent="0.3">
      <c r="A207" s="270">
        <f t="shared" si="18"/>
        <v>45431</v>
      </c>
      <c r="B207" s="215" t="s">
        <v>73</v>
      </c>
      <c r="C207" s="216"/>
      <c r="D207" s="216"/>
      <c r="E207" s="216"/>
      <c r="F207" s="163" t="str">
        <f>INDEX('2024'!A91:S456,MATCH(A207,'2024'!A91:A456,0),4)</f>
        <v>Grosso</v>
      </c>
      <c r="G207" s="218"/>
    </row>
    <row r="208" spans="1:7" ht="16.5" thickTop="1" thickBot="1" x14ac:dyDescent="0.3"/>
    <row r="209" spans="1:7" ht="16.5" thickTop="1" thickBot="1" x14ac:dyDescent="0.3">
      <c r="A209" t="s">
        <v>82</v>
      </c>
      <c r="B209" s="202" t="s">
        <v>83</v>
      </c>
      <c r="C209" s="558">
        <f>C199+7</f>
        <v>45432</v>
      </c>
      <c r="D209" s="558"/>
      <c r="E209" s="425"/>
      <c r="F209" s="427"/>
      <c r="G209" s="426"/>
    </row>
    <row r="210" spans="1:7" ht="15.75" thickBot="1" x14ac:dyDescent="0.3">
      <c r="A210" s="146"/>
      <c r="B210" s="206"/>
      <c r="C210" s="155" t="s">
        <v>19</v>
      </c>
      <c r="D210" s="155" t="s">
        <v>20</v>
      </c>
      <c r="E210" s="155" t="s">
        <v>22</v>
      </c>
      <c r="F210" s="156" t="s">
        <v>84</v>
      </c>
      <c r="G210" s="207" t="s">
        <v>21</v>
      </c>
    </row>
    <row r="211" spans="1:7" x14ac:dyDescent="0.25">
      <c r="A211" s="270">
        <f>C209</f>
        <v>45432</v>
      </c>
      <c r="B211" s="208" t="s">
        <v>66</v>
      </c>
      <c r="C211" s="150" t="str" cm="1">
        <f t="array" ref="C211">_xlfn.XLOOKUP("POD 1",INDEX('2024'!A2:S366,MATCH(A211,'2024'!A2:A366,0),0),'2024'!A2:S2,,0)</f>
        <v>Landy</v>
      </c>
      <c r="D211" s="150" t="str" cm="1">
        <f t="array" ref="D211">_xlfn.XLOOKUP("POD 2",INDEX('2024'!A2:S366,MATCH(A211,'2024'!A2:A366,0),0),'2024'!A2:S2,,0)</f>
        <v>Moore</v>
      </c>
      <c r="E211" s="150" t="str" cm="1">
        <f t="array" ref="E211">_xlfn.XLOOKUP("Outreach",INDEX('2024'!A2:S366,MATCH(A211,'2024'!A2:A366,0),0),'2024'!A2:S2,,0)</f>
        <v>Haggerty</v>
      </c>
      <c r="F211" s="151" t="str">
        <f>INDEX('2024'!A85:S450,MATCH(A211,'2024'!A85:A450,0),4)</f>
        <v>Haggerty</v>
      </c>
      <c r="G211" s="209" t="str" cm="1">
        <f t="array" ref="G211">_xlfn.XLOOKUP("Back-up",INDEX('2024'!A2:S366,MATCH(A211,'2024'!A2:A366,0),0),'2024'!A2:S2,,0)</f>
        <v>Scott</v>
      </c>
    </row>
    <row r="212" spans="1:7" x14ac:dyDescent="0.25">
      <c r="A212" s="270">
        <f>A211+1</f>
        <v>45433</v>
      </c>
      <c r="B212" s="210" t="s">
        <v>68</v>
      </c>
      <c r="C212" s="146" t="str" cm="1">
        <f t="array" ref="C212">_xlfn.XLOOKUP("POD 1",INDEX('2024'!A2:S366,MATCH(A211+1,'2024'!A2:A366,0),0),'2024'!A2:S2,,0)</f>
        <v>Scott</v>
      </c>
      <c r="D212" s="146" t="str" cm="1">
        <f t="array" ref="D212">_xlfn.XLOOKUP("POD 2",INDEX('2024'!A2:S366,MATCH(A211+1,'2024'!A2:A366,0),0),'2024'!A2:S2,,0)</f>
        <v>Moore</v>
      </c>
      <c r="E212" s="146" t="str" cm="1">
        <f t="array" ref="E212">_xlfn.XLOOKUP("Outreach",INDEX('2024'!A2:S366,MATCH(A211+1,'2024'!A2:A366,0),0),'2024'!A2:S2,,0)</f>
        <v>Nagaraj</v>
      </c>
      <c r="F212" s="154" t="str">
        <f>INDEX('2024'!A86:S451,MATCH(A212,'2024'!A86:A451,0),4)</f>
        <v>Nagaraj</v>
      </c>
      <c r="G212" s="212" t="str" cm="1">
        <f t="array" ref="G212">_xlfn.XLOOKUP("Back-up",INDEX('2024'!A2:S366,MATCH(A211+1,'2024'!A2:A366,0),0),'2024'!A2:S2,,0)</f>
        <v>Landy</v>
      </c>
    </row>
    <row r="213" spans="1:7" x14ac:dyDescent="0.25">
      <c r="A213" s="270">
        <f t="shared" ref="A213:A217" si="19">A212+1</f>
        <v>45434</v>
      </c>
      <c r="B213" s="210" t="s">
        <v>69</v>
      </c>
      <c r="C213" s="146" t="str" cm="1">
        <f t="array" ref="C213">_xlfn.XLOOKUP("POD 1",INDEX('2024'!A2:S366,MATCH(A211+2,'2024'!A2:A366,0),0),'2024'!A2:S2,,0)</f>
        <v>Justus</v>
      </c>
      <c r="D213" s="146" t="str" cm="1">
        <f t="array" ref="D213">_xlfn.XLOOKUP("POD 2",INDEX('2024'!A2:S366,MATCH(A211+2,'2024'!A2:A366,0),0),'2024'!A2:S2,,0)</f>
        <v>Moore</v>
      </c>
      <c r="E213" s="146" t="str" cm="1">
        <f t="array" ref="E213">_xlfn.XLOOKUP("Outreach",INDEX('2024'!A2:S366,MATCH(A211+2,'2024'!A2:A366,0),0),'2024'!A2:S2,,0)</f>
        <v>Scott</v>
      </c>
      <c r="F213" s="154" t="str">
        <f>INDEX('2024'!A87:S452,MATCH(A213,'2024'!A87:A452,0),4)</f>
        <v>Scott</v>
      </c>
      <c r="G213" s="212" t="str" cm="1">
        <f t="array" ref="G213">_xlfn.XLOOKUP("Back-up",INDEX('2024'!A2:S366,MATCH(A211+2,'2024'!A2:A366,0),0),'2024'!A2:S2,,0)</f>
        <v>Grosso</v>
      </c>
    </row>
    <row r="214" spans="1:7" x14ac:dyDescent="0.25">
      <c r="A214" s="270">
        <f t="shared" si="19"/>
        <v>45435</v>
      </c>
      <c r="B214" s="210" t="s">
        <v>70</v>
      </c>
      <c r="C214" s="146" t="str" cm="1">
        <f t="array" ref="C214">_xlfn.XLOOKUP("POD 1",INDEX('2024'!A2:S366,MATCH(A211+3,'2024'!A2:A366,0),0),'2024'!A2:S2,,0)</f>
        <v>Justus</v>
      </c>
      <c r="D214" s="146" t="str" cm="1">
        <f t="array" ref="D214">_xlfn.XLOOKUP("POD 2",INDEX('2024'!A2:S366,MATCH(A211+3,'2024'!A2:A366,0),0),'2024'!A2:S2,,0)</f>
        <v>Nagaraj</v>
      </c>
      <c r="E214" s="146" t="str" cm="1">
        <f t="array" ref="E214">_xlfn.XLOOKUP("Outreach",INDEX('2024'!A2:S366,MATCH(A211+3,'2024'!A2:A366,0),0),'2024'!A2:S2,,0)</f>
        <v>Haggerty</v>
      </c>
      <c r="F214" s="154" t="str">
        <f>INDEX('2024'!A88:S453,MATCH(A214,'2024'!A88:A453,0),4)</f>
        <v>Haggerty</v>
      </c>
      <c r="G214" s="212" t="str" cm="1">
        <f t="array" ref="G214">_xlfn.XLOOKUP("Back-up",INDEX('2024'!A2:S366,MATCH(A211+3,'2024'!A2:A366,0),0),'2024'!A2:S2,,0)</f>
        <v>Landy</v>
      </c>
    </row>
    <row r="215" spans="1:7" ht="15.75" thickBot="1" x14ac:dyDescent="0.3">
      <c r="A215" s="270">
        <f t="shared" si="19"/>
        <v>45436</v>
      </c>
      <c r="B215" s="210" t="s">
        <v>71</v>
      </c>
      <c r="C215" s="146" t="str" cm="1">
        <f t="array" ref="C215">_xlfn.XLOOKUP("POD 1",INDEX('2024'!A2:S366,MATCH(A211+4,'2024'!A2:A366,0),0),'2024'!A2:S2,,0)</f>
        <v>Justus</v>
      </c>
      <c r="D215" s="146" t="str" cm="1">
        <f t="array" ref="D215">_xlfn.XLOOKUP("POD 2",INDEX('2024'!A2:S366,MATCH(A211+4,'2024'!A2:A366,0),0),'2024'!A2:S2,,0)</f>
        <v>Moore</v>
      </c>
      <c r="E215" s="146" t="str" cm="1">
        <f t="array" ref="E215">_xlfn.XLOOKUP("Outreach",INDEX('2024'!A2:S366,MATCH(A211+4,'2024'!A2:A366,0),0),'2024'!A2:S2,,0)</f>
        <v>Nagaraj</v>
      </c>
      <c r="F215" s="154" t="str">
        <f>INDEX('2024'!A89:S454,MATCH(A215,'2024'!A89:A454,0),4)</f>
        <v>Nagaraj</v>
      </c>
      <c r="G215" s="212" t="str" cm="1">
        <f t="array" ref="G215">_xlfn.XLOOKUP("Back-up",INDEX('2024'!A2:S366,MATCH(A211+4,'2024'!A2:A366,0),0),'2024'!A2:S2,,0)</f>
        <v>Grosso</v>
      </c>
    </row>
    <row r="216" spans="1:7" x14ac:dyDescent="0.25">
      <c r="A216" s="270">
        <f t="shared" si="19"/>
        <v>45437</v>
      </c>
      <c r="B216" s="213" t="s">
        <v>72</v>
      </c>
      <c r="C216" s="200"/>
      <c r="D216" s="200"/>
      <c r="E216" s="200"/>
      <c r="F216" s="151" t="str">
        <f>INDEX('2024'!A90:S455,MATCH(A216,'2024'!A90:A455,0),4)</f>
        <v>Moore</v>
      </c>
      <c r="G216" s="214"/>
    </row>
    <row r="217" spans="1:7" ht="15.75" thickBot="1" x14ac:dyDescent="0.3">
      <c r="A217" s="270">
        <f t="shared" si="19"/>
        <v>45438</v>
      </c>
      <c r="B217" s="215" t="s">
        <v>73</v>
      </c>
      <c r="C217" s="216"/>
      <c r="D217" s="216"/>
      <c r="E217" s="216"/>
      <c r="F217" s="163" t="str">
        <f>INDEX('2024'!A91:S456,MATCH(A217,'2024'!A91:A456,0),4)</f>
        <v>Moore</v>
      </c>
      <c r="G217" s="218"/>
    </row>
    <row r="218" spans="1:7" ht="16.5" thickTop="1" thickBot="1" x14ac:dyDescent="0.3"/>
    <row r="219" spans="1:7" ht="16.5" thickTop="1" thickBot="1" x14ac:dyDescent="0.3">
      <c r="A219" t="s">
        <v>86</v>
      </c>
      <c r="B219" s="202" t="s">
        <v>83</v>
      </c>
      <c r="C219" s="558">
        <f>C209+7</f>
        <v>45439</v>
      </c>
      <c r="D219" s="558"/>
      <c r="E219" s="425"/>
      <c r="F219" s="427"/>
      <c r="G219" s="426"/>
    </row>
    <row r="220" spans="1:7" ht="15.75" thickBot="1" x14ac:dyDescent="0.3">
      <c r="A220" s="146"/>
      <c r="B220" s="206"/>
      <c r="C220" s="155" t="s">
        <v>19</v>
      </c>
      <c r="D220" s="155" t="s">
        <v>20</v>
      </c>
      <c r="E220" s="155" t="s">
        <v>22</v>
      </c>
      <c r="F220" s="156" t="s">
        <v>84</v>
      </c>
      <c r="G220" s="207" t="s">
        <v>21</v>
      </c>
    </row>
    <row r="221" spans="1:7" x14ac:dyDescent="0.25">
      <c r="A221" s="270">
        <f>C219</f>
        <v>45439</v>
      </c>
      <c r="B221" s="208" t="s">
        <v>66</v>
      </c>
      <c r="C221" s="150" t="str" cm="1">
        <f t="array" ref="C221">_xlfn.XLOOKUP("POD 1",INDEX('2024'!A2:S366,MATCH(A221,'2024'!A2:A366,0),0),'2024'!A2:S2,,0)</f>
        <v>Landy</v>
      </c>
      <c r="D221" s="150" t="str" cm="1">
        <f t="array" ref="D221">_xlfn.XLOOKUP("POD 2",INDEX('2024'!A2:S366,MATCH(A221,'2024'!A2:A366,0),0),'2024'!A2:S2,,0)</f>
        <v>Gutierrez</v>
      </c>
      <c r="E221" s="150" t="str" cm="1">
        <f t="array" ref="E221">_xlfn.XLOOKUP("Outreach",INDEX('2024'!A2:S366,MATCH(A221,'2024'!A2:A366,0),0),'2024'!A2:S2,,0)</f>
        <v>Masurkar</v>
      </c>
      <c r="F221" s="151" t="str">
        <f>INDEX('2024'!A85:S450,MATCH(A221,'2024'!A85:A450,0),4)</f>
        <v>Masurkar</v>
      </c>
      <c r="G221" s="209" t="str" cm="1">
        <f t="array" ref="G221">_xlfn.XLOOKUP("Back-up",INDEX('2024'!A2:S366,MATCH(A221,'2024'!A2:A366,0),0),'2024'!A2:S2,,0)</f>
        <v>Haggerty</v>
      </c>
    </row>
    <row r="222" spans="1:7" x14ac:dyDescent="0.25">
      <c r="A222" s="270">
        <f>A221+1</f>
        <v>45440</v>
      </c>
      <c r="B222" s="210" t="s">
        <v>68</v>
      </c>
      <c r="C222" s="146" t="str" cm="1">
        <f t="array" ref="C222">_xlfn.XLOOKUP("POD 1",INDEX('2024'!A2:S366,MATCH(A221+1,'2024'!A2:A366,0),0),'2024'!A2:S2,,0)</f>
        <v>Scott</v>
      </c>
      <c r="D222" s="146" t="str" cm="1">
        <f t="array" ref="D222">_xlfn.XLOOKUP("POD 2",INDEX('2024'!A2:S366,MATCH(A221+1,'2024'!A2:A366,0),0),'2024'!A2:S2,,0)</f>
        <v>Gutierrez</v>
      </c>
      <c r="E222" s="146" t="str" cm="1">
        <f t="array" ref="E222">_xlfn.XLOOKUP("Outreach",INDEX('2024'!A2:S366,MATCH(A221+1,'2024'!A2:A366,0),0),'2024'!A2:S2,,0)</f>
        <v>Milford</v>
      </c>
      <c r="F222" s="154" t="str">
        <f>INDEX('2024'!A86:S451,MATCH(A222,'2024'!A86:A451,0),4)</f>
        <v>Milford</v>
      </c>
      <c r="G222" s="212" t="str" cm="1">
        <f t="array" ref="G222">_xlfn.XLOOKUP("Back-up",INDEX('2024'!A2:S366,MATCH(A221+1,'2024'!A2:A366,0),0),'2024'!A2:S2,,0)</f>
        <v>Landy</v>
      </c>
    </row>
    <row r="223" spans="1:7" x14ac:dyDescent="0.25">
      <c r="A223" s="270">
        <f t="shared" ref="A223:A227" si="20">A222+1</f>
        <v>45441</v>
      </c>
      <c r="B223" s="210" t="s">
        <v>69</v>
      </c>
      <c r="C223" s="146" t="str" cm="1">
        <f t="array" ref="C223">_xlfn.XLOOKUP("POD 1",INDEX('2024'!A2:S366,MATCH(A221+2,'2024'!A2:A366,0),0),'2024'!A2:S2,,0)</f>
        <v>Scott</v>
      </c>
      <c r="D223" s="146" t="str" cm="1">
        <f t="array" ref="D223">_xlfn.XLOOKUP("POD 2",INDEX('2024'!A2:S366,MATCH(A221+2,'2024'!A2:A366,0),0),'2024'!A2:S2,,0)</f>
        <v>Gutierrez</v>
      </c>
      <c r="E223" s="146" t="str" cm="1">
        <f t="array" ref="E223">_xlfn.XLOOKUP("Outreach",INDEX('2024'!A2:S366,MATCH(A221+2,'2024'!A2:A366,0),0),'2024'!A2:S2,,0)</f>
        <v>Campbell</v>
      </c>
      <c r="F223" s="154" t="str">
        <f>INDEX('2024'!A87:S452,MATCH(A223,'2024'!A87:A452,0),4)</f>
        <v>Campbell</v>
      </c>
      <c r="G223" s="212" t="str" cm="1">
        <f t="array" ref="G223">_xlfn.XLOOKUP("Back-up",INDEX('2024'!A2:S366,MATCH(A221+2,'2024'!A2:A366,0),0),'2024'!A2:S2,,0)</f>
        <v>Justus</v>
      </c>
    </row>
    <row r="224" spans="1:7" x14ac:dyDescent="0.25">
      <c r="A224" s="270">
        <f t="shared" si="20"/>
        <v>45442</v>
      </c>
      <c r="B224" s="210" t="s">
        <v>70</v>
      </c>
      <c r="C224" s="146" t="str" cm="1">
        <f t="array" ref="C224">_xlfn.XLOOKUP("POD 1",INDEX('2024'!A2:S366,MATCH(A221+3,'2024'!A2:A366,0),0),'2024'!A2:S2,,0)</f>
        <v>Scott</v>
      </c>
      <c r="D224" s="146" t="str" cm="1">
        <f t="array" ref="D224">_xlfn.XLOOKUP("POD 2",INDEX('2024'!A2:S366,MATCH(A221+3,'2024'!A2:A366,0),0),'2024'!A2:S2,,0)</f>
        <v>Milford</v>
      </c>
      <c r="E224" s="146" t="str" cm="1">
        <f t="array" ref="E224">_xlfn.XLOOKUP("Outreach",INDEX('2024'!A2:S366,MATCH(A221+3,'2024'!A2:A366,0),0),'2024'!A2:S2,,0)</f>
        <v>Masurkar</v>
      </c>
      <c r="F224" s="154" t="str">
        <f>INDEX('2024'!A88:S453,MATCH(A224,'2024'!A88:A453,0),4)</f>
        <v>Masurkar</v>
      </c>
      <c r="G224" s="212" t="str" cm="1">
        <f t="array" ref="G224">_xlfn.XLOOKUP("Back-up",INDEX('2024'!A2:S366,MATCH(A221+3,'2024'!A2:A366,0),0),'2024'!A2:S2,,0)</f>
        <v>O'Donoghue</v>
      </c>
    </row>
    <row r="225" spans="1:7" ht="15.75" thickBot="1" x14ac:dyDescent="0.3">
      <c r="A225" s="270">
        <f t="shared" si="20"/>
        <v>45443</v>
      </c>
      <c r="B225" s="210" t="s">
        <v>71</v>
      </c>
      <c r="C225" s="561" t="s">
        <v>85</v>
      </c>
      <c r="D225" s="562"/>
      <c r="E225" s="563"/>
      <c r="F225" s="154" t="str">
        <f>INDEX('2024'!A89:S454,MATCH(A225,'2024'!A89:A454,0),4)</f>
        <v>Milford</v>
      </c>
      <c r="G225" s="430"/>
    </row>
    <row r="226" spans="1:7" x14ac:dyDescent="0.25">
      <c r="A226" s="270">
        <f t="shared" si="20"/>
        <v>45444</v>
      </c>
      <c r="B226" s="213" t="s">
        <v>72</v>
      </c>
      <c r="C226" s="200"/>
      <c r="D226" s="200"/>
      <c r="E226" s="200"/>
      <c r="F226" s="151" t="str">
        <f>INDEX('2024'!A90:S455,MATCH(A226,'2024'!A90:A455,0),4)</f>
        <v>Gutierrez</v>
      </c>
      <c r="G226" s="214"/>
    </row>
    <row r="227" spans="1:7" ht="15.75" thickBot="1" x14ac:dyDescent="0.3">
      <c r="A227" s="270">
        <f t="shared" si="20"/>
        <v>45445</v>
      </c>
      <c r="B227" s="215" t="s">
        <v>73</v>
      </c>
      <c r="C227" s="216"/>
      <c r="D227" s="216"/>
      <c r="E227" s="216"/>
      <c r="F227" s="163" t="str">
        <f>INDEX('2024'!A91:S456,MATCH(A227,'2024'!A91:A456,0),4)</f>
        <v>Gutierrez</v>
      </c>
      <c r="G227" s="218"/>
    </row>
    <row r="228" spans="1:7" ht="16.5" thickTop="1" thickBot="1" x14ac:dyDescent="0.3"/>
    <row r="229" spans="1:7" ht="16.5" thickTop="1" thickBot="1" x14ac:dyDescent="0.3">
      <c r="A229" t="s">
        <v>88</v>
      </c>
      <c r="B229" s="202" t="s">
        <v>83</v>
      </c>
      <c r="C229" s="558">
        <f>C219+7</f>
        <v>45446</v>
      </c>
      <c r="D229" s="558"/>
      <c r="E229" s="425"/>
      <c r="F229" s="427"/>
      <c r="G229" s="426"/>
    </row>
    <row r="230" spans="1:7" ht="15.75" thickBot="1" x14ac:dyDescent="0.3">
      <c r="A230" s="146"/>
      <c r="B230" s="206"/>
      <c r="C230" s="155" t="s">
        <v>19</v>
      </c>
      <c r="D230" s="155" t="s">
        <v>20</v>
      </c>
      <c r="E230" s="155" t="s">
        <v>22</v>
      </c>
      <c r="F230" s="156" t="s">
        <v>84</v>
      </c>
      <c r="G230" s="207" t="s">
        <v>21</v>
      </c>
    </row>
    <row r="231" spans="1:7" x14ac:dyDescent="0.25">
      <c r="A231" s="270">
        <f>C229</f>
        <v>45446</v>
      </c>
      <c r="B231" s="208" t="s">
        <v>66</v>
      </c>
      <c r="C231" s="150" t="str" cm="1">
        <f t="array" ref="C231">_xlfn.XLOOKUP("POD 1",INDEX('2024'!A2:S366,MATCH(A231,'2024'!A2:A366,0),0),'2024'!A2:S2,,0)</f>
        <v>Haggerty</v>
      </c>
      <c r="D231" s="150" t="str" cm="1">
        <f t="array" ref="D231">_xlfn.XLOOKUP("POD 2",INDEX('2024'!A2:S366,MATCH(A231,'2024'!A2:A366,0),0),'2024'!A2:S2,,0)</f>
        <v>Masurkar</v>
      </c>
      <c r="E231" s="150" t="str" cm="1">
        <f t="array" ref="E231">_xlfn.XLOOKUP("Outreach",INDEX('2024'!A2:S366,MATCH(A231,'2024'!A2:A366,0),0),'2024'!A2:S2,,0)</f>
        <v>Marment</v>
      </c>
      <c r="F231" s="151" t="str">
        <f>INDEX('2024'!A85:S450,MATCH(A231,'2024'!A85:A450,0),4)</f>
        <v>Marment</v>
      </c>
      <c r="G231" s="209" t="str" cm="1">
        <f t="array" ref="G231">_xlfn.XLOOKUP("Back-up",INDEX('2024'!A2:S366,MATCH(A231,'2024'!A2:A366,0),0),'2024'!A2:S2,,0)</f>
        <v>Landy</v>
      </c>
    </row>
    <row r="232" spans="1:7" x14ac:dyDescent="0.25">
      <c r="A232" s="270">
        <f>A231+1</f>
        <v>45447</v>
      </c>
      <c r="B232" s="210" t="s">
        <v>68</v>
      </c>
      <c r="C232" s="146" t="str" cm="1">
        <f t="array" ref="C232">_xlfn.XLOOKUP("POD 1",INDEX('2024'!A2:S366,MATCH(A231+1,'2024'!A2:A366,0),0),'2024'!A2:S2,,0)</f>
        <v>Milford</v>
      </c>
      <c r="D232" s="146" t="str" cm="1">
        <f t="array" ref="D232">_xlfn.XLOOKUP("POD 2",INDEX('2024'!A2:S366,MATCH(A231+1,'2024'!A2:A366,0),0),'2024'!A2:S2,,0)</f>
        <v>Masurkar</v>
      </c>
      <c r="E232" s="146" t="str" cm="1">
        <f t="array" ref="E232">_xlfn.XLOOKUP("Outreach",INDEX('2024'!A2:S366,MATCH(A231+1,'2024'!A2:A366,0),0),'2024'!A2:S2,,0)</f>
        <v>Nagaraj</v>
      </c>
      <c r="F232" s="154" t="str">
        <f>INDEX('2024'!A86:S451,MATCH(A232,'2024'!A86:A451,0),4)</f>
        <v>Nagaraj</v>
      </c>
      <c r="G232" s="212" t="str" cm="1">
        <f t="array" ref="G232">_xlfn.XLOOKUP("Back-up",INDEX('2024'!A2:S366,MATCH(A231+1,'2024'!A2:A366,0),0),'2024'!A2:S2,,0)</f>
        <v>Landy</v>
      </c>
    </row>
    <row r="233" spans="1:7" x14ac:dyDescent="0.25">
      <c r="A233" s="270">
        <f t="shared" ref="A233:A237" si="21">A232+1</f>
        <v>45448</v>
      </c>
      <c r="B233" s="210" t="s">
        <v>69</v>
      </c>
      <c r="C233" s="146" t="str" cm="1">
        <f t="array" ref="C233">_xlfn.XLOOKUP("POD 1",INDEX('2024'!A2:S366,MATCH(A231+2,'2024'!A2:A366,0),0),'2024'!A2:S2,,0)</f>
        <v>Haggerty</v>
      </c>
      <c r="D233" s="146" t="str" cm="1">
        <f t="array" ref="D233">_xlfn.XLOOKUP("POD 2",INDEX('2024'!A2:S366,MATCH(A231+2,'2024'!A2:A366,0),0),'2024'!A2:S2,,0)</f>
        <v>Masurkar</v>
      </c>
      <c r="E233" s="146" t="str" cm="1">
        <f t="array" ref="E233">_xlfn.XLOOKUP("Outreach",INDEX('2024'!A2:S366,MATCH(A231+2,'2024'!A2:A366,0),0),'2024'!A2:S2,,0)</f>
        <v>Milford</v>
      </c>
      <c r="F233" s="154" t="str">
        <f>INDEX('2024'!A87:S452,MATCH(A233,'2024'!A87:A452,0),4)</f>
        <v>Milford</v>
      </c>
      <c r="G233" s="212" t="str" cm="1">
        <f t="array" ref="G233">_xlfn.XLOOKUP("Back-up",INDEX('2024'!A2:S366,MATCH(A231+2,'2024'!A2:A366,0),0),'2024'!A2:S2,,0)</f>
        <v>Landy</v>
      </c>
    </row>
    <row r="234" spans="1:7" x14ac:dyDescent="0.25">
      <c r="A234" s="270">
        <f t="shared" si="21"/>
        <v>45449</v>
      </c>
      <c r="B234" s="210" t="s">
        <v>70</v>
      </c>
      <c r="C234" s="146" t="str" cm="1">
        <f t="array" ref="C234">_xlfn.XLOOKUP("POD 1",INDEX('2024'!A2:S366,MATCH(A231+3,'2024'!A2:A366,0),0),'2024'!A2:S2,,0)</f>
        <v>Haggerty</v>
      </c>
      <c r="D234" s="146" t="str" cm="1">
        <f t="array" ref="D234">_xlfn.XLOOKUP("POD 2",INDEX('2024'!A2:S366,MATCH(A231+3,'2024'!A2:A366,0),0),'2024'!A2:S2,,0)</f>
        <v>Nagaraj</v>
      </c>
      <c r="E234" s="146" t="str" cm="1">
        <f t="array" ref="E234">_xlfn.XLOOKUP("Outreach",INDEX('2024'!A2:S366,MATCH(A231+3,'2024'!A2:A366,0),0),'2024'!A2:S2,,0)</f>
        <v>Marment</v>
      </c>
      <c r="F234" s="154" t="str">
        <f>INDEX('2024'!A88:S453,MATCH(A234,'2024'!A88:A453,0),4)</f>
        <v>Marment</v>
      </c>
      <c r="G234" s="212" t="str" cm="1">
        <f t="array" ref="G234">_xlfn.XLOOKUP("Back-up",INDEX('2024'!A2:S366,MATCH(A231+3,'2024'!A2:A366,0),0),'2024'!A2:S2,,0)</f>
        <v>Justus</v>
      </c>
    </row>
    <row r="235" spans="1:7" ht="15.75" thickBot="1" x14ac:dyDescent="0.3">
      <c r="A235" s="270">
        <f t="shared" si="21"/>
        <v>45450</v>
      </c>
      <c r="B235" s="210" t="s">
        <v>71</v>
      </c>
      <c r="C235" s="146" t="str" cm="1">
        <f t="array" ref="C235">_xlfn.XLOOKUP("POD 1",INDEX('2024'!A2:S366,MATCH(A231+4,'2024'!A2:A366,0),0),'2024'!A2:S2,,0)</f>
        <v>Haggerty</v>
      </c>
      <c r="D235" s="146" t="str" cm="1">
        <f t="array" ref="D235">_xlfn.XLOOKUP("POD 2",INDEX('2024'!A2:S366,MATCH(A231+4,'2024'!A2:A366,0),0),'2024'!A2:S2,,0)</f>
        <v>Masurkar</v>
      </c>
      <c r="E235" s="146" t="str" cm="1">
        <f t="array" ref="E235">_xlfn.XLOOKUP("Outreach",INDEX('2024'!A2:S366,MATCH(A231+4,'2024'!A2:A366,0),0),'2024'!A2:S2,,0)</f>
        <v>Nagaraj</v>
      </c>
      <c r="F235" s="154" t="str">
        <f>INDEX('2024'!A89:S454,MATCH(A235,'2024'!A89:A454,0),4)</f>
        <v>Nagaraj</v>
      </c>
      <c r="G235" s="212" t="str" cm="1">
        <f t="array" ref="G235">_xlfn.XLOOKUP("Back-up",INDEX('2024'!A2:S366,MATCH(A231+4,'2024'!A2:A366,0),0),'2024'!A2:S2,,0)</f>
        <v>Justus</v>
      </c>
    </row>
    <row r="236" spans="1:7" x14ac:dyDescent="0.25">
      <c r="A236" s="270">
        <f t="shared" si="21"/>
        <v>45451</v>
      </c>
      <c r="B236" s="213" t="s">
        <v>72</v>
      </c>
      <c r="C236" s="200"/>
      <c r="D236" s="200"/>
      <c r="E236" s="200"/>
      <c r="F236" s="151" t="str">
        <f>INDEX('2024'!A90:S455,MATCH(A236,'2024'!A90:A455,0),4)</f>
        <v>Masurkar</v>
      </c>
      <c r="G236" s="214"/>
    </row>
    <row r="237" spans="1:7" ht="15.75" thickBot="1" x14ac:dyDescent="0.3">
      <c r="A237" s="270">
        <f t="shared" si="21"/>
        <v>45452</v>
      </c>
      <c r="B237" s="215" t="s">
        <v>73</v>
      </c>
      <c r="C237" s="216"/>
      <c r="D237" s="216"/>
      <c r="E237" s="216"/>
      <c r="F237" s="163" t="str">
        <f>INDEX('2024'!A91:S456,MATCH(A237,'2024'!A91:A456,0),4)</f>
        <v>Masurkar</v>
      </c>
      <c r="G237" s="218"/>
    </row>
    <row r="238" spans="1:7" ht="16.5" thickTop="1" thickBot="1" x14ac:dyDescent="0.3"/>
    <row r="239" spans="1:7" ht="16.5" thickTop="1" thickBot="1" x14ac:dyDescent="0.3">
      <c r="A239" t="s">
        <v>89</v>
      </c>
      <c r="B239" s="202" t="s">
        <v>83</v>
      </c>
      <c r="C239" s="558">
        <f>C229+7</f>
        <v>45453</v>
      </c>
      <c r="D239" s="558"/>
      <c r="E239" s="425"/>
      <c r="F239" s="427"/>
      <c r="G239" s="426"/>
    </row>
    <row r="240" spans="1:7" ht="15.75" thickBot="1" x14ac:dyDescent="0.3">
      <c r="A240" s="146"/>
      <c r="B240" s="206"/>
      <c r="C240" s="155" t="s">
        <v>19</v>
      </c>
      <c r="D240" s="155" t="s">
        <v>20</v>
      </c>
      <c r="E240" s="155" t="s">
        <v>22</v>
      </c>
      <c r="F240" s="156" t="s">
        <v>84</v>
      </c>
      <c r="G240" s="207" t="s">
        <v>21</v>
      </c>
    </row>
    <row r="241" spans="1:7" x14ac:dyDescent="0.25">
      <c r="A241" s="270">
        <f>C239</f>
        <v>45453</v>
      </c>
      <c r="B241" s="208" t="s">
        <v>66</v>
      </c>
      <c r="C241" s="150" t="str" cm="1">
        <f t="array" ref="C241">_xlfn.XLOOKUP("POD 1",INDEX('2024'!A2:S366,MATCH(A241,'2024'!A2:A366,0),0),'2024'!A2:S2,,0)</f>
        <v>Grosso</v>
      </c>
      <c r="D241" s="150" t="str" cm="1">
        <f t="array" ref="D241">_xlfn.XLOOKUP("POD 2",INDEX('2024'!A2:S366,MATCH(A241,'2024'!A2:A366,0),0),'2024'!A2:S2,,0)</f>
        <v>Campbell</v>
      </c>
      <c r="E241" s="150" t="str" cm="1">
        <f t="array" ref="E241">_xlfn.XLOOKUP("Outreach",INDEX('2024'!A2:S366,MATCH(A241,'2024'!A2:A366,0),0),'2024'!A2:S2,,0)</f>
        <v>Justus</v>
      </c>
      <c r="F241" s="151" t="str">
        <f>INDEX('2024'!A85:S450,MATCH(A241,'2024'!A85:A450,0),4)</f>
        <v>Justus</v>
      </c>
      <c r="G241" s="209" t="str" cm="1">
        <f t="array" ref="G241">_xlfn.XLOOKUP("Back-up",INDEX('2024'!A2:S366,MATCH(A241,'2024'!A2:A366,0),0),'2024'!A2:S2,,0)</f>
        <v>Gutierrez</v>
      </c>
    </row>
    <row r="242" spans="1:7" x14ac:dyDescent="0.25">
      <c r="A242" s="270">
        <f>A241+1</f>
        <v>45454</v>
      </c>
      <c r="B242" s="210" t="s">
        <v>68</v>
      </c>
      <c r="C242" s="146" t="str" cm="1">
        <f t="array" ref="C242">_xlfn.XLOOKUP("POD 1",INDEX('2024'!A2:S366,MATCH(A241+1,'2024'!A2:A366,0),0),'2024'!A2:S2,,0)</f>
        <v>Haggerty</v>
      </c>
      <c r="D242" s="146" t="str" cm="1">
        <f t="array" ref="D242">_xlfn.XLOOKUP("POD 2",INDEX('2024'!A2:S366,MATCH(A241+1,'2024'!A2:A366,0),0),'2024'!A2:S2,,0)</f>
        <v>Campbell</v>
      </c>
      <c r="E242" s="146" t="str" cm="1">
        <f t="array" ref="E242">_xlfn.XLOOKUP("Outreach",INDEX('2024'!A2:S366,MATCH(A241+1,'2024'!A2:A366,0),0),'2024'!A2:S2,,0)</f>
        <v>Marment</v>
      </c>
      <c r="F242" s="154" t="str">
        <f>INDEX('2024'!A86:S451,MATCH(A242,'2024'!A86:A451,0),4)</f>
        <v>Marment</v>
      </c>
      <c r="G242" s="212" t="str" cm="1">
        <f t="array" ref="G242">_xlfn.XLOOKUP("Back-up",INDEX('2024'!A2:S366,MATCH(A241+1,'2024'!A2:A366,0),0),'2024'!A2:S2,,0)</f>
        <v>Gutierrez</v>
      </c>
    </row>
    <row r="243" spans="1:7" x14ac:dyDescent="0.25">
      <c r="A243" s="270">
        <f t="shared" ref="A243:A247" si="22">A242+1</f>
        <v>45455</v>
      </c>
      <c r="B243" s="210" t="s">
        <v>69</v>
      </c>
      <c r="C243" s="146" t="str" cm="1">
        <f t="array" ref="C243">_xlfn.XLOOKUP("POD 1",INDEX('2024'!A2:S366,MATCH(A241+2,'2024'!A2:A366,0),0),'2024'!A2:S2,,0)</f>
        <v>Grosso</v>
      </c>
      <c r="D243" s="146" t="str" cm="1">
        <f t="array" ref="D243">_xlfn.XLOOKUP("POD 2",INDEX('2024'!A2:S366,MATCH(A241+2,'2024'!A2:A366,0),0),'2024'!A2:S2,,0)</f>
        <v>Campbell</v>
      </c>
      <c r="E243" s="146" t="str" cm="1">
        <f t="array" ref="E243">_xlfn.XLOOKUP("Outreach",INDEX('2024'!A2:S366,MATCH(A241+2,'2024'!A2:A366,0),0),'2024'!A2:S2,,0)</f>
        <v>Haggerty</v>
      </c>
      <c r="F243" s="154" t="str">
        <f>INDEX('2024'!A87:S452,MATCH(A243,'2024'!A87:A452,0),4)</f>
        <v>Haggerty</v>
      </c>
      <c r="G243" s="212" t="str" cm="1">
        <f t="array" ref="G243">_xlfn.XLOOKUP("Back-up",INDEX('2024'!A2:S366,MATCH(A241+2,'2024'!A2:A366,0),0),'2024'!A2:S2,,0)</f>
        <v>Masurkar</v>
      </c>
    </row>
    <row r="244" spans="1:7" x14ac:dyDescent="0.25">
      <c r="A244" s="270">
        <f t="shared" si="22"/>
        <v>45456</v>
      </c>
      <c r="B244" s="210" t="s">
        <v>70</v>
      </c>
      <c r="C244" s="146" t="str" cm="1">
        <f t="array" ref="C244">_xlfn.XLOOKUP("POD 1",INDEX('2024'!A2:S366,MATCH(A241+3,'2024'!A2:A366,0),0),'2024'!A2:S2,,0)</f>
        <v>Grosso</v>
      </c>
      <c r="D244" s="146" t="str" cm="1">
        <f t="array" ref="D244">_xlfn.XLOOKUP("POD 2",INDEX('2024'!A2:S366,MATCH(A241+3,'2024'!A2:A366,0),0),'2024'!A2:S2,,0)</f>
        <v>Marment</v>
      </c>
      <c r="E244" s="146" t="str" cm="1">
        <f t="array" ref="E244">_xlfn.XLOOKUP("Outreach",INDEX('2024'!A2:S366,MATCH(A241+3,'2024'!A2:A366,0),0),'2024'!A2:S2,,0)</f>
        <v>Justus</v>
      </c>
      <c r="F244" s="154" t="str">
        <f>INDEX('2024'!A88:S453,MATCH(A244,'2024'!A88:A453,0),4)</f>
        <v>Justus</v>
      </c>
      <c r="G244" s="212" t="str" cm="1">
        <f t="array" ref="G244">_xlfn.XLOOKUP("Back-up",INDEX('2024'!A2:S366,MATCH(A241+3,'2024'!A2:A366,0),0),'2024'!A2:S2,,0)</f>
        <v>Landy</v>
      </c>
    </row>
    <row r="245" spans="1:7" ht="15.75" thickBot="1" x14ac:dyDescent="0.3">
      <c r="A245" s="270">
        <f t="shared" si="22"/>
        <v>45457</v>
      </c>
      <c r="B245" s="210" t="s">
        <v>71</v>
      </c>
      <c r="C245" s="146" t="str" cm="1">
        <f t="array" ref="C245">_xlfn.XLOOKUP("POD 1",INDEX('2024'!A2:S366,MATCH(A241+4,'2024'!A2:A366,0),0),'2024'!A2:S2,,0)</f>
        <v>Grosso</v>
      </c>
      <c r="D245" s="146" t="str" cm="1">
        <f t="array" ref="D245">_xlfn.XLOOKUP("POD 2",INDEX('2024'!A2:S366,MATCH(A241+4,'2024'!A2:A366,0),0),'2024'!A2:S2,,0)</f>
        <v>Campbell</v>
      </c>
      <c r="E245" s="146" t="str" cm="1">
        <f t="array" ref="E245">_xlfn.XLOOKUP("Outreach",INDEX('2024'!A2:S366,MATCH(A241+4,'2024'!A2:A366,0),0),'2024'!A2:S2,,0)</f>
        <v>Marment</v>
      </c>
      <c r="F245" s="154" t="str">
        <f>INDEX('2024'!A89:S454,MATCH(A245,'2024'!A89:A454,0),4)</f>
        <v>Marment</v>
      </c>
      <c r="G245" s="212" t="str" cm="1">
        <f t="array" ref="G245">_xlfn.XLOOKUP("Back-up",INDEX('2024'!A2:S366,MATCH(A241+4,'2024'!A2:A366,0),0),'2024'!A2:S2,,0)</f>
        <v>Nagaraj</v>
      </c>
    </row>
    <row r="246" spans="1:7" x14ac:dyDescent="0.25">
      <c r="A246" s="270">
        <f t="shared" si="22"/>
        <v>45458</v>
      </c>
      <c r="B246" s="213" t="s">
        <v>72</v>
      </c>
      <c r="C246" s="200"/>
      <c r="D246" s="200"/>
      <c r="E246" s="200"/>
      <c r="F246" s="151" t="str">
        <f>INDEX('2024'!A90:S455,MATCH(A246,'2024'!A90:A455,0),4)</f>
        <v>Campbell</v>
      </c>
      <c r="G246" s="214"/>
    </row>
    <row r="247" spans="1:7" ht="15.75" thickBot="1" x14ac:dyDescent="0.3">
      <c r="A247" s="270">
        <f t="shared" si="22"/>
        <v>45459</v>
      </c>
      <c r="B247" s="215" t="s">
        <v>73</v>
      </c>
      <c r="C247" s="216"/>
      <c r="D247" s="216"/>
      <c r="E247" s="216"/>
      <c r="F247" s="163" t="str">
        <f>INDEX('2024'!A91:S456,MATCH(A247,'2024'!A91:A456,0),4)</f>
        <v>Campbell</v>
      </c>
      <c r="G247" s="218"/>
    </row>
    <row r="248" spans="1:7" ht="16.5" thickTop="1" thickBot="1" x14ac:dyDescent="0.3"/>
    <row r="249" spans="1:7" ht="16.5" thickTop="1" thickBot="1" x14ac:dyDescent="0.3">
      <c r="A249" t="s">
        <v>82</v>
      </c>
      <c r="B249" s="202" t="s">
        <v>83</v>
      </c>
      <c r="C249" s="558">
        <f>C239+7</f>
        <v>45460</v>
      </c>
      <c r="D249" s="558"/>
      <c r="E249" s="425"/>
      <c r="F249" s="427"/>
      <c r="G249" s="426"/>
    </row>
    <row r="250" spans="1:7" ht="15.75" thickBot="1" x14ac:dyDescent="0.3">
      <c r="A250" s="146"/>
      <c r="B250" s="206"/>
      <c r="C250" s="155" t="s">
        <v>19</v>
      </c>
      <c r="D250" s="155" t="s">
        <v>20</v>
      </c>
      <c r="E250" s="155" t="s">
        <v>22</v>
      </c>
      <c r="F250" s="156" t="s">
        <v>84</v>
      </c>
      <c r="G250" s="207" t="s">
        <v>21</v>
      </c>
    </row>
    <row r="251" spans="1:7" x14ac:dyDescent="0.25">
      <c r="A251" s="270">
        <f>C249</f>
        <v>45460</v>
      </c>
      <c r="B251" s="208" t="s">
        <v>66</v>
      </c>
      <c r="C251" s="150" t="str" cm="1">
        <f t="array" ref="C251">_xlfn.XLOOKUP("POD 1",INDEX('2024'!A2:S366,MATCH(A251,'2024'!A2:A366,0),0),'2024'!A2:S2,,0)</f>
        <v>Justus</v>
      </c>
      <c r="D251" s="150" t="str" cm="1">
        <f t="array" ref="D251">_xlfn.XLOOKUP("POD 2",INDEX('2024'!A2:S366,MATCH(A251,'2024'!A2:A366,0),0),'2024'!A2:S2,,0)</f>
        <v>Landy</v>
      </c>
      <c r="E251" s="150" t="str" cm="1">
        <f t="array" ref="E251">_xlfn.XLOOKUP("Outreach",INDEX('2024'!A2:S366,MATCH(A251,'2024'!A2:A366,0),0),'2024'!A2:S2,,0)</f>
        <v>Grosso</v>
      </c>
      <c r="F251" s="151" t="str">
        <f>INDEX('2024'!A85:S450,MATCH(A251,'2024'!A85:A450,0),4)</f>
        <v>Grosso</v>
      </c>
      <c r="G251" s="209" t="str" cm="1">
        <f t="array" ref="G251">_xlfn.XLOOKUP("Back-up",INDEX('2024'!A2:S366,MATCH(A251,'2024'!A2:A366,0),0),'2024'!A2:S2,,0)</f>
        <v>Moore</v>
      </c>
    </row>
    <row r="252" spans="1:7" x14ac:dyDescent="0.25">
      <c r="A252" s="270">
        <f>A251+1</f>
        <v>45461</v>
      </c>
      <c r="B252" s="210" t="s">
        <v>68</v>
      </c>
      <c r="C252" s="146" t="str" cm="1">
        <f t="array" ref="C252">_xlfn.XLOOKUP("POD 1",INDEX('2024'!A2:S366,MATCH(A251+1,'2024'!A2:A366,0),0),'2024'!A2:S2,,0)</f>
        <v>Moore</v>
      </c>
      <c r="D252" s="146" t="str" cm="1">
        <f t="array" ref="D252">_xlfn.XLOOKUP("POD 2",INDEX('2024'!A2:S366,MATCH(A251+1,'2024'!A2:A366,0),0),'2024'!A2:S2,,0)</f>
        <v>Landy</v>
      </c>
      <c r="E252" s="146" t="str" cm="1">
        <f t="array" ref="E252">_xlfn.XLOOKUP("Outreach",INDEX('2024'!A2:S366,MATCH(A251+1,'2024'!A2:A366,0),0),'2024'!A2:S2,,0)</f>
        <v>Nagaraj</v>
      </c>
      <c r="F252" s="154" t="str">
        <f>INDEX('2024'!A86:S451,MATCH(A252,'2024'!A86:A451,0),4)</f>
        <v>Nagaraj</v>
      </c>
      <c r="G252" s="212" t="str" cm="1">
        <f t="array" ref="G252">_xlfn.XLOOKUP("Back-up",INDEX('2024'!A2:S366,MATCH(A251+1,'2024'!A2:A366,0),0),'2024'!A2:S2,,0)</f>
        <v>Haggerty</v>
      </c>
    </row>
    <row r="253" spans="1:7" x14ac:dyDescent="0.25">
      <c r="A253" s="270">
        <f t="shared" ref="A253:A257" si="23">A252+1</f>
        <v>45462</v>
      </c>
      <c r="B253" s="210" t="s">
        <v>69</v>
      </c>
      <c r="C253" s="146" t="str" cm="1">
        <f t="array" ref="C253">_xlfn.XLOOKUP("POD 1",INDEX('2024'!A2:S366,MATCH(A251+2,'2024'!A2:A366,0),0),'2024'!A2:S2,,0)</f>
        <v>Justus</v>
      </c>
      <c r="D253" s="146" t="str" cm="1">
        <f t="array" ref="D253">_xlfn.XLOOKUP("POD 2",INDEX('2024'!A2:S366,MATCH(A251+2,'2024'!A2:A366,0),0),'2024'!A2:S2,,0)</f>
        <v>Landy</v>
      </c>
      <c r="E253" s="146" t="str" cm="1">
        <f t="array" ref="E253">_xlfn.XLOOKUP("Outreach",INDEX('2024'!A2:S366,MATCH(A251+2,'2024'!A2:A366,0),0),'2024'!A2:S2,,0)</f>
        <v>Moore</v>
      </c>
      <c r="F253" s="154" t="str">
        <f>INDEX('2024'!A87:S452,MATCH(A253,'2024'!A87:A452,0),4)</f>
        <v>Moore</v>
      </c>
      <c r="G253" s="212" t="str" cm="1">
        <f t="array" ref="G253">_xlfn.XLOOKUP("Back-up",INDEX('2024'!A2:S366,MATCH(A251+2,'2024'!A2:A366,0),0),'2024'!A2:S2,,0)</f>
        <v>Scott</v>
      </c>
    </row>
    <row r="254" spans="1:7" x14ac:dyDescent="0.25">
      <c r="A254" s="270">
        <f t="shared" si="23"/>
        <v>45463</v>
      </c>
      <c r="B254" s="210" t="s">
        <v>70</v>
      </c>
      <c r="C254" s="146" t="str" cm="1">
        <f t="array" ref="C254">_xlfn.XLOOKUP("POD 1",INDEX('2024'!A2:S366,MATCH(A251+3,'2024'!A2:A366,0),0),'2024'!A2:S2,,0)</f>
        <v>Justus</v>
      </c>
      <c r="D254" s="146" t="str" cm="1">
        <f t="array" ref="D254">_xlfn.XLOOKUP("POD 2",INDEX('2024'!A2:S366,MATCH(A251+3,'2024'!A2:A366,0),0),'2024'!A2:S2,,0)</f>
        <v>Scott</v>
      </c>
      <c r="E254" s="146" t="str" cm="1">
        <f t="array" ref="E254">_xlfn.XLOOKUP("Outreach",INDEX('2024'!A2:S366,MATCH(A251+3,'2024'!A2:A366,0),0),'2024'!A2:S2,,0)</f>
        <v>Grosso</v>
      </c>
      <c r="F254" s="154" t="str">
        <f>INDEX('2024'!A88:S453,MATCH(A254,'2024'!A88:A453,0),4)</f>
        <v>Grosso</v>
      </c>
      <c r="G254" s="212" t="str" cm="1">
        <f t="array" ref="G254">_xlfn.XLOOKUP("Back-up",INDEX('2024'!A2:S366,MATCH(A251+3,'2024'!A2:A366,0),0),'2024'!A2:S2,,0)</f>
        <v>Nagaraj</v>
      </c>
    </row>
    <row r="255" spans="1:7" ht="15.75" thickBot="1" x14ac:dyDescent="0.3">
      <c r="A255" s="270">
        <f t="shared" si="23"/>
        <v>45464</v>
      </c>
      <c r="B255" s="210" t="s">
        <v>71</v>
      </c>
      <c r="C255" s="146" t="str" cm="1">
        <f t="array" ref="C255">_xlfn.XLOOKUP("POD 1",INDEX('2024'!A2:S366,MATCH(A251+4,'2024'!A2:A366,0),0),'2024'!A2:S2,,0)</f>
        <v>Justus</v>
      </c>
      <c r="D255" s="146" t="str" cm="1">
        <f t="array" ref="D255">_xlfn.XLOOKUP("POD 2",INDEX('2024'!A2:S366,MATCH(A251+4,'2024'!A2:A366,0),0),'2024'!A2:S2,,0)</f>
        <v>Scott</v>
      </c>
      <c r="E255" s="146" t="str" cm="1">
        <f t="array" ref="E255">_xlfn.XLOOKUP("Outreach",INDEX('2024'!A2:S366,MATCH(A251+4,'2024'!A2:A366,0),0),'2024'!A2:S2,,0)</f>
        <v>Nagaraj</v>
      </c>
      <c r="F255" s="154" t="str">
        <f>INDEX('2024'!A89:S454,MATCH(A255,'2024'!A89:A454,0),4)</f>
        <v>Nagaraj</v>
      </c>
      <c r="G255" s="212" t="str" cm="1">
        <f t="array" ref="G255">_xlfn.XLOOKUP("Back-up",INDEX('2024'!A2:S366,MATCH(A251+4,'2024'!A2:A366,0),0),'2024'!A2:S2,,0)</f>
        <v>Haggerty</v>
      </c>
    </row>
    <row r="256" spans="1:7" x14ac:dyDescent="0.25">
      <c r="A256" s="270">
        <f t="shared" si="23"/>
        <v>45465</v>
      </c>
      <c r="B256" s="213" t="s">
        <v>72</v>
      </c>
      <c r="C256" s="200"/>
      <c r="D256" s="200"/>
      <c r="E256" s="200"/>
      <c r="F256" s="151" t="str">
        <f>INDEX('2024'!A90:S455,MATCH(A256,'2024'!A90:A455,0),4)</f>
        <v>Landy</v>
      </c>
      <c r="G256" s="214"/>
    </row>
    <row r="257" spans="1:7" ht="15.75" thickBot="1" x14ac:dyDescent="0.3">
      <c r="A257" s="270">
        <f t="shared" si="23"/>
        <v>45466</v>
      </c>
      <c r="B257" s="215" t="s">
        <v>73</v>
      </c>
      <c r="C257" s="216"/>
      <c r="D257" s="216"/>
      <c r="E257" s="216"/>
      <c r="F257" s="163" t="str">
        <f>INDEX('2024'!A91:S456,MATCH(A257,'2024'!A91:A456,0),4)</f>
        <v>Scott</v>
      </c>
      <c r="G257" s="218"/>
    </row>
    <row r="258" spans="1:7" ht="16.5" thickTop="1" thickBot="1" x14ac:dyDescent="0.3"/>
    <row r="259" spans="1:7" ht="16.5" thickTop="1" thickBot="1" x14ac:dyDescent="0.3">
      <c r="A259" t="s">
        <v>86</v>
      </c>
      <c r="B259" s="202" t="s">
        <v>83</v>
      </c>
      <c r="C259" s="558">
        <f>C249+7</f>
        <v>45467</v>
      </c>
      <c r="D259" s="558"/>
      <c r="E259" s="425"/>
      <c r="F259" s="427"/>
      <c r="G259" s="426"/>
    </row>
    <row r="260" spans="1:7" ht="15.75" thickBot="1" x14ac:dyDescent="0.3">
      <c r="A260" s="146"/>
      <c r="B260" s="206"/>
      <c r="C260" s="155" t="s">
        <v>19</v>
      </c>
      <c r="D260" s="155" t="s">
        <v>20</v>
      </c>
      <c r="E260" s="155" t="s">
        <v>22</v>
      </c>
      <c r="F260" s="156" t="s">
        <v>84</v>
      </c>
      <c r="G260" s="207" t="s">
        <v>21</v>
      </c>
    </row>
    <row r="261" spans="1:7" x14ac:dyDescent="0.25">
      <c r="A261" s="270">
        <f>C259</f>
        <v>45467</v>
      </c>
      <c r="B261" s="208" t="s">
        <v>66</v>
      </c>
      <c r="C261" s="150" t="str" cm="1">
        <f t="array" ref="C261">_xlfn.XLOOKUP("POD 1",INDEX('2024'!A2:S366,MATCH(A261,'2024'!A2:A366,0),0),'2024'!A2:S2,,0)</f>
        <v>Milford</v>
      </c>
      <c r="D261" s="150" t="str" cm="1">
        <f t="array" ref="D261">_xlfn.XLOOKUP("POD 2",INDEX('2024'!A2:S366,MATCH(A261,'2024'!A2:A366,0),0),'2024'!A2:S2,,0)</f>
        <v>Justus</v>
      </c>
      <c r="E261" s="150" t="str" cm="1">
        <f t="array" ref="E261">_xlfn.XLOOKUP("Outreach",INDEX('2024'!A2:S366,MATCH(A261,'2024'!A2:A366,0),0),'2024'!A2:S2,,0)</f>
        <v>Haggerty</v>
      </c>
      <c r="F261" s="151" t="str">
        <f>INDEX('2024'!A85:S450,MATCH(A261,'2024'!A85:A450,0),4)</f>
        <v>Haggerty</v>
      </c>
      <c r="G261" s="209" t="str" cm="1">
        <f t="array" ref="G261">_xlfn.XLOOKUP("Back-up",INDEX('2024'!A2:S366,MATCH(A261,'2024'!A2:A366,0),0),'2024'!A2:S2,,0)</f>
        <v>Gutierrez</v>
      </c>
    </row>
    <row r="262" spans="1:7" x14ac:dyDescent="0.25">
      <c r="A262" s="270">
        <f>A261+1</f>
        <v>45468</v>
      </c>
      <c r="B262" s="210" t="s">
        <v>68</v>
      </c>
      <c r="C262" s="146" t="str" cm="1">
        <f t="array" ref="C262">_xlfn.XLOOKUP("POD 1",INDEX('2024'!A2:S366,MATCH(A261+1,'2024'!A2:A366,0),0),'2024'!A2:S2,,0)</f>
        <v>O'Donoghue</v>
      </c>
      <c r="D262" s="146" t="str" cm="1">
        <f t="array" ref="D262">_xlfn.XLOOKUP("POD 2",INDEX('2024'!A2:S366,MATCH(A261+1,'2024'!A2:A366,0),0),'2024'!A2:S2,,0)</f>
        <v>Justus</v>
      </c>
      <c r="E262" s="146" t="str" cm="1">
        <f t="array" ref="E262">_xlfn.XLOOKUP("Outreach",INDEX('2024'!A2:S366,MATCH(A261+1,'2024'!A2:A366,0),0),'2024'!A2:S2,,0)</f>
        <v>Campbell</v>
      </c>
      <c r="F262" s="154" t="str">
        <f>INDEX('2024'!A86:S451,MATCH(A262,'2024'!A86:A451,0),4)</f>
        <v>Campbell</v>
      </c>
      <c r="G262" s="212" t="str" cm="1">
        <f t="array" ref="G262">_xlfn.XLOOKUP("Back-up",INDEX('2024'!A2:S366,MATCH(A261+1,'2024'!A2:A366,0),0),'2024'!A2:S2,,0)</f>
        <v>Masurkar</v>
      </c>
    </row>
    <row r="263" spans="1:7" x14ac:dyDescent="0.25">
      <c r="A263" s="270">
        <f t="shared" ref="A263:A267" si="24">A262+1</f>
        <v>45469</v>
      </c>
      <c r="B263" s="210" t="s">
        <v>69</v>
      </c>
      <c r="C263" s="146" t="str" cm="1">
        <f t="array" ref="C263">_xlfn.XLOOKUP("POD 1",INDEX('2024'!A2:S366,MATCH(A261+2,'2024'!A2:A366,0),0),'2024'!A2:S2,,0)</f>
        <v>Milford</v>
      </c>
      <c r="D263" s="146" t="str" cm="1">
        <f t="array" ref="D263">_xlfn.XLOOKUP("POD 2",INDEX('2024'!A2:S366,MATCH(A261+2,'2024'!A2:A366,0),0),'2024'!A2:S2,,0)</f>
        <v>Justus</v>
      </c>
      <c r="E263" s="146" t="str" cm="1">
        <f t="array" ref="E263">_xlfn.XLOOKUP("Outreach",INDEX('2024'!A2:S366,MATCH(A261+2,'2024'!A2:A366,0),0),'2024'!A2:S2,,0)</f>
        <v>O'Donoghue</v>
      </c>
      <c r="F263" s="154" t="str">
        <f>INDEX('2024'!A87:S452,MATCH(A263,'2024'!A87:A452,0),4)</f>
        <v>O'Donoghue</v>
      </c>
      <c r="G263" s="212" t="str" cm="1">
        <f t="array" ref="G263">_xlfn.XLOOKUP("Back-up",INDEX('2024'!A2:S366,MATCH(A261+2,'2024'!A2:A366,0),0),'2024'!A2:S2,,0)</f>
        <v>Scott</v>
      </c>
    </row>
    <row r="264" spans="1:7" x14ac:dyDescent="0.25">
      <c r="A264" s="270">
        <f t="shared" si="24"/>
        <v>45470</v>
      </c>
      <c r="B264" s="210" t="s">
        <v>70</v>
      </c>
      <c r="C264" s="146" t="str" cm="1">
        <f t="array" ref="C264">_xlfn.XLOOKUP("POD 1",INDEX('2024'!A2:S366,MATCH(A261+3,'2024'!A2:A366,0),0),'2024'!A2:S2,,0)</f>
        <v>Milford</v>
      </c>
      <c r="D264" s="146" t="str" cm="1">
        <f t="array" ref="D264">_xlfn.XLOOKUP("POD 2",INDEX('2024'!A2:S366,MATCH(A261+3,'2024'!A2:A366,0),0),'2024'!A2:S2,,0)</f>
        <v>Campbell</v>
      </c>
      <c r="E264" s="146" t="str" cm="1">
        <f t="array" ref="E264">_xlfn.XLOOKUP("Outreach",INDEX('2024'!A2:S366,MATCH(A261+3,'2024'!A2:A366,0),0),'2024'!A2:S2,,0)</f>
        <v>Haggerty</v>
      </c>
      <c r="F264" s="154" t="str">
        <f>INDEX('2024'!A88:S453,MATCH(A264,'2024'!A88:A453,0),4)</f>
        <v>Haggerty</v>
      </c>
      <c r="G264" s="212" t="str" cm="1">
        <f t="array" ref="G264">_xlfn.XLOOKUP("Back-up",INDEX('2024'!A2:S366,MATCH(A261+3,'2024'!A2:A366,0),0),'2024'!A2:S2,,0)</f>
        <v>Landy</v>
      </c>
    </row>
    <row r="265" spans="1:7" ht="15.75" thickBot="1" x14ac:dyDescent="0.3">
      <c r="A265" s="270">
        <f t="shared" si="24"/>
        <v>45471</v>
      </c>
      <c r="B265" s="210" t="s">
        <v>71</v>
      </c>
      <c r="C265" s="146" t="str" cm="1">
        <f t="array" ref="C265">_xlfn.XLOOKUP("POD 1",INDEX('2024'!A2:S366,MATCH(A261+4,'2024'!A2:A366,0),0),'2024'!A2:S2,,0)</f>
        <v>Milford</v>
      </c>
      <c r="D265" s="146" t="str" cm="1">
        <f t="array" ref="D265">_xlfn.XLOOKUP("POD 2",INDEX('2024'!A2:S366,MATCH(A261+4,'2024'!A2:A366,0),0),'2024'!A2:S2,,0)</f>
        <v>Justus</v>
      </c>
      <c r="E265" s="146" t="str" cm="1">
        <f t="array" ref="E265">_xlfn.XLOOKUP("Outreach",INDEX('2024'!A2:S366,MATCH(A261+4,'2024'!A2:A366,0),0),'2024'!A2:S2,,0)</f>
        <v>Campbell</v>
      </c>
      <c r="F265" s="154" t="str">
        <f>INDEX('2024'!A89:S454,MATCH(A265,'2024'!A89:A454,0),4)</f>
        <v>Campbell</v>
      </c>
      <c r="G265" s="212" t="str" cm="1">
        <f t="array" ref="G265">_xlfn.XLOOKUP("Back-up",INDEX('2024'!A2:S366,MATCH(A261+4,'2024'!A2:A366,0),0),'2024'!A2:S2,,0)</f>
        <v>Masurkar</v>
      </c>
    </row>
    <row r="266" spans="1:7" x14ac:dyDescent="0.25">
      <c r="A266" s="270">
        <f t="shared" si="24"/>
        <v>45472</v>
      </c>
      <c r="B266" s="213" t="s">
        <v>72</v>
      </c>
      <c r="C266" s="200"/>
      <c r="D266" s="200"/>
      <c r="E266" s="200"/>
      <c r="F266" s="151" t="str">
        <f>INDEX('2024'!A90:S455,MATCH(A266,'2024'!A90:A455,0),4)</f>
        <v>Justus</v>
      </c>
      <c r="G266" s="214"/>
    </row>
    <row r="267" spans="1:7" ht="15.75" thickBot="1" x14ac:dyDescent="0.3">
      <c r="A267" s="270">
        <f t="shared" si="24"/>
        <v>45473</v>
      </c>
      <c r="B267" s="215" t="s">
        <v>73</v>
      </c>
      <c r="C267" s="216"/>
      <c r="D267" s="216"/>
      <c r="E267" s="216"/>
      <c r="F267" s="163" t="str">
        <f>INDEX('2024'!A91:S456,MATCH(A267,'2024'!A91:A456,0),4)</f>
        <v>Justus</v>
      </c>
      <c r="G267" s="218"/>
    </row>
    <row r="268" spans="1:7" ht="16.5" thickTop="1" thickBot="1" x14ac:dyDescent="0.3"/>
    <row r="269" spans="1:7" ht="16.5" thickTop="1" thickBot="1" x14ac:dyDescent="0.3">
      <c r="A269" t="s">
        <v>88</v>
      </c>
      <c r="B269" s="202" t="s">
        <v>83</v>
      </c>
      <c r="C269" s="558">
        <f>C259+7</f>
        <v>45474</v>
      </c>
      <c r="D269" s="558"/>
      <c r="E269" s="425"/>
      <c r="F269" s="427"/>
      <c r="G269" s="426"/>
    </row>
    <row r="270" spans="1:7" ht="15.75" thickBot="1" x14ac:dyDescent="0.3">
      <c r="A270" s="146"/>
      <c r="B270" s="206"/>
      <c r="C270" s="155" t="s">
        <v>19</v>
      </c>
      <c r="D270" s="155" t="s">
        <v>20</v>
      </c>
      <c r="E270" s="155" t="s">
        <v>22</v>
      </c>
      <c r="F270" s="156" t="s">
        <v>84</v>
      </c>
      <c r="G270" s="207" t="s">
        <v>21</v>
      </c>
    </row>
    <row r="271" spans="1:7" x14ac:dyDescent="0.25">
      <c r="A271" s="270">
        <f>C269</f>
        <v>45474</v>
      </c>
      <c r="B271" s="208" t="s">
        <v>66</v>
      </c>
      <c r="C271" s="150" t="str" cm="1">
        <f t="array" ref="C271">_xlfn.XLOOKUP("POD 1",INDEX('2024'!A2:S366,MATCH(A271,'2024'!A2:A366,0),0),'2024'!A2:S2,,0)</f>
        <v>Haggerty</v>
      </c>
      <c r="D271" s="150" t="str" cm="1">
        <f t="array" ref="D271">_xlfn.XLOOKUP("POD 2",INDEX('2024'!A2:S366,MATCH(A271,'2024'!A2:A366,0),0),'2024'!A2:S2,,0)</f>
        <v>Marment</v>
      </c>
      <c r="E271" s="150" t="str" cm="1">
        <f t="array" ref="E271">_xlfn.XLOOKUP("Outreach",INDEX('2024'!A2:S366,MATCH(A271,'2024'!A2:A366,0),0),'2024'!A2:S2,,0)</f>
        <v>Nagaraj</v>
      </c>
      <c r="F271" s="151" t="str">
        <f>INDEX('2024'!A85:S450,MATCH(A271,'2024'!A85:A450,0),4)</f>
        <v>Nagaraj</v>
      </c>
      <c r="G271" s="209" t="str" cm="1">
        <f t="array" ref="G271">_xlfn.XLOOKUP("Back-up",INDEX('2024'!A2:S366,MATCH(A271,'2024'!A2:A366,0),0),'2024'!A2:S2,,0)</f>
        <v>Landy</v>
      </c>
    </row>
    <row r="272" spans="1:7" x14ac:dyDescent="0.25">
      <c r="A272" s="270">
        <f>A271+1</f>
        <v>45475</v>
      </c>
      <c r="B272" s="210" t="s">
        <v>68</v>
      </c>
      <c r="C272" s="146" t="str" cm="1">
        <f t="array" ref="C272">_xlfn.XLOOKUP("POD 1",INDEX('2024'!A2:S366,MATCH(A271+1,'2024'!A2:A366,0),0),'2024'!A2:S2,,0)</f>
        <v>Landy</v>
      </c>
      <c r="D272" s="146" t="str" cm="1">
        <f t="array" ref="D272">_xlfn.XLOOKUP("POD 2",INDEX('2024'!A2:S366,MATCH(A271+1,'2024'!A2:A366,0),0),'2024'!A2:S2,,0)</f>
        <v>Marment</v>
      </c>
      <c r="E272" s="146" t="str" cm="1">
        <f t="array" ref="E272">_xlfn.XLOOKUP("Outreach",INDEX('2024'!A2:S366,MATCH(A271+1,'2024'!A2:A366,0),0),'2024'!A2:S2,,0)</f>
        <v>Masurkar</v>
      </c>
      <c r="F272" s="154" t="str">
        <f>INDEX('2024'!A86:S451,MATCH(A272,'2024'!A86:A451,0),4)</f>
        <v>Garrett</v>
      </c>
      <c r="G272" s="212" t="str" cm="1">
        <f t="array" ref="G272">_xlfn.XLOOKUP("Back-up",INDEX('2024'!A2:S366,MATCH(A271+1,'2024'!A2:A366,0),0),'2024'!A2:S2,,0)</f>
        <v>Garrett</v>
      </c>
    </row>
    <row r="273" spans="1:7" x14ac:dyDescent="0.25">
      <c r="A273" s="270">
        <f t="shared" ref="A273:A277" si="25">A272+1</f>
        <v>45476</v>
      </c>
      <c r="B273" s="210" t="s">
        <v>69</v>
      </c>
      <c r="C273" s="146" t="str" cm="1">
        <f t="array" ref="C273">_xlfn.XLOOKUP("POD 1",INDEX('2024'!A2:S366,MATCH(A271+2,'2024'!A2:A366,0),0),'2024'!A2:S2,,0)</f>
        <v>Haggerty</v>
      </c>
      <c r="D273" s="146" t="str" cm="1">
        <f t="array" ref="D273">_xlfn.XLOOKUP("POD 2",INDEX('2024'!A2:S366,MATCH(A271+2,'2024'!A2:A366,0),0),'2024'!A2:S2,,0)</f>
        <v>Marment</v>
      </c>
      <c r="E273" s="146" t="str" cm="1">
        <f t="array" ref="E273">_xlfn.XLOOKUP("Outreach",INDEX('2024'!A2:S366,MATCH(A271+2,'2024'!A2:A366,0),0),'2024'!A2:S2,,0)</f>
        <v>Landy</v>
      </c>
      <c r="F273" s="154" t="str">
        <f>INDEX('2024'!A87:S452,MATCH(A273,'2024'!A87:A452,0),4)</f>
        <v>Landy</v>
      </c>
      <c r="G273" s="212" t="str" cm="1">
        <f t="array" ref="G273">_xlfn.XLOOKUP("Back-up",INDEX('2024'!A2:S366,MATCH(A271+2,'2024'!A2:A366,0),0),'2024'!A2:S2,,0)</f>
        <v>Justus</v>
      </c>
    </row>
    <row r="274" spans="1:7" x14ac:dyDescent="0.25">
      <c r="A274" s="270">
        <f t="shared" si="25"/>
        <v>45477</v>
      </c>
      <c r="B274" s="210" t="s">
        <v>70</v>
      </c>
      <c r="C274" s="146" t="str" cm="1">
        <f t="array" ref="C274">_xlfn.XLOOKUP("POD 1",INDEX('2024'!A2:S366,MATCH(A271+3,'2024'!A2:A366,0),0),'2024'!A2:S2,,0)</f>
        <v>Haggerty</v>
      </c>
      <c r="D274" s="146" t="str" cm="1">
        <f t="array" ref="D274">_xlfn.XLOOKUP("POD 2",INDEX('2024'!A2:S366,MATCH(A271+3,'2024'!A2:A366,0),0),'2024'!A2:S2,,0)</f>
        <v>Masurkar</v>
      </c>
      <c r="E274" s="146" t="str" cm="1">
        <f t="array" ref="E274">_xlfn.XLOOKUP("Outreach",INDEX('2024'!A2:S366,MATCH(A271+3,'2024'!A2:A366,0),0),'2024'!A2:S2,,0)</f>
        <v>Nagaraj</v>
      </c>
      <c r="F274" s="154" t="str">
        <f>INDEX('2024'!A88:S453,MATCH(A274,'2024'!A88:A453,0),4)</f>
        <v>Nagaraj</v>
      </c>
      <c r="G274" s="212" t="str" cm="1">
        <f t="array" ref="G274">_xlfn.XLOOKUP("Back-up",INDEX('2024'!A2:S366,MATCH(A271+3,'2024'!A2:A366,0),0),'2024'!A2:S2,,0)</f>
        <v>Milford</v>
      </c>
    </row>
    <row r="275" spans="1:7" ht="15.75" thickBot="1" x14ac:dyDescent="0.3">
      <c r="A275" s="270">
        <f t="shared" si="25"/>
        <v>45478</v>
      </c>
      <c r="B275" s="210" t="s">
        <v>71</v>
      </c>
      <c r="C275" s="146" t="str" cm="1">
        <f t="array" ref="C275">_xlfn.XLOOKUP("POD 1",INDEX('2024'!A2:S366,MATCH(A271+4,'2024'!A2:A366,0),0),'2024'!A2:S2,,0)</f>
        <v>Haggerty</v>
      </c>
      <c r="D275" s="146" t="str" cm="1">
        <f t="array" ref="D275">_xlfn.XLOOKUP("POD 2",INDEX('2024'!A2:S366,MATCH(A271+4,'2024'!A2:A366,0),0),'2024'!A2:S2,,0)</f>
        <v>Marment</v>
      </c>
      <c r="E275" s="146" t="str" cm="1">
        <f t="array" ref="E275">_xlfn.XLOOKUP("Outreach",INDEX('2024'!A2:S366,MATCH(A271,'2024'!A2:A366,0),0),'2024'!A2:S2,,0)</f>
        <v>Nagaraj</v>
      </c>
      <c r="F275" s="154" t="str">
        <f>INDEX('2024'!A89:S454,MATCH(A275,'2024'!A89:A454,0),4)</f>
        <v>Garrett</v>
      </c>
      <c r="G275" s="212" t="str" cm="1">
        <f t="array" ref="G275">_xlfn.XLOOKUP("Back-up",INDEX('2024'!A2:S366,MATCH(A271+4,'2024'!A2:A366,0),0),'2024'!A2:S2,,0)</f>
        <v>Garrett</v>
      </c>
    </row>
    <row r="276" spans="1:7" x14ac:dyDescent="0.25">
      <c r="A276" s="270">
        <f t="shared" si="25"/>
        <v>45479</v>
      </c>
      <c r="B276" s="213" t="s">
        <v>72</v>
      </c>
      <c r="C276" s="200"/>
      <c r="D276" s="200"/>
      <c r="E276" s="200"/>
      <c r="F276" s="151" t="str">
        <f>INDEX('2024'!A90:S455,MATCH(A276,'2024'!A90:A455,0),4)</f>
        <v>Marment</v>
      </c>
      <c r="G276" s="214"/>
    </row>
    <row r="277" spans="1:7" ht="15.75" thickBot="1" x14ac:dyDescent="0.3">
      <c r="A277" s="270">
        <f t="shared" si="25"/>
        <v>45480</v>
      </c>
      <c r="B277" s="215" t="s">
        <v>73</v>
      </c>
      <c r="C277" s="216"/>
      <c r="D277" s="216"/>
      <c r="E277" s="216"/>
      <c r="F277" s="163" t="str">
        <f>INDEX('2024'!A91:S456,MATCH(A277,'2024'!A91:A456,0),4)</f>
        <v>Marment</v>
      </c>
      <c r="G277" s="218"/>
    </row>
    <row r="278" spans="1:7" ht="16.5" thickTop="1" thickBot="1" x14ac:dyDescent="0.3"/>
    <row r="279" spans="1:7" ht="16.5" thickTop="1" thickBot="1" x14ac:dyDescent="0.3">
      <c r="A279" t="s">
        <v>89</v>
      </c>
      <c r="B279" s="202" t="s">
        <v>83</v>
      </c>
      <c r="C279" s="558">
        <f>C269+7</f>
        <v>45481</v>
      </c>
      <c r="D279" s="558"/>
      <c r="E279" s="425"/>
      <c r="F279" s="427"/>
      <c r="G279" s="426"/>
    </row>
    <row r="280" spans="1:7" ht="15.75" thickBot="1" x14ac:dyDescent="0.3">
      <c r="A280" s="146"/>
      <c r="B280" s="206"/>
      <c r="C280" s="155" t="s">
        <v>19</v>
      </c>
      <c r="D280" s="155" t="s">
        <v>20</v>
      </c>
      <c r="E280" s="155" t="s">
        <v>22</v>
      </c>
      <c r="F280" s="156" t="s">
        <v>84</v>
      </c>
      <c r="G280" s="207" t="s">
        <v>21</v>
      </c>
    </row>
    <row r="281" spans="1:7" x14ac:dyDescent="0.25">
      <c r="A281" s="270">
        <f>C279</f>
        <v>45481</v>
      </c>
      <c r="B281" s="208" t="s">
        <v>66</v>
      </c>
      <c r="C281" s="150" t="str" cm="1">
        <f t="array" ref="C281">_xlfn.XLOOKUP("POD 1",INDEX('2024'!A2:S366,MATCH(A281,'2024'!A2:A366,0),0),'2024'!A2:S2,,0)</f>
        <v>Campbell</v>
      </c>
      <c r="D281" s="150" t="str" cm="1">
        <f t="array" ref="D281">_xlfn.XLOOKUP("POD 2",INDEX('2024'!A2:S366,MATCH(A281,'2024'!A2:A366,0),0),'2024'!A2:S2,,0)</f>
        <v>Nagaraj</v>
      </c>
      <c r="E281" s="150" t="str" cm="1">
        <f t="array" ref="E281">_xlfn.XLOOKUP("Outreach",INDEX('2024'!A2:S366,MATCH(A281,'2024'!A2:A366,0),0),'2024'!A2:S2,,0)</f>
        <v>Justus</v>
      </c>
      <c r="F281" s="151" t="str">
        <f>INDEX('2024'!A95:S460,MATCH(A281,'2024'!A95:A460,0),4)</f>
        <v>Justus</v>
      </c>
      <c r="G281" s="209" t="str" cm="1">
        <f t="array" ref="G281">_xlfn.XLOOKUP("Back-up",INDEX('2024'!A2:S366,MATCH(A281,'2024'!A2:A366,0),0),'2024'!A2:S2,,0)</f>
        <v>Grosso</v>
      </c>
    </row>
    <row r="282" spans="1:7" x14ac:dyDescent="0.25">
      <c r="A282" s="270">
        <f>A281+1</f>
        <v>45482</v>
      </c>
      <c r="B282" s="210" t="s">
        <v>68</v>
      </c>
      <c r="C282" s="146" t="str" cm="1">
        <f t="array" ref="C282">_xlfn.XLOOKUP("POD 1",INDEX('2024'!A2:S366,MATCH(A281+1,'2024'!A2:A366,0),0),'2024'!A2:S2,,0)</f>
        <v>Grosso</v>
      </c>
      <c r="D282" s="146" t="str" cm="1">
        <f t="array" ref="D282">_xlfn.XLOOKUP("POD 2",INDEX('2024'!A2:S366,MATCH(A281+1,'2024'!A2:A366,0),0),'2024'!A2:S2,,0)</f>
        <v>Nagaraj</v>
      </c>
      <c r="E282" s="146" t="str" cm="1">
        <f t="array" ref="E282">_xlfn.XLOOKUP("Outreach",INDEX('2024'!A2:S366,MATCH(A281+1,'2024'!A2:A366,0),0),'2024'!A2:S2,,0)</f>
        <v>Gutierrez</v>
      </c>
      <c r="F282" s="154" t="str">
        <f>INDEX('2024'!A96:S461,MATCH(A282,'2024'!A96:A461,0),4)</f>
        <v>Gutierrez</v>
      </c>
      <c r="G282" s="212" t="str" cm="1">
        <f t="array" ref="G282">_xlfn.XLOOKUP("Back-up",INDEX('2024'!A2:S366,MATCH(A281+1,'2024'!A2:A366,0),0),'2024'!A2:S2,,0)</f>
        <v>Masurkar</v>
      </c>
    </row>
    <row r="283" spans="1:7" x14ac:dyDescent="0.25">
      <c r="A283" s="270">
        <f t="shared" ref="A283:A287" si="26">A282+1</f>
        <v>45483</v>
      </c>
      <c r="B283" s="210" t="s">
        <v>69</v>
      </c>
      <c r="C283" s="146" t="str" cm="1">
        <f t="array" ref="C283">_xlfn.XLOOKUP("POD 1",INDEX('2024'!A2:S366,MATCH(A281+2,'2024'!A2:A366,0),0),'2024'!A2:S2,,0)</f>
        <v>Campbell</v>
      </c>
      <c r="D283" s="146" t="str" cm="1">
        <f t="array" ref="D283">_xlfn.XLOOKUP("POD 2",INDEX('2024'!A2:S366,MATCH(A281+2,'2024'!A2:A366,0),0),'2024'!A2:S2,,0)</f>
        <v>Nagaraj</v>
      </c>
      <c r="E283" s="146" t="str" cm="1">
        <f t="array" ref="E283">_xlfn.XLOOKUP("Outreach",INDEX('2024'!A2:S366,MATCH(A281+2,'2024'!A2:A366,0),0),'2024'!A2:S2,,0)</f>
        <v>Grosso</v>
      </c>
      <c r="F283" s="154" t="str">
        <f>INDEX('2024'!A97:S462,MATCH(A283,'2024'!A97:A462,0),4)</f>
        <v>Grosso</v>
      </c>
      <c r="G283" s="212" t="str" cm="1">
        <f t="array" ref="G283">_xlfn.XLOOKUP("Back-up",INDEX('2024'!A2:S366,MATCH(A281+2,'2024'!A2:A366,0),0),'2024'!A2:S2,,0)</f>
        <v>Marment</v>
      </c>
    </row>
    <row r="284" spans="1:7" x14ac:dyDescent="0.25">
      <c r="A284" s="270">
        <f t="shared" si="26"/>
        <v>45484</v>
      </c>
      <c r="B284" s="210" t="s">
        <v>70</v>
      </c>
      <c r="C284" s="146" t="str" cm="1">
        <f t="array" ref="C284">_xlfn.XLOOKUP("POD 1",INDEX('2024'!A2:S366,MATCH(A281+3,'2024'!A2:A366,0),0),'2024'!A2:S2,,0)</f>
        <v>Campbell</v>
      </c>
      <c r="D284" s="146" t="str" cm="1">
        <f t="array" ref="D284">_xlfn.XLOOKUP("POD 2",INDEX('2024'!A2:S366,MATCH(A281+3,'2024'!A2:A366,0),0),'2024'!A2:S2,,0)</f>
        <v>Gutierrez</v>
      </c>
      <c r="E284" s="146" t="str" cm="1">
        <f t="array" ref="E284">_xlfn.XLOOKUP("Outreach",INDEX('2024'!A2:S366,MATCH(A281+3,'2024'!A2:A366,0),0),'2024'!A2:S2,,0)</f>
        <v>Justus</v>
      </c>
      <c r="F284" s="154" t="str">
        <f>INDEX('2024'!A98:S463,MATCH(A284,'2024'!A98:A463,0),4)</f>
        <v>Justus</v>
      </c>
      <c r="G284" s="212" t="str" cm="1">
        <f t="array" ref="G284">_xlfn.XLOOKUP("Back-up",INDEX('2024'!A2:S366,MATCH(A281+3,'2024'!A2:A366,0),0),'2024'!A2:S2,,0)</f>
        <v>Masurkar</v>
      </c>
    </row>
    <row r="285" spans="1:7" ht="15.75" thickBot="1" x14ac:dyDescent="0.3">
      <c r="A285" s="270">
        <f t="shared" si="26"/>
        <v>45485</v>
      </c>
      <c r="B285" s="210" t="s">
        <v>71</v>
      </c>
      <c r="C285" s="146" t="str" cm="1">
        <f t="array" ref="C285">_xlfn.XLOOKUP("POD 1",INDEX('2024'!A2:S366,MATCH(A281+4,'2024'!A2:A366,0),0),'2024'!A2:S2,,0)</f>
        <v>Campbell</v>
      </c>
      <c r="D285" s="146" t="str" cm="1">
        <f t="array" ref="D285">_xlfn.XLOOKUP("POD 2",INDEX('2024'!A2:S366,MATCH(A281+4,'2024'!A2:A366,0),0),'2024'!A2:S2,,0)</f>
        <v>Nagaraj</v>
      </c>
      <c r="E285" s="146" t="str" cm="1">
        <f t="array" ref="E285">_xlfn.XLOOKUP("Outreach",INDEX('2024'!A2:S366,MATCH(A281+4,'2024'!A2:A366,0),0),'2024'!A2:S2,,0)</f>
        <v>Gutierrez</v>
      </c>
      <c r="F285" s="154" t="str">
        <f>INDEX('2024'!A99:S464,MATCH(A285,'2024'!A99:A464,0),4)</f>
        <v>Gutierrez</v>
      </c>
      <c r="G285" s="212" t="str" cm="1">
        <f t="array" ref="G285">_xlfn.XLOOKUP("Back-up",INDEX('2024'!A2:S366,MATCH(A281+4,'2024'!A2:A366,0),0),'2024'!A2:S2,,0)</f>
        <v>Masurkar</v>
      </c>
    </row>
    <row r="286" spans="1:7" x14ac:dyDescent="0.25">
      <c r="A286" s="270">
        <f t="shared" si="26"/>
        <v>45486</v>
      </c>
      <c r="B286" s="213" t="s">
        <v>72</v>
      </c>
      <c r="C286" s="200"/>
      <c r="D286" s="200"/>
      <c r="E286" s="200"/>
      <c r="F286" s="151" t="str">
        <f>INDEX('2024'!A100:S465,MATCH(A286,'2024'!A100:A465,0),4)</f>
        <v>Nagaraj</v>
      </c>
      <c r="G286" s="214"/>
    </row>
    <row r="287" spans="1:7" ht="15.75" thickBot="1" x14ac:dyDescent="0.3">
      <c r="A287" s="270">
        <f t="shared" si="26"/>
        <v>45487</v>
      </c>
      <c r="B287" s="215" t="s">
        <v>73</v>
      </c>
      <c r="C287" s="216"/>
      <c r="D287" s="216"/>
      <c r="E287" s="216"/>
      <c r="F287" s="163" t="str">
        <f>INDEX('2024'!A101:S466,MATCH(A287,'2024'!A101:A466,0),4)</f>
        <v>Nagaraj</v>
      </c>
      <c r="G287" s="218"/>
    </row>
    <row r="288" spans="1:7" ht="16.5" thickTop="1" thickBot="1" x14ac:dyDescent="0.3"/>
    <row r="289" spans="1:7" ht="16.5" thickTop="1" thickBot="1" x14ac:dyDescent="0.3">
      <c r="A289" t="s">
        <v>82</v>
      </c>
      <c r="B289" s="202" t="s">
        <v>83</v>
      </c>
      <c r="C289" s="558">
        <f>C279+7</f>
        <v>45488</v>
      </c>
      <c r="D289" s="558"/>
      <c r="E289" s="425"/>
      <c r="F289" s="427"/>
      <c r="G289" s="426"/>
    </row>
    <row r="290" spans="1:7" ht="15.75" thickBot="1" x14ac:dyDescent="0.3">
      <c r="A290" s="146"/>
      <c r="B290" s="206"/>
      <c r="C290" s="155" t="s">
        <v>19</v>
      </c>
      <c r="D290" s="155" t="s">
        <v>20</v>
      </c>
      <c r="E290" s="155" t="s">
        <v>22</v>
      </c>
      <c r="F290" s="156" t="s">
        <v>84</v>
      </c>
      <c r="G290" s="207" t="s">
        <v>21</v>
      </c>
    </row>
    <row r="291" spans="1:7" x14ac:dyDescent="0.25">
      <c r="A291" s="270">
        <f>C289</f>
        <v>45488</v>
      </c>
      <c r="B291" s="208" t="s">
        <v>66</v>
      </c>
      <c r="C291" s="150" t="str" cm="1">
        <f t="array" ref="C291">_xlfn.XLOOKUP("POD 1",INDEX('2024'!A2:S366,MATCH(A291,'2024'!A2:A366,0),0),'2024'!A2:S2,,0)</f>
        <v>Moore</v>
      </c>
      <c r="D291" s="150" t="str" cm="1">
        <f t="array" ref="D291">_xlfn.XLOOKUP("POD 2",INDEX('2024'!A2:S366,MATCH(A291,'2024'!A2:A366,0),0),'2024'!A2:S2,,0)</f>
        <v>Garrett</v>
      </c>
      <c r="E291" s="150" t="str" cm="1">
        <f t="array" ref="E291">_xlfn.XLOOKUP("Outreach",INDEX('2024'!A2:S366,MATCH(A291,'2024'!A2:A366,0),0),'2024'!A2:S2,,0)</f>
        <v>Grosso</v>
      </c>
      <c r="F291" s="151" t="str">
        <f>INDEX('2024'!A105:S470,MATCH(A291,'2024'!A105:A470,0),4)</f>
        <v>Grosso</v>
      </c>
      <c r="G291" s="209" t="str" cm="1">
        <f t="array" ref="G291">_xlfn.XLOOKUP("Back-up",INDEX('2024'!A2:S366,MATCH(A291,'2024'!A2:A366,0),0),'2024'!A2:S2,,0)</f>
        <v>Scott</v>
      </c>
    </row>
    <row r="292" spans="1:7" x14ac:dyDescent="0.25">
      <c r="A292" s="270">
        <f>A291+1</f>
        <v>45489</v>
      </c>
      <c r="B292" s="210" t="s">
        <v>68</v>
      </c>
      <c r="C292" s="146" t="str" cm="1">
        <f t="array" ref="C292">_xlfn.XLOOKUP("POD 1",INDEX('2024'!A2:S366,MATCH(A291+1,'2024'!A2:A366,0),0),'2024'!A2:S2,,0)</f>
        <v>Scott</v>
      </c>
      <c r="D292" s="146" t="str" cm="1">
        <f t="array" ref="D292">_xlfn.XLOOKUP("POD 2",INDEX('2024'!A2:S366,MATCH(A291+1,'2024'!A2:A366,0),0),'2024'!A2:S2,,0)</f>
        <v>Garrett</v>
      </c>
      <c r="E292" s="146" t="str" cm="1">
        <f t="array" ref="E292">_xlfn.XLOOKUP("Outreach",INDEX('2024'!A2:S366,MATCH(A291+1,'2024'!A2:A366,0),0),'2024'!A2:S2,,0)</f>
        <v>Haggerty</v>
      </c>
      <c r="F292" s="154" t="str">
        <f>INDEX('2024'!A106:S471,MATCH(A292,'2024'!A106:A471,0),4)</f>
        <v>Haggerty</v>
      </c>
      <c r="G292" s="212" t="str" cm="1">
        <f t="array" ref="G292">_xlfn.XLOOKUP("Back-up",INDEX('2024'!A2:S366,MATCH(A291+1,'2024'!A2:A366,0),0),'2024'!A2:S2,,0)</f>
        <v>Landy</v>
      </c>
    </row>
    <row r="293" spans="1:7" x14ac:dyDescent="0.25">
      <c r="A293" s="270">
        <f t="shared" ref="A293:A297" si="27">A292+1</f>
        <v>45490</v>
      </c>
      <c r="B293" s="210" t="s">
        <v>69</v>
      </c>
      <c r="C293" s="146" t="str" cm="1">
        <f t="array" ref="C293">_xlfn.XLOOKUP("POD 1",INDEX('2024'!A2:S366,MATCH(A291+2,'2024'!A2:A366,0),0),'2024'!A2:S2,,0)</f>
        <v>Moore</v>
      </c>
      <c r="D293" s="146" t="str" cm="1">
        <f t="array" ref="D293">_xlfn.XLOOKUP("POD 2",INDEX('2024'!A2:S366,MATCH(A291+2,'2024'!A2:A366,0),0),'2024'!A2:S2,,0)</f>
        <v>Garrett</v>
      </c>
      <c r="E293" s="146" t="str" cm="1">
        <f t="array" ref="E293">_xlfn.XLOOKUP("Outreach",INDEX('2024'!A2:S366,MATCH(A291+2,'2024'!A2:A366,0),0),'2024'!A2:S2,,0)</f>
        <v>Scott</v>
      </c>
      <c r="F293" s="154" t="str">
        <f>INDEX('2024'!A107:S472,MATCH(A293,'2024'!A107:A472,0),4)</f>
        <v>Scott</v>
      </c>
      <c r="G293" s="212" t="str" cm="1">
        <f t="array" ref="G293">_xlfn.XLOOKUP("Back-up",INDEX('2024'!A2:S366,MATCH(A291+2,'2024'!A2:A366,0),0),'2024'!A2:S2,,0)</f>
        <v>Justus</v>
      </c>
    </row>
    <row r="294" spans="1:7" x14ac:dyDescent="0.25">
      <c r="A294" s="270">
        <f t="shared" si="27"/>
        <v>45491</v>
      </c>
      <c r="B294" s="210" t="s">
        <v>70</v>
      </c>
      <c r="C294" s="146" t="str" cm="1">
        <f t="array" ref="C294">_xlfn.XLOOKUP("POD 1",INDEX('2024'!A2:S366,MATCH(A291+3,'2024'!A2:A366,0),0),'2024'!A2:S2,,0)</f>
        <v>Moore</v>
      </c>
      <c r="D294" s="146" t="str" cm="1">
        <f t="array" ref="D294">_xlfn.XLOOKUP("POD 2",INDEX('2024'!A2:S366,MATCH(A291+3,'2024'!A2:A366,0),0),'2024'!A2:S2,,0)</f>
        <v>Haggerty</v>
      </c>
      <c r="E294" s="146" t="str" cm="1">
        <f t="array" ref="E294">_xlfn.XLOOKUP("Outreach",INDEX('2024'!A2:S366,MATCH(A291+3,'2024'!A2:A366,0),0),'2024'!A2:S2,,0)</f>
        <v>Grosso</v>
      </c>
      <c r="F294" s="154" t="str">
        <f>INDEX('2024'!A108:S473,MATCH(A294,'2024'!A108:A473,0),4)</f>
        <v>Grosso</v>
      </c>
      <c r="G294" s="212" t="str" cm="1">
        <f t="array" ref="G294">_xlfn.XLOOKUP("Back-up",INDEX('2024'!A2:S366,MATCH(A291+3,'2024'!A2:A366,0),0),'2024'!A2:S2,,0)</f>
        <v>Nagaraj</v>
      </c>
    </row>
    <row r="295" spans="1:7" ht="15.75" thickBot="1" x14ac:dyDescent="0.3">
      <c r="A295" s="270">
        <f t="shared" si="27"/>
        <v>45492</v>
      </c>
      <c r="B295" s="210" t="s">
        <v>71</v>
      </c>
      <c r="C295" s="146" t="str" cm="1">
        <f t="array" ref="C295">_xlfn.XLOOKUP("POD 1",INDEX('2024'!A2:S366,MATCH(A291+4,'2024'!A2:A366,0),0),'2024'!A2:S2,,0)</f>
        <v>Moore</v>
      </c>
      <c r="D295" s="146" t="str" cm="1">
        <f t="array" ref="D295">_xlfn.XLOOKUP("POD 2",INDEX('2024'!A2:S366,MATCH(A291+4,'2024'!A2:A366,0),0),'2024'!A2:S2,,0)</f>
        <v>Garrett</v>
      </c>
      <c r="E295" s="146" t="str" cm="1">
        <f t="array" ref="E295">_xlfn.XLOOKUP("Outreach",INDEX('2024'!A2:S366,MATCH(A291+4,'2024'!A2:A366,0),0),'2024'!A2:S2,,0)</f>
        <v>Haggerty</v>
      </c>
      <c r="F295" s="154" t="str">
        <f>INDEX('2024'!A109:S474,MATCH(A295,'2024'!A109:A474,0),4)</f>
        <v>Haggerty</v>
      </c>
      <c r="G295" s="212" t="str" cm="1">
        <f t="array" ref="G295">_xlfn.XLOOKUP("Back-up",INDEX('2024'!A2:S366,MATCH(A291+4,'2024'!A2:A366,0),0),'2024'!A2:S2,,0)</f>
        <v>Justus</v>
      </c>
    </row>
    <row r="296" spans="1:7" x14ac:dyDescent="0.25">
      <c r="A296" s="270">
        <f t="shared" si="27"/>
        <v>45493</v>
      </c>
      <c r="B296" s="213" t="s">
        <v>72</v>
      </c>
      <c r="C296" s="200"/>
      <c r="D296" s="200"/>
      <c r="E296" s="200"/>
      <c r="F296" s="151" t="str">
        <f>INDEX('2024'!A110:S475,MATCH(A296,'2024'!A110:A475,0),4)</f>
        <v>Garrett</v>
      </c>
      <c r="G296" s="214"/>
    </row>
    <row r="297" spans="1:7" ht="15.75" thickBot="1" x14ac:dyDescent="0.3">
      <c r="A297" s="270">
        <f t="shared" si="27"/>
        <v>45494</v>
      </c>
      <c r="B297" s="215" t="s">
        <v>73</v>
      </c>
      <c r="C297" s="216"/>
      <c r="D297" s="216"/>
      <c r="E297" s="216"/>
      <c r="F297" s="163" t="str">
        <f>INDEX('2024'!A111:S476,MATCH(A297,'2024'!A111:A476,0),4)</f>
        <v>Garrett</v>
      </c>
      <c r="G297" s="218"/>
    </row>
    <row r="298" spans="1:7" ht="16.5" thickTop="1" thickBot="1" x14ac:dyDescent="0.3"/>
    <row r="299" spans="1:7" ht="16.5" thickTop="1" thickBot="1" x14ac:dyDescent="0.3">
      <c r="A299" t="s">
        <v>86</v>
      </c>
      <c r="B299" s="202" t="s">
        <v>83</v>
      </c>
      <c r="C299" s="558">
        <f>C289+7</f>
        <v>45495</v>
      </c>
      <c r="D299" s="558"/>
      <c r="E299" s="425"/>
      <c r="F299" s="427"/>
      <c r="G299" s="426"/>
    </row>
    <row r="300" spans="1:7" ht="15.75" thickBot="1" x14ac:dyDescent="0.3">
      <c r="A300" s="146"/>
      <c r="B300" s="206"/>
      <c r="C300" s="155" t="s">
        <v>19</v>
      </c>
      <c r="D300" s="155" t="s">
        <v>20</v>
      </c>
      <c r="E300" s="155" t="s">
        <v>22</v>
      </c>
      <c r="F300" s="156" t="s">
        <v>84</v>
      </c>
      <c r="G300" s="207" t="s">
        <v>21</v>
      </c>
    </row>
    <row r="301" spans="1:7" x14ac:dyDescent="0.25">
      <c r="A301" s="270">
        <f>C299</f>
        <v>45495</v>
      </c>
      <c r="B301" s="208" t="s">
        <v>66</v>
      </c>
      <c r="C301" s="150" t="str" cm="1">
        <f t="array" ref="C301">_xlfn.XLOOKUP("POD 1",INDEX('2024'!A2:S366,MATCH(A301,'2024'!A2:A366,0),0),'2024'!A2:S2,,0)</f>
        <v>Haggerty</v>
      </c>
      <c r="D301" s="150" t="str" cm="1">
        <f t="array" ref="D301">_xlfn.XLOOKUP("POD 2",INDEX('2024'!A2:S366,MATCH(A301,'2024'!A2:A366,0),0),'2024'!A2:S2,,0)</f>
        <v>Milford</v>
      </c>
      <c r="E301" s="150" t="str" cm="1">
        <f t="array" ref="E301">_xlfn.XLOOKUP("Outreach",INDEX('2024'!A2:S366,MATCH(A301,'2024'!A2:A366,0),0),'2024'!A2:S2,,0)</f>
        <v>Masurkar</v>
      </c>
      <c r="F301" s="151" t="str">
        <f>INDEX('2024'!A115:S480,MATCH(A301,'2024'!A115:A480,0),4)</f>
        <v>Masurkar</v>
      </c>
      <c r="G301" s="209" t="str" cm="1">
        <f t="array" ref="G301">_xlfn.XLOOKUP("Back-up",INDEX('2024'!A2:S366,MATCH(A301,'2024'!A2:A366,0),0),'2024'!A2:S2,,0)</f>
        <v>Landy</v>
      </c>
    </row>
    <row r="302" spans="1:7" x14ac:dyDescent="0.25">
      <c r="A302" s="270">
        <f>A301+1</f>
        <v>45496</v>
      </c>
      <c r="B302" s="210" t="s">
        <v>68</v>
      </c>
      <c r="C302" s="146" t="str" cm="1">
        <f t="array" ref="C302">_xlfn.XLOOKUP("POD 1",INDEX('2024'!A2:S366,MATCH(A301+1,'2024'!A2:A366,0),0),'2024'!A2:S2,,0)</f>
        <v>Landy</v>
      </c>
      <c r="D302" s="146" t="str" cm="1">
        <f t="array" ref="D302">_xlfn.XLOOKUP("POD 2",INDEX('2024'!A2:S366,MATCH(A301+1,'2024'!A2:A366,0),0),'2024'!A2:S2,,0)</f>
        <v>Milford</v>
      </c>
      <c r="E302" s="146" t="str" cm="1">
        <f t="array" ref="E302">_xlfn.XLOOKUP("Outreach",INDEX('2024'!A2:S366,MATCH(A301+1,'2024'!A2:A366,0),0),'2024'!A2:S2,,0)</f>
        <v>O'Donoghue</v>
      </c>
      <c r="F302" s="154" t="str">
        <f>INDEX('2024'!A116:S481,MATCH(A302,'2024'!A116:A481,0),4)</f>
        <v>O'Donoghue</v>
      </c>
      <c r="G302" s="212" t="str" cm="1">
        <f t="array" ref="G302">_xlfn.XLOOKUP("Back-up",INDEX('2024'!A2:S366,MATCH(A301+1,'2024'!A2:A366,0),0),'2024'!A2:S2,,0)</f>
        <v>Scott</v>
      </c>
    </row>
    <row r="303" spans="1:7" x14ac:dyDescent="0.25">
      <c r="A303" s="270">
        <f t="shared" ref="A303:A307" si="28">A302+1</f>
        <v>45497</v>
      </c>
      <c r="B303" s="210" t="s">
        <v>69</v>
      </c>
      <c r="C303" s="146" t="str" cm="1">
        <f t="array" ref="C303">_xlfn.XLOOKUP("POD 1",INDEX('2024'!A2:S366,MATCH(A301+2,'2024'!A2:A366,0),0),'2024'!A2:S2,,0)</f>
        <v>Haggerty</v>
      </c>
      <c r="D303" s="146" t="str" cm="1">
        <f t="array" ref="D303">_xlfn.XLOOKUP("POD 2",INDEX('2024'!A2:S366,MATCH(A301+2,'2024'!A2:A366,0),0),'2024'!A2:S2,,0)</f>
        <v>Milford</v>
      </c>
      <c r="E303" s="146" t="str" cm="1">
        <f t="array" ref="E303">_xlfn.XLOOKUP("Outreach",INDEX('2024'!A2:S366,MATCH(A301+2,'2024'!A2:A366,0),0),'2024'!A2:S2,,0)</f>
        <v>Scott</v>
      </c>
      <c r="F303" s="154" t="str">
        <f>INDEX('2024'!A117:S482,MATCH(A303,'2024'!A117:A482,0),4)</f>
        <v>Scott</v>
      </c>
      <c r="G303" s="212" t="str" cm="1">
        <f t="array" ref="G303">_xlfn.XLOOKUP("Back-up",INDEX('2024'!A2:S366,MATCH(A301+2,'2024'!A2:A366,0),0),'2024'!A2:S2,,0)</f>
        <v>Campbell</v>
      </c>
    </row>
    <row r="304" spans="1:7" x14ac:dyDescent="0.25">
      <c r="A304" s="270">
        <f t="shared" si="28"/>
        <v>45498</v>
      </c>
      <c r="B304" s="210" t="s">
        <v>70</v>
      </c>
      <c r="C304" s="146" t="str" cm="1">
        <f t="array" ref="C304">_xlfn.XLOOKUP("POD 1",INDEX('2024'!A2:S366,MATCH(A301+3,'2024'!A2:A366,0),0),'2024'!A2:S2,,0)</f>
        <v>Haggerty</v>
      </c>
      <c r="D304" s="146" t="str" cm="1">
        <f t="array" ref="D304">_xlfn.XLOOKUP("POD 2",INDEX('2024'!A2:S366,MATCH(A301+3,'2024'!A2:A366,0),0),'2024'!A2:S2,,0)</f>
        <v>O'Donoghue</v>
      </c>
      <c r="E304" s="146" t="str" cm="1">
        <f t="array" ref="E304">_xlfn.XLOOKUP("Outreach",INDEX('2024'!A2:S366,MATCH(A301+3,'2024'!A2:A366,0),0),'2024'!A2:S2,,0)</f>
        <v>Masurkar</v>
      </c>
      <c r="F304" s="154" t="str">
        <f>INDEX('2024'!A118:S483,MATCH(A304,'2024'!A118:A483,0),4)</f>
        <v>Masurkar</v>
      </c>
      <c r="G304" s="212" t="str" cm="1">
        <f t="array" ref="G304">_xlfn.XLOOKUP("Back-up",INDEX('2024'!A2:S366,MATCH(A301+3,'2024'!A2:A366,0),0),'2024'!A2:S2,,0)</f>
        <v>Justus</v>
      </c>
    </row>
    <row r="305" spans="1:7" ht="15.75" thickBot="1" x14ac:dyDescent="0.3">
      <c r="A305" s="270">
        <f t="shared" si="28"/>
        <v>45499</v>
      </c>
      <c r="B305" s="210" t="s">
        <v>71</v>
      </c>
      <c r="C305" s="146" t="str" cm="1">
        <f t="array" ref="C305">_xlfn.XLOOKUP("POD 1",INDEX('2024'!A2:S366,MATCH(A301+4,'2024'!A2:A366,0),0),'2024'!A2:S2,,0)</f>
        <v>Haggerty</v>
      </c>
      <c r="D305" s="146" t="str" cm="1">
        <f t="array" ref="D305">_xlfn.XLOOKUP("POD 2",INDEX('2024'!A2:S366,MATCH(A301+4,'2024'!A2:A366,0),0),'2024'!A2:S2,,0)</f>
        <v>Milford</v>
      </c>
      <c r="E305" s="146" t="str" cm="1">
        <f t="array" ref="E305">_xlfn.XLOOKUP("Outreach",INDEX('2024'!A2:S366,MATCH(A301+4,'2024'!A2:A366,0),0),'2024'!A2:S2,,0)</f>
        <v>O'Donoghue</v>
      </c>
      <c r="F305" s="154" t="str">
        <f>INDEX('2024'!A119:S484,MATCH(A305,'2024'!A119:A484,0),4)</f>
        <v>O'Donoghue</v>
      </c>
      <c r="G305" s="212" t="str" cm="1">
        <f t="array" ref="G305">_xlfn.XLOOKUP("Back-up",INDEX('2024'!A2:S366,MATCH(A301+4,'2024'!A2:A366,0),0),'2024'!A2:S2,,0)</f>
        <v>Gutierrez</v>
      </c>
    </row>
    <row r="306" spans="1:7" x14ac:dyDescent="0.25">
      <c r="A306" s="270">
        <f t="shared" si="28"/>
        <v>45500</v>
      </c>
      <c r="B306" s="213" t="s">
        <v>72</v>
      </c>
      <c r="C306" s="200"/>
      <c r="D306" s="200"/>
      <c r="E306" s="200"/>
      <c r="F306" s="151" t="str">
        <f>INDEX('2024'!A120:S485,MATCH(A306,'2024'!A120:A485,0),4)</f>
        <v>Milford</v>
      </c>
      <c r="G306" s="214"/>
    </row>
    <row r="307" spans="1:7" ht="15.75" thickBot="1" x14ac:dyDescent="0.3">
      <c r="A307" s="270">
        <f t="shared" si="28"/>
        <v>45501</v>
      </c>
      <c r="B307" s="215" t="s">
        <v>73</v>
      </c>
      <c r="C307" s="216"/>
      <c r="D307" s="216"/>
      <c r="E307" s="216"/>
      <c r="F307" s="163" t="str">
        <f>INDEX('2024'!A121:S486,MATCH(A307,'2024'!A121:A486,0),4)</f>
        <v>Milford</v>
      </c>
      <c r="G307" s="218"/>
    </row>
    <row r="308" spans="1:7" ht="16.5" thickTop="1" thickBot="1" x14ac:dyDescent="0.3"/>
    <row r="309" spans="1:7" ht="16.5" thickTop="1" thickBot="1" x14ac:dyDescent="0.3">
      <c r="A309" t="s">
        <v>88</v>
      </c>
      <c r="B309" s="202" t="s">
        <v>83</v>
      </c>
      <c r="C309" s="558">
        <f>C299+7</f>
        <v>45502</v>
      </c>
      <c r="D309" s="558"/>
      <c r="E309" s="425"/>
      <c r="F309" s="427"/>
      <c r="G309" s="426"/>
    </row>
    <row r="310" spans="1:7" ht="15.75" thickBot="1" x14ac:dyDescent="0.3">
      <c r="A310" s="146"/>
      <c r="B310" s="206"/>
      <c r="C310" s="155" t="s">
        <v>19</v>
      </c>
      <c r="D310" s="155" t="s">
        <v>20</v>
      </c>
      <c r="E310" s="155" t="s">
        <v>22</v>
      </c>
      <c r="F310" s="156" t="s">
        <v>84</v>
      </c>
      <c r="G310" s="207" t="s">
        <v>21</v>
      </c>
    </row>
    <row r="311" spans="1:7" x14ac:dyDescent="0.25">
      <c r="A311" s="270">
        <f>C309</f>
        <v>45502</v>
      </c>
      <c r="B311" s="208" t="s">
        <v>66</v>
      </c>
      <c r="C311" s="150" t="str" cm="1">
        <f t="array" ref="C311">_xlfn.XLOOKUP("POD 1",INDEX('2024'!A2:S366,MATCH(A311,'2024'!A2:A366,0),0),'2024'!A2:S2,,0)</f>
        <v>Garrett</v>
      </c>
      <c r="D311" s="150" t="str" cm="1">
        <f t="array" ref="D311">_xlfn.XLOOKUP("POD 2",INDEX('2024'!A2:S366,MATCH(A311,'2024'!A2:A366,0),0),'2024'!A2:S2,,0)</f>
        <v>Masurkar</v>
      </c>
      <c r="E311" s="150" t="str" cm="1">
        <f t="array" ref="E311">_xlfn.XLOOKUP("Outreach",INDEX('2024'!A2:S366,MATCH(A311,'2024'!A2:A366,0),0),'2024'!A2:S2,,0)</f>
        <v>Marment</v>
      </c>
      <c r="F311" s="151" t="str">
        <f>INDEX('2024'!A125:S490,MATCH(A311,'2024'!A125:A490,0),4)</f>
        <v>Marment</v>
      </c>
      <c r="G311" s="209" t="str" cm="1">
        <f t="array" ref="G311">_xlfn.XLOOKUP("Back-up",INDEX('2024'!A2:S366,MATCH(A311,'2024'!A2:A366,0),0),'2024'!A2:S2,,0)</f>
        <v>Landy</v>
      </c>
    </row>
    <row r="312" spans="1:7" x14ac:dyDescent="0.25">
      <c r="A312" s="270">
        <f>A311+1</f>
        <v>45503</v>
      </c>
      <c r="B312" s="210" t="s">
        <v>68</v>
      </c>
      <c r="C312" s="146" t="str" cm="1">
        <f t="array" ref="C312">_xlfn.XLOOKUP("POD 1",INDEX('2024'!A2:S366,MATCH(A311+1,'2024'!A2:A366,0),0),'2024'!A2:S2,,0)</f>
        <v>Landy</v>
      </c>
      <c r="D312" s="146" t="str" cm="1">
        <f t="array" ref="D312">_xlfn.XLOOKUP("POD 2",INDEX('2024'!A2:S366,MATCH(A311+1,'2024'!A2:A366,0),0),'2024'!A2:S2,,0)</f>
        <v>Masurkar</v>
      </c>
      <c r="E312" s="146" t="str" cm="1">
        <f t="array" ref="E312">_xlfn.XLOOKUP("Outreach",INDEX('2024'!A2:S366,MATCH(A311+1,'2024'!A2:A366,0),0),'2024'!A2:S2,,0)</f>
        <v>Justus</v>
      </c>
      <c r="F312" s="154" t="str">
        <f>INDEX('2024'!A126:S491,MATCH(A312,'2024'!A126:A491,0),4)</f>
        <v>Justus</v>
      </c>
      <c r="G312" s="212" t="str" cm="1">
        <f t="array" ref="G312">_xlfn.XLOOKUP("Back-up",INDEX('2024'!A2:S366,MATCH(A311+1,'2024'!A2:A366,0),0),'2024'!A2:S2,,0)</f>
        <v>Haggerty</v>
      </c>
    </row>
    <row r="313" spans="1:7" x14ac:dyDescent="0.25">
      <c r="A313" s="270">
        <f t="shared" ref="A313:A317" si="29">A312+1</f>
        <v>45504</v>
      </c>
      <c r="B313" s="210" t="s">
        <v>69</v>
      </c>
      <c r="C313" s="146" t="str" cm="1">
        <f t="array" ref="C313">_xlfn.XLOOKUP("POD 1",INDEX('2024'!A2:S366,MATCH(A311+2,'2024'!A2:A366,0),0),'2024'!A2:S2,,0)</f>
        <v>Garrett</v>
      </c>
      <c r="D313" s="146" t="str" cm="1">
        <f t="array" ref="D313">_xlfn.XLOOKUP("POD 2",INDEX('2024'!A2:S366,MATCH(A311+2,'2024'!A2:A366,0),0),'2024'!A2:S2,,0)</f>
        <v>Masurkar</v>
      </c>
      <c r="E313" s="146" t="str" cm="1">
        <f t="array" ref="E313">_xlfn.XLOOKUP("Outreach",INDEX('2024'!A2:S366,MATCH(A311+2,'2024'!A2:A366,0),0),'2024'!A2:S2,,0)</f>
        <v>Landy</v>
      </c>
      <c r="F313" s="154" t="str">
        <f>INDEX('2024'!A127:S492,MATCH(A313,'2024'!A127:A492,0),4)</f>
        <v>Landy</v>
      </c>
      <c r="G313" s="212" t="str" cm="1">
        <f t="array" ref="G313">_xlfn.XLOOKUP("Back-up",INDEX('2024'!A2:S366,MATCH(A311+2,'2024'!A2:A366,0),0),'2024'!A2:S2,,0)</f>
        <v>Milford</v>
      </c>
    </row>
    <row r="314" spans="1:7" x14ac:dyDescent="0.25">
      <c r="A314" s="270">
        <f t="shared" si="29"/>
        <v>45505</v>
      </c>
      <c r="B314" s="210" t="s">
        <v>70</v>
      </c>
      <c r="C314" s="146" t="str" cm="1">
        <f t="array" ref="C314">_xlfn.XLOOKUP("POD 1",INDEX('2024'!A2:S366,MATCH(A311+3,'2024'!A2:A366,0),0),'2024'!A2:S2,,0)</f>
        <v>Garrett</v>
      </c>
      <c r="D314" s="146" t="str" cm="1">
        <f t="array" ref="D314">_xlfn.XLOOKUP("POD 2",INDEX('2024'!A2:S366,MATCH(A311+3,'2024'!A2:A366,0),0),'2024'!A2:S2,,0)</f>
        <v>Justus</v>
      </c>
      <c r="E314" s="146" t="str" cm="1">
        <f t="array" ref="E314">_xlfn.XLOOKUP("Outreach",INDEX('2024'!A2:S366,MATCH(A311+3,'2024'!A2:A366,0),0),'2024'!A2:S2,,0)</f>
        <v>Marment</v>
      </c>
      <c r="F314" s="154" t="str">
        <f>INDEX('2024'!A128:S493,MATCH(A314,'2024'!A128:A493,0),4)</f>
        <v>Marment</v>
      </c>
      <c r="G314" s="212" t="str" cm="1">
        <f t="array" ref="G314">_xlfn.XLOOKUP("Back-up",INDEX('2024'!A2:S366,MATCH(A311+3,'2024'!A2:A366,0),0),'2024'!A2:S2,,0)</f>
        <v>Nagaraj</v>
      </c>
    </row>
    <row r="315" spans="1:7" ht="15.75" thickBot="1" x14ac:dyDescent="0.3">
      <c r="A315" s="270">
        <f t="shared" si="29"/>
        <v>45506</v>
      </c>
      <c r="B315" s="210" t="s">
        <v>71</v>
      </c>
      <c r="C315" s="146" t="str" cm="1">
        <f t="array" ref="C315">_xlfn.XLOOKUP("POD 1",INDEX('2024'!A2:S366,MATCH(A311+4,'2024'!A2:A366,0),0),'2024'!A2:S2,,0)</f>
        <v>Garrett</v>
      </c>
      <c r="D315" s="146" t="str" cm="1">
        <f t="array" ref="D315">_xlfn.XLOOKUP("POD 2",INDEX('2024'!A2:S366,MATCH(A311+4,'2024'!A2:A366,0),0),'2024'!A2:S2,,0)</f>
        <v>Masurkar</v>
      </c>
      <c r="E315" s="146" t="str" cm="1">
        <f t="array" ref="E315">_xlfn.XLOOKUP("Outreach",INDEX('2024'!A2:S366,MATCH(A311+4,'2024'!A2:A366,0),0),'2024'!A2:S2,,0)</f>
        <v>Justus</v>
      </c>
      <c r="F315" s="154" t="str">
        <f>INDEX('2024'!A129:S494,MATCH(A315,'2024'!A129:A494,0),4)</f>
        <v>Justus</v>
      </c>
      <c r="G315" s="212" t="str" cm="1">
        <f t="array" ref="G315">_xlfn.XLOOKUP("Back-up",INDEX('2024'!A2:S366,MATCH(A311+4,'2024'!A2:A366,0),0),'2024'!A2:S2,,0)</f>
        <v>Nagaraj</v>
      </c>
    </row>
    <row r="316" spans="1:7" x14ac:dyDescent="0.25">
      <c r="A316" s="270">
        <f t="shared" si="29"/>
        <v>45507</v>
      </c>
      <c r="B316" s="213" t="s">
        <v>72</v>
      </c>
      <c r="C316" s="200"/>
      <c r="D316" s="200"/>
      <c r="E316" s="200"/>
      <c r="F316" s="151" t="str">
        <f>INDEX('2024'!A130:S495,MATCH(A316,'2024'!A130:A495,0),4)</f>
        <v>Masurkar</v>
      </c>
      <c r="G316" s="214"/>
    </row>
    <row r="317" spans="1:7" ht="15.75" thickBot="1" x14ac:dyDescent="0.3">
      <c r="A317" s="270">
        <f t="shared" si="29"/>
        <v>45508</v>
      </c>
      <c r="B317" s="215" t="s">
        <v>73</v>
      </c>
      <c r="C317" s="216"/>
      <c r="D317" s="216"/>
      <c r="E317" s="216"/>
      <c r="F317" s="163" t="str">
        <f>INDEX('2024'!A131:S496,MATCH(A317,'2024'!A131:A496,0),4)</f>
        <v>Masurkar</v>
      </c>
      <c r="G317" s="218"/>
    </row>
    <row r="318" spans="1:7" ht="16.5" thickTop="1" thickBot="1" x14ac:dyDescent="0.3"/>
    <row r="319" spans="1:7" ht="16.5" thickTop="1" thickBot="1" x14ac:dyDescent="0.3">
      <c r="A319" t="s">
        <v>89</v>
      </c>
      <c r="B319" s="202" t="s">
        <v>83</v>
      </c>
      <c r="C319" s="558">
        <f>C309+7</f>
        <v>45509</v>
      </c>
      <c r="D319" s="558"/>
      <c r="E319" s="425"/>
      <c r="F319" s="427"/>
      <c r="G319" s="426"/>
    </row>
    <row r="320" spans="1:7" ht="15.75" thickBot="1" x14ac:dyDescent="0.3">
      <c r="A320" s="146"/>
      <c r="B320" s="206"/>
      <c r="C320" s="155" t="s">
        <v>19</v>
      </c>
      <c r="D320" s="155" t="s">
        <v>20</v>
      </c>
      <c r="E320" s="155" t="s">
        <v>22</v>
      </c>
      <c r="F320" s="156" t="s">
        <v>84</v>
      </c>
      <c r="G320" s="207" t="s">
        <v>21</v>
      </c>
    </row>
    <row r="321" spans="1:7" x14ac:dyDescent="0.25">
      <c r="A321" s="270">
        <f>C319</f>
        <v>45509</v>
      </c>
      <c r="B321" s="208" t="s">
        <v>66</v>
      </c>
      <c r="C321" s="150" t="str" cm="1">
        <f t="array" ref="C321">_xlfn.XLOOKUP("POD 1",INDEX('2024'!A2:S366,MATCH(A321,'2024'!A2:A366,0),0),'2024'!A2:S2,,0)</f>
        <v>Gutierrez</v>
      </c>
      <c r="D321" s="150" t="str" cm="1">
        <f t="array" ref="D321">_xlfn.XLOOKUP("POD 2",INDEX('2024'!A2:S366,MATCH(A321,'2024'!A2:A366,0),0),'2024'!A2:S2,,0)</f>
        <v>Haggerty</v>
      </c>
      <c r="E321" s="150" t="str" cm="1">
        <f t="array" ref="E321">_xlfn.XLOOKUP("Outreach",INDEX('2024'!A2:S366,MATCH(A321,'2024'!A2:A366,0),0),'2024'!A2:S2,,0)</f>
        <v>Landy</v>
      </c>
      <c r="F321" s="151" t="str">
        <f>INDEX('2024'!A135:S500,MATCH(A321,'2024'!A135:A500,0),4)</f>
        <v>Landy</v>
      </c>
      <c r="G321" s="209" t="str" cm="1">
        <f t="array" ref="G321">_xlfn.XLOOKUP("Back-up",INDEX('2024'!A2:S366,MATCH(A321,'2024'!A2:A366,0),0),'2024'!A2:S2,,0)</f>
        <v>Campbell</v>
      </c>
    </row>
    <row r="322" spans="1:7" x14ac:dyDescent="0.25">
      <c r="A322" s="270">
        <f>A321+1</f>
        <v>45510</v>
      </c>
      <c r="B322" s="210" t="s">
        <v>68</v>
      </c>
      <c r="C322" s="146" t="str" cm="1">
        <f t="array" ref="C322">_xlfn.XLOOKUP("POD 1",INDEX('2024'!A2:S366,MATCH(A321+1,'2024'!A2:A366,0),0),'2024'!A2:S2,,0)</f>
        <v>Justus</v>
      </c>
      <c r="D322" s="146" t="str" cm="1">
        <f t="array" ref="D322">_xlfn.XLOOKUP("POD 2",INDEX('2024'!A2:S366,MATCH(A321+1,'2024'!A2:A366,0),0),'2024'!A2:S2,,0)</f>
        <v>Haggerty</v>
      </c>
      <c r="E322" s="146" t="str" cm="1">
        <f t="array" ref="E322">_xlfn.XLOOKUP("Outreach",INDEX('2024'!A2:S366,MATCH(A321+1,'2024'!A2:A366,0),0),'2024'!A2:S2,,0)</f>
        <v>Nagaraj</v>
      </c>
      <c r="F322" s="154" t="str">
        <f>INDEX('2024'!A136:S501,MATCH(A322,'2024'!A136:A501,0),4)</f>
        <v>Nagaraj</v>
      </c>
      <c r="G322" s="212" t="str" cm="1">
        <f t="array" ref="G322">_xlfn.XLOOKUP("Back-up",INDEX('2024'!A2:S366,MATCH(A321+1,'2024'!A2:A366,0),0),'2024'!A2:S2,,0)</f>
        <v>Landy</v>
      </c>
    </row>
    <row r="323" spans="1:7" x14ac:dyDescent="0.25">
      <c r="A323" s="270">
        <f t="shared" ref="A323:A327" si="30">A322+1</f>
        <v>45511</v>
      </c>
      <c r="B323" s="210" t="s">
        <v>69</v>
      </c>
      <c r="C323" s="146" t="str" cm="1">
        <f t="array" ref="C323">_xlfn.XLOOKUP("POD 1",INDEX('2024'!A2:S366,MATCH(A321+2,'2024'!A2:A366,0),0),'2024'!A2:S2,,0)</f>
        <v>Gutierrez</v>
      </c>
      <c r="D323" s="146" t="str" cm="1">
        <f t="array" ref="D323">_xlfn.XLOOKUP("POD 2",INDEX('2024'!A2:S366,MATCH(A321+2,'2024'!A2:A366,0),0),'2024'!A2:S2,,0)</f>
        <v>Haggerty</v>
      </c>
      <c r="E323" s="146" t="str" cm="1">
        <f t="array" ref="E323">_xlfn.XLOOKUP("Outreach",INDEX('2024'!A2:S366,MATCH(A321+2,'2024'!A2:A366,0),0),'2024'!A2:S2,,0)</f>
        <v>Justus</v>
      </c>
      <c r="F323" s="154" t="str">
        <f>INDEX('2024'!A137:S502,MATCH(A323,'2024'!A137:A502,0),4)</f>
        <v>Justus</v>
      </c>
      <c r="G323" s="212" t="str" cm="1">
        <f t="array" ref="G323">_xlfn.XLOOKUP("Back-up",INDEX('2024'!A2:S366,MATCH(A321+2,'2024'!A2:A366,0),0),'2024'!A2:S2,,0)</f>
        <v>Grosso</v>
      </c>
    </row>
    <row r="324" spans="1:7" x14ac:dyDescent="0.25">
      <c r="A324" s="270">
        <f t="shared" si="30"/>
        <v>45512</v>
      </c>
      <c r="B324" s="210" t="s">
        <v>70</v>
      </c>
      <c r="C324" s="146" t="str" cm="1">
        <f t="array" ref="C324">_xlfn.XLOOKUP("POD 1",INDEX('2024'!A2:S366,MATCH(A321+3,'2024'!A2:A366,0),0),'2024'!A2:S2,,0)</f>
        <v>Gutierrez</v>
      </c>
      <c r="D324" s="146" t="str" cm="1">
        <f t="array" ref="D324">_xlfn.XLOOKUP("POD 2",INDEX('2024'!A2:S366,MATCH(A321+3,'2024'!A2:A366,0),0),'2024'!A2:S2,,0)</f>
        <v>Masurkar</v>
      </c>
      <c r="E324" s="146" t="str" cm="1">
        <f t="array" ref="E324">_xlfn.XLOOKUP("Outreach",INDEX('2024'!A2:S366,MATCH(A321+3,'2024'!A2:A366,0),0),'2024'!A2:S2,,0)</f>
        <v>Marment</v>
      </c>
      <c r="F324" s="154" t="str">
        <f>INDEX('2024'!A138:S503,MATCH(A324,'2024'!A138:A503,0),4)</f>
        <v>Marment</v>
      </c>
      <c r="G324" s="212" t="str" cm="1">
        <f t="array" ref="G324">_xlfn.XLOOKUP("Back-up",INDEX('2024'!A2:S366,MATCH(A321+3,'2024'!A2:A366,0),0),'2024'!A2:S2,,0)</f>
        <v>Landy</v>
      </c>
    </row>
    <row r="325" spans="1:7" ht="15.75" thickBot="1" x14ac:dyDescent="0.3">
      <c r="A325" s="270">
        <f t="shared" si="30"/>
        <v>45513</v>
      </c>
      <c r="B325" s="210" t="s">
        <v>71</v>
      </c>
      <c r="C325" s="146" t="str" cm="1">
        <f t="array" ref="C325">_xlfn.XLOOKUP("POD 1",INDEX('2024'!A2:S366,MATCH(A321+4,'2024'!A2:A366,0),0),'2024'!A2:S2,,0)</f>
        <v>Gutierrez</v>
      </c>
      <c r="D325" s="146" t="str" cm="1">
        <f t="array" ref="D325">_xlfn.XLOOKUP("POD 2",INDEX('2024'!A2:S366,MATCH(A321+4,'2024'!A2:A366,0),0),'2024'!A2:S2,,0)</f>
        <v>Haggerty</v>
      </c>
      <c r="E325" s="146" t="str" cm="1">
        <f t="array" ref="E325">_xlfn.XLOOKUP("Outreach",INDEX('2024'!A2:S366,MATCH(A321+4,'2024'!A2:A366,0),0),'2024'!A2:S2,,0)</f>
        <v>Nagaraj</v>
      </c>
      <c r="F325" s="154" t="str">
        <f>INDEX('2024'!A139:S504,MATCH(A325,'2024'!A139:A504,0),4)</f>
        <v>Nagaraj</v>
      </c>
      <c r="G325" s="212" t="str" cm="1">
        <f t="array" ref="G325">_xlfn.XLOOKUP("Back-up",INDEX('2024'!A2:S366,MATCH(A321+4,'2024'!A2:A366,0),0),'2024'!A2:S2,,0)</f>
        <v>Masurkar</v>
      </c>
    </row>
    <row r="326" spans="1:7" x14ac:dyDescent="0.25">
      <c r="A326" s="270">
        <f t="shared" si="30"/>
        <v>45514</v>
      </c>
      <c r="B326" s="213" t="s">
        <v>72</v>
      </c>
      <c r="C326" s="200"/>
      <c r="D326" s="200"/>
      <c r="E326" s="200"/>
      <c r="F326" s="151" t="str">
        <f>INDEX('2024'!A140:S505,MATCH(A326,'2024'!A140:A505,0),4)</f>
        <v>Haggerty</v>
      </c>
      <c r="G326" s="214"/>
    </row>
    <row r="327" spans="1:7" ht="15.75" thickBot="1" x14ac:dyDescent="0.3">
      <c r="A327" s="270">
        <f t="shared" si="30"/>
        <v>45515</v>
      </c>
      <c r="B327" s="215" t="s">
        <v>73</v>
      </c>
      <c r="C327" s="216"/>
      <c r="D327" s="216"/>
      <c r="E327" s="216"/>
      <c r="F327" s="163" t="str">
        <f>INDEX('2024'!A141:S506,MATCH(A327,'2024'!A141:A506,0),4)</f>
        <v>Haggerty</v>
      </c>
      <c r="G327" s="218"/>
    </row>
    <row r="328" spans="1:7" ht="16.5" thickTop="1" thickBot="1" x14ac:dyDescent="0.3"/>
    <row r="329" spans="1:7" ht="16.5" thickTop="1" thickBot="1" x14ac:dyDescent="0.3">
      <c r="A329" t="s">
        <v>82</v>
      </c>
      <c r="B329" s="202" t="s">
        <v>83</v>
      </c>
      <c r="C329" s="558">
        <f>C319+7</f>
        <v>45516</v>
      </c>
      <c r="D329" s="558"/>
      <c r="E329" s="425"/>
      <c r="F329" s="427"/>
      <c r="G329" s="426"/>
    </row>
    <row r="330" spans="1:7" ht="15.75" thickBot="1" x14ac:dyDescent="0.3">
      <c r="A330" s="146"/>
      <c r="B330" s="206"/>
      <c r="C330" s="155" t="s">
        <v>19</v>
      </c>
      <c r="D330" s="155" t="s">
        <v>20</v>
      </c>
      <c r="E330" s="155" t="s">
        <v>22</v>
      </c>
      <c r="F330" s="156" t="s">
        <v>84</v>
      </c>
      <c r="G330" s="207" t="s">
        <v>21</v>
      </c>
    </row>
    <row r="331" spans="1:7" x14ac:dyDescent="0.25">
      <c r="A331" s="270">
        <f>C329</f>
        <v>45516</v>
      </c>
      <c r="B331" s="208" t="s">
        <v>66</v>
      </c>
      <c r="C331" s="150" t="str" cm="1">
        <f t="array" ref="C331">_xlfn.XLOOKUP("POD 1",INDEX('2024'!A2:S366,MATCH(A331,'2024'!A2:A366,0),0),'2024'!A2:S2,,0)</f>
        <v>Nagaraj</v>
      </c>
      <c r="D331" s="150" t="str" cm="1">
        <f t="array" ref="D331">_xlfn.XLOOKUP("POD 2",INDEX('2024'!A2:S366,MATCH(A331,'2024'!A2:A366,0),0),'2024'!A2:S2,,0)</f>
        <v>Scott</v>
      </c>
      <c r="E331" s="150" t="str" cm="1">
        <f t="array" ref="E331">_xlfn.XLOOKUP("Outreach",INDEX('2024'!A2:S366,MATCH(A331,'2024'!A2:A366,0),0),'2024'!A2:S2,,0)</f>
        <v>Justus</v>
      </c>
      <c r="F331" s="151" t="str">
        <f>INDEX('2024'!A145:S510,MATCH(A331,'2024'!A145:A510,0),4)</f>
        <v>Justus</v>
      </c>
      <c r="G331" s="209" t="str" cm="1">
        <f t="array" ref="G331">_xlfn.XLOOKUP("Back-up",INDEX('2024'!A2:S366,MATCH(A331,'2024'!A2:A366,0),0),'2024'!A2:S2,,0)</f>
        <v>Grosso</v>
      </c>
    </row>
    <row r="332" spans="1:7" x14ac:dyDescent="0.25">
      <c r="A332" s="270">
        <f>A331+1</f>
        <v>45517</v>
      </c>
      <c r="B332" s="210" t="s">
        <v>68</v>
      </c>
      <c r="C332" s="146" t="str" cm="1">
        <f t="array" ref="C332">_xlfn.XLOOKUP("POD 1",INDEX('2024'!A2:S366,MATCH(A331,'2024'!A2:A366,0),0),'2024'!A2:S2,,0)</f>
        <v>Nagaraj</v>
      </c>
      <c r="D332" s="146" t="str" cm="1">
        <f t="array" ref="D332">_xlfn.XLOOKUP("POD 2",INDEX('2024'!A2:S366,MATCH(A331+1,'2024'!A2:A366,0),0),'2024'!A2:S2,,0)</f>
        <v>Scott</v>
      </c>
      <c r="E332" s="146" t="str" cm="1">
        <f t="array" ref="E332">_xlfn.XLOOKUP("Outreach",INDEX('2024'!A2:S366,MATCH(A331+1,'2024'!A2:A366,0),0),'2024'!A2:S2,,0)</f>
        <v>Moore</v>
      </c>
      <c r="F332" s="154" t="str">
        <f>INDEX('2024'!A146:S511,MATCH(A332,'2024'!A146:A511,0),4)</f>
        <v>Moore</v>
      </c>
      <c r="G332" s="212" t="str" cm="1">
        <f t="array" ref="G332">_xlfn.XLOOKUP("Back-up",INDEX('2024'!A2:S366,MATCH(A331+1,'2024'!A2:A366,0),0),'2024'!A2:S2,,0)</f>
        <v>Landy</v>
      </c>
    </row>
    <row r="333" spans="1:7" x14ac:dyDescent="0.25">
      <c r="A333" s="270">
        <f t="shared" ref="A333:A337" si="31">A332+1</f>
        <v>45518</v>
      </c>
      <c r="B333" s="210" t="s">
        <v>69</v>
      </c>
      <c r="C333" s="146" t="str" cm="1">
        <f t="array" ref="C333">_xlfn.XLOOKUP("POD 1",INDEX('2024'!A2:S366,MATCH(A331,'2024'!A2:A366,0),0),'2024'!A2:S2,,0)</f>
        <v>Nagaraj</v>
      </c>
      <c r="D333" s="146" t="str" cm="1">
        <f t="array" ref="D333">_xlfn.XLOOKUP("POD 2",INDEX('2024'!A2:S366,MATCH(A331+2,'2024'!A2:A366,0),0),'2024'!A2:S2,,0)</f>
        <v>Scott</v>
      </c>
      <c r="E333" s="146" t="str" cm="1">
        <f t="array" ref="E333">_xlfn.XLOOKUP("Outreach",INDEX('2024'!A2:S366,MATCH(A331+2,'2024'!A2:A366,0),0),'2024'!A2:S2,,0)</f>
        <v>Garrett</v>
      </c>
      <c r="F333" s="154" t="str">
        <f>INDEX('2024'!A147:S512,MATCH(A333,'2024'!A147:A512,0),4)</f>
        <v>Garrett</v>
      </c>
      <c r="G333" s="212" t="str" cm="1">
        <f t="array" ref="G333">_xlfn.XLOOKUP("Back-up",INDEX('2024'!A2:S366,MATCH(A331+2,'2024'!A2:A366,0),0),'2024'!A2:S2,,0)</f>
        <v>Haggerty</v>
      </c>
    </row>
    <row r="334" spans="1:7" x14ac:dyDescent="0.25">
      <c r="A334" s="270">
        <f t="shared" si="31"/>
        <v>45519</v>
      </c>
      <c r="B334" s="210" t="s">
        <v>70</v>
      </c>
      <c r="C334" s="146" t="str" cm="1">
        <f t="array" ref="C334">_xlfn.XLOOKUP("POD 1",INDEX('2024'!A2:S366,MATCH(A331,'2024'!A2:A366,0),0),'2024'!A2:S2,,0)</f>
        <v>Nagaraj</v>
      </c>
      <c r="D334" s="146" t="str" cm="1">
        <f t="array" ref="D334">_xlfn.XLOOKUP("POD 2",INDEX('2024'!A2:S366,MATCH(A331+3,'2024'!A2:A366,0),0),'2024'!A2:S2,,0)</f>
        <v>Scott</v>
      </c>
      <c r="E334" s="146" t="str" cm="1">
        <f t="array" ref="E334">_xlfn.XLOOKUP("Outreach",INDEX('2024'!A2:S366,MATCH(A331+3,'2024'!A2:A366,0),0),'2024'!A2:S2,,0)</f>
        <v>Justus</v>
      </c>
      <c r="F334" s="154" t="str">
        <f>INDEX('2024'!A148:S513,MATCH(A334,'2024'!A148:A513,0),4)</f>
        <v>Justus</v>
      </c>
      <c r="G334" s="212" t="str" cm="1">
        <f t="array" ref="G334">_xlfn.XLOOKUP("Back-up",INDEX('2024'!A2:S366,MATCH(A331+3,'2024'!A2:A366,0),0),'2024'!A2:S2,,0)</f>
        <v>Moore</v>
      </c>
    </row>
    <row r="335" spans="1:7" ht="15.75" thickBot="1" x14ac:dyDescent="0.3">
      <c r="A335" s="270">
        <f t="shared" si="31"/>
        <v>45520</v>
      </c>
      <c r="B335" s="210" t="s">
        <v>71</v>
      </c>
      <c r="C335" s="146" t="str" cm="1">
        <f t="array" ref="C335">_xlfn.XLOOKUP("POD 1",INDEX('2024'!A2:S366,MATCH(A331,'2024'!A2:A366,0),0),'2024'!A2:S2,,0)</f>
        <v>Nagaraj</v>
      </c>
      <c r="D335" s="146" t="str" cm="1">
        <f t="array" ref="D335">_xlfn.XLOOKUP("POD 2",INDEX('2024'!A2:S366,MATCH(A331+4,'2024'!A2:A366,0),0),'2024'!A2:S2,,0)</f>
        <v>Landy</v>
      </c>
      <c r="E335" s="146" t="str" cm="1">
        <f t="array" ref="E335">_xlfn.XLOOKUP("Outreach",INDEX('2024'!A2:S366,MATCH(A331+4,'2024'!A2:A366,0),0),'2024'!A2:S2,,0)</f>
        <v>Moore</v>
      </c>
      <c r="F335" s="154" t="str">
        <f>INDEX('2024'!A149:S514,MATCH(A335,'2024'!A149:A514,0),4)</f>
        <v>Moore</v>
      </c>
      <c r="G335" s="212" t="str" cm="1">
        <f t="array" ref="G335">_xlfn.XLOOKUP("Back-up",INDEX('2024'!A2:S366,MATCH(A331+4,'2024'!A2:A366,0),0),'2024'!A2:S2,,0)</f>
        <v>Grosso</v>
      </c>
    </row>
    <row r="336" spans="1:7" x14ac:dyDescent="0.25">
      <c r="A336" s="270">
        <f t="shared" si="31"/>
        <v>45521</v>
      </c>
      <c r="B336" s="213" t="s">
        <v>72</v>
      </c>
      <c r="C336" s="200"/>
      <c r="D336" s="200"/>
      <c r="E336" s="200"/>
      <c r="F336" s="151" t="str">
        <f>INDEX('2024'!A150:S515,MATCH(A336,'2024'!A150:A515,0),4)</f>
        <v>Landy</v>
      </c>
      <c r="G336" s="214"/>
    </row>
    <row r="337" spans="1:7" ht="15.75" thickBot="1" x14ac:dyDescent="0.3">
      <c r="A337" s="270">
        <f t="shared" si="31"/>
        <v>45522</v>
      </c>
      <c r="B337" s="215" t="s">
        <v>73</v>
      </c>
      <c r="C337" s="216"/>
      <c r="D337" s="216"/>
      <c r="E337" s="216"/>
      <c r="F337" s="163" t="str">
        <f>INDEX('2024'!A151:S516,MATCH(A337,'2024'!A151:A516,0),4)</f>
        <v>Scott</v>
      </c>
      <c r="G337" s="218"/>
    </row>
    <row r="338" spans="1:7" ht="16.5" thickTop="1" thickBot="1" x14ac:dyDescent="0.3"/>
    <row r="339" spans="1:7" ht="16.5" thickTop="1" thickBot="1" x14ac:dyDescent="0.3">
      <c r="A339" t="s">
        <v>86</v>
      </c>
      <c r="B339" s="202" t="s">
        <v>83</v>
      </c>
      <c r="C339" s="558">
        <f>C329+7</f>
        <v>45523</v>
      </c>
      <c r="D339" s="558"/>
      <c r="E339" s="425"/>
      <c r="F339" s="427"/>
      <c r="G339" s="426"/>
    </row>
    <row r="340" spans="1:7" ht="15.75" thickBot="1" x14ac:dyDescent="0.3">
      <c r="A340" s="146"/>
      <c r="B340" s="206"/>
      <c r="C340" s="155" t="s">
        <v>19</v>
      </c>
      <c r="D340" s="155" t="s">
        <v>20</v>
      </c>
      <c r="E340" s="155" t="s">
        <v>22</v>
      </c>
      <c r="F340" s="156" t="s">
        <v>84</v>
      </c>
      <c r="G340" s="207" t="s">
        <v>21</v>
      </c>
    </row>
    <row r="341" spans="1:7" x14ac:dyDescent="0.25">
      <c r="A341" s="270">
        <f>C339</f>
        <v>45523</v>
      </c>
      <c r="B341" s="208" t="s">
        <v>66</v>
      </c>
      <c r="C341" s="150" t="str" cm="1">
        <f t="array" ref="C341">_xlfn.XLOOKUP("POD 1",INDEX('2024'!A2:S366,MATCH(A341,'2024'!A2:A366,0),0),'2024'!A2:S2,,0)</f>
        <v>Justus</v>
      </c>
      <c r="D341" s="150" t="str" cm="1">
        <f t="array" ref="D341">_xlfn.XLOOKUP("POD 2",INDEX('2024'!A2:S366,MATCH(A341,'2024'!A2:A366,0),0),'2024'!A2:S2,,0)</f>
        <v>O'Donoghue</v>
      </c>
      <c r="E341" s="150" t="str" cm="1">
        <f t="array" ref="E341">_xlfn.XLOOKUP("Outreach",INDEX('2024'!A2:S366,MATCH(A341,'2024'!A2:A366,0),0),'2024'!A2:S2,,0)</f>
        <v>Gutierrez</v>
      </c>
      <c r="F341" s="151" t="str">
        <f>INDEX('2024'!A155:S520,MATCH(A341,'2024'!A155:A520,0),4)</f>
        <v>Gutierrez</v>
      </c>
      <c r="G341" s="209" t="str" cm="1">
        <f t="array" ref="G341">_xlfn.XLOOKUP("Back-up",INDEX('2024'!A2:S366,MATCH(A341,'2024'!A2:A366,0),0),'2024'!A2:S2,,0)</f>
        <v>Haggerty</v>
      </c>
    </row>
    <row r="342" spans="1:7" x14ac:dyDescent="0.25">
      <c r="A342" s="270">
        <f>A341+1</f>
        <v>45524</v>
      </c>
      <c r="B342" s="210" t="s">
        <v>68</v>
      </c>
      <c r="C342" s="146" t="str" cm="1">
        <f t="array" ref="C342">_xlfn.XLOOKUP("POD 1",INDEX('2024'!A2:S366,MATCH(A341+1,'2024'!A2:A366,0),0),'2024'!A2:S2,,0)</f>
        <v>Haggerty</v>
      </c>
      <c r="D342" s="146" t="str" cm="1">
        <f t="array" ref="D342">_xlfn.XLOOKUP("POD 2",INDEX('2024'!A2:S366,MATCH(A341+1,'2024'!A2:A366,0),0),'2024'!A2:S2,,0)</f>
        <v>O'Donoghue</v>
      </c>
      <c r="E342" s="146" t="str" cm="1">
        <f t="array" ref="E342">_xlfn.XLOOKUP("Outreach",INDEX('2024'!A2:S366,MATCH(A341+1,'2024'!A2:A366,0),0),'2024'!A2:S2,,0)</f>
        <v>Masurkar</v>
      </c>
      <c r="F342" s="154" t="str">
        <f>INDEX('2024'!A156:S521,MATCH(A342,'2024'!A156:A521,0),4)</f>
        <v>Masurkar</v>
      </c>
      <c r="G342" s="212" t="str" cm="1">
        <f t="array" ref="G342">_xlfn.XLOOKUP("Back-up",INDEX('2024'!A2:S366,MATCH(A341+1,'2024'!A2:A366,0),0),'2024'!A2:S2,,0)</f>
        <v>Milford</v>
      </c>
    </row>
    <row r="343" spans="1:7" x14ac:dyDescent="0.25">
      <c r="A343" s="270">
        <f t="shared" ref="A343:A347" si="32">A342+1</f>
        <v>45525</v>
      </c>
      <c r="B343" s="210" t="s">
        <v>69</v>
      </c>
      <c r="C343" s="146" t="str" cm="1">
        <f t="array" ref="C343">_xlfn.XLOOKUP("POD 1",INDEX('2024'!A2:S366,MATCH(A341+2,'2024'!A2:A366,0),0),'2024'!A2:S2,,0)</f>
        <v>Justus</v>
      </c>
      <c r="D343" s="146" t="str" cm="1">
        <f t="array" ref="D343">_xlfn.XLOOKUP("POD 2",INDEX('2024'!A2:S366,MATCH(A341+2,'2024'!A2:A366,0),0),'2024'!A2:S2,,0)</f>
        <v>O'Donoghue</v>
      </c>
      <c r="E343" s="146" t="str" cm="1">
        <f t="array" ref="E343">_xlfn.XLOOKUP("Outreach",INDEX('2024'!A2:S366,MATCH(A341+2,'2024'!A2:A366,0),0),'2024'!A2:S2,,0)</f>
        <v>Haggerty</v>
      </c>
      <c r="F343" s="154" t="str">
        <f>INDEX('2024'!A157:S522,MATCH(A343,'2024'!A157:A522,0),4)</f>
        <v>Haggerty</v>
      </c>
      <c r="G343" s="212" t="str" cm="1">
        <f t="array" ref="G343">_xlfn.XLOOKUP("Back-up",INDEX('2024'!A2:S366,MATCH(A341+2,'2024'!A2:A366,0),0),'2024'!A2:S2,,0)</f>
        <v>Campbell</v>
      </c>
    </row>
    <row r="344" spans="1:7" x14ac:dyDescent="0.25">
      <c r="A344" s="270">
        <f t="shared" si="32"/>
        <v>45526</v>
      </c>
      <c r="B344" s="210" t="s">
        <v>70</v>
      </c>
      <c r="C344" s="146" t="str" cm="1">
        <f t="array" ref="C344">_xlfn.XLOOKUP("POD 1",INDEX('2024'!A2:S366,MATCH(A341+3,'2024'!A2:A366,0),0),'2024'!A2:S2,,0)</f>
        <v>Justus</v>
      </c>
      <c r="D344" s="146" t="str" cm="1">
        <f t="array" ref="D344">_xlfn.XLOOKUP("POD 2",INDEX('2024'!A2:S366,MATCH(A341+3,'2024'!A2:A366,0),0),'2024'!A2:S2,,0)</f>
        <v>Masurkar</v>
      </c>
      <c r="E344" s="146" t="str" cm="1">
        <f t="array" ref="E344">_xlfn.XLOOKUP("Outreach",INDEX('2024'!A2:S366,MATCH(A341+3,'2024'!A2:A366,0),0),'2024'!A2:S2,,0)</f>
        <v>Gutierrez</v>
      </c>
      <c r="F344" s="154" t="str">
        <f>INDEX('2024'!A158:S523,MATCH(A344,'2024'!A158:A523,0),4)</f>
        <v>Gutierrez</v>
      </c>
      <c r="G344" s="212" t="str" cm="1">
        <f t="array" ref="G344">_xlfn.XLOOKUP("Back-up",INDEX('2024'!A2:S366,MATCH(A341+3,'2024'!A2:A366,0),0),'2024'!A2:S2,,0)</f>
        <v>Scott</v>
      </c>
    </row>
    <row r="345" spans="1:7" ht="15.75" thickBot="1" x14ac:dyDescent="0.3">
      <c r="A345" s="270">
        <f t="shared" si="32"/>
        <v>45527</v>
      </c>
      <c r="B345" s="210" t="s">
        <v>71</v>
      </c>
      <c r="C345" s="146" t="str" cm="1">
        <f t="array" ref="C345">_xlfn.XLOOKUP("POD 1",INDEX('2024'!A2:S366,MATCH(A341+4,'2024'!A2:A366,0),0),'2024'!A2:S2,,0)</f>
        <v>Justus</v>
      </c>
      <c r="D345" s="146" t="str" cm="1">
        <f t="array" ref="D345">_xlfn.XLOOKUP("POD 2",INDEX('2024'!A2:S366,MATCH(A341+4,'2024'!A2:A366,0),0),'2024'!A2:S2,,0)</f>
        <v>O'Donoghue</v>
      </c>
      <c r="E345" s="146" t="str" cm="1">
        <f t="array" ref="E345">_xlfn.XLOOKUP("Outreach",INDEX('2024'!A2:S366,MATCH(A341+4,'2024'!A2:A366,0),0),'2024'!A2:S2,,0)</f>
        <v>Masurkar</v>
      </c>
      <c r="F345" s="154" t="str">
        <f>INDEX('2024'!A159:S524,MATCH(A345,'2024'!A159:A524,0),4)</f>
        <v>Masurkar</v>
      </c>
      <c r="G345" s="212" t="str" cm="1">
        <f t="array" ref="G345">_xlfn.XLOOKUP("Back-up",INDEX('2024'!A2:S366,MATCH(A341+4,'2024'!A2:A366,0),0),'2024'!A2:S2,,0)</f>
        <v>Milford</v>
      </c>
    </row>
    <row r="346" spans="1:7" x14ac:dyDescent="0.25">
      <c r="A346" s="270">
        <f t="shared" si="32"/>
        <v>45528</v>
      </c>
      <c r="B346" s="213" t="s">
        <v>72</v>
      </c>
      <c r="C346" s="200"/>
      <c r="D346" s="200"/>
      <c r="E346" s="200"/>
      <c r="F346" s="151" t="str">
        <f>INDEX('2024'!A160:S525,MATCH(A346,'2024'!A160:A525,0),4)</f>
        <v>O'Donoghue</v>
      </c>
      <c r="G346" s="214"/>
    </row>
    <row r="347" spans="1:7" ht="15.75" thickBot="1" x14ac:dyDescent="0.3">
      <c r="A347" s="270">
        <f t="shared" si="32"/>
        <v>45529</v>
      </c>
      <c r="B347" s="215" t="s">
        <v>73</v>
      </c>
      <c r="C347" s="216"/>
      <c r="D347" s="216"/>
      <c r="E347" s="216"/>
      <c r="F347" s="163" t="str">
        <f>INDEX('2024'!A161:S526,MATCH(A347,'2024'!A161:A526,0),4)</f>
        <v>O'Donoghue</v>
      </c>
      <c r="G347" s="218"/>
    </row>
    <row r="348" spans="1:7" ht="16.5" thickTop="1" thickBot="1" x14ac:dyDescent="0.3"/>
    <row r="349" spans="1:7" ht="16.5" thickTop="1" thickBot="1" x14ac:dyDescent="0.3">
      <c r="A349" t="s">
        <v>88</v>
      </c>
      <c r="B349" s="202" t="s">
        <v>83</v>
      </c>
      <c r="C349" s="558">
        <f>C339+7</f>
        <v>45530</v>
      </c>
      <c r="D349" s="558"/>
      <c r="E349" s="425"/>
      <c r="F349" s="427"/>
      <c r="G349" s="426"/>
    </row>
    <row r="350" spans="1:7" ht="15.75" thickBot="1" x14ac:dyDescent="0.3">
      <c r="A350" s="146"/>
      <c r="B350" s="206"/>
      <c r="C350" s="155" t="s">
        <v>19</v>
      </c>
      <c r="D350" s="155" t="s">
        <v>20</v>
      </c>
      <c r="E350" s="155" t="s">
        <v>22</v>
      </c>
      <c r="F350" s="156" t="s">
        <v>84</v>
      </c>
      <c r="G350" s="207" t="s">
        <v>21</v>
      </c>
    </row>
    <row r="351" spans="1:7" x14ac:dyDescent="0.25">
      <c r="A351" s="270">
        <f>C349</f>
        <v>45530</v>
      </c>
      <c r="B351" s="208" t="s">
        <v>66</v>
      </c>
      <c r="C351" s="150" t="str" cm="1">
        <f t="array" ref="C351">_xlfn.XLOOKUP("POD 1",INDEX('2024'!A2:S366,MATCH(A351,'2024'!A2:A366,0),0),'2024'!A2:S2,,0)</f>
        <v>Landy</v>
      </c>
      <c r="D351" s="150" t="str" cm="1">
        <f t="array" ref="D351">_xlfn.XLOOKUP("POD 2",INDEX('2024'!A2:S366,MATCH(A351,'2024'!A2:A366,0),0),'2024'!A2:S2,,0)</f>
        <v>Nagaraj</v>
      </c>
      <c r="E351" s="150" t="str" cm="1">
        <f t="array" ref="E351">_xlfn.XLOOKUP("Outreach",INDEX('2024'!A2:S366,MATCH(A351,'2024'!A2:A366,0),0),'2024'!A2:S2,,0)</f>
        <v>Garrett</v>
      </c>
      <c r="F351" s="151" t="str">
        <f>INDEX('2024'!A165:S530,MATCH(A351,'2024'!A165:A530,0),4)</f>
        <v>Garrett</v>
      </c>
      <c r="G351" s="209" t="str" cm="1">
        <f t="array" ref="G351">_xlfn.XLOOKUP("Back-up",INDEX('2024'!A2:S366,MATCH(A351,'2024'!A2:A366,0),0),'2024'!A2:S2,,0)</f>
        <v>Masurkar</v>
      </c>
    </row>
    <row r="352" spans="1:7" x14ac:dyDescent="0.25">
      <c r="A352" s="270">
        <f>A351+1</f>
        <v>45531</v>
      </c>
      <c r="B352" s="210" t="s">
        <v>68</v>
      </c>
      <c r="C352" s="146" t="str" cm="1">
        <f t="array" ref="C352">_xlfn.XLOOKUP("POD 1",INDEX('2024'!A2:S366,MATCH(A351+1,'2024'!A2:A366,0),0),'2024'!A2:S2,,0)</f>
        <v>Landy</v>
      </c>
      <c r="D352" s="146" t="str" cm="1">
        <f t="array" ref="D352">_xlfn.XLOOKUP("POD 2",INDEX('2024'!A2:S366,MATCH(A351+1,'2024'!A2:A366,0),0),'2024'!A2:S2,,0)</f>
        <v>Nagaraj</v>
      </c>
      <c r="E352" s="146" t="str" cm="1">
        <f t="array" ref="E352">_xlfn.XLOOKUP("Outreach",INDEX('2024'!A2:S366,MATCH(A351+1,'2024'!A2:A366,0),0),'2024'!A2:S2,,0)</f>
        <v>Milford</v>
      </c>
      <c r="F352" s="154" t="str">
        <f>INDEX('2024'!A166:S531,MATCH(A352,'2024'!A166:A531,0),4)</f>
        <v>Milford</v>
      </c>
      <c r="G352" s="212" t="str" cm="1">
        <f t="array" ref="G352">_xlfn.XLOOKUP("Back-up",INDEX('2024'!A2:S366,MATCH(A351+1,'2024'!A2:A366,0),0),'2024'!A2:S2,,0)</f>
        <v>Marment</v>
      </c>
    </row>
    <row r="353" spans="1:7" x14ac:dyDescent="0.25">
      <c r="A353" s="270">
        <f t="shared" ref="A353:A357" si="33">A352+1</f>
        <v>45532</v>
      </c>
      <c r="B353" s="210" t="s">
        <v>69</v>
      </c>
      <c r="C353" s="146" t="str" cm="1">
        <f t="array" ref="C353">_xlfn.XLOOKUP("POD 1",INDEX('2024'!A2:S366,MATCH(A351+2,'2024'!A2:A366,0),0),'2024'!A2:S2,,0)</f>
        <v>Landy</v>
      </c>
      <c r="D353" s="146" t="str" cm="1">
        <f t="array" ref="D353">_xlfn.XLOOKUP("POD 2",INDEX('2024'!A2:S366,MATCH(A351+2,'2024'!A2:A366,0),0),'2024'!A2:S2,,0)</f>
        <v>Nagaraj</v>
      </c>
      <c r="E353" s="146" t="str" cm="1">
        <f t="array" ref="E353">_xlfn.XLOOKUP("Outreach",INDEX('2024'!A2:S366,MATCH(A351+2,'2024'!A2:A366,0),0),'2024'!A2:S2,,0)</f>
        <v>Masurkar</v>
      </c>
      <c r="F353" s="154" t="str">
        <f>INDEX('2024'!A167:S532,MATCH(A353,'2024'!A167:A532,0),4)</f>
        <v>Masurkar</v>
      </c>
      <c r="G353" s="212" t="str" cm="1">
        <f t="array" ref="G353">_xlfn.XLOOKUP("Back-up",INDEX('2024'!A2:S366,MATCH(A351+2,'2024'!A2:A366,0),0),'2024'!A2:S2,,0)</f>
        <v>Justus</v>
      </c>
    </row>
    <row r="354" spans="1:7" x14ac:dyDescent="0.25">
      <c r="A354" s="270">
        <f t="shared" si="33"/>
        <v>45533</v>
      </c>
      <c r="B354" s="210" t="s">
        <v>70</v>
      </c>
      <c r="C354" s="146" t="str" cm="1">
        <f t="array" ref="C354">_xlfn.XLOOKUP("POD 1",INDEX('2024'!A2:S366,MATCH(A351+3,'2024'!A2:A366,0),0),'2024'!A2:S2,,0)</f>
        <v>Landy</v>
      </c>
      <c r="D354" s="146" t="str" cm="1">
        <f t="array" ref="D354">_xlfn.XLOOKUP("POD 2",INDEX('2024'!A2:S366,MATCH(A351+3,'2024'!A2:A366,0),0),'2024'!A2:S2,,0)</f>
        <v>Milford</v>
      </c>
      <c r="E354" s="146" t="str" cm="1">
        <f t="array" ref="E354">_xlfn.XLOOKUP("Outreach",INDEX('2024'!A2:S366,MATCH(A351+3,'2024'!A2:A366,0),0),'2024'!A2:S2,,0)</f>
        <v>Garrett</v>
      </c>
      <c r="F354" s="154" t="str">
        <f>INDEX('2024'!A168:S533,MATCH(A354,'2024'!A168:A533,0),4)</f>
        <v>Garrett</v>
      </c>
      <c r="G354" s="212" t="str" cm="1">
        <f t="array" ref="G354">_xlfn.XLOOKUP("Back-up",INDEX('2024'!A2:S366,MATCH(A351+3,'2024'!A2:A366,0),0),'2024'!A2:S2,,0)</f>
        <v>Haggerty</v>
      </c>
    </row>
    <row r="355" spans="1:7" ht="15.75" thickBot="1" x14ac:dyDescent="0.3">
      <c r="A355" s="270">
        <f t="shared" si="33"/>
        <v>45534</v>
      </c>
      <c r="B355" s="210" t="s">
        <v>71</v>
      </c>
      <c r="C355" s="146" t="str" cm="1">
        <f t="array" ref="C355">_xlfn.XLOOKUP("POD 1",INDEX('2024'!A2:S366,MATCH(A351+4,'2024'!A2:A366,0),0),'2024'!A2:S2,,0)</f>
        <v>Haggerty</v>
      </c>
      <c r="D355" s="146" t="str" cm="1">
        <f t="array" ref="D355">_xlfn.XLOOKUP("POD 2",INDEX('2024'!A2:S366,MATCH(A351+4,'2024'!A2:A366,0),0),'2024'!A2:S2,,0)</f>
        <v>Nagaraj</v>
      </c>
      <c r="E355" s="146" t="str" cm="1">
        <f t="array" ref="E355">_xlfn.XLOOKUP("Outreach",INDEX('2024'!A2:S366,MATCH(A351+4,'2024'!A2:A366,0),0),'2024'!A2:S2,,0)</f>
        <v>Milford</v>
      </c>
      <c r="F355" s="154" t="str">
        <f>INDEX('2024'!A169:S534,MATCH(A355,'2024'!A169:A534,0),4)</f>
        <v>Milford</v>
      </c>
      <c r="G355" s="212" t="str" cm="1">
        <f t="array" ref="G355">_xlfn.XLOOKUP("Back-up",INDEX('2024'!A2:S366,MATCH(A351+4,'2024'!A2:A366,0),0),'2024'!A2:S2,,0)</f>
        <v>Justus</v>
      </c>
    </row>
    <row r="356" spans="1:7" x14ac:dyDescent="0.25">
      <c r="A356" s="270">
        <f t="shared" si="33"/>
        <v>45535</v>
      </c>
      <c r="B356" s="213" t="s">
        <v>72</v>
      </c>
      <c r="C356" s="200"/>
      <c r="D356" s="200"/>
      <c r="E356" s="200"/>
      <c r="F356" s="151" t="str">
        <f>INDEX('2024'!A170:S535,MATCH(A356,'2024'!A170:A535,0),4)</f>
        <v>Nagaraj</v>
      </c>
      <c r="G356" s="214"/>
    </row>
    <row r="357" spans="1:7" ht="15.75" thickBot="1" x14ac:dyDescent="0.3">
      <c r="A357" s="270">
        <f t="shared" si="33"/>
        <v>45536</v>
      </c>
      <c r="B357" s="215" t="s">
        <v>73</v>
      </c>
      <c r="C357" s="216"/>
      <c r="D357" s="216"/>
      <c r="E357" s="216"/>
      <c r="F357" s="163" t="str">
        <f>INDEX('2024'!A171:S536,MATCH(A357,'2024'!A171:A536,0),4)</f>
        <v>Nagaraj</v>
      </c>
      <c r="G357" s="218"/>
    </row>
    <row r="358" spans="1:7" ht="16.5" thickTop="1" thickBot="1" x14ac:dyDescent="0.3"/>
    <row r="359" spans="1:7" ht="16.5" thickTop="1" thickBot="1" x14ac:dyDescent="0.3">
      <c r="A359" t="s">
        <v>89</v>
      </c>
      <c r="B359" s="202" t="s">
        <v>83</v>
      </c>
      <c r="C359" s="558">
        <f>C349+7</f>
        <v>45537</v>
      </c>
      <c r="D359" s="558"/>
      <c r="E359" s="425"/>
      <c r="F359" s="427"/>
      <c r="G359" s="426"/>
    </row>
    <row r="360" spans="1:7" ht="15.75" thickBot="1" x14ac:dyDescent="0.3">
      <c r="A360" s="146"/>
      <c r="B360" s="206"/>
      <c r="C360" s="155" t="s">
        <v>19</v>
      </c>
      <c r="D360" s="155" t="s">
        <v>20</v>
      </c>
      <c r="E360" s="155" t="s">
        <v>22</v>
      </c>
      <c r="F360" s="156" t="s">
        <v>84</v>
      </c>
      <c r="G360" s="207" t="s">
        <v>21</v>
      </c>
    </row>
    <row r="361" spans="1:7" x14ac:dyDescent="0.25">
      <c r="A361" s="270">
        <f>C359</f>
        <v>45537</v>
      </c>
      <c r="B361" s="208" t="s">
        <v>66</v>
      </c>
      <c r="C361" s="150" t="str" cm="1">
        <f t="array" ref="C361">_xlfn.XLOOKUP("POD 1",INDEX('2024'!A2:S366,MATCH(A361,'2024'!A2:A366,0),0),'2024'!A2:S2,,0)</f>
        <v>Gutierrez</v>
      </c>
      <c r="D361" s="150" t="str" cm="1">
        <f t="array" ref="D361">_xlfn.XLOOKUP("POD 2",INDEX('2024'!A2:S366,MATCH(A361,'2024'!A2:A366,0),0),'2024'!A2:S2,,0)</f>
        <v>Justus</v>
      </c>
      <c r="E361" s="150" t="str" cm="1">
        <f t="array" ref="E361">_xlfn.XLOOKUP("Outreach",INDEX('2024'!A2:S366,MATCH(A361,'2024'!A2:A366,0),0),'2024'!A2:S2,,0)</f>
        <v>Campbell</v>
      </c>
      <c r="F361" s="151" t="str">
        <f>INDEX('2024'!A175:S540,MATCH(A361,'2024'!A175:A540,0),4)</f>
        <v>Campbell</v>
      </c>
      <c r="G361" s="209" t="str" cm="1">
        <f t="array" ref="G361">_xlfn.XLOOKUP("Back-up",INDEX('2024'!A2:S366,MATCH(A361,'2024'!A2:A366,0),0),'2024'!A2:S2,,0)</f>
        <v>Marment</v>
      </c>
    </row>
    <row r="362" spans="1:7" x14ac:dyDescent="0.25">
      <c r="A362" s="270">
        <f>A361+1</f>
        <v>45538</v>
      </c>
      <c r="B362" s="210" t="s">
        <v>68</v>
      </c>
      <c r="C362" s="146" t="str" cm="1">
        <f t="array" ref="C362">_xlfn.XLOOKUP("POD 1",INDEX('2024'!A2:S366,MATCH(A362,'2024'!A2:A366,0),0),'2024'!A2:S2,,0)</f>
        <v>Haggerty</v>
      </c>
      <c r="D362" s="146" t="str" cm="1">
        <f t="array" ref="D362">_xlfn.XLOOKUP("POD 2",INDEX('2024'!A2:S366,MATCH(A362,'2024'!A2:A366,0),0),'2024'!A2:S2,,0)</f>
        <v>Justus</v>
      </c>
      <c r="E362" s="146" t="str" cm="1">
        <f t="array" ref="E362">_xlfn.XLOOKUP("Outreach",INDEX('2024'!A2:S366,MATCH(A362,'2024'!A2:A366,0),0),'2024'!A2:S2,,0)</f>
        <v>Masurkar</v>
      </c>
      <c r="F362" s="154" t="str">
        <f>INDEX('2024'!A176:S541,MATCH(A362,'2024'!A176:A541,0),4)</f>
        <v>Masurkar</v>
      </c>
      <c r="G362" s="212" t="str" cm="1">
        <f t="array" ref="G362">_xlfn.XLOOKUP("Back-up",INDEX('2024'!A2:S366,MATCH(A362,'2024'!A2:A366,0),0),'2024'!A2:S2,,0)</f>
        <v>Marment</v>
      </c>
    </row>
    <row r="363" spans="1:7" x14ac:dyDescent="0.25">
      <c r="A363" s="270">
        <f t="shared" ref="A363:A367" si="34">A362+1</f>
        <v>45539</v>
      </c>
      <c r="B363" s="210" t="s">
        <v>69</v>
      </c>
      <c r="C363" s="146" t="str" cm="1">
        <f t="array" ref="C363">_xlfn.XLOOKUP("POD 1",INDEX('2024'!A2:S366,MATCH(A363,'2024'!A2:A366,0),0),'2024'!A2:S2,,0)</f>
        <v>Gutierrez</v>
      </c>
      <c r="D363" s="146" t="str" cm="1">
        <f t="array" ref="D363">_xlfn.XLOOKUP("POD 2",INDEX('2024'!A2:S366,MATCH(A363,'2024'!A2:A366,0),0),'2024'!A2:S2,,0)</f>
        <v>Justus</v>
      </c>
      <c r="E363" s="146" t="str" cm="1">
        <f t="array" ref="E363">_xlfn.XLOOKUP("Outreach",INDEX('2024'!A2:S366,MATCH(A363,'2024'!A2:A366,0),0),'2024'!A2:S2,,0)</f>
        <v>Haggerty</v>
      </c>
      <c r="F363" s="154" t="str">
        <f>INDEX('2024'!A177:S542,MATCH(A363,'2024'!A177:A542,0),4)</f>
        <v>Haggerty</v>
      </c>
      <c r="G363" s="212" t="str" cm="1">
        <f t="array" ref="G363">_xlfn.XLOOKUP("Back-up",INDEX('2024'!A2:S366,MATCH(A363,'2024'!A2:A366,0),0),'2024'!A2:S2,,0)</f>
        <v>Nagaraj</v>
      </c>
    </row>
    <row r="364" spans="1:7" x14ac:dyDescent="0.25">
      <c r="A364" s="270">
        <f t="shared" si="34"/>
        <v>45540</v>
      </c>
      <c r="B364" s="210" t="s">
        <v>70</v>
      </c>
      <c r="C364" s="146" t="str" cm="1">
        <f t="array" ref="C364">_xlfn.XLOOKUP("POD 1",INDEX('2024'!A2:S366,MATCH(A364,'2024'!A2:A366,0),0),'2024'!A2:S2,,0)</f>
        <v>Gutierrez</v>
      </c>
      <c r="D364" s="146" t="str" cm="1">
        <f t="array" ref="D364">_xlfn.XLOOKUP("POD 2",INDEX('2024'!A2:S366,MATCH(A364,'2024'!A2:A366,0),0),'2024'!A2:S2,,0)</f>
        <v>Masurkar</v>
      </c>
      <c r="E364" s="146" t="str" cm="1">
        <f t="array" ref="E364">_xlfn.XLOOKUP("Outreach",INDEX('2024'!A2:S366,MATCH(A364,'2024'!A2:A366,0),0),'2024'!A2:S2,,0)</f>
        <v>Campbell</v>
      </c>
      <c r="F364" s="154" t="str">
        <f>INDEX('2024'!A178:S543,MATCH(A364,'2024'!A178:A543,0),4)</f>
        <v>Campbell</v>
      </c>
      <c r="G364" s="212" t="str" cm="1">
        <f t="array" ref="G364">_xlfn.XLOOKUP("Back-up",INDEX('2024'!A2:S366,MATCH(A364,'2024'!A2:A366,0),0),'2024'!A2:S2,,0)</f>
        <v>Landy</v>
      </c>
    </row>
    <row r="365" spans="1:7" ht="15.75" thickBot="1" x14ac:dyDescent="0.3">
      <c r="A365" s="270">
        <f t="shared" si="34"/>
        <v>45541</v>
      </c>
      <c r="B365" s="210" t="s">
        <v>71</v>
      </c>
      <c r="C365" s="146" t="str" cm="1">
        <f t="array" ref="C365">_xlfn.XLOOKUP("POD 1",INDEX('2024'!A2:S366,MATCH(A365,'2024'!A2:A366,0),0),'2024'!A2:S2,,0)</f>
        <v>Gutierrez</v>
      </c>
      <c r="D365" s="146" t="str" cm="1">
        <f t="array" ref="D365">_xlfn.XLOOKUP("POD 2",INDEX('2024'!A2:S366,MATCH(A365,'2024'!A2:A366,0),0),'2024'!A2:S2,,0)</f>
        <v>Justus</v>
      </c>
      <c r="E365" s="146" t="str" cm="1">
        <f t="array" ref="E365">_xlfn.XLOOKUP("Outreach",INDEX('2024'!A2:S366,MATCH(A365,'2024'!A2:A366,0),0),'2024'!A2:S2,,0)</f>
        <v>Masurkar</v>
      </c>
      <c r="F365" s="154" t="str">
        <f>INDEX('2024'!A179:S544,MATCH(A365,'2024'!A179:A544,0),4)</f>
        <v>Masurkar</v>
      </c>
      <c r="G365" s="212" t="str" cm="1">
        <f t="array" ref="G365">_xlfn.XLOOKUP("Back-up",INDEX('2024'!A2:S366,MATCH(A365,'2024'!A2:A366,0),0),'2024'!A2:S2,,0)</f>
        <v>Grosso</v>
      </c>
    </row>
    <row r="366" spans="1:7" x14ac:dyDescent="0.25">
      <c r="A366" s="270">
        <f t="shared" si="34"/>
        <v>45542</v>
      </c>
      <c r="B366" s="213" t="s">
        <v>72</v>
      </c>
      <c r="C366" s="200"/>
      <c r="D366" s="200"/>
      <c r="E366" s="200"/>
      <c r="F366" s="151" t="str">
        <f>INDEX('2024'!A180:S545,MATCH(A366,'2024'!A180:A545,0),4)</f>
        <v>Justus</v>
      </c>
      <c r="G366" s="214"/>
    </row>
    <row r="367" spans="1:7" ht="15.75" thickBot="1" x14ac:dyDescent="0.3">
      <c r="A367" s="270">
        <f t="shared" si="34"/>
        <v>45543</v>
      </c>
      <c r="B367" s="215" t="s">
        <v>73</v>
      </c>
      <c r="C367" s="216"/>
      <c r="D367" s="216"/>
      <c r="E367" s="216"/>
      <c r="F367" s="163" t="str">
        <f>INDEX('2024'!A181:S546,MATCH(A367,'2024'!A181:A546,0),4)</f>
        <v>Justus</v>
      </c>
      <c r="G367" s="218"/>
    </row>
    <row r="368" spans="1:7" ht="16.5" thickTop="1" thickBot="1" x14ac:dyDescent="0.3"/>
    <row r="369" spans="1:7" ht="16.5" thickTop="1" thickBot="1" x14ac:dyDescent="0.3">
      <c r="A369" t="s">
        <v>82</v>
      </c>
      <c r="B369" s="202" t="s">
        <v>83</v>
      </c>
      <c r="C369" s="558">
        <f>C359+7</f>
        <v>45544</v>
      </c>
      <c r="D369" s="558"/>
      <c r="E369" s="425"/>
      <c r="F369" s="427"/>
      <c r="G369" s="426"/>
    </row>
    <row r="370" spans="1:7" ht="15.75" thickBot="1" x14ac:dyDescent="0.3">
      <c r="A370" s="146"/>
      <c r="B370" s="206"/>
      <c r="C370" s="155" t="s">
        <v>19</v>
      </c>
      <c r="D370" s="155" t="s">
        <v>20</v>
      </c>
      <c r="E370" s="155" t="s">
        <v>22</v>
      </c>
      <c r="F370" s="156" t="s">
        <v>84</v>
      </c>
      <c r="G370" s="207" t="s">
        <v>21</v>
      </c>
    </row>
    <row r="371" spans="1:7" x14ac:dyDescent="0.25">
      <c r="A371" s="270">
        <f>C369</f>
        <v>45544</v>
      </c>
      <c r="B371" s="208" t="s">
        <v>66</v>
      </c>
      <c r="C371" s="150" t="str" cm="1">
        <f t="array" ref="C371">_xlfn.XLOOKUP("POD 1",INDEX('2024'!A2:S366,MATCH(A371,'2024'!A2:A366,0),0),'2024'!A2:S2,,0)</f>
        <v>Garrett</v>
      </c>
      <c r="D371" s="150" t="str" cm="1">
        <f t="array" ref="D371">_xlfn.XLOOKUP("POD 2",INDEX('2024'!A2:S366,MATCH(A371,'2024'!A2:A366,0),0),'2024'!A2:S2,,0)</f>
        <v>Moore</v>
      </c>
      <c r="E371" s="150" t="str" cm="1">
        <f t="array" ref="E371">_xlfn.XLOOKUP("Outreach",INDEX('2024'!A2:S366,MATCH(A371,'2024'!A2:A366,0),0),'2024'!A2:S2,,0)</f>
        <v>Landy</v>
      </c>
      <c r="F371" s="151" t="str">
        <f>INDEX('2024'!A185:S550,MATCH(A371,'2024'!A185:A550,0),4)</f>
        <v>Landy</v>
      </c>
      <c r="G371" s="209" t="str" cm="1">
        <f t="array" ref="G371">_xlfn.XLOOKUP("Back-up",INDEX('2024'!A2:S366,MATCH(A371,'2024'!A2:A366,0),0),'2024'!A2:S2,,0)</f>
        <v>Grosso</v>
      </c>
    </row>
    <row r="372" spans="1:7" x14ac:dyDescent="0.25">
      <c r="A372" s="270">
        <f>A371+1</f>
        <v>45545</v>
      </c>
      <c r="B372" s="210" t="s">
        <v>68</v>
      </c>
      <c r="C372" s="146" t="str" cm="1">
        <f t="array" ref="C372">_xlfn.XLOOKUP("POD 1",INDEX('2024'!A2:S366,MATCH(A371+1,'2024'!A2:A366,0),0),'2024'!A2:S2,,0)</f>
        <v>Grosso</v>
      </c>
      <c r="D372" s="146" t="str" cm="1">
        <f t="array" ref="D372">_xlfn.XLOOKUP("POD 2",INDEX('2024'!A2:S366,MATCH(A371+1,'2024'!A2:A366,0),0),'2024'!A2:S2,,0)</f>
        <v>Moore</v>
      </c>
      <c r="E372" s="146" t="str" cm="1">
        <f t="array" ref="E372">_xlfn.XLOOKUP("Outreach",INDEX('2024'!A2:S366,MATCH(A371+1,'2024'!A2:A366,0),0),'2024'!A2:S2,,0)</f>
        <v>Nagaraj</v>
      </c>
      <c r="F372" s="154" t="str">
        <f>INDEX('2024'!A186:S551,MATCH(A372,'2024'!A186:A551,0),4)</f>
        <v>Nagaraj</v>
      </c>
      <c r="G372" s="212" t="str" cm="1">
        <f t="array" ref="G372">_xlfn.XLOOKUP("Back-up",INDEX('2024'!A2:S366,MATCH(A371+1,'2024'!A2:A366,0),0),'2024'!A2:S2,,0)</f>
        <v>Haggerty</v>
      </c>
    </row>
    <row r="373" spans="1:7" x14ac:dyDescent="0.25">
      <c r="A373" s="270">
        <f t="shared" ref="A373:A377" si="35">A372+1</f>
        <v>45546</v>
      </c>
      <c r="B373" s="210" t="s">
        <v>69</v>
      </c>
      <c r="C373" s="146" t="str" cm="1">
        <f t="array" ref="C373">_xlfn.XLOOKUP("POD 1",INDEX('2024'!A2:S366,MATCH(A371+2,'2024'!A2:A366,0),0),'2024'!A2:S2,,0)</f>
        <v>Garrett</v>
      </c>
      <c r="D373" s="146" t="str" cm="1">
        <f t="array" ref="D373">_xlfn.XLOOKUP("POD 2",INDEX('2024'!A2:S366,MATCH(A371+2,'2024'!A2:A366,0),0),'2024'!A2:S2,,0)</f>
        <v>Moore</v>
      </c>
      <c r="E373" s="146" t="str" cm="1">
        <f t="array" ref="E373">_xlfn.XLOOKUP("Outreach",INDEX('2024'!A2:S366,MATCH(A371+2,'2024'!A2:A366,0),0),'2024'!A2:S2,,0)</f>
        <v>Grosso</v>
      </c>
      <c r="F373" s="154" t="str">
        <f>INDEX('2024'!A187:S552,MATCH(A373,'2024'!A187:A552,0),4)</f>
        <v>Grosso</v>
      </c>
      <c r="G373" s="212" t="str" cm="1">
        <f t="array" ref="G373">_xlfn.XLOOKUP("Back-up",INDEX('2024'!A2:S366,MATCH(A371+2,'2024'!A2:A366,0),0),'2024'!A2:S2,,0)</f>
        <v>Haggerty</v>
      </c>
    </row>
    <row r="374" spans="1:7" x14ac:dyDescent="0.25">
      <c r="A374" s="270">
        <f t="shared" si="35"/>
        <v>45547</v>
      </c>
      <c r="B374" s="210" t="s">
        <v>70</v>
      </c>
      <c r="C374" s="146" t="str" cm="1">
        <f t="array" ref="C374">_xlfn.XLOOKUP("POD 1",INDEX('2024'!A2:S366,MATCH(A371+3,'2024'!A2:A366,0),0),'2024'!A2:S2,,0)</f>
        <v>Garrett</v>
      </c>
      <c r="D374" s="146" t="str" cm="1">
        <f t="array" ref="D374">_xlfn.XLOOKUP("POD 2",INDEX('2024'!A2:S366,MATCH(A371+3,'2024'!A2:A366,0),0),'2024'!A2:S2,,0)</f>
        <v>Nagaraj</v>
      </c>
      <c r="E374" s="146" t="str" cm="1">
        <f t="array" ref="E374">_xlfn.XLOOKUP("Outreach",INDEX('2024'!A2:S366,MATCH(A371+3,'2024'!A2:A366,0),0),'2024'!A2:S2,,0)</f>
        <v>Scott</v>
      </c>
      <c r="F374" s="154" t="str">
        <f>INDEX('2024'!A188:S553,MATCH(A374,'2024'!A188:A553,0),4)</f>
        <v>Scott</v>
      </c>
      <c r="G374" s="212" t="str" cm="1">
        <f t="array" ref="G374">_xlfn.XLOOKUP("Back-up",INDEX('2024'!A2:S366,MATCH(A371+3,'2024'!A2:A366,0),0),'2024'!A2:S2,,0)</f>
        <v>Justus</v>
      </c>
    </row>
    <row r="375" spans="1:7" ht="15.75" thickBot="1" x14ac:dyDescent="0.3">
      <c r="A375" s="270">
        <f t="shared" si="35"/>
        <v>45548</v>
      </c>
      <c r="B375" s="210" t="s">
        <v>71</v>
      </c>
      <c r="C375" s="146" t="str" cm="1">
        <f t="array" ref="C375">_xlfn.XLOOKUP("POD 1",INDEX('2024'!A2:S366,MATCH(A371+4,'2024'!A2:A366,0),0),'2024'!A2:S2,,0)</f>
        <v>Garrett</v>
      </c>
      <c r="D375" s="146" t="str" cm="1">
        <f t="array" ref="D375">_xlfn.XLOOKUP("POD 2",INDEX('2024'!A2:S366,MATCH(A371+4,'2024'!A2:A366,0),0),'2024'!A2:S2,,0)</f>
        <v>Moore</v>
      </c>
      <c r="E375" s="146" t="str" cm="1">
        <f t="array" ref="E375">_xlfn.XLOOKUP("Outreach",INDEX('2024'!A2:S366,MATCH(A371+4,'2024'!A2:A366,0),0),'2024'!A2:S2,,0)</f>
        <v>Nagaraj</v>
      </c>
      <c r="F375" s="154" t="str">
        <f>INDEX('2024'!A189:S554,MATCH(A375,'2024'!A189:A554,0),4)</f>
        <v>Nagaraj</v>
      </c>
      <c r="G375" s="212" t="str" cm="1">
        <f t="array" ref="G375">_xlfn.XLOOKUP("Back-up",INDEX('2024'!A2:S366,MATCH(A371+4,'2024'!A2:A366,0),0),'2024'!A2:S2,,0)</f>
        <v>Justus</v>
      </c>
    </row>
    <row r="376" spans="1:7" x14ac:dyDescent="0.25">
      <c r="A376" s="270">
        <f t="shared" si="35"/>
        <v>45549</v>
      </c>
      <c r="B376" s="213" t="s">
        <v>72</v>
      </c>
      <c r="C376" s="200"/>
      <c r="D376" s="200"/>
      <c r="E376" s="200"/>
      <c r="F376" s="151" t="str">
        <f>INDEX('2024'!A190:S555,MATCH(A376,'2024'!A190:A555,0),4)</f>
        <v>Moore</v>
      </c>
      <c r="G376" s="214"/>
    </row>
    <row r="377" spans="1:7" ht="15.75" thickBot="1" x14ac:dyDescent="0.3">
      <c r="A377" s="270">
        <f t="shared" si="35"/>
        <v>45550</v>
      </c>
      <c r="B377" s="215" t="s">
        <v>73</v>
      </c>
      <c r="C377" s="216"/>
      <c r="D377" s="216"/>
      <c r="E377" s="216"/>
      <c r="F377" s="163" t="str">
        <f>INDEX('2024'!A191:S556,MATCH(A377,'2024'!A191:A556,0),4)</f>
        <v>Moore</v>
      </c>
      <c r="G377" s="218"/>
    </row>
    <row r="378" spans="1:7" ht="16.5" thickTop="1" thickBot="1" x14ac:dyDescent="0.3"/>
    <row r="379" spans="1:7" ht="16.5" thickTop="1" thickBot="1" x14ac:dyDescent="0.3">
      <c r="A379" t="s">
        <v>86</v>
      </c>
      <c r="B379" s="202" t="s">
        <v>83</v>
      </c>
      <c r="C379" s="558">
        <f>C369+7</f>
        <v>45551</v>
      </c>
      <c r="D379" s="558"/>
      <c r="E379" s="425"/>
      <c r="F379" s="427"/>
      <c r="G379" s="426"/>
    </row>
    <row r="380" spans="1:7" ht="15.75" thickBot="1" x14ac:dyDescent="0.3">
      <c r="A380" s="146"/>
      <c r="B380" s="206"/>
      <c r="C380" s="155" t="s">
        <v>19</v>
      </c>
      <c r="D380" s="155" t="s">
        <v>20</v>
      </c>
      <c r="E380" s="155" t="s">
        <v>22</v>
      </c>
      <c r="F380" s="156" t="s">
        <v>84</v>
      </c>
      <c r="G380" s="207" t="s">
        <v>21</v>
      </c>
    </row>
    <row r="381" spans="1:7" x14ac:dyDescent="0.25">
      <c r="A381" s="270">
        <f>C379</f>
        <v>45551</v>
      </c>
      <c r="B381" s="208" t="s">
        <v>66</v>
      </c>
      <c r="C381" s="150" t="str" cm="1">
        <f t="array" ref="C381">_xlfn.XLOOKUP("POD 1",INDEX('2024'!A2:S366,MATCH(A381,'2024'!A2:A366,0),0),'2024'!A2:S2,,0)</f>
        <v>Scott</v>
      </c>
      <c r="D381" s="150" t="str" cm="1">
        <f t="array" ref="D381">_xlfn.XLOOKUP("POD 2",INDEX('2024'!A2:S366,MATCH(A381,'2024'!A2:A366,0),0),'2024'!A2:S2,,0)</f>
        <v>Campbell</v>
      </c>
      <c r="E381" s="150" t="str" cm="1">
        <f t="array" ref="E381">_xlfn.XLOOKUP("Outreach",INDEX('2024'!A2:S366,MATCH(A381,'2024'!A2:A366,0),0),'2024'!A2:S2,,0)</f>
        <v>Haggerty</v>
      </c>
      <c r="F381" s="151" t="str">
        <f>INDEX('2024'!A195:S560,MATCH(A381,'2024'!A195:A560,0),4)</f>
        <v>Haggerty</v>
      </c>
      <c r="G381" s="209" t="str" cm="1">
        <f t="array" ref="G381">_xlfn.XLOOKUP("Back-up",INDEX('2024'!A2:S366,MATCH(A381,'2024'!A2:A366,0),0),'2024'!A2:S2,,0)</f>
        <v>Masurkar</v>
      </c>
    </row>
    <row r="382" spans="1:7" x14ac:dyDescent="0.25">
      <c r="A382" s="270">
        <f>A381+1</f>
        <v>45552</v>
      </c>
      <c r="B382" s="210" t="s">
        <v>68</v>
      </c>
      <c r="C382" s="146" t="str" cm="1">
        <f t="array" ref="C382">_xlfn.XLOOKUP("POD 1",INDEX('2024'!A2:S366,MATCH(A381+1,'2024'!A2:A366,0),0),'2024'!A2:S2,,0)</f>
        <v>Masurkar</v>
      </c>
      <c r="D382" s="146" t="str" cm="1">
        <f t="array" ref="D382">_xlfn.XLOOKUP("POD 2",INDEX('2024'!A2:S366,MATCH(A381+1,'2024'!A2:A366,0),0),'2024'!A2:S2,,0)</f>
        <v>Campbell</v>
      </c>
      <c r="E382" s="146" t="str" cm="1">
        <f t="array" ref="E382">_xlfn.XLOOKUP("Outreach",INDEX('2024'!A2:S366,MATCH(A381+1,'2024'!A2:A366,0),0),'2024'!A2:S2,,0)</f>
        <v>Justus</v>
      </c>
      <c r="F382" s="154" t="str">
        <f>INDEX('2024'!A196:S561,MATCH(A382,'2024'!A196:A561,0),4)</f>
        <v>Justus</v>
      </c>
      <c r="G382" s="212" t="str" cm="1">
        <f t="array" ref="G382">_xlfn.XLOOKUP("Back-up",INDEX('2024'!A2:S366,MATCH(A381+1,'2024'!A2:A366,0),0),'2024'!A2:S2,,0)</f>
        <v>Gutierrez</v>
      </c>
    </row>
    <row r="383" spans="1:7" x14ac:dyDescent="0.25">
      <c r="A383" s="270">
        <f t="shared" ref="A383:A387" si="36">A382+1</f>
        <v>45553</v>
      </c>
      <c r="B383" s="210" t="s">
        <v>69</v>
      </c>
      <c r="C383" s="146" t="str" cm="1">
        <f t="array" ref="C383">_xlfn.XLOOKUP("POD 1",INDEX('2024'!A2:S366,MATCH(A381+2,'2024'!A2:A366,0),0),'2024'!A2:S2,,0)</f>
        <v>Scott</v>
      </c>
      <c r="D383" s="146" t="str" cm="1">
        <f t="array" ref="D383">_xlfn.XLOOKUP("POD 2",INDEX('2024'!A2:S366,MATCH(A381+2,'2024'!A2:A366,0),0),'2024'!A2:S2,,0)</f>
        <v>Campbell</v>
      </c>
      <c r="E383" s="146" t="str" cm="1">
        <f t="array" ref="E383">_xlfn.XLOOKUP("Outreach",INDEX('2024'!A2:S366,MATCH(A381+2,'2024'!A2:A366,0),0),'2024'!A2:S2,,0)</f>
        <v>Masurkar</v>
      </c>
      <c r="F383" s="154" t="str">
        <f>INDEX('2024'!A197:S562,MATCH(A383,'2024'!A197:A562,0),4)</f>
        <v>Masurkar</v>
      </c>
      <c r="G383" s="212" t="str" cm="1">
        <f t="array" ref="G383">_xlfn.XLOOKUP("Back-up",INDEX('2024'!A2:S366,MATCH(A381+2,'2024'!A2:A366,0),0),'2024'!A2:S2,,0)</f>
        <v>Landy</v>
      </c>
    </row>
    <row r="384" spans="1:7" x14ac:dyDescent="0.25">
      <c r="A384" s="270">
        <f t="shared" si="36"/>
        <v>45554</v>
      </c>
      <c r="B384" s="210" t="s">
        <v>70</v>
      </c>
      <c r="C384" s="146" t="str" cm="1">
        <f t="array" ref="C384">_xlfn.XLOOKUP("POD 1",INDEX('2024'!A2:S366,MATCH(A381+3,'2024'!A2:A366,0),0),'2024'!A2:S2,,0)</f>
        <v>Scott</v>
      </c>
      <c r="D384" s="146" t="str" cm="1">
        <f t="array" ref="D384">_xlfn.XLOOKUP("POD 2",INDEX('2024'!A2:S366,MATCH(A381+3,'2024'!A2:A366,0),0),'2024'!A2:S2,,0)</f>
        <v>Justus</v>
      </c>
      <c r="E384" s="146" t="str" cm="1">
        <f t="array" ref="E384">_xlfn.XLOOKUP("Outreach",INDEX('2024'!A2:S366,MATCH(A381+3,'2024'!A2:A366,0),0),'2024'!A2:S2,,0)</f>
        <v>Haggerty</v>
      </c>
      <c r="F384" s="154" t="str">
        <f>INDEX('2024'!A198:S563,MATCH(A384,'2024'!A198:A563,0),4)</f>
        <v>Haggerty</v>
      </c>
      <c r="G384" s="212" t="str" cm="1">
        <f t="array" ref="G384">_xlfn.XLOOKUP("Back-up",INDEX('2024'!A2:S366,MATCH(A381+3,'2024'!A2:A366,0),0),'2024'!A2:S2,,0)</f>
        <v>Milford</v>
      </c>
    </row>
    <row r="385" spans="1:7" ht="15.75" thickBot="1" x14ac:dyDescent="0.3">
      <c r="A385" s="270">
        <f t="shared" si="36"/>
        <v>45555</v>
      </c>
      <c r="B385" s="210" t="s">
        <v>71</v>
      </c>
      <c r="C385" s="146" t="str" cm="1">
        <f t="array" ref="C385">_xlfn.XLOOKUP("POD 1",INDEX('2024'!A2:S366,MATCH(A381+4,'2024'!A2:A366,0),0),'2024'!A2:S2,,0)</f>
        <v>Scott</v>
      </c>
      <c r="D385" s="146" t="str" cm="1">
        <f t="array" ref="D385">_xlfn.XLOOKUP("POD 2",INDEX('2024'!A2:S366,MATCH(A381+4,'2024'!A2:A366,0),0),'2024'!A2:S2,,0)</f>
        <v>Campbell</v>
      </c>
      <c r="E385" s="146" t="str" cm="1">
        <f t="array" ref="E385">_xlfn.XLOOKUP("Outreach",INDEX('2024'!A2:S366,MATCH(A381+4,'2024'!A2:A366,0),0),'2024'!A2:S2,,0)</f>
        <v>Justus</v>
      </c>
      <c r="F385" s="154" t="str">
        <f>INDEX('2024'!A199:S564,MATCH(A385,'2024'!A199:A564,0),4)</f>
        <v>Justus</v>
      </c>
      <c r="G385" s="212" t="str" cm="1">
        <f t="array" ref="G385">_xlfn.XLOOKUP("Back-up",INDEX('2024'!A2:S366,MATCH(A381+4,'2024'!A2:A366,0),0),'2024'!A2:S2,,0)</f>
        <v>Gutierrez</v>
      </c>
    </row>
    <row r="386" spans="1:7" x14ac:dyDescent="0.25">
      <c r="A386" s="270">
        <f t="shared" si="36"/>
        <v>45556</v>
      </c>
      <c r="B386" s="213" t="s">
        <v>72</v>
      </c>
      <c r="C386" s="200"/>
      <c r="D386" s="200"/>
      <c r="E386" s="200"/>
      <c r="F386" s="151" t="str">
        <f>INDEX('2024'!A200:S565,MATCH(A386,'2024'!A200:A565,0),4)</f>
        <v>Campbell</v>
      </c>
      <c r="G386" s="214"/>
    </row>
    <row r="387" spans="1:7" ht="15.75" thickBot="1" x14ac:dyDescent="0.3">
      <c r="A387" s="270">
        <f t="shared" si="36"/>
        <v>45557</v>
      </c>
      <c r="B387" s="215" t="s">
        <v>73</v>
      </c>
      <c r="C387" s="216"/>
      <c r="D387" s="216"/>
      <c r="E387" s="216"/>
      <c r="F387" s="163" t="str">
        <f>INDEX('2024'!A201:S566,MATCH(A387,'2024'!A201:A566,0),4)</f>
        <v>Campbell</v>
      </c>
      <c r="G387" s="218"/>
    </row>
    <row r="388" spans="1:7" ht="16.5" thickTop="1" thickBot="1" x14ac:dyDescent="0.3"/>
    <row r="389" spans="1:7" ht="16.5" thickTop="1" thickBot="1" x14ac:dyDescent="0.3">
      <c r="A389" t="s">
        <v>88</v>
      </c>
      <c r="B389" s="202" t="s">
        <v>83</v>
      </c>
      <c r="C389" s="558">
        <f>C379+7</f>
        <v>45558</v>
      </c>
      <c r="D389" s="558"/>
      <c r="E389" s="425"/>
      <c r="F389" s="427"/>
      <c r="G389" s="426"/>
    </row>
    <row r="390" spans="1:7" ht="15.75" thickBot="1" x14ac:dyDescent="0.3">
      <c r="A390" s="146"/>
      <c r="B390" s="206"/>
      <c r="C390" s="155" t="s">
        <v>19</v>
      </c>
      <c r="D390" s="155" t="s">
        <v>20</v>
      </c>
      <c r="E390" s="155" t="s">
        <v>22</v>
      </c>
      <c r="F390" s="156" t="s">
        <v>84</v>
      </c>
      <c r="G390" s="207" t="s">
        <v>21</v>
      </c>
    </row>
    <row r="391" spans="1:7" x14ac:dyDescent="0.25">
      <c r="A391" s="270">
        <f>C389</f>
        <v>45558</v>
      </c>
      <c r="B391" s="208" t="s">
        <v>66</v>
      </c>
      <c r="C391" s="150" t="str" cm="1">
        <f t="array" ref="C391">_xlfn.XLOOKUP("POD 1",INDEX('2024'!A2:S366,MATCH(A391,'2024'!A2:A366,0),0),'2024'!A2:S2,,0)</f>
        <v>O'Donoghue</v>
      </c>
      <c r="D391" s="150" t="str" cm="1">
        <f t="array" ref="D391">_xlfn.XLOOKUP("POD 2",INDEX('2024'!A2:S366,MATCH(A391,'2024'!A2:A366,0),0),'2024'!A2:S2,,0)</f>
        <v>Masurkar</v>
      </c>
      <c r="E391" s="150" t="str" cm="1">
        <f t="array" ref="E391">_xlfn.XLOOKUP("Outreach",INDEX('2024'!A2:S366,MATCH(A391,'2024'!A2:A366,0),0),'2024'!A2:S2,,0)</f>
        <v>Garrett</v>
      </c>
      <c r="F391" s="151" t="str">
        <f>INDEX('2024'!A205:S570,MATCH(A391,'2024'!A205:A570,0),4)</f>
        <v>Garrett</v>
      </c>
      <c r="G391" s="209" t="str" cm="1">
        <f t="array" ref="G391">_xlfn.XLOOKUP("Back-up",INDEX('2024'!A2:S366,MATCH(A391,'2024'!A2:A366,0),0),'2024'!A2:S2,,0)</f>
        <v>Milford</v>
      </c>
    </row>
    <row r="392" spans="1:7" x14ac:dyDescent="0.25">
      <c r="A392" s="270">
        <f>A391+1</f>
        <v>45559</v>
      </c>
      <c r="B392" s="210" t="s">
        <v>68</v>
      </c>
      <c r="C392" s="146" t="str" cm="1">
        <f t="array" ref="C392">_xlfn.XLOOKUP("POD 1",INDEX('2024'!A2:S366,MATCH(A391+1,'2024'!A2:A366,0),0),'2024'!A2:S2,,0)</f>
        <v>Milford</v>
      </c>
      <c r="D392" s="146" t="str" cm="1">
        <f t="array" ref="D392">_xlfn.XLOOKUP("POD 2",INDEX('2024'!A2:S366,MATCH(A391+1,'2024'!A2:A366,0),0),'2024'!A2:S2,,0)</f>
        <v>Masurkar</v>
      </c>
      <c r="E392" s="146" t="str" cm="1">
        <f t="array" ref="E392">_xlfn.XLOOKUP("Outreach",INDEX('2024'!A2:S366,MATCH(A391+1,'2024'!A2:A366,0),0),'2024'!A2:S2,,0)</f>
        <v>Marment</v>
      </c>
      <c r="F392" s="154" t="str">
        <f>INDEX('2024'!A206:S571,MATCH(A392,'2024'!A206:A571,0),4)</f>
        <v>Marment</v>
      </c>
      <c r="G392" s="212" t="str" cm="1">
        <f t="array" ref="G392">_xlfn.XLOOKUP("Back-up",INDEX('2024'!A2:S366,MATCH(A391+1,'2024'!A2:A366,0),0),'2024'!A2:S2,,0)</f>
        <v>Landy</v>
      </c>
    </row>
    <row r="393" spans="1:7" x14ac:dyDescent="0.25">
      <c r="A393" s="270">
        <f t="shared" ref="A393:A397" si="37">A392+1</f>
        <v>45560</v>
      </c>
      <c r="B393" s="210" t="s">
        <v>69</v>
      </c>
      <c r="C393" s="146" t="str" cm="1">
        <f t="array" ref="C393">_xlfn.XLOOKUP("POD 1",INDEX('2024'!A2:S366,MATCH(A391+2,'2024'!A2:A366,0),0),'2024'!A2:S2,,0)</f>
        <v>O'Donoghue</v>
      </c>
      <c r="D393" s="146" t="str" cm="1">
        <f t="array" ref="D393">_xlfn.XLOOKUP("POD 2",INDEX('2024'!A2:S366,MATCH(A391+2,'2024'!A2:A366,0),0),'2024'!A2:S2,,0)</f>
        <v>Masurkar</v>
      </c>
      <c r="E393" s="146" t="str" cm="1">
        <f t="array" ref="E393">_xlfn.XLOOKUP("Outreach",INDEX('2024'!A2:S366,MATCH(A391+2,'2024'!A2:A366,0),0),'2024'!A2:S2,,0)</f>
        <v>Milford</v>
      </c>
      <c r="F393" s="154" t="str">
        <f>INDEX('2024'!A207:S572,MATCH(A393,'2024'!A207:A572,0),4)</f>
        <v>Milford</v>
      </c>
      <c r="G393" s="212" t="str" cm="1">
        <f t="array" ref="G393">_xlfn.XLOOKUP("Back-up",INDEX('2024'!A2:S366,MATCH(A391+2,'2024'!A2:A366,0),0),'2024'!A2:S2,,0)</f>
        <v>Landy</v>
      </c>
    </row>
    <row r="394" spans="1:7" x14ac:dyDescent="0.25">
      <c r="A394" s="270">
        <f t="shared" si="37"/>
        <v>45561</v>
      </c>
      <c r="B394" s="210" t="s">
        <v>70</v>
      </c>
      <c r="C394" s="146" t="str" cm="1">
        <f t="array" ref="C394">_xlfn.XLOOKUP("POD 1",INDEX('2024'!A2:S366,MATCH(A391+3,'2024'!A2:A366,0),0),'2024'!A2:S2,,0)</f>
        <v>O'Donoghue</v>
      </c>
      <c r="D394" s="146" t="str" cm="1">
        <f t="array" ref="D394">_xlfn.XLOOKUP("POD 2",INDEX('2024'!A2:S366,MATCH(A391+3,'2024'!A2:A366,0),0),'2024'!A2:S2,,0)</f>
        <v>Marment</v>
      </c>
      <c r="E394" s="146" t="str" cm="1">
        <f t="array" ref="E394">_xlfn.XLOOKUP("Outreach",INDEX('2024'!A2:S366,MATCH(A391+3,'2024'!A2:A366,0),0),'2024'!A2:S2,,0)</f>
        <v>Garrett</v>
      </c>
      <c r="F394" s="154" t="str">
        <f>INDEX('2024'!A208:S573,MATCH(A394,'2024'!A208:A573,0),4)</f>
        <v>Garrett</v>
      </c>
      <c r="G394" s="212" t="str" cm="1">
        <f t="array" ref="G394">_xlfn.XLOOKUP("Back-up",INDEX('2024'!A2:S366,MATCH(A391+3,'2024'!A2:A366,0),0),'2024'!A2:S2,,0)</f>
        <v>Justus</v>
      </c>
    </row>
    <row r="395" spans="1:7" ht="15.75" thickBot="1" x14ac:dyDescent="0.3">
      <c r="A395" s="270">
        <f t="shared" si="37"/>
        <v>45562</v>
      </c>
      <c r="B395" s="210" t="s">
        <v>71</v>
      </c>
      <c r="C395" s="146" t="str" cm="1">
        <f t="array" ref="C395">_xlfn.XLOOKUP("POD 1",INDEX('2024'!A2:S366,MATCH(A391+4,'2024'!A2:A366,0),0),'2024'!A2:S2,,0)</f>
        <v>O'Donoghue</v>
      </c>
      <c r="D395" s="146" t="str" cm="1">
        <f t="array" ref="D395">_xlfn.XLOOKUP("POD 2",INDEX('2024'!A2:S366,MATCH(A391+4,'2024'!A2:A366,0),0),'2024'!A2:S2,,0)</f>
        <v>Masurkar</v>
      </c>
      <c r="E395" s="146" t="str" cm="1">
        <f t="array" ref="E395">_xlfn.XLOOKUP("Outreach",INDEX('2024'!A2:S366,MATCH(A391+4,'2024'!A2:A366,0),0),'2024'!A2:S2,,0)</f>
        <v>Marment</v>
      </c>
      <c r="F395" s="154" t="str">
        <f>INDEX('2024'!A209:S574,MATCH(A395,'2024'!A209:A574,0),4)</f>
        <v>Marment</v>
      </c>
      <c r="G395" s="212" t="str" cm="1">
        <f t="array" ref="G395">_xlfn.XLOOKUP("Back-up",INDEX('2024'!A2:S366,MATCH(A391+4,'2024'!A2:A366,0),0),'2024'!A2:S2,,0)</f>
        <v>Haggerty</v>
      </c>
    </row>
    <row r="396" spans="1:7" x14ac:dyDescent="0.25">
      <c r="A396" s="270">
        <f t="shared" si="37"/>
        <v>45563</v>
      </c>
      <c r="B396" s="213" t="s">
        <v>72</v>
      </c>
      <c r="C396" s="200"/>
      <c r="D396" s="200"/>
      <c r="E396" s="200"/>
      <c r="F396" s="151" t="str">
        <f>INDEX('2024'!A210:S575,MATCH(A396,'2024'!A210:A575,0),4)</f>
        <v>Masurkar</v>
      </c>
      <c r="G396" s="214"/>
    </row>
    <row r="397" spans="1:7" ht="15.75" thickBot="1" x14ac:dyDescent="0.3">
      <c r="A397" s="270">
        <f t="shared" si="37"/>
        <v>45564</v>
      </c>
      <c r="B397" s="215" t="s">
        <v>73</v>
      </c>
      <c r="C397" s="216"/>
      <c r="D397" s="216"/>
      <c r="E397" s="216"/>
      <c r="F397" s="163" t="str">
        <f>INDEX('2024'!A211:S576,MATCH(A397,'2024'!A211:A576,0),4)</f>
        <v>Masurkar</v>
      </c>
      <c r="G397" s="218"/>
    </row>
    <row r="398" spans="1:7" ht="16.5" thickTop="1" thickBot="1" x14ac:dyDescent="0.3"/>
    <row r="399" spans="1:7" ht="16.5" thickTop="1" thickBot="1" x14ac:dyDescent="0.3">
      <c r="A399" t="s">
        <v>89</v>
      </c>
      <c r="B399" s="202" t="s">
        <v>83</v>
      </c>
      <c r="C399" s="558">
        <f>C389+7</f>
        <v>45565</v>
      </c>
      <c r="D399" s="558"/>
      <c r="E399" s="425"/>
      <c r="F399" s="427"/>
      <c r="G399" s="426"/>
    </row>
    <row r="400" spans="1:7" ht="15.75" thickBot="1" x14ac:dyDescent="0.3">
      <c r="A400" s="146"/>
      <c r="B400" s="206"/>
      <c r="C400" s="155" t="s">
        <v>19</v>
      </c>
      <c r="D400" s="155" t="s">
        <v>20</v>
      </c>
      <c r="E400" s="155" t="s">
        <v>22</v>
      </c>
      <c r="F400" s="156" t="s">
        <v>84</v>
      </c>
      <c r="G400" s="207" t="s">
        <v>21</v>
      </c>
    </row>
    <row r="401" spans="1:7" x14ac:dyDescent="0.25">
      <c r="A401" s="270">
        <f>C399</f>
        <v>45565</v>
      </c>
      <c r="B401" s="208" t="s">
        <v>66</v>
      </c>
      <c r="C401" s="150" t="str" cm="1">
        <f t="array" ref="C401">_xlfn.XLOOKUP("POD 1",INDEX('2024'!A2:S366,MATCH(A401,'2024'!A2:A366,0),0),'2024'!A2:S2,,0)</f>
        <v>Nagaraj</v>
      </c>
      <c r="D401" s="150" t="str" cm="1">
        <f t="array" ref="D401">_xlfn.XLOOKUP("POD 2",INDEX('2024'!A2:S366,MATCH(A401,'2024'!A2:A366,0),0),'2024'!A2:S2,,0)</f>
        <v>Grosso</v>
      </c>
      <c r="E401" s="150" t="str" cm="1">
        <f t="array" ref="E401">_xlfn.XLOOKUP("Outreach",INDEX('2024'!A2:S366,MATCH(A401,'2024'!A2:A366,0),0),'2024'!A2:S2,,0)</f>
        <v>Justus</v>
      </c>
      <c r="F401" s="151" t="str">
        <f>INDEX('2024'!A215:S580,MATCH(A401,'2024'!A215:A580,0),4)</f>
        <v>Justus</v>
      </c>
      <c r="G401" s="209" t="str" cm="1">
        <f t="array" ref="G401">_xlfn.XLOOKUP("Back-up",INDEX('2024'!A2:S366,MATCH(A401,'2024'!A2:A366,0),0),'2024'!A2:S2,,0)</f>
        <v>Gutierrez</v>
      </c>
    </row>
    <row r="402" spans="1:7" x14ac:dyDescent="0.25">
      <c r="A402" s="270">
        <f>A401+1</f>
        <v>45566</v>
      </c>
      <c r="B402" s="210" t="s">
        <v>68</v>
      </c>
      <c r="C402" s="146" t="str" cm="1">
        <f t="array" ref="C402">_xlfn.XLOOKUP("POD 1",INDEX('2024'!A2:S366,MATCH(A401+1,'2024'!A2:A366,0),0),'2024'!A2:S2,,0)</f>
        <v>Gutierrez</v>
      </c>
      <c r="D402" s="146" t="str" cm="1">
        <f t="array" ref="D402">_xlfn.XLOOKUP("POD 2",INDEX('2024'!A2:S366,MATCH(A401+1,'2024'!A2:A366,0),0),'2024'!A2:S2,,0)</f>
        <v>Grosso</v>
      </c>
      <c r="E402" s="146" t="str" cm="1">
        <f t="array" ref="E402">_xlfn.XLOOKUP("Outreach",INDEX('2024'!A2:S366,MATCH(A401+1,'2024'!A2:A366,0),0),'2024'!A2:S2,,0)</f>
        <v>Haggerty</v>
      </c>
      <c r="F402" s="154" t="str">
        <f>INDEX('2024'!A216:S581,MATCH(A402,'2024'!A216:A581,0),4)</f>
        <v>Haggerty</v>
      </c>
      <c r="G402" s="212" t="str" cm="1">
        <f t="array" ref="G402">_xlfn.XLOOKUP("Back-up",INDEX('2024'!A2:S366,MATCH(A401+1,'2024'!A2:A366,0),0),'2024'!A2:S2,,0)</f>
        <v>Marment</v>
      </c>
    </row>
    <row r="403" spans="1:7" x14ac:dyDescent="0.25">
      <c r="A403" s="270">
        <f t="shared" ref="A403:A407" si="38">A402+1</f>
        <v>45567</v>
      </c>
      <c r="B403" s="210" t="s">
        <v>69</v>
      </c>
      <c r="C403" s="146" t="str" cm="1">
        <f t="array" ref="C403">_xlfn.XLOOKUP("POD 1",INDEX('2024'!A2:S366,MATCH(A401+2,'2024'!A2:A366,0),0),'2024'!A2:S2,,0)</f>
        <v>Nagaraj</v>
      </c>
      <c r="D403" s="146" t="str" cm="1">
        <f t="array" ref="D403">_xlfn.XLOOKUP("POD 2",INDEX('2024'!A2:S366,MATCH(A401+2,'2024'!A2:A366,0),0),'2024'!A2:S2,,0)</f>
        <v>Grosso</v>
      </c>
      <c r="E403" s="146" t="str" cm="1">
        <f t="array" ref="E403">_xlfn.XLOOKUP("Outreach",INDEX('2024'!A2:S366,MATCH(A401+2,'2024'!A2:A366,0),0),'2024'!A2:S2,,0)</f>
        <v>Gutierrez</v>
      </c>
      <c r="F403" s="154" t="str">
        <f>INDEX('2024'!A217:S582,MATCH(A403,'2024'!A217:A582,0),4)</f>
        <v>Gutierrez</v>
      </c>
      <c r="G403" s="212" t="str" cm="1">
        <f t="array" ref="G403">_xlfn.XLOOKUP("Back-up",INDEX('2024'!A2:S366,MATCH(A401+2,'2024'!A2:A366,0),0),'2024'!A2:S2,,0)</f>
        <v>Campbell</v>
      </c>
    </row>
    <row r="404" spans="1:7" x14ac:dyDescent="0.25">
      <c r="A404" s="270">
        <f t="shared" si="38"/>
        <v>45568</v>
      </c>
      <c r="B404" s="210" t="s">
        <v>70</v>
      </c>
      <c r="C404" s="146" t="str" cm="1">
        <f t="array" ref="C404">_xlfn.XLOOKUP("POD 1",INDEX('2024'!A2:S366,MATCH(A401+3,'2024'!A2:A366,0),0),'2024'!A2:S2,,0)</f>
        <v>Nagaraj</v>
      </c>
      <c r="D404" s="146" t="str" cm="1">
        <f t="array" ref="D404">_xlfn.XLOOKUP("POD 2",INDEX('2024'!A2:S366,MATCH(A401+3,'2024'!A2:A366,0),0),'2024'!A2:S2,,0)</f>
        <v>Haggerty</v>
      </c>
      <c r="E404" s="146" t="str" cm="1">
        <f t="array" ref="E404">_xlfn.XLOOKUP("Outreach",INDEX('2024'!A2:S366,MATCH(A401+3,'2024'!A2:A366,0),0),'2024'!A2:S2,,0)</f>
        <v>Justus</v>
      </c>
      <c r="F404" s="154" t="str">
        <f>INDEX('2024'!A218:S583,MATCH(A404,'2024'!A218:A583,0),4)</f>
        <v>Justus</v>
      </c>
      <c r="G404" s="212" t="str" cm="1">
        <f t="array" ref="G404">_xlfn.XLOOKUP("Back-up",INDEX('2024'!A2:S366,MATCH(A401+3,'2024'!A2:A366,0),0),'2024'!A2:S2,,0)</f>
        <v>Campbell</v>
      </c>
    </row>
    <row r="405" spans="1:7" ht="15.75" thickBot="1" x14ac:dyDescent="0.3">
      <c r="A405" s="270">
        <f t="shared" si="38"/>
        <v>45569</v>
      </c>
      <c r="B405" s="210" t="s">
        <v>71</v>
      </c>
      <c r="C405" s="146" t="str" cm="1">
        <f t="array" ref="C405">_xlfn.XLOOKUP("POD 1",INDEX('2024'!A2:S366,MATCH(A401+4,'2024'!A2:A366,0),0),'2024'!A2:S2,,0)</f>
        <v>Nagaraj</v>
      </c>
      <c r="D405" s="146" t="str" cm="1">
        <f t="array" ref="D405">_xlfn.XLOOKUP("POD 2",INDEX('2024'!A2:S366,MATCH(A401+4,'2024'!A2:A366,0),0),'2024'!A2:S2,,0)</f>
        <v>Grosso</v>
      </c>
      <c r="E405" s="146" t="str" cm="1">
        <f t="array" ref="E405">_xlfn.XLOOKUP("Outreach",INDEX('2024'!A2:S366,MATCH(A401+4,'2024'!A2:A366,0),0),'2024'!A2:S2,,0)</f>
        <v>Haggerty</v>
      </c>
      <c r="F405" s="154" t="str">
        <f>INDEX('2024'!A219:S584,MATCH(A405,'2024'!A219:A584,0),4)</f>
        <v>Haggerty</v>
      </c>
      <c r="G405" s="212" t="str" cm="1">
        <f t="array" ref="G405">_xlfn.XLOOKUP("Back-up",INDEX('2024'!A2:S366,MATCH(A401+4,'2024'!A2:A366,0),0),'2024'!A2:S2,,0)</f>
        <v>Masurkar</v>
      </c>
    </row>
    <row r="406" spans="1:7" x14ac:dyDescent="0.25">
      <c r="A406" s="270">
        <f t="shared" si="38"/>
        <v>45570</v>
      </c>
      <c r="B406" s="213" t="s">
        <v>72</v>
      </c>
      <c r="C406" s="200"/>
      <c r="D406" s="200"/>
      <c r="E406" s="200"/>
      <c r="F406" s="151" t="str">
        <f>INDEX('2024'!A220:S585,MATCH(A406,'2024'!A220:A585,0),4)</f>
        <v>Grosso</v>
      </c>
      <c r="G406" s="214"/>
    </row>
    <row r="407" spans="1:7" ht="15.75" thickBot="1" x14ac:dyDescent="0.3">
      <c r="A407" s="270">
        <f t="shared" si="38"/>
        <v>45571</v>
      </c>
      <c r="B407" s="215" t="s">
        <v>73</v>
      </c>
      <c r="C407" s="216"/>
      <c r="D407" s="216"/>
      <c r="E407" s="216"/>
      <c r="F407" s="163" t="str">
        <f>INDEX('2024'!A221:S586,MATCH(A407,'2024'!A221:A586,0),4)</f>
        <v>Grosso</v>
      </c>
      <c r="G407" s="218"/>
    </row>
    <row r="408" spans="1:7" ht="16.5" thickTop="1" thickBot="1" x14ac:dyDescent="0.3"/>
    <row r="409" spans="1:7" ht="16.5" thickTop="1" thickBot="1" x14ac:dyDescent="0.3">
      <c r="A409" t="s">
        <v>82</v>
      </c>
      <c r="B409" s="202" t="s">
        <v>83</v>
      </c>
      <c r="C409" s="558">
        <f>C399+7</f>
        <v>45572</v>
      </c>
      <c r="D409" s="558"/>
      <c r="E409" s="425"/>
      <c r="F409" s="427"/>
      <c r="G409" s="426"/>
    </row>
    <row r="410" spans="1:7" ht="15.75" thickBot="1" x14ac:dyDescent="0.3">
      <c r="A410" s="146"/>
      <c r="B410" s="206"/>
      <c r="C410" s="155" t="s">
        <v>19</v>
      </c>
      <c r="D410" s="155" t="s">
        <v>20</v>
      </c>
      <c r="E410" s="155" t="s">
        <v>22</v>
      </c>
      <c r="F410" s="156" t="s">
        <v>84</v>
      </c>
      <c r="G410" s="207" t="s">
        <v>21</v>
      </c>
    </row>
    <row r="411" spans="1:7" x14ac:dyDescent="0.25">
      <c r="A411" s="270">
        <f>C409</f>
        <v>45572</v>
      </c>
      <c r="B411" s="208" t="s">
        <v>66</v>
      </c>
      <c r="C411" s="564" t="s">
        <v>85</v>
      </c>
      <c r="D411" s="565"/>
      <c r="E411" s="566"/>
      <c r="F411" s="151" t="str">
        <f>INDEX('2024'!A225:S590,MATCH(A411,'2024'!A225:A590,0),4)</f>
        <v>Nagaraj</v>
      </c>
      <c r="G411" s="429"/>
    </row>
    <row r="412" spans="1:7" x14ac:dyDescent="0.25">
      <c r="A412" s="270">
        <f>A411+1</f>
        <v>45573</v>
      </c>
      <c r="B412" s="210" t="s">
        <v>68</v>
      </c>
      <c r="C412" s="146" t="str" cm="1">
        <f t="array" ref="C412">_xlfn.XLOOKUP("POD 1",INDEX('2024'!A2:S366,MATCH(A411+1,'2024'!A2:A366,0),0),'2024'!A2:S2,,0)</f>
        <v>Landy</v>
      </c>
      <c r="D412" s="146" t="str" cm="1">
        <f t="array" ref="D412">_xlfn.XLOOKUP("POD 2",INDEX('2024'!A2:S366,MATCH(A411+1,'2024'!A2:A366,0),0),'2024'!A2:S2,,0)</f>
        <v>Haggerty</v>
      </c>
      <c r="E412" s="146" t="str" cm="1">
        <f t="array" ref="E412">_xlfn.XLOOKUP("Outreach",INDEX('2024'!A2:S366,MATCH(A411+1,'2024'!A2:A366,0),0),'2024'!A2:S2,,0)</f>
        <v>Moore</v>
      </c>
      <c r="F412" s="154" t="str">
        <f>INDEX('2024'!A226:S591,MATCH(A412,'2024'!A226:A591,0),4)</f>
        <v>Moore</v>
      </c>
      <c r="G412" s="212" t="str" cm="1">
        <f t="array" ref="G412">_xlfn.XLOOKUP("Back-up",INDEX('2024'!A2:S366,MATCH(A411+1,'2024'!A2:A366,0),0),'2024'!A2:S2,,0)</f>
        <v>Justus</v>
      </c>
    </row>
    <row r="413" spans="1:7" x14ac:dyDescent="0.25">
      <c r="A413" s="270">
        <f t="shared" ref="A413:A417" si="39">A412+1</f>
        <v>45574</v>
      </c>
      <c r="B413" s="210" t="s">
        <v>69</v>
      </c>
      <c r="C413" s="146" t="str" cm="1">
        <f t="array" ref="C413">_xlfn.XLOOKUP("POD 1",INDEX('2024'!A2:S366,MATCH(A411+2,'2024'!A2:A366,0),0),'2024'!A2:S2,,0)</f>
        <v>Landy</v>
      </c>
      <c r="D413" s="146" t="str" cm="1">
        <f t="array" ref="D413">_xlfn.XLOOKUP("POD 2",INDEX('2024'!A2:S366,MATCH(A411+2,'2024'!A2:A366,0),0),'2024'!A2:S2,,0)</f>
        <v>Haggerty</v>
      </c>
      <c r="E413" s="146" t="str" cm="1">
        <f t="array" ref="E413">_xlfn.XLOOKUP("Outreach",INDEX('2024'!A2:S366,MATCH(A411+2,'2024'!A2:A366,0),0),'2024'!A2:S2,,0)</f>
        <v>Justus</v>
      </c>
      <c r="F413" s="154" t="str">
        <f>INDEX('2024'!A227:S592,MATCH(A413,'2024'!A227:A592,0),4)</f>
        <v>Justus</v>
      </c>
      <c r="G413" s="212" t="str" cm="1">
        <f t="array" ref="G413">_xlfn.XLOOKUP("Back-up",INDEX('2024'!A2:S366,MATCH(A411+2,'2024'!A2:A366,0),0),'2024'!A2:S2,,0)</f>
        <v>Grosso</v>
      </c>
    </row>
    <row r="414" spans="1:7" x14ac:dyDescent="0.25">
      <c r="A414" s="270">
        <f t="shared" si="39"/>
        <v>45575</v>
      </c>
      <c r="B414" s="210" t="s">
        <v>70</v>
      </c>
      <c r="C414" s="146" t="str" cm="1">
        <f t="array" ref="C414">_xlfn.XLOOKUP("POD 1",INDEX('2024'!A2:S366,MATCH(A411+3,'2024'!A2:A366,0),0),'2024'!A2:S2,,0)</f>
        <v>Scott</v>
      </c>
      <c r="D414" s="146" t="str" cm="1">
        <f t="array" ref="D414">_xlfn.XLOOKUP("POD 2",INDEX('2024'!A2:S366,MATCH(A411+3,'2024'!A2:A366,0),0),'2024'!A2:S2,,0)</f>
        <v>Garrett</v>
      </c>
      <c r="E414" s="146" t="str" cm="1">
        <f t="array" ref="E414">_xlfn.XLOOKUP("Outreach",INDEX('2024'!A2:S366,MATCH(A411+3,'2024'!A2:A366,0),0),'2024'!A2:S2,,0)</f>
        <v>Nagaraj</v>
      </c>
      <c r="F414" s="154" t="str">
        <f>INDEX('2024'!A228:S593,MATCH(A414,'2024'!A228:A593,0),4)</f>
        <v>Nagaraj</v>
      </c>
      <c r="G414" s="212" t="str" cm="1">
        <f t="array" ref="G414">_xlfn.XLOOKUP("Back-up",INDEX('2024'!A2:S366,MATCH(A411+3,'2024'!A2:A366,0),0),'2024'!A2:S2,,0)</f>
        <v>Landy</v>
      </c>
    </row>
    <row r="415" spans="1:7" ht="15.75" thickBot="1" x14ac:dyDescent="0.3">
      <c r="A415" s="270">
        <f t="shared" si="39"/>
        <v>45576</v>
      </c>
      <c r="B415" s="210" t="s">
        <v>71</v>
      </c>
      <c r="C415" s="146" t="str" cm="1">
        <f t="array" ref="C415">_xlfn.XLOOKUP("POD 1",INDEX('2024'!A2:S366,MATCH(A411+4,'2024'!A2:A366,0),0),'2024'!A2:S2,,0)</f>
        <v>Scott</v>
      </c>
      <c r="D415" s="146" t="str" cm="1">
        <f t="array" ref="D415">_xlfn.XLOOKUP("POD 2",INDEX('2024'!A2:S366,MATCH(A411+4,'2024'!A2:A366,0),0),'2024'!A2:S2,,0)</f>
        <v>Haggerty</v>
      </c>
      <c r="E415" s="146" t="str" cm="1">
        <f t="array" ref="E415">_xlfn.XLOOKUP("Outreach",INDEX('2024'!A2:S366,MATCH(A411+4,'2024'!A2:A366,0),0),'2024'!A2:S2,,0)</f>
        <v>Moore</v>
      </c>
      <c r="F415" s="154" t="str">
        <f>INDEX('2024'!A229:S594,MATCH(A415,'2024'!A229:A594,0),4)</f>
        <v>Moore</v>
      </c>
      <c r="G415" s="212" t="str" cm="1">
        <f t="array" ref="G415">_xlfn.XLOOKUP("Back-up",INDEX('2024'!A2:S366,MATCH(A411+4,'2024'!A2:A366,0),0),'2024'!A2:S2,,0)</f>
        <v>Grosso</v>
      </c>
    </row>
    <row r="416" spans="1:7" x14ac:dyDescent="0.25">
      <c r="A416" s="270">
        <f t="shared" si="39"/>
        <v>45577</v>
      </c>
      <c r="B416" s="213" t="s">
        <v>72</v>
      </c>
      <c r="C416" s="200"/>
      <c r="D416" s="200"/>
      <c r="E416" s="200"/>
      <c r="F416" s="151" t="str">
        <f>INDEX('2024'!A230:S595,MATCH(A416,'2024'!A230:A595,0),4)</f>
        <v>Haggerty</v>
      </c>
      <c r="G416" s="214"/>
    </row>
    <row r="417" spans="1:7" ht="15.75" thickBot="1" x14ac:dyDescent="0.3">
      <c r="A417" s="270">
        <f t="shared" si="39"/>
        <v>45578</v>
      </c>
      <c r="B417" s="215" t="s">
        <v>73</v>
      </c>
      <c r="C417" s="216"/>
      <c r="D417" s="216"/>
      <c r="E417" s="216"/>
      <c r="F417" s="163" t="str">
        <f>INDEX('2024'!A231:S596,MATCH(A417,'2024'!A231:A596,0),4)</f>
        <v>Haggerty</v>
      </c>
      <c r="G417" s="218"/>
    </row>
    <row r="418" spans="1:7" ht="16.5" thickTop="1" thickBot="1" x14ac:dyDescent="0.3"/>
    <row r="419" spans="1:7" ht="16.5" thickTop="1" thickBot="1" x14ac:dyDescent="0.3">
      <c r="A419" t="s">
        <v>86</v>
      </c>
      <c r="B419" s="202" t="s">
        <v>83</v>
      </c>
      <c r="C419" s="558">
        <f>C409+7</f>
        <v>45579</v>
      </c>
      <c r="D419" s="558"/>
      <c r="E419" s="425"/>
      <c r="F419" s="427"/>
      <c r="G419" s="426"/>
    </row>
    <row r="420" spans="1:7" ht="15.75" thickBot="1" x14ac:dyDescent="0.3">
      <c r="A420" s="146"/>
      <c r="B420" s="206"/>
      <c r="C420" s="155" t="s">
        <v>19</v>
      </c>
      <c r="D420" s="155" t="s">
        <v>20</v>
      </c>
      <c r="E420" s="155" t="s">
        <v>22</v>
      </c>
      <c r="F420" s="156" t="s">
        <v>84</v>
      </c>
      <c r="G420" s="207" t="s">
        <v>21</v>
      </c>
    </row>
    <row r="421" spans="1:7" x14ac:dyDescent="0.25">
      <c r="A421" s="270">
        <f>C419</f>
        <v>45579</v>
      </c>
      <c r="B421" s="208" t="s">
        <v>66</v>
      </c>
      <c r="C421" s="150" t="str" cm="1">
        <f t="array" ref="C421">_xlfn.XLOOKUP("POD 1",INDEX('2024'!A2:S366,MATCH(A421,'2024'!A2:A366,0),0),'2024'!A2:S2,,0)</f>
        <v>Justus</v>
      </c>
      <c r="D421" s="150" t="str" cm="1">
        <f t="array" ref="D421">_xlfn.XLOOKUP("POD 2",INDEX('2024'!A2:S366,MATCH(A421,'2024'!A2:A366,0),0),'2024'!A2:S2,,0)</f>
        <v>Milford</v>
      </c>
      <c r="E421" s="150" t="str" cm="1">
        <f t="array" ref="E421">_xlfn.XLOOKUP("Outreach",INDEX('2024'!A2:S366,MATCH(A421,'2024'!A2:A366,0),0),'2024'!A2:S2,,0)</f>
        <v>Masurkar</v>
      </c>
      <c r="F421" s="151" t="str">
        <f>INDEX('2024'!A235:S600,MATCH(A421,'2024'!A235:A600,0),4)</f>
        <v>Masurkar</v>
      </c>
      <c r="G421" s="209" t="str" cm="1">
        <f t="array" ref="G421">_xlfn.XLOOKUP("Back-up",INDEX('2024'!A2:S366,MATCH(A421,'2024'!A2:A366,0),0),'2024'!A2:S2,,0)</f>
        <v>Landy</v>
      </c>
    </row>
    <row r="422" spans="1:7" x14ac:dyDescent="0.25">
      <c r="A422" s="270">
        <f>A421+1</f>
        <v>45580</v>
      </c>
      <c r="B422" s="210" t="s">
        <v>68</v>
      </c>
      <c r="C422" s="146" t="str" cm="1">
        <f t="array" ref="C422">_xlfn.XLOOKUP("POD 1",INDEX('2024'!A2:S366,MATCH(A421+1,'2024'!A2:A366,0),0),'2024'!A2:S2,,0)</f>
        <v>Landy</v>
      </c>
      <c r="D422" s="146" t="str" cm="1">
        <f t="array" ref="D422">_xlfn.XLOOKUP("POD 2",INDEX('2024'!A2:S366,MATCH(A421+1,'2024'!A2:A366,0),0),'2024'!A2:S2,,0)</f>
        <v>Milford</v>
      </c>
      <c r="E422" s="146" t="str" cm="1">
        <f t="array" ref="E422">_xlfn.XLOOKUP("Outreach",INDEX('2024'!A2:S366,MATCH(A421+1,'2024'!A2:A366,0),0),'2024'!A2:S2,,0)</f>
        <v>Campbell</v>
      </c>
      <c r="F422" s="154" t="str">
        <f>INDEX('2024'!A236:S601,MATCH(A422,'2024'!A236:A601,0),4)</f>
        <v>Campbell</v>
      </c>
      <c r="G422" s="212" t="str" cm="1">
        <f t="array" ref="G422">_xlfn.XLOOKUP("Back-up",INDEX('2024'!A2:S366,MATCH(A421+1,'2024'!A2:A366,0),0),'2024'!A2:S2,,0)</f>
        <v>Scott</v>
      </c>
    </row>
    <row r="423" spans="1:7" x14ac:dyDescent="0.25">
      <c r="A423" s="270">
        <f t="shared" ref="A423:A427" si="40">A422+1</f>
        <v>45581</v>
      </c>
      <c r="B423" s="210" t="s">
        <v>69</v>
      </c>
      <c r="C423" s="146" t="str" cm="1">
        <f t="array" ref="C423">_xlfn.XLOOKUP("POD 1",INDEX('2024'!A2:S366,MATCH(A421+2,'2024'!A2:A366,0),0),'2024'!A2:S2,,0)</f>
        <v>Justus</v>
      </c>
      <c r="D423" s="146" t="str" cm="1">
        <f t="array" ref="D423">_xlfn.XLOOKUP("POD 2",INDEX('2024'!A2:S366,MATCH(A421+2,'2024'!A2:A366,0),0),'2024'!A2:S2,,0)</f>
        <v>Milford</v>
      </c>
      <c r="E423" s="146" t="str" cm="1">
        <f t="array" ref="E423">_xlfn.XLOOKUP("Outreach",INDEX('2024'!A2:S366,MATCH(A421+2,'2024'!A2:A366,0),0),'2024'!A2:S2,,0)</f>
        <v>Landy</v>
      </c>
      <c r="F423" s="154" t="str">
        <f>INDEX('2024'!A237:S602,MATCH(A423,'2024'!A237:A602,0),4)</f>
        <v>Landy</v>
      </c>
      <c r="G423" s="212" t="str" cm="1">
        <f t="array" ref="G423">_xlfn.XLOOKUP("Back-up",INDEX('2024'!A2:S366,MATCH(A421+2,'2024'!A2:A366,0),0),'2024'!A2:S2,,0)</f>
        <v>Haggerty</v>
      </c>
    </row>
    <row r="424" spans="1:7" x14ac:dyDescent="0.25">
      <c r="A424" s="270">
        <f t="shared" si="40"/>
        <v>45582</v>
      </c>
      <c r="B424" s="210" t="s">
        <v>70</v>
      </c>
      <c r="C424" s="146" t="str" cm="1">
        <f t="array" ref="C424">_xlfn.XLOOKUP("POD 1",INDEX('2024'!A2:S366,MATCH(A421+3,'2024'!A2:A366,0),0),'2024'!A2:S2,,0)</f>
        <v>Justus</v>
      </c>
      <c r="D424" s="146" t="str" cm="1">
        <f t="array" ref="D424">_xlfn.XLOOKUP("POD 2",INDEX('2024'!A2:S366,MATCH(A421+3,'2024'!A2:A366,0),0),'2024'!A2:S2,,0)</f>
        <v>Campbell</v>
      </c>
      <c r="E424" s="146" t="str" cm="1">
        <f t="array" ref="E424">_xlfn.XLOOKUP("Outreach",INDEX('2024'!A2:S366,MATCH(A421+3,'2024'!A2:A366,0),0),'2024'!A2:S2,,0)</f>
        <v>Masurkar</v>
      </c>
      <c r="F424" s="154" t="str">
        <f>INDEX('2024'!A238:S603,MATCH(A424,'2024'!A238:A603,0),4)</f>
        <v>Masurkar</v>
      </c>
      <c r="G424" s="212" t="str" cm="1">
        <f t="array" ref="G424">_xlfn.XLOOKUP("Back-up",INDEX('2024'!A2:S366,MATCH(A421+3,'2024'!A2:A366,0),0),'2024'!A2:S2,,0)</f>
        <v>Scott</v>
      </c>
    </row>
    <row r="425" spans="1:7" ht="15.75" thickBot="1" x14ac:dyDescent="0.3">
      <c r="A425" s="270">
        <f t="shared" si="40"/>
        <v>45583</v>
      </c>
      <c r="B425" s="210" t="s">
        <v>71</v>
      </c>
      <c r="C425" s="146" t="str" cm="1">
        <f t="array" ref="C425">_xlfn.XLOOKUP("POD 1",INDEX('2024'!A2:S366,MATCH(A421+4,'2024'!A2:A366,0),0),'2024'!A2:S2,,0)</f>
        <v>Justus</v>
      </c>
      <c r="D425" s="146" t="str" cm="1">
        <f t="array" ref="D425">_xlfn.XLOOKUP("POD 2",INDEX('2024'!A2:S366,MATCH(A421+4,'2024'!A2:A366,0),0),'2024'!A2:S2,,0)</f>
        <v>Milford</v>
      </c>
      <c r="E425" s="146" t="str" cm="1">
        <f t="array" ref="E425">_xlfn.XLOOKUP("Outreach",INDEX('2024'!A2:S366,MATCH(A421+4,'2024'!A2:A366,0),0),'2024'!A2:S2,,0)</f>
        <v>Campbell</v>
      </c>
      <c r="F425" s="154" t="str">
        <f>INDEX('2024'!A239:S604,MATCH(A425,'2024'!A239:A604,0),4)</f>
        <v>Campbell</v>
      </c>
      <c r="G425" s="212" t="str" cm="1">
        <f t="array" ref="G425">_xlfn.XLOOKUP("Back-up",INDEX('2024'!A2:S366,MATCH(A421+4,'2024'!A2:A366,0),0),'2024'!A2:S2,,0)</f>
        <v>Scott</v>
      </c>
    </row>
    <row r="426" spans="1:7" x14ac:dyDescent="0.25">
      <c r="A426" s="270">
        <f t="shared" si="40"/>
        <v>45584</v>
      </c>
      <c r="B426" s="213" t="s">
        <v>72</v>
      </c>
      <c r="C426" s="200"/>
      <c r="D426" s="200"/>
      <c r="E426" s="200"/>
      <c r="F426" s="151" t="str">
        <f>INDEX('2024'!A240:S605,MATCH(A426,'2024'!A240:A605,0),4)</f>
        <v>Milford</v>
      </c>
      <c r="G426" s="214"/>
    </row>
    <row r="427" spans="1:7" ht="15.75" thickBot="1" x14ac:dyDescent="0.3">
      <c r="A427" s="270">
        <f t="shared" si="40"/>
        <v>45585</v>
      </c>
      <c r="B427" s="215" t="s">
        <v>73</v>
      </c>
      <c r="C427" s="216"/>
      <c r="D427" s="216"/>
      <c r="E427" s="216"/>
      <c r="F427" s="163" t="str">
        <f>INDEX('2024'!A241:S606,MATCH(A427,'2024'!A241:A606,0),4)</f>
        <v>Milford</v>
      </c>
      <c r="G427" s="218"/>
    </row>
    <row r="428" spans="1:7" ht="16.5" thickTop="1" thickBot="1" x14ac:dyDescent="0.3"/>
    <row r="429" spans="1:7" ht="16.5" thickTop="1" thickBot="1" x14ac:dyDescent="0.3">
      <c r="A429" t="s">
        <v>88</v>
      </c>
      <c r="B429" s="202" t="s">
        <v>83</v>
      </c>
      <c r="C429" s="558">
        <f>C419+7</f>
        <v>45586</v>
      </c>
      <c r="D429" s="558"/>
      <c r="E429" s="425"/>
      <c r="F429" s="427"/>
      <c r="G429" s="426"/>
    </row>
    <row r="430" spans="1:7" ht="15.75" thickBot="1" x14ac:dyDescent="0.3">
      <c r="A430" s="146"/>
      <c r="B430" s="206"/>
      <c r="C430" s="155" t="s">
        <v>19</v>
      </c>
      <c r="D430" s="155" t="s">
        <v>20</v>
      </c>
      <c r="E430" s="155" t="s">
        <v>22</v>
      </c>
      <c r="F430" s="156" t="s">
        <v>84</v>
      </c>
      <c r="G430" s="207" t="s">
        <v>21</v>
      </c>
    </row>
    <row r="431" spans="1:7" x14ac:dyDescent="0.25">
      <c r="A431" s="270">
        <f>C429</f>
        <v>45586</v>
      </c>
      <c r="B431" s="208" t="s">
        <v>66</v>
      </c>
      <c r="C431" s="150" t="str" cm="1">
        <f t="array" ref="C431">_xlfn.XLOOKUP("POD 1",INDEX('2024'!A2:S366,MATCH(A431,'2024'!A2:A366,0),0),'2024'!A2:S2,,0)</f>
        <v>Nagaraj</v>
      </c>
      <c r="D431" s="150" t="str" cm="1">
        <f t="array" ref="D431">_xlfn.XLOOKUP("POD 2",INDEX('2024'!A2:S366,MATCH(A431,'2024'!A2:A366,0),0),'2024'!A2:S2,,0)</f>
        <v>Marment</v>
      </c>
      <c r="E431" s="150" t="str" cm="1">
        <f t="array" ref="E431">_xlfn.XLOOKUP("Outreach",INDEX('2024'!A2:S366,MATCH(A431,'2024'!A2:A366,0),0),'2024'!A2:S2,,0)</f>
        <v>Garrett</v>
      </c>
      <c r="F431" s="151" t="str">
        <f>INDEX('2024'!A245:S610,MATCH(A431,'2024'!A245:A610,0),4)</f>
        <v>Garrett</v>
      </c>
      <c r="G431" s="209" t="str" cm="1">
        <f t="array" ref="G431">_xlfn.XLOOKUP("Back-up",INDEX('2024'!A2:S366,MATCH(A431,'2024'!A2:A366,0),0),'2024'!A2:S2,,0)</f>
        <v>Masurkar</v>
      </c>
    </row>
    <row r="432" spans="1:7" x14ac:dyDescent="0.25">
      <c r="A432" s="270">
        <f>A431+1</f>
        <v>45587</v>
      </c>
      <c r="B432" s="210" t="s">
        <v>68</v>
      </c>
      <c r="C432" s="146" t="str" cm="1">
        <f t="array" ref="C432">_xlfn.XLOOKUP("POD 1",INDEX('2024'!A2:S366,MATCH(A431+1,'2024'!A2:A366,0),0),'2024'!A2:S2,,0)</f>
        <v>Masurkar</v>
      </c>
      <c r="D432" s="146" t="str" cm="1">
        <f t="array" ref="D432">_xlfn.XLOOKUP("POD 2",INDEX('2024'!A2:S366,MATCH(A431+1,'2024'!A2:A366,0),0),'2024'!A2:S2,,0)</f>
        <v>Marment</v>
      </c>
      <c r="E432" s="146" t="str" cm="1">
        <f t="array" ref="E432">_xlfn.XLOOKUP("Outreach",INDEX('2024'!A2:S366,MATCH(A431+1,'2024'!A2:A366,0),0),'2024'!A2:S2,,0)</f>
        <v>Justus</v>
      </c>
      <c r="F432" s="154" t="str">
        <f>INDEX('2024'!A246:S611,MATCH(A432,'2024'!A246:A611,0),4)</f>
        <v>Justus</v>
      </c>
      <c r="G432" s="212" t="str" cm="1">
        <f t="array" ref="G432">_xlfn.XLOOKUP("Back-up",INDEX('2024'!A2:S366,MATCH(A431+1,'2024'!A2:A366,0),0),'2024'!A2:S2,,0)</f>
        <v>O'Donoghue</v>
      </c>
    </row>
    <row r="433" spans="1:7" x14ac:dyDescent="0.25">
      <c r="A433" s="270">
        <f t="shared" ref="A433:A437" si="41">A432+1</f>
        <v>45588</v>
      </c>
      <c r="B433" s="210" t="s">
        <v>69</v>
      </c>
      <c r="C433" s="146" t="str" cm="1">
        <f t="array" ref="C433">_xlfn.XLOOKUP("POD 1",INDEX('2024'!A2:S366,MATCH(A431+2,'2024'!A2:A366,0),0),'2024'!A2:S2,,0)</f>
        <v>Nagaraj</v>
      </c>
      <c r="D433" s="146" t="str" cm="1">
        <f t="array" ref="D433">_xlfn.XLOOKUP("POD 2",INDEX('2024'!A2:S366,MATCH(A431+2,'2024'!A2:A366,0),0),'2024'!A2:S2,,0)</f>
        <v>Marment</v>
      </c>
      <c r="E433" s="146" t="str" cm="1">
        <f t="array" ref="E433">_xlfn.XLOOKUP("Outreach",INDEX('2024'!A2:S366,MATCH(A431+2,'2024'!A2:A366,0),0),'2024'!A2:S2,,0)</f>
        <v>Masurkar</v>
      </c>
      <c r="F433" s="154" t="str">
        <f>INDEX('2024'!A247:S612,MATCH(A433,'2024'!A247:A612,0),4)</f>
        <v>Masurkar</v>
      </c>
      <c r="G433" s="212" t="str" cm="1">
        <f t="array" ref="G433">_xlfn.XLOOKUP("Back-up",INDEX('2024'!A2:S366,MATCH(A431+2,'2024'!A2:A366,0),0),'2024'!A2:S2,,0)</f>
        <v>O'Donoghue</v>
      </c>
    </row>
    <row r="434" spans="1:7" x14ac:dyDescent="0.25">
      <c r="A434" s="270">
        <f t="shared" si="41"/>
        <v>45589</v>
      </c>
      <c r="B434" s="210" t="s">
        <v>70</v>
      </c>
      <c r="C434" s="146" t="str" cm="1">
        <f t="array" ref="C434">_xlfn.XLOOKUP("POD 1",INDEX('2024'!A2:S366,MATCH(A431+3,'2024'!A2:A366,0),0),'2024'!A2:S2,,0)</f>
        <v>Nagaraj</v>
      </c>
      <c r="D434" s="146" t="str" cm="1">
        <f t="array" ref="D434">_xlfn.XLOOKUP("POD 2",INDEX('2024'!A2:S366,MATCH(A431+3,'2024'!A2:A366,0),0),'2024'!A2:S2,,0)</f>
        <v>Justus</v>
      </c>
      <c r="E434" s="146" t="str" cm="1">
        <f t="array" ref="E434">_xlfn.XLOOKUP("Outreach",INDEX('2024'!A2:S366,MATCH(A431+3,'2024'!A2:A366,0),0),'2024'!A2:S2,,0)</f>
        <v>Garrett</v>
      </c>
      <c r="F434" s="154" t="str">
        <f>INDEX('2024'!A248:S613,MATCH(A434,'2024'!A248:A613,0),4)</f>
        <v>Garrett</v>
      </c>
      <c r="G434" s="212" t="str" cm="1">
        <f t="array" ref="G434">_xlfn.XLOOKUP("Back-up",INDEX('2024'!A2:S366,MATCH(A431+3,'2024'!A2:A366,0),0),'2024'!A2:S2,,0)</f>
        <v>Landy</v>
      </c>
    </row>
    <row r="435" spans="1:7" ht="15.75" thickBot="1" x14ac:dyDescent="0.3">
      <c r="A435" s="270">
        <f t="shared" si="41"/>
        <v>45590</v>
      </c>
      <c r="B435" s="210" t="s">
        <v>71</v>
      </c>
      <c r="C435" s="146" t="str" cm="1">
        <f t="array" ref="C435">_xlfn.XLOOKUP("POD 1",INDEX('2024'!A2:S366,MATCH(A431+4,'2024'!A2:A366,0),0),'2024'!A2:S2,,0)</f>
        <v>Nagaraj</v>
      </c>
      <c r="D435" s="146" t="str" cm="1">
        <f t="array" ref="D435">_xlfn.XLOOKUP("POD 2",INDEX('2024'!A2:S366,MATCH(A431+4,'2024'!A2:A366,0),0),'2024'!A2:S2,,0)</f>
        <v>Marment</v>
      </c>
      <c r="E435" s="146" t="str" cm="1">
        <f t="array" ref="E435">_xlfn.XLOOKUP("Outreach",INDEX('2024'!A2:S366,MATCH(A431+4,'2024'!A2:A366,0),0),'2024'!A2:S2,,0)</f>
        <v>Justus</v>
      </c>
      <c r="F435" s="154" t="str">
        <f>INDEX('2024'!A249:S614,MATCH(A435,'2024'!A249:A614,0),4)</f>
        <v>Justus</v>
      </c>
      <c r="G435" s="212" t="str" cm="1">
        <f t="array" ref="G435">_xlfn.XLOOKUP("Back-up",INDEX('2024'!A2:S366,MATCH(A431+4,'2024'!A2:A366,0),0),'2024'!A2:S2,,0)</f>
        <v>Haggerty</v>
      </c>
    </row>
    <row r="436" spans="1:7" x14ac:dyDescent="0.25">
      <c r="A436" s="270">
        <f t="shared" si="41"/>
        <v>45591</v>
      </c>
      <c r="B436" s="213" t="s">
        <v>72</v>
      </c>
      <c r="C436" s="200"/>
      <c r="D436" s="200"/>
      <c r="E436" s="200"/>
      <c r="F436" s="151" t="str">
        <f>INDEX('2024'!A250:S615,MATCH(A436,'2024'!A250:A615,0),4)</f>
        <v>Marment</v>
      </c>
      <c r="G436" s="214"/>
    </row>
    <row r="437" spans="1:7" ht="15.75" thickBot="1" x14ac:dyDescent="0.3">
      <c r="A437" s="270">
        <f t="shared" si="41"/>
        <v>45592</v>
      </c>
      <c r="B437" s="215" t="s">
        <v>73</v>
      </c>
      <c r="C437" s="216"/>
      <c r="D437" s="216"/>
      <c r="E437" s="216"/>
      <c r="F437" s="163" t="str">
        <f>INDEX('2024'!A251:S616,MATCH(A437,'2024'!A251:A616,0),4)</f>
        <v>Marment</v>
      </c>
      <c r="G437" s="218"/>
    </row>
    <row r="438" spans="1:7" ht="16.5" thickTop="1" thickBot="1" x14ac:dyDescent="0.3"/>
    <row r="439" spans="1:7" ht="16.5" thickTop="1" thickBot="1" x14ac:dyDescent="0.3">
      <c r="A439" t="s">
        <v>89</v>
      </c>
      <c r="B439" s="202" t="s">
        <v>83</v>
      </c>
      <c r="C439" s="558">
        <f>C429+7</f>
        <v>45593</v>
      </c>
      <c r="D439" s="558"/>
      <c r="E439" s="425"/>
      <c r="F439" s="427"/>
      <c r="G439" s="426"/>
    </row>
    <row r="440" spans="1:7" ht="15.75" thickBot="1" x14ac:dyDescent="0.3">
      <c r="A440" s="146"/>
      <c r="B440" s="206"/>
      <c r="C440" s="155" t="s">
        <v>19</v>
      </c>
      <c r="D440" s="155" t="s">
        <v>20</v>
      </c>
      <c r="E440" s="155" t="s">
        <v>22</v>
      </c>
      <c r="F440" s="156" t="s">
        <v>84</v>
      </c>
      <c r="G440" s="207" t="s">
        <v>21</v>
      </c>
    </row>
    <row r="441" spans="1:7" x14ac:dyDescent="0.25">
      <c r="A441" s="270">
        <f>C439</f>
        <v>45593</v>
      </c>
      <c r="B441" s="208" t="s">
        <v>66</v>
      </c>
      <c r="C441" s="150" t="str" cm="1">
        <f t="array" ref="C441">_xlfn.XLOOKUP("POD 1",INDEX('2024'!A2:S366,MATCH(A441,'2024'!A2:A366,0),0),'2024'!A2:S2,,0)</f>
        <v>Landy</v>
      </c>
      <c r="D441" s="150" t="str" cm="1">
        <f t="array" ref="D441">_xlfn.XLOOKUP("POD 2",INDEX('2024'!A2:S366,MATCH(A441,'2024'!A2:A366,0),0),'2024'!A2:S2,,0)</f>
        <v>Gutierrez</v>
      </c>
      <c r="E441" s="150" t="str" cm="1">
        <f t="array" ref="E441">_xlfn.XLOOKUP("Outreach",INDEX('2024'!A2:S366,MATCH(A441,'2024'!A2:A366,0),0),'2024'!A2:S2,,0)</f>
        <v>Haggerty</v>
      </c>
      <c r="F441" s="151" t="str">
        <f>INDEX('2024'!A255:S620,MATCH(A441,'2024'!A255:A620,0),4)</f>
        <v>Haggerty</v>
      </c>
      <c r="G441" s="209" t="str" cm="1">
        <f t="array" ref="G441">_xlfn.XLOOKUP("Back-up",INDEX('2024'!A2:S366,MATCH(A441,'2024'!A2:A366,0),0),'2024'!A2:S2,,0)</f>
        <v>Campbell</v>
      </c>
    </row>
    <row r="442" spans="1:7" x14ac:dyDescent="0.25">
      <c r="A442" s="270">
        <f>A441+1</f>
        <v>45594</v>
      </c>
      <c r="B442" s="210" t="s">
        <v>68</v>
      </c>
      <c r="C442" s="146" t="str" cm="1">
        <f t="array" ref="C442">_xlfn.XLOOKUP("POD 1",INDEX('2024'!A2:S366,MATCH(A441+1,'2024'!A2:A366,0),0),'2024'!A2:S2,,0)</f>
        <v>Landy</v>
      </c>
      <c r="D442" s="146" t="str" cm="1">
        <f t="array" ref="D442">_xlfn.XLOOKUP("POD 2",INDEX('2024'!A2:S366,MATCH(A441+1,'2024'!A2:A366,0),0),'2024'!A2:S2,,0)</f>
        <v>Gutierrez</v>
      </c>
      <c r="E442" s="146" t="str" cm="1">
        <f t="array" ref="E442">_xlfn.XLOOKUP("Outreach",INDEX('2024'!A2:S366,MATCH(A441+1,'2024'!A2:A366,0),0),'2024'!A2:S2,,0)</f>
        <v>Grosso</v>
      </c>
      <c r="F442" s="154" t="str">
        <f>INDEX('2024'!A256:S621,MATCH(A442,'2024'!A256:A621,0),4)</f>
        <v>Grosso</v>
      </c>
      <c r="G442" s="212" t="str" cm="1">
        <f t="array" ref="G442">_xlfn.XLOOKUP("Back-up",INDEX('2024'!A2:S366,MATCH(A441+1,'2024'!A2:A366,0),0),'2024'!A2:S2,,0)</f>
        <v>Justus</v>
      </c>
    </row>
    <row r="443" spans="1:7" x14ac:dyDescent="0.25">
      <c r="A443" s="270">
        <f t="shared" ref="A443:A447" si="42">A442+1</f>
        <v>45595</v>
      </c>
      <c r="B443" s="210" t="s">
        <v>69</v>
      </c>
      <c r="C443" s="146" t="str" cm="1">
        <f t="array" ref="C443">_xlfn.XLOOKUP("POD 1",INDEX('2024'!A2:S366,MATCH(A441+2,'2024'!A2:A366,0),0),'2024'!A2:S2,,0)</f>
        <v>Landy</v>
      </c>
      <c r="D443" s="146" t="str" cm="1">
        <f t="array" ref="D443">_xlfn.XLOOKUP("POD 2",INDEX('2024'!A2:S366,MATCH(A441+2,'2024'!A2:A366,0),0),'2024'!A2:S2,,0)</f>
        <v>Gutierrez</v>
      </c>
      <c r="E443" s="146" t="str" cm="1">
        <f t="array" ref="E443">_xlfn.XLOOKUP("Outreach",INDEX('2024'!A2:S366,MATCH(A441+2,'2024'!A2:A366,0),0),'2024'!A2:S2,,0)</f>
        <v>Campbell</v>
      </c>
      <c r="F443" s="154" t="str">
        <f>INDEX('2024'!A257:S622,MATCH(A443,'2024'!A257:A622,0),4)</f>
        <v>Campbell</v>
      </c>
      <c r="G443" s="212" t="str" cm="1">
        <f t="array" ref="G443">_xlfn.XLOOKUP("Back-up",INDEX('2024'!A2:S366,MATCH(A441+2,'2024'!A2:A366,0),0),'2024'!A2:S2,,0)</f>
        <v>Nagaraj</v>
      </c>
    </row>
    <row r="444" spans="1:7" x14ac:dyDescent="0.25">
      <c r="A444" s="270">
        <f t="shared" si="42"/>
        <v>45596</v>
      </c>
      <c r="B444" s="210" t="s">
        <v>70</v>
      </c>
      <c r="C444" s="146" t="str" cm="1">
        <f t="array" ref="C444">_xlfn.XLOOKUP("POD 1",INDEX('2024'!A2:S366,MATCH(A441+3,'2024'!A2:A366,0),0),'2024'!A2:S2,,0)</f>
        <v>Landy</v>
      </c>
      <c r="D444" s="146" t="str" cm="1">
        <f t="array" ref="D444">_xlfn.XLOOKUP("POD 2",INDEX('2024'!A2:S366,MATCH(A441+3,'2024'!A2:A366,0),0),'2024'!A2:S2,,0)</f>
        <v>Grosso</v>
      </c>
      <c r="E444" s="146" t="str" cm="1">
        <f t="array" ref="E444">_xlfn.XLOOKUP("Outreach",INDEX('2024'!A2:S366,MATCH(A441+3,'2024'!A2:A366,0),0),'2024'!A2:S2,,0)</f>
        <v>Haggerty</v>
      </c>
      <c r="F444" s="154" t="str">
        <f>INDEX('2024'!A258:S623,MATCH(A444,'2024'!A258:A623,0),4)</f>
        <v>Haggerty</v>
      </c>
      <c r="G444" s="212" t="str" cm="1">
        <f t="array" ref="G444">_xlfn.XLOOKUP("Back-up",INDEX('2024'!A2:S366,MATCH(A441+3,'2024'!A2:A366,0),0),'2024'!A2:S2,,0)</f>
        <v>Justus</v>
      </c>
    </row>
    <row r="445" spans="1:7" ht="15.75" thickBot="1" x14ac:dyDescent="0.3">
      <c r="A445" s="270">
        <f t="shared" si="42"/>
        <v>45597</v>
      </c>
      <c r="B445" s="210" t="s">
        <v>71</v>
      </c>
      <c r="C445" s="146" t="str" cm="1">
        <f t="array" ref="C445">_xlfn.XLOOKUP("POD 1",INDEX('2024'!A2:S366,MATCH(A441+4,'2024'!A2:A366,0),0),'2024'!A2:S2,,0)</f>
        <v>Nagaraj</v>
      </c>
      <c r="D445" s="146" t="str" cm="1">
        <f t="array" ref="D445">_xlfn.XLOOKUP("POD 2",INDEX('2024'!A2:S366,MATCH(A441+4,'2024'!A2:A366,0),0),'2024'!A2:S2,,0)</f>
        <v>Gutierrez</v>
      </c>
      <c r="E445" s="146" t="str" cm="1">
        <f t="array" ref="E445">_xlfn.XLOOKUP("Outreach",INDEX('2024'!A2:S366,MATCH(A441+4,'2024'!A2:A366,0),0),'2024'!A2:S2,,0)</f>
        <v>Grosso</v>
      </c>
      <c r="F445" s="154" t="str">
        <f>INDEX('2024'!A259:S624,MATCH(A445,'2024'!A259:A624,0),4)</f>
        <v>Grosso</v>
      </c>
      <c r="G445" s="212" t="str" cm="1">
        <f t="array" ref="G445">_xlfn.XLOOKUP("Back-up",INDEX('2024'!A2:S366,MATCH(A441+4,'2024'!A2:A366,0),0),'2024'!A2:S2,,0)</f>
        <v>Marment</v>
      </c>
    </row>
    <row r="446" spans="1:7" x14ac:dyDescent="0.25">
      <c r="A446" s="270">
        <f t="shared" si="42"/>
        <v>45598</v>
      </c>
      <c r="B446" s="213" t="s">
        <v>72</v>
      </c>
      <c r="C446" s="200"/>
      <c r="D446" s="200"/>
      <c r="E446" s="200"/>
      <c r="F446" s="151" t="str">
        <f>INDEX('2024'!A260:S625,MATCH(A446,'2024'!A260:A625,0),4)</f>
        <v>Gutierrez</v>
      </c>
      <c r="G446" s="214"/>
    </row>
    <row r="447" spans="1:7" ht="15.75" thickBot="1" x14ac:dyDescent="0.3">
      <c r="A447" s="270">
        <f t="shared" si="42"/>
        <v>45599</v>
      </c>
      <c r="B447" s="215" t="s">
        <v>73</v>
      </c>
      <c r="C447" s="216"/>
      <c r="D447" s="216"/>
      <c r="E447" s="216"/>
      <c r="F447" s="163" t="str">
        <f>INDEX('2024'!A261:S626,MATCH(A447,'2024'!A261:A626,0),4)</f>
        <v>Gutierrez</v>
      </c>
      <c r="G447" s="218"/>
    </row>
    <row r="448" spans="1:7" ht="16.5" thickTop="1" thickBot="1" x14ac:dyDescent="0.3"/>
    <row r="449" spans="1:7" ht="16.5" thickTop="1" thickBot="1" x14ac:dyDescent="0.3">
      <c r="A449" t="s">
        <v>82</v>
      </c>
      <c r="B449" s="202" t="s">
        <v>83</v>
      </c>
      <c r="C449" s="558">
        <f>C439+7</f>
        <v>45600</v>
      </c>
      <c r="D449" s="558"/>
      <c r="E449" s="425"/>
      <c r="F449" s="427"/>
      <c r="G449" s="426"/>
    </row>
    <row r="450" spans="1:7" ht="15.75" thickBot="1" x14ac:dyDescent="0.3">
      <c r="A450" s="146"/>
      <c r="B450" s="206"/>
      <c r="C450" s="155" t="s">
        <v>19</v>
      </c>
      <c r="D450" s="155" t="s">
        <v>20</v>
      </c>
      <c r="E450" s="155" t="s">
        <v>22</v>
      </c>
      <c r="F450" s="156" t="s">
        <v>84</v>
      </c>
      <c r="G450" s="207" t="s">
        <v>21</v>
      </c>
    </row>
    <row r="451" spans="1:7" x14ac:dyDescent="0.25">
      <c r="A451" s="270">
        <f>C449</f>
        <v>45600</v>
      </c>
      <c r="B451" s="208" t="s">
        <v>66</v>
      </c>
      <c r="C451" s="150" t="str" cm="1">
        <f t="array" ref="C451">_xlfn.XLOOKUP("POD 1",INDEX('2024'!A2:S366,MATCH(A451,'2024'!A2:A366,0),0),'2024'!A2:S2,,0)</f>
        <v>Grosso</v>
      </c>
      <c r="D451" s="150" t="str" cm="1">
        <f t="array" ref="D451">_xlfn.XLOOKUP("POD 2",INDEX('2024'!A2:S366,MATCH(A451,'2024'!A2:A366,0),0),'2024'!A2:S2,,0)</f>
        <v>Justus</v>
      </c>
      <c r="E451" s="150" t="str" cm="1">
        <f t="array" ref="E451">_xlfn.XLOOKUP("Outreach",INDEX('2024'!A2:S366,MATCH(A451,'2024'!A2:A366,0),0),'2024'!A2:S2,,0)</f>
        <v>Garrett</v>
      </c>
      <c r="F451" s="151" t="str">
        <f>INDEX('2024'!A265:S630,MATCH(A451,'2024'!A265:A630,0),4)</f>
        <v>Garrett</v>
      </c>
      <c r="G451" s="209" t="str" cm="1">
        <f t="array" ref="G451">_xlfn.XLOOKUP("Back-up",INDEX('2024'!A2:S366,MATCH(A451,'2024'!A2:A366,0),0),'2024'!A2:S2,,0)</f>
        <v>Nagaraj</v>
      </c>
    </row>
    <row r="452" spans="1:7" x14ac:dyDescent="0.25">
      <c r="A452" s="270">
        <f>A451+1</f>
        <v>45601</v>
      </c>
      <c r="B452" s="210" t="s">
        <v>68</v>
      </c>
      <c r="C452" s="146" t="str" cm="1">
        <f t="array" ref="C452">_xlfn.XLOOKUP("POD 1",INDEX('2024'!A2:S366,MATCH(A451+1,'2024'!A2:A366,0),0),'2024'!A2:S2,,0)</f>
        <v>Nagaraj</v>
      </c>
      <c r="D452" s="146" t="str" cm="1">
        <f t="array" ref="D452">_xlfn.XLOOKUP("POD 2",INDEX('2024'!A2:S366,MATCH(A451+1,'2024'!A2:A366,0),0),'2024'!A2:S2,,0)</f>
        <v>Justus</v>
      </c>
      <c r="E452" s="146" t="str" cm="1">
        <f t="array" ref="E452">_xlfn.XLOOKUP("Outreach",INDEX('2024'!A2:S366,MATCH(A451+1,'2024'!A2:A366,0),0),'2024'!A2:S2,,0)</f>
        <v>Moore</v>
      </c>
      <c r="F452" s="154" t="str">
        <f>INDEX('2024'!A266:S631,MATCH(A452,'2024'!A266:A631,0),4)</f>
        <v>Moore</v>
      </c>
      <c r="G452" s="212" t="str" cm="1">
        <f t="array" ref="G452">_xlfn.XLOOKUP("Back-up",INDEX('2024'!A2:S366,MATCH(A451+1,'2024'!A2:A366,0),0),'2024'!A2:S2,,0)</f>
        <v>Haggerty</v>
      </c>
    </row>
    <row r="453" spans="1:7" x14ac:dyDescent="0.25">
      <c r="A453" s="270">
        <f t="shared" ref="A453:A457" si="43">A452+1</f>
        <v>45602</v>
      </c>
      <c r="B453" s="210" t="s">
        <v>69</v>
      </c>
      <c r="C453" s="146" t="str" cm="1">
        <f t="array" ref="C453">_xlfn.XLOOKUP("POD 1",INDEX('2024'!A2:S366,MATCH(A451+2,'2024'!A2:A366,0),0),'2024'!A2:S2,,0)</f>
        <v>Grosso</v>
      </c>
      <c r="D453" s="146" t="str" cm="1">
        <f t="array" ref="D453">_xlfn.XLOOKUP("POD 2",INDEX('2024'!A2:S366,MATCH(A451+2,'2024'!A2:A366,0),0),'2024'!A2:S2,,0)</f>
        <v>Justus</v>
      </c>
      <c r="E453" s="146" t="str" cm="1">
        <f t="array" ref="E453">_xlfn.XLOOKUP("Outreach",INDEX('2024'!A2:S366,MATCH(A451+2,'2024'!A2:A366,0),0),'2024'!A2:S2,,0)</f>
        <v>Nagaraj</v>
      </c>
      <c r="F453" s="154" t="str">
        <f>INDEX('2024'!A267:S632,MATCH(A453,'2024'!A267:A632,0),4)</f>
        <v>Nagaraj</v>
      </c>
      <c r="G453" s="212" t="str" cm="1">
        <f t="array" ref="G453">_xlfn.XLOOKUP("Back-up",INDEX('2024'!A2:S366,MATCH(A451+2,'2024'!A2:A366,0),0),'2024'!A2:S2,,0)</f>
        <v>Landy</v>
      </c>
    </row>
    <row r="454" spans="1:7" x14ac:dyDescent="0.25">
      <c r="A454" s="270">
        <f t="shared" si="43"/>
        <v>45603</v>
      </c>
      <c r="B454" s="210" t="s">
        <v>70</v>
      </c>
      <c r="C454" s="146" t="str" cm="1">
        <f t="array" ref="C454">_xlfn.XLOOKUP("POD 1",INDEX('2024'!A2:S366,MATCH(A451+3,'2024'!A2:A366,0),0),'2024'!A2:S2,,0)</f>
        <v>Grosso</v>
      </c>
      <c r="D454" s="146" t="str" cm="1">
        <f t="array" ref="D454">_xlfn.XLOOKUP("POD 2",INDEX('2024'!A2:S366,MATCH(A451+3,'2024'!A2:A366,0),0),'2024'!A2:S2,,0)</f>
        <v>Haggerty</v>
      </c>
      <c r="E454" s="146" t="str" cm="1">
        <f t="array" ref="E454">_xlfn.XLOOKUP("Outreach",INDEX('2024'!A2:S366,MATCH(A451+3,'2024'!A2:A366,0),0),'2024'!A2:S2,,0)</f>
        <v>Scott</v>
      </c>
      <c r="F454" s="154" t="str">
        <f>INDEX('2024'!A268:S633,MATCH(A454,'2024'!A268:A633,0),4)</f>
        <v>Scott</v>
      </c>
      <c r="G454" s="212" t="str" cm="1">
        <f t="array" ref="G454">_xlfn.XLOOKUP("Back-up",INDEX('2024'!A2:S366,MATCH(A451+3,'2024'!A2:A366,0),0),'2024'!A2:S2,,0)</f>
        <v>Moore</v>
      </c>
    </row>
    <row r="455" spans="1:7" ht="15.75" thickBot="1" x14ac:dyDescent="0.3">
      <c r="A455" s="270">
        <f t="shared" si="43"/>
        <v>45604</v>
      </c>
      <c r="B455" s="210" t="s">
        <v>71</v>
      </c>
      <c r="C455" s="146" t="str" cm="1">
        <f t="array" ref="C455">_xlfn.XLOOKUP("POD 1",INDEX('2024'!A2:S366,MATCH(A451+4,'2024'!A2:A366,0),0),'2024'!A2:S2,,0)</f>
        <v>Grosso</v>
      </c>
      <c r="D455" s="146" t="str" cm="1">
        <f t="array" ref="D455">_xlfn.XLOOKUP("POD 2",INDEX('2024'!A2:S366,MATCH(A451+4,'2024'!A2:A366,0),0),'2024'!A2:S2,,0)</f>
        <v>Justus</v>
      </c>
      <c r="E455" s="146" t="str" cm="1">
        <f t="array" ref="E455">_xlfn.XLOOKUP("Outreach",INDEX('2024'!A2:S366,MATCH(A451+4,'2024'!A2:A366,0),0),'2024'!A2:S2,,0)</f>
        <v>Moore</v>
      </c>
      <c r="F455" s="154" t="str">
        <f>INDEX('2024'!A269:S634,MATCH(A455,'2024'!A269:A634,0),4)</f>
        <v>Moore</v>
      </c>
      <c r="G455" s="212" t="str" cm="1">
        <f t="array" ref="G455">_xlfn.XLOOKUP("Back-up",INDEX('2024'!A2:S366,MATCH(A451+4,'2024'!A2:A366,0),0),'2024'!A2:S2,,0)</f>
        <v>Haggerty</v>
      </c>
    </row>
    <row r="456" spans="1:7" x14ac:dyDescent="0.25">
      <c r="A456" s="270">
        <f t="shared" si="43"/>
        <v>45605</v>
      </c>
      <c r="B456" s="213" t="s">
        <v>72</v>
      </c>
      <c r="C456" s="200"/>
      <c r="D456" s="200"/>
      <c r="E456" s="200"/>
      <c r="F456" s="151" t="str">
        <f>INDEX('2024'!A270:S635,MATCH(A456,'2024'!A270:A635,0),4)</f>
        <v>Justus</v>
      </c>
      <c r="G456" s="214"/>
    </row>
    <row r="457" spans="1:7" ht="15.75" thickBot="1" x14ac:dyDescent="0.3">
      <c r="A457" s="270">
        <f t="shared" si="43"/>
        <v>45606</v>
      </c>
      <c r="B457" s="215" t="s">
        <v>73</v>
      </c>
      <c r="C457" s="216"/>
      <c r="D457" s="216"/>
      <c r="E457" s="216"/>
      <c r="F457" s="163" t="str">
        <f>INDEX('2024'!A271:S636,MATCH(A457,'2024'!A271:A636,0),4)</f>
        <v>Justus</v>
      </c>
      <c r="G457" s="218"/>
    </row>
    <row r="458" spans="1:7" ht="16.5" thickTop="1" thickBot="1" x14ac:dyDescent="0.3"/>
    <row r="459" spans="1:7" ht="16.5" thickTop="1" thickBot="1" x14ac:dyDescent="0.3">
      <c r="A459" t="s">
        <v>86</v>
      </c>
      <c r="B459" s="202" t="s">
        <v>83</v>
      </c>
      <c r="C459" s="558">
        <f>C449+7</f>
        <v>45607</v>
      </c>
      <c r="D459" s="558"/>
      <c r="E459" s="425"/>
      <c r="F459" s="427"/>
      <c r="G459" s="426"/>
    </row>
    <row r="460" spans="1:7" ht="15.75" thickBot="1" x14ac:dyDescent="0.3">
      <c r="A460" s="146"/>
      <c r="B460" s="206"/>
      <c r="C460" s="155" t="s">
        <v>19</v>
      </c>
      <c r="D460" s="155" t="s">
        <v>20</v>
      </c>
      <c r="E460" s="155" t="s">
        <v>22</v>
      </c>
      <c r="F460" s="156" t="s">
        <v>84</v>
      </c>
      <c r="G460" s="207" t="s">
        <v>21</v>
      </c>
    </row>
    <row r="461" spans="1:7" x14ac:dyDescent="0.25">
      <c r="A461" s="270">
        <f>C459</f>
        <v>45607</v>
      </c>
      <c r="B461" s="208" t="s">
        <v>66</v>
      </c>
      <c r="C461" s="150" t="str" cm="1">
        <f t="array" ref="C461">_xlfn.XLOOKUP("POD 1",INDEX('2024'!A2:S366,MATCH(A461,'2024'!A2:A366,0),0),'2024'!A2:S2,,0)</f>
        <v>Campbell</v>
      </c>
      <c r="D461" s="150" t="str" cm="1">
        <f t="array" ref="D461">_xlfn.XLOOKUP("POD 2",INDEX('2024'!A2:S366,MATCH(A461,'2024'!A2:A366,0),0),'2024'!A2:S2,,0)</f>
        <v>Landy</v>
      </c>
      <c r="E461" s="150" t="str" cm="1">
        <f t="array" ref="E461">_xlfn.XLOOKUP("Outreach",INDEX('2024'!A2:S366,MATCH(A461,'2024'!A2:A366,0),0),'2024'!A2:S2,,0)</f>
        <v>Masurkar</v>
      </c>
      <c r="F461" s="151" t="str">
        <f>INDEX('2024'!A275:S640,MATCH(A461,'2024'!A275:A640,0),4)</f>
        <v>Masurkar</v>
      </c>
      <c r="G461" s="209" t="str" cm="1">
        <f t="array" ref="G461">_xlfn.XLOOKUP("Back-up",INDEX('2024'!A2:S366,MATCH(A461,'2024'!A2:A366,0),0),'2024'!A2:S2,,0)</f>
        <v>Haggerty</v>
      </c>
    </row>
    <row r="462" spans="1:7" x14ac:dyDescent="0.25">
      <c r="A462" s="270">
        <f>A461+1</f>
        <v>45608</v>
      </c>
      <c r="B462" s="210" t="s">
        <v>68</v>
      </c>
      <c r="C462" s="146" t="str" cm="1">
        <f t="array" ref="C462">_xlfn.XLOOKUP("POD 1",INDEX('2024'!A2:S366,MATCH(A461+1,'2024'!A2:A366,0),0),'2024'!A2:S2,,0)</f>
        <v>Justus</v>
      </c>
      <c r="D462" s="146" t="str" cm="1">
        <f t="array" ref="D462">_xlfn.XLOOKUP("POD 2",INDEX('2024'!A2:S366,MATCH(A461+1,'2024'!A2:A366,0),0),'2024'!A2:S2,,0)</f>
        <v>Landy</v>
      </c>
      <c r="E462" s="146" t="str" cm="1">
        <f t="array" ref="E462">_xlfn.XLOOKUP("Outreach",INDEX('2024'!A2:S366,MATCH(A461+1,'2024'!A2:A366,0),0),'2024'!A2:S2,,0)</f>
        <v>Milford</v>
      </c>
      <c r="F462" s="154" t="str">
        <f>INDEX('2024'!A276:S641,MATCH(A462,'2024'!A276:A641,0),4)</f>
        <v>Milford</v>
      </c>
      <c r="G462" s="212" t="str" cm="1">
        <f t="array" ref="G462">_xlfn.XLOOKUP("Back-up",INDEX('2024'!A2:S366,MATCH(A461+1,'2024'!A2:A366,0),0),'2024'!A2:S2,,0)</f>
        <v>Haggerty</v>
      </c>
    </row>
    <row r="463" spans="1:7" x14ac:dyDescent="0.25">
      <c r="A463" s="270">
        <f t="shared" ref="A463:A467" si="44">A462+1</f>
        <v>45609</v>
      </c>
      <c r="B463" s="210" t="s">
        <v>69</v>
      </c>
      <c r="C463" s="146" t="str" cm="1">
        <f t="array" ref="C463">_xlfn.XLOOKUP("POD 1",INDEX('2024'!A2:S366,MATCH(A461+2,'2024'!A2:A366,0),0),'2024'!A2:S2,,0)</f>
        <v>Campbell</v>
      </c>
      <c r="D463" s="146" t="str" cm="1">
        <f t="array" ref="D463">_xlfn.XLOOKUP("POD 2",INDEX('2024'!A2:S366,MATCH(A461+2,'2024'!A2:A366,0),0),'2024'!A2:S2,,0)</f>
        <v>Landy</v>
      </c>
      <c r="E463" s="146" t="str" cm="1">
        <f t="array" ref="E463">_xlfn.XLOOKUP("Outreach",INDEX('2024'!A2:S366,MATCH(A461+2,'2024'!A2:A366,0),0),'2024'!A2:S2,,0)</f>
        <v>Justus</v>
      </c>
      <c r="F463" s="154" t="str">
        <f>INDEX('2024'!A277:S642,MATCH(A463,'2024'!A277:A642,0),4)</f>
        <v>Justus</v>
      </c>
      <c r="G463" s="212" t="str" cm="1">
        <f t="array" ref="G463">_xlfn.XLOOKUP("Back-up",INDEX('2024'!A2:S366,MATCH(A461+2,'2024'!A2:A366,0),0),'2024'!A2:S2,,0)</f>
        <v>Scott</v>
      </c>
    </row>
    <row r="464" spans="1:7" x14ac:dyDescent="0.25">
      <c r="A464" s="270">
        <f t="shared" si="44"/>
        <v>45610</v>
      </c>
      <c r="B464" s="210" t="s">
        <v>70</v>
      </c>
      <c r="C464" s="146" t="str" cm="1">
        <f t="array" ref="C464">_xlfn.XLOOKUP("POD 1",INDEX('2024'!A2:S366,MATCH(A461+3,'2024'!A2:A366,0),0),'2024'!A2:S2,,0)</f>
        <v>Campbell</v>
      </c>
      <c r="D464" s="146" t="str" cm="1">
        <f t="array" ref="D464">_xlfn.XLOOKUP("POD 2",INDEX('2024'!A2:S366,MATCH(A461+3,'2024'!A2:A366,0),0),'2024'!A2:S2,,0)</f>
        <v>Scott</v>
      </c>
      <c r="E464" s="146" t="str" cm="1">
        <f t="array" ref="E464">_xlfn.XLOOKUP("Outreach",INDEX('2024'!A2:S366,MATCH(A461+3,'2024'!A2:A366,0),0),'2024'!A2:S2,,0)</f>
        <v>Masurkar</v>
      </c>
      <c r="F464" s="154" t="str">
        <f>INDEX('2024'!A278:S643,MATCH(A464,'2024'!A278:A643,0),4)</f>
        <v>Masurkar</v>
      </c>
      <c r="G464" s="212" t="str" cm="1">
        <f t="array" ref="G464">_xlfn.XLOOKUP("Back-up",INDEX('2024'!A2:S366,MATCH(A461+3,'2024'!A2:A366,0),0),'2024'!A2:S2,,0)</f>
        <v>Milford</v>
      </c>
    </row>
    <row r="465" spans="1:7" ht="15.75" thickBot="1" x14ac:dyDescent="0.3">
      <c r="A465" s="270">
        <f t="shared" si="44"/>
        <v>45611</v>
      </c>
      <c r="B465" s="210" t="s">
        <v>71</v>
      </c>
      <c r="C465" s="146" t="str" cm="1">
        <f t="array" ref="C465">_xlfn.XLOOKUP("POD 1",INDEX('2024'!A2:S366,MATCH(A461+4,'2024'!A2:A366,0),0),'2024'!A2:S2,,0)</f>
        <v>Campbell</v>
      </c>
      <c r="D465" s="146" t="str" cm="1">
        <f t="array" ref="D465">_xlfn.XLOOKUP("POD 2",INDEX('2024'!A2:S366,MATCH(A461+4,'2024'!A2:A366,0),0),'2024'!A2:S2,,0)</f>
        <v>Scott</v>
      </c>
      <c r="E465" s="146" t="str" cm="1">
        <f t="array" ref="E465">_xlfn.XLOOKUP("Outreach",INDEX('2024'!A2:S366,MATCH(A461+4,'2024'!A2:A366,0),0),'2024'!A2:S2,,0)</f>
        <v>Milford</v>
      </c>
      <c r="F465" s="154" t="str">
        <f>INDEX('2024'!A279:S644,MATCH(A465,'2024'!A279:A644,0),4)</f>
        <v>Milford</v>
      </c>
      <c r="G465" s="212" t="str" cm="1">
        <f t="array" ref="G465">_xlfn.XLOOKUP("Back-up",INDEX('2024'!A2:S366,MATCH(A461+4,'2024'!A2:A366,0),0),'2024'!A2:S2,,0)</f>
        <v>Haggerty</v>
      </c>
    </row>
    <row r="466" spans="1:7" x14ac:dyDescent="0.25">
      <c r="A466" s="270">
        <f t="shared" si="44"/>
        <v>45612</v>
      </c>
      <c r="B466" s="213" t="s">
        <v>72</v>
      </c>
      <c r="C466" s="200"/>
      <c r="D466" s="200"/>
      <c r="E466" s="200"/>
      <c r="F466" s="151" t="str">
        <f>INDEX('2024'!A280:S645,MATCH(A466,'2024'!A280:A645,0),4)</f>
        <v>Scott</v>
      </c>
      <c r="G466" s="214"/>
    </row>
    <row r="467" spans="1:7" ht="15.75" thickBot="1" x14ac:dyDescent="0.3">
      <c r="A467" s="270">
        <f t="shared" si="44"/>
        <v>45613</v>
      </c>
      <c r="B467" s="215" t="s">
        <v>73</v>
      </c>
      <c r="C467" s="216"/>
      <c r="D467" s="216"/>
      <c r="E467" s="216"/>
      <c r="F467" s="163" t="str">
        <f>INDEX('2024'!A281:S646,MATCH(A467,'2024'!A281:A646,0),4)</f>
        <v>Landy</v>
      </c>
      <c r="G467" s="218"/>
    </row>
    <row r="468" spans="1:7" ht="16.5" thickTop="1" thickBot="1" x14ac:dyDescent="0.3"/>
    <row r="469" spans="1:7" ht="16.5" thickTop="1" thickBot="1" x14ac:dyDescent="0.3">
      <c r="A469" t="s">
        <v>88</v>
      </c>
      <c r="B469" s="202" t="s">
        <v>83</v>
      </c>
      <c r="C469" s="558">
        <f>C459+7</f>
        <v>45614</v>
      </c>
      <c r="D469" s="558"/>
      <c r="E469" s="425"/>
      <c r="F469" s="427"/>
      <c r="G469" s="426"/>
    </row>
    <row r="470" spans="1:7" ht="15.75" thickBot="1" x14ac:dyDescent="0.3">
      <c r="A470" s="146"/>
      <c r="B470" s="206"/>
      <c r="C470" s="155" t="s">
        <v>19</v>
      </c>
      <c r="D470" s="155" t="s">
        <v>20</v>
      </c>
      <c r="E470" s="155" t="s">
        <v>22</v>
      </c>
      <c r="F470" s="156" t="s">
        <v>84</v>
      </c>
      <c r="G470" s="207" t="s">
        <v>21</v>
      </c>
    </row>
    <row r="471" spans="1:7" x14ac:dyDescent="0.25">
      <c r="A471" s="270">
        <f>C469</f>
        <v>45614</v>
      </c>
      <c r="B471" s="208" t="s">
        <v>66</v>
      </c>
      <c r="C471" s="150" t="str" cm="1">
        <f t="array" ref="C471">_xlfn.XLOOKUP("POD 1",INDEX('2024'!A2:S366,MATCH(A471,'2024'!A2:A366,0),0),'2024'!A2:S2,,0)</f>
        <v>Milford</v>
      </c>
      <c r="D471" s="150" t="str" cm="1">
        <f t="array" ref="D471">_xlfn.XLOOKUP("POD 2",INDEX('2024'!A2:S366,MATCH(A471,'2024'!A2:A366,0),0),'2024'!A2:S2,,0)</f>
        <v>Garrett</v>
      </c>
      <c r="E471" s="150" t="str" cm="1">
        <f t="array" ref="E471">_xlfn.XLOOKUP("Outreach",INDEX('2024'!A2:S366,MATCH(A471,'2024'!A2:A366,0),0),'2024'!A2:S2,,0)</f>
        <v>Marment</v>
      </c>
      <c r="F471" s="151" t="str">
        <f>INDEX('2024'!A285:S650,MATCH(A471,'2024'!A285:A650,0),4)</f>
        <v>Marment</v>
      </c>
      <c r="G471" s="209" t="str" cm="1">
        <f t="array" ref="G471">_xlfn.XLOOKUP("Back-up",INDEX('2024'!A2:S366,MATCH(A471,'2024'!A2:A366,0),0),'2024'!A2:S2,,0)</f>
        <v>O'Donoghue</v>
      </c>
    </row>
    <row r="472" spans="1:7" x14ac:dyDescent="0.25">
      <c r="A472" s="270">
        <f>A471+1</f>
        <v>45615</v>
      </c>
      <c r="B472" s="210" t="s">
        <v>68</v>
      </c>
      <c r="C472" s="146" t="str" cm="1">
        <f t="array" ref="C472">_xlfn.XLOOKUP("POD 1",INDEX('2024'!A2:S366,MATCH(A471+1,'2024'!A2:A366,0),0),'2024'!A2:S2,,0)</f>
        <v>O'Donoghue</v>
      </c>
      <c r="D472" s="146" t="str" cm="1">
        <f t="array" ref="D472">_xlfn.XLOOKUP("POD 2",INDEX('2024'!A2:S366,MATCH(A471+1,'2024'!A2:A366,0),0),'2024'!A2:S2,,0)</f>
        <v>Garrett</v>
      </c>
      <c r="E472" s="146" t="str" cm="1">
        <f t="array" ref="E472">_xlfn.XLOOKUP("Outreach",INDEX('2024'!A2:S366,MATCH(A471+1,'2024'!A2:A366,0),0),'2024'!A2:S2,,0)</f>
        <v>Masurkar</v>
      </c>
      <c r="F472" s="154" t="str">
        <f>INDEX('2024'!A286:S651,MATCH(A472,'2024'!A286:A651,0),4)</f>
        <v>Masurkar</v>
      </c>
      <c r="G472" s="212" t="str" cm="1">
        <f t="array" ref="G472">_xlfn.XLOOKUP("Back-up",INDEX('2024'!A2:S366,MATCH(A471+1,'2024'!A2:A366,0),0),'2024'!A2:S2,,0)</f>
        <v>Landy</v>
      </c>
    </row>
    <row r="473" spans="1:7" x14ac:dyDescent="0.25">
      <c r="A473" s="270">
        <f t="shared" ref="A473:A477" si="45">A472+1</f>
        <v>45616</v>
      </c>
      <c r="B473" s="210" t="s">
        <v>69</v>
      </c>
      <c r="C473" s="146" t="str" cm="1">
        <f t="array" ref="C473">_xlfn.XLOOKUP("POD 1",INDEX('2024'!A2:S366,MATCH(A471+2,'2024'!A2:A366,0),0),'2024'!A2:S2,,0)</f>
        <v>Milford</v>
      </c>
      <c r="D473" s="146" t="str" cm="1">
        <f t="array" ref="D473">_xlfn.XLOOKUP("POD 2",INDEX('2024'!A2:S366,MATCH(A471+2,'2024'!A2:A366,0),0),'2024'!A2:S2,,0)</f>
        <v>Garrett</v>
      </c>
      <c r="E473" s="146" t="str" cm="1">
        <f t="array" ref="E473">_xlfn.XLOOKUP("Outreach",INDEX('2024'!A2:S366,MATCH(A471+2,'2024'!A2:A366,0),0),'2024'!A2:S2,,0)</f>
        <v>O'Donoghue</v>
      </c>
      <c r="F473" s="154" t="str">
        <f>INDEX('2024'!A287:S652,MATCH(A473,'2024'!A287:A652,0),4)</f>
        <v>O'Donoghue</v>
      </c>
      <c r="G473" s="212" t="str" cm="1">
        <f t="array" ref="G473">_xlfn.XLOOKUP("Back-up",INDEX('2024'!A2:S366,MATCH(A471+2,'2024'!A2:A366,0),0),'2024'!A2:S2,,0)</f>
        <v>Justus</v>
      </c>
    </row>
    <row r="474" spans="1:7" x14ac:dyDescent="0.25">
      <c r="A474" s="270">
        <f t="shared" si="45"/>
        <v>45617</v>
      </c>
      <c r="B474" s="210" t="s">
        <v>70</v>
      </c>
      <c r="C474" s="146" t="str" cm="1">
        <f t="array" ref="C474">_xlfn.XLOOKUP("POD 1",INDEX('2024'!A2:S366,MATCH(A471+3,'2024'!A2:A366,0),0),'2024'!A2:S2,,0)</f>
        <v>Milford</v>
      </c>
      <c r="D474" s="146" t="str" cm="1">
        <f t="array" ref="D474">_xlfn.XLOOKUP("POD 2",INDEX('2024'!A2:S366,MATCH(A471+3,'2024'!A2:A366,0),0),'2024'!A2:S2,,0)</f>
        <v>Masurkar</v>
      </c>
      <c r="E474" s="146" t="str" cm="1">
        <f t="array" ref="E474">_xlfn.XLOOKUP("Outreach",INDEX('2024'!A2:S366,MATCH(A471+3,'2024'!A2:A366,0),0),'2024'!A2:S2,,0)</f>
        <v>Marment</v>
      </c>
      <c r="F474" s="154" t="str">
        <f>INDEX('2024'!A288:S653,MATCH(A474,'2024'!A288:A653,0),4)</f>
        <v>Marment</v>
      </c>
      <c r="G474" s="212" t="str" cm="1">
        <f t="array" ref="G474">_xlfn.XLOOKUP("Back-up",INDEX('2024'!A2:S366,MATCH(A47+31,'2024'!A2:A366,0),0),'2024'!A2:S2,,0)</f>
        <v>Landy</v>
      </c>
    </row>
    <row r="475" spans="1:7" ht="15.75" thickBot="1" x14ac:dyDescent="0.3">
      <c r="A475" s="270">
        <f t="shared" si="45"/>
        <v>45618</v>
      </c>
      <c r="B475" s="210" t="s">
        <v>71</v>
      </c>
      <c r="C475" s="146" t="str" cm="1">
        <f t="array" ref="C475">_xlfn.XLOOKUP("POD 1",INDEX('2024'!A2:S366,MATCH(A471+4,'2024'!A2:A366,0),0),'2024'!A2:S2,,0)</f>
        <v>Milford</v>
      </c>
      <c r="D475" s="146" t="str" cm="1">
        <f t="array" ref="D475">_xlfn.XLOOKUP("POD 2",INDEX('2024'!A2:S366,MATCH(A471+4,'2024'!A2:A366,0),0),'2024'!A2:S2,,0)</f>
        <v>Garrett</v>
      </c>
      <c r="E475" s="146" t="str" cm="1">
        <f t="array" ref="E475">_xlfn.XLOOKUP("Outreach",INDEX('2024'!A2:S366,MATCH(A471+4,'2024'!A2:A366,0),0),'2024'!A2:S2,,0)</f>
        <v>Masurkar</v>
      </c>
      <c r="F475" s="154" t="str">
        <f>INDEX('2024'!A289:S654,MATCH(A475,'2024'!A289:A654,0),4)</f>
        <v>Masurkar</v>
      </c>
      <c r="G475" s="212" t="str" cm="1">
        <f t="array" ref="G475">_xlfn.XLOOKUP("Back-up",INDEX('2024'!A2:S366,MATCH(A471+4,'2024'!A2:A366,0),0),'2024'!A2:S2,,0)</f>
        <v>Nagaraj</v>
      </c>
    </row>
    <row r="476" spans="1:7" x14ac:dyDescent="0.25">
      <c r="A476" s="270">
        <f t="shared" si="45"/>
        <v>45619</v>
      </c>
      <c r="B476" s="213" t="s">
        <v>72</v>
      </c>
      <c r="C476" s="200"/>
      <c r="D476" s="200"/>
      <c r="E476" s="200"/>
      <c r="F476" s="151" t="str">
        <f>INDEX('2024'!A290:S655,MATCH(A476,'2024'!A290:A655,0),4)</f>
        <v>Garrett</v>
      </c>
      <c r="G476" s="214"/>
    </row>
    <row r="477" spans="1:7" ht="15.75" thickBot="1" x14ac:dyDescent="0.3">
      <c r="A477" s="270">
        <f t="shared" si="45"/>
        <v>45620</v>
      </c>
      <c r="B477" s="215" t="s">
        <v>73</v>
      </c>
      <c r="C477" s="216"/>
      <c r="D477" s="216"/>
      <c r="E477" s="216"/>
      <c r="F477" s="163" t="str">
        <f>INDEX('2024'!A291:S656,MATCH(A477,'2024'!A291:A656,0),4)</f>
        <v>Garrett</v>
      </c>
      <c r="G477" s="218"/>
    </row>
    <row r="478" spans="1:7" ht="16.5" thickTop="1" thickBot="1" x14ac:dyDescent="0.3"/>
    <row r="479" spans="1:7" ht="16.5" thickTop="1" thickBot="1" x14ac:dyDescent="0.3">
      <c r="A479" t="s">
        <v>89</v>
      </c>
      <c r="B479" s="202" t="s">
        <v>83</v>
      </c>
      <c r="C479" s="558">
        <f>C469+7</f>
        <v>45621</v>
      </c>
      <c r="D479" s="558"/>
      <c r="E479" s="425"/>
      <c r="F479" s="427"/>
      <c r="G479" s="426"/>
    </row>
    <row r="480" spans="1:7" ht="15.75" thickBot="1" x14ac:dyDescent="0.3">
      <c r="A480" s="146"/>
      <c r="B480" s="206"/>
      <c r="C480" s="155" t="s">
        <v>19</v>
      </c>
      <c r="D480" s="155" t="s">
        <v>20</v>
      </c>
      <c r="E480" s="155" t="s">
        <v>22</v>
      </c>
      <c r="F480" s="156" t="s">
        <v>84</v>
      </c>
      <c r="G480" s="207" t="s">
        <v>21</v>
      </c>
    </row>
    <row r="481" spans="1:7" x14ac:dyDescent="0.25">
      <c r="A481" s="270">
        <f>C479</f>
        <v>45621</v>
      </c>
      <c r="B481" s="208" t="s">
        <v>66</v>
      </c>
      <c r="C481" s="150" t="str" cm="1">
        <f t="array" ref="C481">_xlfn.XLOOKUP("POD 1",INDEX('2024'!A2:S366,MATCH(A481,'2024'!A2:A366,0),0),'2024'!A2:S2,,0)</f>
        <v>Masurkar</v>
      </c>
      <c r="D481" s="150" t="str" cm="1">
        <f t="array" ref="D481">_xlfn.XLOOKUP("POD 2",INDEX('2024'!A2:S366,MATCH(A481,'2024'!A2:A366,0),0),'2024'!A2:S2,,0)</f>
        <v>Nagaraj</v>
      </c>
      <c r="E481" s="150" t="str" cm="1">
        <f t="array" ref="E481">_xlfn.XLOOKUP("Outreach",INDEX('2024'!A2:S366,MATCH(A481,'2024'!A2:A366,0),0),'2024'!A2:S2,,0)</f>
        <v>Haggerty</v>
      </c>
      <c r="F481" s="151" t="str">
        <f>INDEX('2024'!A295:S660,MATCH(A481,'2024'!A295:A660,0),4)</f>
        <v>Haggerty</v>
      </c>
      <c r="G481" s="209" t="str" cm="1">
        <f t="array" ref="G481">_xlfn.XLOOKUP("Back-up",INDEX('2024'!A2:S366,MATCH(A481,'2024'!A2:A366,0),0),'2024'!A2:S2,,0)</f>
        <v>Campbell</v>
      </c>
    </row>
    <row r="482" spans="1:7" x14ac:dyDescent="0.25">
      <c r="A482" s="270">
        <f>A481+1</f>
        <v>45622</v>
      </c>
      <c r="B482" s="210" t="s">
        <v>68</v>
      </c>
      <c r="C482" s="146" t="str" cm="1">
        <f t="array" ref="C482">_xlfn.XLOOKUP("POD 1",INDEX('2024'!A2:S366,MATCH(A481+1,'2024'!A2:A366,0),0),'2024'!A2:S2,,0)</f>
        <v>Campbell</v>
      </c>
      <c r="D482" s="146" t="str" cm="1">
        <f t="array" ref="D482">_xlfn.XLOOKUP("POD 2",INDEX('2024'!A2:S366,MATCH(A481+1,'2024'!A2:A366,0),0),'2024'!A2:S2,,0)</f>
        <v>Nagaraj</v>
      </c>
      <c r="E482" s="146" t="str" cm="1">
        <f t="array" ref="E482">_xlfn.XLOOKUP("Outreach",INDEX('2024'!A2:S366,MATCH(A481+1,'2024'!A2:A366,0),0),'2024'!A2:S2,,0)</f>
        <v>Gutierrez</v>
      </c>
      <c r="F482" s="154" t="str">
        <f>INDEX('2024'!A296:S661,MATCH(A482,'2024'!A296:A661,0),4)</f>
        <v>Gutierrez</v>
      </c>
      <c r="G482" s="212" t="str" cm="1">
        <f t="array" ref="G482">_xlfn.XLOOKUP("Back-up",INDEX('2024'!A2:S366,MATCH(A481+1,'2024'!A2:A366,0),0),'2024'!A2:S2,,0)</f>
        <v>Grosso</v>
      </c>
    </row>
    <row r="483" spans="1:7" x14ac:dyDescent="0.25">
      <c r="A483" s="270">
        <f t="shared" ref="A483:A487" si="46">A482+1</f>
        <v>45623</v>
      </c>
      <c r="B483" s="210" t="s">
        <v>69</v>
      </c>
      <c r="C483" s="146" t="str" cm="1">
        <f t="array" ref="C483">_xlfn.XLOOKUP("POD 1",INDEX('2024'!A2:S366,MATCH(A481+2,'2024'!A2:A366,0),0),'2024'!A2:S2,,0)</f>
        <v>Masurkar</v>
      </c>
      <c r="D483" s="146" t="str" cm="1">
        <f t="array" ref="D483">_xlfn.XLOOKUP("POD 2",INDEX('2024'!A2:S366,MATCH(A481+2,'2024'!A2:A366,0),0),'2024'!A2:S2,,0)</f>
        <v>Nagaraj</v>
      </c>
      <c r="E483" s="146" t="str" cm="1">
        <f t="array" ref="E483">_xlfn.XLOOKUP("Outreach",INDEX('2024'!A2:S366,MATCH(A481+2,'2024'!A2:A366,0),0),'2024'!A2:S2,,0)</f>
        <v>Campbell</v>
      </c>
      <c r="F483" s="154" t="str">
        <f>INDEX('2024'!A297:S662,MATCH(A483,'2024'!A297:A662,0),4)</f>
        <v>Campbell</v>
      </c>
      <c r="G483" s="212" t="str" cm="1">
        <f t="array" ref="G483">_xlfn.XLOOKUP("Back-up",INDEX('2024'!A2:S366,MATCH(A481+2,'2024'!A2:A366,0),0),'2024'!A2:S2,,0)</f>
        <v>Landy</v>
      </c>
    </row>
    <row r="484" spans="1:7" x14ac:dyDescent="0.25">
      <c r="A484" s="270">
        <f t="shared" si="46"/>
        <v>45624</v>
      </c>
      <c r="B484" s="210" t="s">
        <v>70</v>
      </c>
      <c r="C484" s="146" t="str" cm="1">
        <f t="array" ref="C484">_xlfn.XLOOKUP("POD 1",INDEX('2024'!A2:S366,MATCH(A481+3,'2024'!A2:A366,0),0),'2024'!A2:S2,,0)</f>
        <v>Masurkar</v>
      </c>
      <c r="D484" s="146" t="str" cm="1">
        <f t="array" ref="D484">_xlfn.XLOOKUP("POD 2",INDEX('2024'!A2:S366,MATCH(A481+3,'2024'!A2:A366,0),0),'2024'!A2:S2,,0)</f>
        <v>Landy</v>
      </c>
      <c r="E484" s="146" t="str" cm="1">
        <f t="array" ref="E484">_xlfn.XLOOKUP("Outreach",INDEX('2024'!A2:S366,MATCH(A481+3,'2024'!A2:A366,0),0),'2024'!A2:S2,,0)</f>
        <v>Grosso</v>
      </c>
      <c r="F484" s="154" t="str">
        <f>INDEX('2024'!A298:S663,MATCH(A484,'2024'!A298:A663,0),4)</f>
        <v>Grosso</v>
      </c>
      <c r="G484" s="212" t="str" cm="1">
        <f t="array" ref="G484">_xlfn.XLOOKUP("Back-up",INDEX('2024'!A2:S366,MATCH(A481+3,'2024'!A2:A366,0),0),'2024'!A2:S2,,0)</f>
        <v>Justus</v>
      </c>
    </row>
    <row r="485" spans="1:7" ht="15.75" thickBot="1" x14ac:dyDescent="0.3">
      <c r="A485" s="270">
        <f t="shared" si="46"/>
        <v>45625</v>
      </c>
      <c r="B485" s="210" t="s">
        <v>71</v>
      </c>
      <c r="C485" s="146" t="str" cm="1">
        <f t="array" ref="C485">_xlfn.XLOOKUP("POD 1",INDEX('2024'!A2:S366,MATCH(A481+4,'2024'!A2:A366,0),0),'2024'!A2:S2,,0)</f>
        <v>Masurkar</v>
      </c>
      <c r="D485" s="146" t="str" cm="1">
        <f t="array" ref="D485">_xlfn.XLOOKUP("POD 2",INDEX('2024'!A2:S366,MATCH(A481+4,'2024'!A2:A366,0),0),'2024'!A2:S2,,0)</f>
        <v>Nagaraj</v>
      </c>
      <c r="E485" s="146" t="str" cm="1">
        <f t="array" ref="E485">_xlfn.XLOOKUP("Outreach",INDEX('2024'!A2:S366,MATCH(A481+4,'2024'!A2:A366,0),0),'2024'!A2:S2,,0)</f>
        <v>Gutierrez</v>
      </c>
      <c r="F485" s="154" t="str">
        <f>INDEX('2024'!A299:S664,MATCH(A485,'2024'!A299:A664,0),4)</f>
        <v>Gutierrez</v>
      </c>
      <c r="G485" s="212" t="str" cm="1">
        <f t="array" ref="G485">_xlfn.XLOOKUP("Back-up",INDEX('2024'!A2:S366,MATCH(A481+4,'2024'!A2:A366,0),0),'2024'!A2:S2,,0)</f>
        <v>Marment</v>
      </c>
    </row>
    <row r="486" spans="1:7" x14ac:dyDescent="0.25">
      <c r="A486" s="270">
        <f t="shared" si="46"/>
        <v>45626</v>
      </c>
      <c r="B486" s="213" t="s">
        <v>72</v>
      </c>
      <c r="C486" s="200"/>
      <c r="D486" s="200"/>
      <c r="E486" s="200"/>
      <c r="F486" s="151" t="str">
        <f>INDEX('2024'!A300:S665,MATCH(A486,'2024'!A300:A665,0),4)</f>
        <v>Nagaraj</v>
      </c>
      <c r="G486" s="214"/>
    </row>
    <row r="487" spans="1:7" ht="15.75" thickBot="1" x14ac:dyDescent="0.3">
      <c r="A487" s="270">
        <f t="shared" si="46"/>
        <v>45627</v>
      </c>
      <c r="B487" s="215" t="s">
        <v>73</v>
      </c>
      <c r="C487" s="216"/>
      <c r="D487" s="216"/>
      <c r="E487" s="216"/>
      <c r="F487" s="163" t="str">
        <f>INDEX('2024'!A301:S666,MATCH(A487,'2024'!A301:A666,0),4)</f>
        <v>Nagaraj</v>
      </c>
      <c r="G487" s="218"/>
    </row>
    <row r="488" spans="1:7" ht="16.5" thickTop="1" thickBot="1" x14ac:dyDescent="0.3"/>
    <row r="489" spans="1:7" ht="16.5" thickTop="1" thickBot="1" x14ac:dyDescent="0.3">
      <c r="A489" t="s">
        <v>82</v>
      </c>
      <c r="B489" s="202" t="s">
        <v>83</v>
      </c>
      <c r="C489" s="558">
        <f>C479+7</f>
        <v>45628</v>
      </c>
      <c r="D489" s="558"/>
      <c r="E489" s="425"/>
      <c r="F489" s="427"/>
      <c r="G489" s="426"/>
    </row>
    <row r="490" spans="1:7" ht="15.75" thickBot="1" x14ac:dyDescent="0.3">
      <c r="A490" s="146"/>
      <c r="B490" s="206"/>
      <c r="C490" s="155" t="s">
        <v>19</v>
      </c>
      <c r="D490" s="155" t="s">
        <v>20</v>
      </c>
      <c r="E490" s="155" t="s">
        <v>22</v>
      </c>
      <c r="F490" s="156" t="s">
        <v>84</v>
      </c>
      <c r="G490" s="207" t="s">
        <v>21</v>
      </c>
    </row>
    <row r="491" spans="1:7" x14ac:dyDescent="0.25">
      <c r="A491" s="270">
        <f>C489</f>
        <v>45628</v>
      </c>
      <c r="B491" s="208" t="s">
        <v>66</v>
      </c>
      <c r="C491" s="150" t="str" cm="1">
        <f t="array" ref="C491">_xlfn.XLOOKUP("POD 1",INDEX('2024'!A2:S366,MATCH(A491,'2024'!A2:A366,0),0),'2024'!A2:S2,,0)</f>
        <v>Grosso</v>
      </c>
      <c r="D491" s="150" t="str" cm="1">
        <f t="array" ref="D491">_xlfn.XLOOKUP("POD 2",INDEX('2024'!A2:S366,MATCH(A491,'2024'!A2:A366,0),0),'2024'!A2:S2,,0)</f>
        <v>Justus</v>
      </c>
      <c r="E491" s="150" t="str" cm="1">
        <f t="array" ref="E491">_xlfn.XLOOKUP("Outreach",INDEX('2024'!A2:S366,MATCH(A491,'2024'!A2:A366,0),0),'2024'!A2:S2,,0)</f>
        <v>Moore</v>
      </c>
      <c r="F491" s="151" t="str">
        <f>INDEX('2024'!A305:S670,MATCH(A491,'2024'!A305:A670,0),4)</f>
        <v>Moore</v>
      </c>
      <c r="G491" s="209" t="str" cm="1">
        <f t="array" ref="G491">_xlfn.XLOOKUP("Back-up",INDEX('2024'!A2:S366,MATCH(A491,'2024'!A2:A366,0),0),'2024'!A2:S2,,0)</f>
        <v>Haggerty</v>
      </c>
    </row>
    <row r="492" spans="1:7" x14ac:dyDescent="0.25">
      <c r="A492" s="270">
        <f>A491+1</f>
        <v>45629</v>
      </c>
      <c r="B492" s="210" t="s">
        <v>68</v>
      </c>
      <c r="C492" s="146" t="str" cm="1">
        <f t="array" ref="C492">_xlfn.XLOOKUP("POD 1",INDEX('2024'!A2:S366,MATCH(A491+1,'2024'!A2:A366,0),0),'2024'!A2:S2,,0)</f>
        <v>Haggerty</v>
      </c>
      <c r="D492" s="146" t="str" cm="1">
        <f t="array" ref="D492">_xlfn.XLOOKUP("POD 2",INDEX('2024'!A2:S366,MATCH(A491+1,'2024'!A2:A366,0),0),'2024'!A2:S2,,0)</f>
        <v>Justus</v>
      </c>
      <c r="E492" s="146" t="str" cm="1">
        <f t="array" ref="E492">_xlfn.XLOOKUP("Outreach",INDEX('2024'!A2:S366,MATCH(A491+1,'2024'!A2:A366,0),0),'2024'!A2:S2,,0)</f>
        <v>Scott</v>
      </c>
      <c r="F492" s="154" t="str">
        <f>INDEX('2024'!A306:S671,MATCH(A492,'2024'!A306:A671,0),4)</f>
        <v>Scott</v>
      </c>
      <c r="G492" s="212" t="str" cm="1">
        <f t="array" ref="G492">_xlfn.XLOOKUP("Back-up",INDEX('2024'!A2:S366,MATCH(A491+1,'2024'!A2:A366,0),0),'2024'!A2:S2,,0)</f>
        <v>Landy</v>
      </c>
    </row>
    <row r="493" spans="1:7" x14ac:dyDescent="0.25">
      <c r="A493" s="270">
        <f t="shared" ref="A493:A497" si="47">A492+1</f>
        <v>45630</v>
      </c>
      <c r="B493" s="210" t="s">
        <v>69</v>
      </c>
      <c r="C493" s="146" t="str" cm="1">
        <f t="array" ref="C493">_xlfn.XLOOKUP("POD 1",INDEX('2024'!A2:S366,MATCH(A491+2,'2024'!A2:A366,0),0),'2024'!A2:S2,,0)</f>
        <v>Grosso</v>
      </c>
      <c r="D493" s="146" t="str" cm="1">
        <f t="array" ref="D493">_xlfn.XLOOKUP("POD 2",INDEX('2024'!A2:S366,MATCH(A491+2,'2024'!A2:A366,0),0),'2024'!A2:S2,,0)</f>
        <v>Justus</v>
      </c>
      <c r="E493" s="146" t="str" cm="1">
        <f t="array" ref="E493">_xlfn.XLOOKUP("Outreach",INDEX('2024'!A2:S366,MATCH(A491+2,'2024'!A2:A366,0),0),'2024'!A2:S2,,0)</f>
        <v>Haggerty</v>
      </c>
      <c r="F493" s="154" t="str">
        <f>INDEX('2024'!A307:S672,MATCH(A493,'2024'!A307:A672,0),4)</f>
        <v>Haggerty</v>
      </c>
      <c r="G493" s="212" t="str" cm="1">
        <f t="array" ref="G493">_xlfn.XLOOKUP("Back-up",INDEX('2024'!A2:S366,MATCH(A491+2,'2024'!A2:A366,0),0),'2024'!A2:S2,,0)</f>
        <v>Nagaraj</v>
      </c>
    </row>
    <row r="494" spans="1:7" x14ac:dyDescent="0.25">
      <c r="A494" s="270">
        <f t="shared" si="47"/>
        <v>45631</v>
      </c>
      <c r="B494" s="210" t="s">
        <v>70</v>
      </c>
      <c r="C494" s="146" t="str" cm="1">
        <f t="array" ref="C494">_xlfn.XLOOKUP("POD 1",INDEX('2024'!A2:S366,MATCH(A491+3,'2024'!A2:A366,0),0),'2024'!A2:S2,,0)</f>
        <v>Grosso</v>
      </c>
      <c r="D494" s="146" t="str" cm="1">
        <f t="array" ref="D494">_xlfn.XLOOKUP("POD 2",INDEX('2024'!A2:S366,MATCH(A491+3,'2024'!A2:A366,0),0),'2024'!A2:S2,,0)</f>
        <v>Scott</v>
      </c>
      <c r="E494" s="146" t="str" cm="1">
        <f t="array" ref="E494">_xlfn.XLOOKUP("Outreach",INDEX('2024'!A2:S366,MATCH(A491+3,'2024'!A2:A366,0),0),'2024'!A2:S2,,0)</f>
        <v>Moore</v>
      </c>
      <c r="F494" s="154" t="str">
        <f>INDEX('2024'!A308:S673,MATCH(A494,'2024'!A308:A673,0),4)</f>
        <v>Moore</v>
      </c>
      <c r="G494" s="212" t="str" cm="1">
        <f t="array" ref="G494">_xlfn.XLOOKUP("Back-up",INDEX('2024'!A2:S366,MATCH(A491+3,'2024'!A2:A366,0),0),'2024'!A2:S2,,0)</f>
        <v>Landy</v>
      </c>
    </row>
    <row r="495" spans="1:7" ht="15.75" thickBot="1" x14ac:dyDescent="0.3">
      <c r="A495" s="270">
        <f t="shared" si="47"/>
        <v>45632</v>
      </c>
      <c r="B495" s="210" t="s">
        <v>71</v>
      </c>
      <c r="C495" s="146" t="str" cm="1">
        <f t="array" ref="C495">_xlfn.XLOOKUP("POD 1",INDEX('2024'!A2:S366,MATCH(A491+4,'2024'!A2:A366,0),0),'2024'!A2:S2,,0)</f>
        <v>Grosso</v>
      </c>
      <c r="D495" s="146" t="str" cm="1">
        <f t="array" ref="D495">_xlfn.XLOOKUP("POD 2",INDEX('2024'!A2:S366,MATCH(A491+4,'2024'!A2:A366,0),0),'2024'!A2:S2,,0)</f>
        <v>Justus</v>
      </c>
      <c r="E495" s="146" t="str" cm="1">
        <f t="array" ref="E495">_xlfn.XLOOKUP("Outreach",INDEX('2024'!A2:S366,MATCH(A491+4,'2024'!A2:A366,0),0),'2024'!A2:S2,,0)</f>
        <v>Scott</v>
      </c>
      <c r="F495" s="154" t="str">
        <f>INDEX('2024'!A309:S674,MATCH(A495,'2024'!A309:A674,0),4)</f>
        <v>Scott</v>
      </c>
      <c r="G495" s="212" t="str" cm="1">
        <f t="array" ref="G495">_xlfn.XLOOKUP("Back-up",INDEX('2024'!A2:S366,MATCH(A491+4,'2024'!A2:A366,0),0),'2024'!A2:S2,,0)</f>
        <v>Nagaraj</v>
      </c>
    </row>
    <row r="496" spans="1:7" x14ac:dyDescent="0.25">
      <c r="A496" s="270">
        <f t="shared" si="47"/>
        <v>45633</v>
      </c>
      <c r="B496" s="213" t="s">
        <v>72</v>
      </c>
      <c r="C496" s="200"/>
      <c r="D496" s="200"/>
      <c r="E496" s="200"/>
      <c r="F496" s="151" t="str">
        <f>INDEX('2024'!A310:S675,MATCH(A496,'2024'!A310:A675,0),4)</f>
        <v>Justus</v>
      </c>
      <c r="G496" s="214"/>
    </row>
    <row r="497" spans="1:7" ht="15.75" thickBot="1" x14ac:dyDescent="0.3">
      <c r="A497" s="270">
        <f t="shared" si="47"/>
        <v>45634</v>
      </c>
      <c r="B497" s="215" t="s">
        <v>73</v>
      </c>
      <c r="C497" s="216"/>
      <c r="D497" s="216"/>
      <c r="E497" s="216"/>
      <c r="F497" s="163" t="str">
        <f>INDEX('2024'!A311:S676,MATCH(A497,'2024'!A311:A676,0),4)</f>
        <v>Justus</v>
      </c>
      <c r="G497" s="218"/>
    </row>
    <row r="498" spans="1:7" ht="16.5" thickTop="1" thickBot="1" x14ac:dyDescent="0.3"/>
    <row r="499" spans="1:7" ht="16.5" thickTop="1" thickBot="1" x14ac:dyDescent="0.3">
      <c r="A499" t="s">
        <v>86</v>
      </c>
      <c r="B499" s="202" t="s">
        <v>83</v>
      </c>
      <c r="C499" s="558">
        <f>C489+7</f>
        <v>45635</v>
      </c>
      <c r="D499" s="558"/>
      <c r="E499" s="425"/>
      <c r="F499" s="427"/>
      <c r="G499" s="426"/>
    </row>
    <row r="500" spans="1:7" ht="15.75" thickBot="1" x14ac:dyDescent="0.3">
      <c r="A500" s="146"/>
      <c r="B500" s="206"/>
      <c r="C500" s="155" t="s">
        <v>19</v>
      </c>
      <c r="D500" s="155" t="s">
        <v>20</v>
      </c>
      <c r="E500" s="155" t="s">
        <v>22</v>
      </c>
      <c r="F500" s="156" t="s">
        <v>84</v>
      </c>
      <c r="G500" s="207" t="s">
        <v>21</v>
      </c>
    </row>
    <row r="501" spans="1:7" x14ac:dyDescent="0.25">
      <c r="A501" s="270">
        <f>C499</f>
        <v>45635</v>
      </c>
      <c r="B501" s="208" t="s">
        <v>66</v>
      </c>
      <c r="C501" s="150" t="e" cm="1">
        <f t="array" ref="C501">_xlfn.XLOOKUP("POD 1",INDEX('2024'!A2:S366,MATCH(A501,'2024'!A2:A366,0),0),'2024'!A2:S2,,0)</f>
        <v>#N/A</v>
      </c>
      <c r="D501" s="150" t="e" cm="1">
        <f t="array" ref="D501">_xlfn.XLOOKUP("POD 2",INDEX('2024'!A2:S366,MATCH(A501,'2024'!A2:A366,0),0),'2024'!A2:S2,,0)</f>
        <v>#N/A</v>
      </c>
      <c r="E501" s="150" t="e" cm="1">
        <f t="array" ref="E501">_xlfn.XLOOKUP("Outreach",INDEX('2024'!A2:S366,MATCH(A501,'2024'!A2:A366,0),0),'2024'!A2:S2,,0)</f>
        <v>#N/A</v>
      </c>
      <c r="F501" s="151">
        <f>INDEX('2024'!A315:S680,MATCH(A501,'2024'!A315:A680,0),4)</f>
        <v>0</v>
      </c>
      <c r="G501" s="209" t="e" cm="1">
        <f t="array" ref="G501">_xlfn.XLOOKUP("Back-up",INDEX('2024'!A2:S366,MATCH(A501,'2024'!A2:A366,0),0),'2024'!A2:S2,,0)</f>
        <v>#N/A</v>
      </c>
    </row>
    <row r="502" spans="1:7" x14ac:dyDescent="0.25">
      <c r="A502" s="270">
        <f>A501+1</f>
        <v>45636</v>
      </c>
      <c r="B502" s="210" t="s">
        <v>68</v>
      </c>
      <c r="C502" s="146" t="e" cm="1">
        <f t="array" ref="C502">_xlfn.XLOOKUP("POD 1",INDEX('2024'!A2:S366,MATCH(A501+1,'2024'!A2:A366,0),0),'2024'!A2:S2,,0)</f>
        <v>#N/A</v>
      </c>
      <c r="D502" s="146" t="e" cm="1">
        <f t="array" ref="D502">_xlfn.XLOOKUP("POD 2",INDEX('2024'!A2:S366,MATCH(A501+1,'2024'!A2:A366,0),0),'2024'!A2:S2,,0)</f>
        <v>#N/A</v>
      </c>
      <c r="E502" s="146" t="e" cm="1">
        <f t="array" ref="E502">_xlfn.XLOOKUP("Outreach",INDEX('2024'!A2:S366,MATCH(A501+1,'2024'!A2:A366,0),0),'2024'!A2:S2,,0)</f>
        <v>#N/A</v>
      </c>
      <c r="F502" s="154">
        <f>INDEX('2024'!A316:S681,MATCH(A502,'2024'!A316:A681,0),4)</f>
        <v>0</v>
      </c>
      <c r="G502" s="212" t="e" cm="1">
        <f t="array" ref="G502">_xlfn.XLOOKUP("Back-up",INDEX('2024'!A2:S366,MATCH(A501+1,'2024'!A2:A366,0),0),'2024'!A2:S2,,0)</f>
        <v>#N/A</v>
      </c>
    </row>
    <row r="503" spans="1:7" x14ac:dyDescent="0.25">
      <c r="A503" s="270">
        <f t="shared" ref="A503:A507" si="48">A502+1</f>
        <v>45637</v>
      </c>
      <c r="B503" s="210" t="s">
        <v>69</v>
      </c>
      <c r="C503" s="146" t="e" cm="1">
        <f t="array" ref="C503">_xlfn.XLOOKUP("POD 1",INDEX('2024'!A2:S366,MATCH(A501+2,'2024'!A2:A366,0),0),'2024'!A2:S2,,0)</f>
        <v>#N/A</v>
      </c>
      <c r="D503" s="146" t="e" cm="1">
        <f t="array" ref="D503">_xlfn.XLOOKUP("POD 2",INDEX('2024'!A2:S366,MATCH(A501+2,'2024'!A2:A366,0),0),'2024'!A2:S2,,0)</f>
        <v>#N/A</v>
      </c>
      <c r="E503" s="146" t="e" cm="1">
        <f t="array" ref="E503">_xlfn.XLOOKUP("Outreach",INDEX('2024'!A2:S366,MATCH(A501+2,'2024'!A2:A366,0),0),'2024'!A2:S2,,0)</f>
        <v>#N/A</v>
      </c>
      <c r="F503" s="154">
        <f>INDEX('2024'!A317:S682,MATCH(A503,'2024'!A317:A682,0),4)</f>
        <v>0</v>
      </c>
      <c r="G503" s="212" t="e" cm="1">
        <f t="array" ref="G503">_xlfn.XLOOKUP("Back-up",INDEX('2024'!A2:S366,MATCH(A501+2,'2024'!A2:A366,0),0),'2024'!A2:S2,,0)</f>
        <v>#N/A</v>
      </c>
    </row>
    <row r="504" spans="1:7" x14ac:dyDescent="0.25">
      <c r="A504" s="270">
        <f t="shared" si="48"/>
        <v>45638</v>
      </c>
      <c r="B504" s="210" t="s">
        <v>70</v>
      </c>
      <c r="C504" s="146" t="e" cm="1">
        <f t="array" ref="C504">_xlfn.XLOOKUP("POD 1",INDEX('2024'!A2:S366,MATCH(A501+3,'2024'!A2:A366,0),0),'2024'!A2:S2,,0)</f>
        <v>#N/A</v>
      </c>
      <c r="D504" s="146" t="e" cm="1">
        <f t="array" ref="D504">_xlfn.XLOOKUP("POD 2",INDEX('2024'!A2:S366,MATCH(A501+3,'2024'!A2:A366,0),0),'2024'!A2:S2,,0)</f>
        <v>#N/A</v>
      </c>
      <c r="E504" s="146" t="e" cm="1">
        <f t="array" ref="E504">_xlfn.XLOOKUP("Outreach",INDEX('2024'!A2:S366,MATCH(A501+3,'2024'!A2:A366,0),0),'2024'!A2:S2,,0)</f>
        <v>#N/A</v>
      </c>
      <c r="F504" s="154">
        <f>INDEX('2024'!A318:S683,MATCH(A504,'2024'!A318:A683,0),4)</f>
        <v>0</v>
      </c>
      <c r="G504" s="212" t="e" cm="1">
        <f t="array" ref="G504">_xlfn.XLOOKUP("Back-up",INDEX('2024'!A2:S366,MATCH(A501+3,'2024'!A2:A366,0),0),'2024'!A2:S2,,0)</f>
        <v>#N/A</v>
      </c>
    </row>
    <row r="505" spans="1:7" ht="15.75" thickBot="1" x14ac:dyDescent="0.3">
      <c r="A505" s="270">
        <f t="shared" si="48"/>
        <v>45639</v>
      </c>
      <c r="B505" s="210" t="s">
        <v>71</v>
      </c>
      <c r="C505" s="146" t="e" cm="1">
        <f t="array" ref="C505">_xlfn.XLOOKUP("POD 1",INDEX('2024'!A2:S366,MATCH(A501+4,'2024'!A2:A366,0),0),'2024'!A2:S2,,0)</f>
        <v>#N/A</v>
      </c>
      <c r="D505" s="146" t="e" cm="1">
        <f t="array" ref="D505">_xlfn.XLOOKUP("POD 2",INDEX('2024'!A2:S366,MATCH(A501+4,'2024'!A2:A366,0),0),'2024'!A2:S2,,0)</f>
        <v>#N/A</v>
      </c>
      <c r="E505" s="146" t="e" cm="1">
        <f t="array" ref="E505">_xlfn.XLOOKUP("Outreach",INDEX('2024'!A2:S366,MATCH(A501+4,'2024'!A2:A366,0),0),'2024'!A2:S2,,0)</f>
        <v>#N/A</v>
      </c>
      <c r="F505" s="154">
        <f>INDEX('2024'!A319:S684,MATCH(A505,'2024'!A319:A684,0),4)</f>
        <v>0</v>
      </c>
      <c r="G505" s="212" t="e" cm="1">
        <f t="array" ref="G505">_xlfn.XLOOKUP("Back-up",INDEX('2024'!A2:S366,MATCH(A501+4,'2024'!A2:A366,0),0),'2024'!A2:S2,,0)</f>
        <v>#N/A</v>
      </c>
    </row>
    <row r="506" spans="1:7" x14ac:dyDescent="0.25">
      <c r="A506" s="270">
        <f t="shared" si="48"/>
        <v>45640</v>
      </c>
      <c r="B506" s="213" t="s">
        <v>72</v>
      </c>
      <c r="C506" s="200"/>
      <c r="D506" s="200"/>
      <c r="E506" s="200"/>
      <c r="F506" s="151">
        <f>INDEX('2024'!A320:S685,MATCH(A506,'2024'!A320:A685,0),4)</f>
        <v>0</v>
      </c>
      <c r="G506" s="214"/>
    </row>
    <row r="507" spans="1:7" ht="15.75" thickBot="1" x14ac:dyDescent="0.3">
      <c r="A507" s="270">
        <f t="shared" si="48"/>
        <v>45641</v>
      </c>
      <c r="B507" s="215" t="s">
        <v>73</v>
      </c>
      <c r="C507" s="216"/>
      <c r="D507" s="216"/>
      <c r="E507" s="216"/>
      <c r="F507" s="163">
        <f>INDEX('2024'!A321:S686,MATCH(A507,'2024'!A321:A686,0),4)</f>
        <v>0</v>
      </c>
      <c r="G507" s="218"/>
    </row>
    <row r="508" spans="1:7" ht="16.5" thickTop="1" thickBot="1" x14ac:dyDescent="0.3"/>
    <row r="509" spans="1:7" ht="16.5" thickTop="1" thickBot="1" x14ac:dyDescent="0.3">
      <c r="A509" t="s">
        <v>88</v>
      </c>
      <c r="B509" s="202" t="s">
        <v>83</v>
      </c>
      <c r="C509" s="558">
        <f>C499+7</f>
        <v>45642</v>
      </c>
      <c r="D509" s="558"/>
      <c r="E509" s="425"/>
      <c r="F509" s="427"/>
      <c r="G509" s="426"/>
    </row>
    <row r="510" spans="1:7" ht="15.75" thickBot="1" x14ac:dyDescent="0.3">
      <c r="A510" s="146"/>
      <c r="B510" s="206"/>
      <c r="C510" s="155" t="s">
        <v>19</v>
      </c>
      <c r="D510" s="155" t="s">
        <v>20</v>
      </c>
      <c r="E510" s="155" t="s">
        <v>22</v>
      </c>
      <c r="F510" s="156" t="s">
        <v>84</v>
      </c>
      <c r="G510" s="207" t="s">
        <v>21</v>
      </c>
    </row>
    <row r="511" spans="1:7" x14ac:dyDescent="0.25">
      <c r="A511" s="270">
        <f>C509</f>
        <v>45642</v>
      </c>
      <c r="B511" s="208" t="s">
        <v>66</v>
      </c>
      <c r="C511" s="150" t="e" cm="1">
        <f t="array" ref="C511">_xlfn.XLOOKUP("POD 1",INDEX('2024'!A2:S366,MATCH(A511,'2024'!A2:A366,0),0),'2024'!A2:S2,,0)</f>
        <v>#N/A</v>
      </c>
      <c r="D511" s="150" t="e" cm="1">
        <f t="array" ref="D511">_xlfn.XLOOKUP("POD 2",INDEX('2024'!A2:S366,MATCH(A511,'2024'!A2:A366,0),0),'2024'!A2:S2,,0)</f>
        <v>#N/A</v>
      </c>
      <c r="E511" s="150" t="e" cm="1">
        <f t="array" ref="E511">_xlfn.XLOOKUP("Outreach",INDEX('2024'!A2:S366,MATCH(A511,'2024'!A2:A366,0),0),'2024'!A2:S2,,0)</f>
        <v>#N/A</v>
      </c>
      <c r="F511" s="151">
        <f>INDEX('2024'!A325:S690,MATCH(A511,'2024'!A325:A690,0),4)</f>
        <v>0</v>
      </c>
      <c r="G511" s="209" t="e" cm="1">
        <f t="array" ref="G511">_xlfn.XLOOKUP("Back-up",INDEX('2024'!A2:S366,MATCH(A511,'2024'!A2:A366,0),0),'2024'!A2:S2,,0)</f>
        <v>#N/A</v>
      </c>
    </row>
    <row r="512" spans="1:7" x14ac:dyDescent="0.25">
      <c r="A512" s="270">
        <f>A511+1</f>
        <v>45643</v>
      </c>
      <c r="B512" s="210" t="s">
        <v>68</v>
      </c>
      <c r="C512" s="146" t="e" cm="1">
        <f t="array" ref="C512">_xlfn.XLOOKUP("POD 1",INDEX('2024'!A2:S366,MATCH(A511+1,'2024'!A2:A366,0),0),'2024'!A2:S2,,0)</f>
        <v>#N/A</v>
      </c>
      <c r="D512" s="146" t="e" cm="1">
        <f t="array" ref="D512">_xlfn.XLOOKUP("POD 2",INDEX('2024'!A2:S366,MATCH(A511+1,'2024'!A2:A366,0),0),'2024'!A2:S2,,0)</f>
        <v>#N/A</v>
      </c>
      <c r="E512" s="146" t="e" cm="1">
        <f t="array" ref="E512">_xlfn.XLOOKUP("Outreach",INDEX('2024'!A2:S366,MATCH(A511+1,'2024'!A2:A366,0),0),'2024'!A2:S2,,0)</f>
        <v>#N/A</v>
      </c>
      <c r="F512" s="154">
        <f>INDEX('2024'!A326:S691,MATCH(A512,'2024'!A326:A691,0),4)</f>
        <v>0</v>
      </c>
      <c r="G512" s="212" t="e" cm="1">
        <f t="array" ref="G512">_xlfn.XLOOKUP("Back-up",INDEX('2024'!A2:S366,MATCH(A511+1,'2024'!A2:A366,0),0),'2024'!A2:S2,,0)</f>
        <v>#N/A</v>
      </c>
    </row>
    <row r="513" spans="1:7" x14ac:dyDescent="0.25">
      <c r="A513" s="270">
        <f t="shared" ref="A513:A517" si="49">A512+1</f>
        <v>45644</v>
      </c>
      <c r="B513" s="210" t="s">
        <v>69</v>
      </c>
      <c r="C513" s="146" t="e" cm="1">
        <f t="array" ref="C513">_xlfn.XLOOKUP("POD 1",INDEX('2024'!A2:S366,MATCH(A511+2,'2024'!A2:A366,0),0),'2024'!A2:S2,,0)</f>
        <v>#N/A</v>
      </c>
      <c r="D513" s="146" t="e" cm="1">
        <f t="array" ref="D513">_xlfn.XLOOKUP("POD 2",INDEX('2024'!A2:S366,MATCH(A511+2,'2024'!A2:A366,0),0),'2024'!A2:S2,,0)</f>
        <v>#N/A</v>
      </c>
      <c r="E513" s="146" t="e" cm="1">
        <f t="array" ref="E513">_xlfn.XLOOKUP("Outreach",INDEX('2024'!A2:S366,MATCH(A511+2,'2024'!A2:A366,0),0),'2024'!A2:S2,,0)</f>
        <v>#N/A</v>
      </c>
      <c r="F513" s="154">
        <f>INDEX('2024'!A327:S692,MATCH(A513,'2024'!A327:A692,0),4)</f>
        <v>0</v>
      </c>
      <c r="G513" s="212" t="e" cm="1">
        <f t="array" ref="G513">_xlfn.XLOOKUP("Back-up",INDEX('2024'!A2:S366,MATCH(A511+2,'2024'!A2:A366,0),0),'2024'!A2:S2,,0)</f>
        <v>#N/A</v>
      </c>
    </row>
    <row r="514" spans="1:7" x14ac:dyDescent="0.25">
      <c r="A514" s="270">
        <f t="shared" si="49"/>
        <v>45645</v>
      </c>
      <c r="B514" s="210" t="s">
        <v>70</v>
      </c>
      <c r="C514" s="146" t="e" cm="1">
        <f t="array" ref="C514">_xlfn.XLOOKUP("POD 1",INDEX('2024'!A2:S366,MATCH(A511+3,'2024'!A2:A366,0),0),'2024'!A2:S2,,0)</f>
        <v>#N/A</v>
      </c>
      <c r="D514" s="146" t="e" cm="1">
        <f t="array" ref="D514">_xlfn.XLOOKUP("POD 2",INDEX('2024'!A2:S366,MATCH(A511+3,'2024'!A2:A366,0),0),'2024'!A2:S2,,0)</f>
        <v>#N/A</v>
      </c>
      <c r="E514" s="146" t="e" cm="1">
        <f t="array" ref="E514">_xlfn.XLOOKUP("Outreach",INDEX('2024'!A2:S366,MATCH(A511+3,'2024'!A2:A366,0),0),'2024'!A2:S2,,0)</f>
        <v>#N/A</v>
      </c>
      <c r="F514" s="154">
        <f>INDEX('2024'!A328:S693,MATCH(A514,'2024'!A328:A693,0),4)</f>
        <v>0</v>
      </c>
      <c r="G514" s="212" t="e" cm="1">
        <f t="array" ref="G514">_xlfn.XLOOKUP("Back-up",INDEX('2024'!A2:S366,MATCH(A511+3,'2024'!A2:A366,0),0),'2024'!A2:S2,,0)</f>
        <v>#N/A</v>
      </c>
    </row>
    <row r="515" spans="1:7" ht="15.75" thickBot="1" x14ac:dyDescent="0.3">
      <c r="A515" s="270">
        <f t="shared" si="49"/>
        <v>45646</v>
      </c>
      <c r="B515" s="210" t="s">
        <v>71</v>
      </c>
      <c r="C515" s="146" t="e" cm="1">
        <f t="array" ref="C515">_xlfn.XLOOKUP("POD 1",INDEX('2024'!A2:S366,MATCH(A511+4,'2024'!A2:A366,0),0),'2024'!A2:S2,,0)</f>
        <v>#N/A</v>
      </c>
      <c r="D515" s="146" t="e" cm="1">
        <f t="array" ref="D515">_xlfn.XLOOKUP("POD 2",INDEX('2024'!A2:S366,MATCH(A511+4,'2024'!A2:A366,0),0),'2024'!A2:S2,,0)</f>
        <v>#N/A</v>
      </c>
      <c r="E515" s="146" t="e" cm="1">
        <f t="array" ref="E515">_xlfn.XLOOKUP("Outreach",INDEX('2024'!A2:S366,MATCH(A511+4,'2024'!A2:A366,0),0),'2024'!A2:S2,,0)</f>
        <v>#N/A</v>
      </c>
      <c r="F515" s="154">
        <f>INDEX('2024'!A329:S694,MATCH(A515,'2024'!A329:A694,0),4)</f>
        <v>0</v>
      </c>
      <c r="G515" s="212" t="e" cm="1">
        <f t="array" ref="G515">_xlfn.XLOOKUP("Back-up",INDEX('2024'!A2:S366,MATCH(A511+4,'2024'!A2:A366,0),0),'2024'!A2:S2,,0)</f>
        <v>#N/A</v>
      </c>
    </row>
    <row r="516" spans="1:7" x14ac:dyDescent="0.25">
      <c r="A516" s="270">
        <f t="shared" si="49"/>
        <v>45647</v>
      </c>
      <c r="B516" s="213" t="s">
        <v>72</v>
      </c>
      <c r="C516" s="200"/>
      <c r="D516" s="200"/>
      <c r="E516" s="200"/>
      <c r="F516" s="151">
        <f>INDEX('2024'!A330:S695,MATCH(A516,'2024'!A330:A695,0),4)</f>
        <v>0</v>
      </c>
      <c r="G516" s="214"/>
    </row>
    <row r="517" spans="1:7" ht="15.75" thickBot="1" x14ac:dyDescent="0.3">
      <c r="A517" s="270">
        <f t="shared" si="49"/>
        <v>45648</v>
      </c>
      <c r="B517" s="215" t="s">
        <v>73</v>
      </c>
      <c r="C517" s="216"/>
      <c r="D517" s="216"/>
      <c r="E517" s="216"/>
      <c r="F517" s="163">
        <f>INDEX('2024'!A331:S696,MATCH(A517,'2024'!A331:A696,0),4)</f>
        <v>0</v>
      </c>
      <c r="G517" s="218"/>
    </row>
    <row r="518" spans="1:7" ht="16.5" thickTop="1" thickBot="1" x14ac:dyDescent="0.3"/>
    <row r="519" spans="1:7" ht="16.5" thickTop="1" thickBot="1" x14ac:dyDescent="0.3">
      <c r="A519" t="s">
        <v>89</v>
      </c>
      <c r="B519" s="202" t="s">
        <v>83</v>
      </c>
      <c r="C519" s="558">
        <f>C509+7</f>
        <v>45649</v>
      </c>
      <c r="D519" s="558"/>
      <c r="E519" s="425"/>
      <c r="F519" s="427"/>
      <c r="G519" s="426"/>
    </row>
    <row r="520" spans="1:7" ht="15.75" thickBot="1" x14ac:dyDescent="0.3">
      <c r="A520" s="146"/>
      <c r="B520" s="206"/>
      <c r="C520" s="155" t="s">
        <v>19</v>
      </c>
      <c r="D520" s="155" t="s">
        <v>20</v>
      </c>
      <c r="E520" s="155" t="s">
        <v>22</v>
      </c>
      <c r="F520" s="156" t="s">
        <v>84</v>
      </c>
      <c r="G520" s="207" t="s">
        <v>21</v>
      </c>
    </row>
    <row r="521" spans="1:7" x14ac:dyDescent="0.25">
      <c r="A521" s="270">
        <f>C519</f>
        <v>45649</v>
      </c>
      <c r="B521" s="208" t="s">
        <v>66</v>
      </c>
      <c r="C521" s="150" t="e" cm="1">
        <f t="array" ref="C521">_xlfn.XLOOKUP("POD 1",INDEX('2024'!A2:S366,MATCH(A521,'2024'!A2:A366,0),0),'2024'!A2:S2,,0)</f>
        <v>#N/A</v>
      </c>
      <c r="D521" s="150" t="e" cm="1">
        <f t="array" ref="D521">_xlfn.XLOOKUP("POD 2",INDEX('2024'!A2:S366,MATCH(A521,'2024'!A2:A366,0),0),'2024'!A2:S2,,0)</f>
        <v>#N/A</v>
      </c>
      <c r="E521" s="150" t="e" cm="1">
        <f t="array" ref="E521">_xlfn.XLOOKUP("Outreach",INDEX('2024'!A2:S366,MATCH(A521,'2024'!A2:A366,0),0),'2024'!A2:S2,,0)</f>
        <v>#N/A</v>
      </c>
      <c r="F521" s="151">
        <f>INDEX('2024'!A335:S700,MATCH(A521,'2024'!A335:A700,0),4)</f>
        <v>0</v>
      </c>
      <c r="G521" s="209" t="e" cm="1">
        <f t="array" ref="G521">_xlfn.XLOOKUP("Back-up",INDEX('2024'!A2:S366,MATCH(A521,'2024'!A2:A366,0),0),'2024'!A2:S2,,0)</f>
        <v>#N/A</v>
      </c>
    </row>
    <row r="522" spans="1:7" x14ac:dyDescent="0.25">
      <c r="A522" s="270">
        <f>A521+1</f>
        <v>45650</v>
      </c>
      <c r="B522" s="210" t="s">
        <v>68</v>
      </c>
      <c r="C522" s="146" t="e" cm="1">
        <f t="array" ref="C522">_xlfn.XLOOKUP("POD 1",INDEX('2024'!A2:S366,MATCH(A521+1,'2024'!A2:A366,0),0),'2024'!A2:S2,,0)</f>
        <v>#N/A</v>
      </c>
      <c r="D522" s="146" t="e" cm="1">
        <f t="array" ref="D522">_xlfn.XLOOKUP("POD 2",INDEX('2024'!A2:S366,MATCH(A521+1,'2024'!A2:A366,0),0),'2024'!A2:S2,,0)</f>
        <v>#N/A</v>
      </c>
      <c r="E522" s="146" t="e" cm="1">
        <f t="array" ref="E522">_xlfn.XLOOKUP("Outreach",INDEX('2024'!A2:S366,MATCH(A521+1,'2024'!A2:A366,0),0),'2024'!A2:S2,,0)</f>
        <v>#N/A</v>
      </c>
      <c r="F522" s="154">
        <f>INDEX('2024'!A336:S701,MATCH(A522,'2024'!A336:A701,0),4)</f>
        <v>0</v>
      </c>
      <c r="G522" s="212" t="e" cm="1">
        <f t="array" ref="G522">_xlfn.XLOOKUP("Back-up",INDEX('2024'!A2:S366,MATCH(A521+1,'2024'!A2:A366,0),0),'2024'!A2:S2,,0)</f>
        <v>#N/A</v>
      </c>
    </row>
    <row r="523" spans="1:7" x14ac:dyDescent="0.25">
      <c r="A523" s="270">
        <f t="shared" ref="A523:A527" si="50">A522+1</f>
        <v>45651</v>
      </c>
      <c r="B523" s="210" t="s">
        <v>69</v>
      </c>
      <c r="C523" s="146" t="e" cm="1">
        <f t="array" ref="C523">_xlfn.XLOOKUP("POD 1",INDEX('2024'!A2:S366,MATCH(A521+2,'2024'!A2:A366,0),0),'2024'!A2:S2,,0)</f>
        <v>#N/A</v>
      </c>
      <c r="D523" s="146" t="e" cm="1">
        <f t="array" ref="D523">_xlfn.XLOOKUP("POD 2",INDEX('2024'!A2:S366,MATCH(A521+2,'2024'!A2:A366,0),0),'2024'!A2:S2,,0)</f>
        <v>#N/A</v>
      </c>
      <c r="E523" s="146" t="e" cm="1">
        <f t="array" ref="E523">_xlfn.XLOOKUP("Outreach",INDEX('2024'!A2:S366,MATCH(A521+2,'2024'!A2:A366,0),0),'2024'!A2:S2,,0)</f>
        <v>#N/A</v>
      </c>
      <c r="F523" s="154">
        <f>INDEX('2024'!A337:S702,MATCH(A523,'2024'!A337:A702,0),4)</f>
        <v>0</v>
      </c>
      <c r="G523" s="212" t="e" cm="1">
        <f t="array" ref="G523">_xlfn.XLOOKUP("Back-up",INDEX('2024'!A2:S366,MATCH(A521,'[2]+22024'!A2:A366,0),0),'2024'!A2:S2,,0)</f>
        <v>#N/A</v>
      </c>
    </row>
    <row r="524" spans="1:7" x14ac:dyDescent="0.25">
      <c r="A524" s="270">
        <f t="shared" si="50"/>
        <v>45652</v>
      </c>
      <c r="B524" s="210" t="s">
        <v>70</v>
      </c>
      <c r="C524" s="146" t="e" cm="1">
        <f t="array" ref="C524">_xlfn.XLOOKUP("POD 1",INDEX('2024'!A2:S366,MATCH(A521+3,'2024'!A2:A366,0),0),'2024'!A2:S2,,0)</f>
        <v>#N/A</v>
      </c>
      <c r="D524" s="146" t="e" cm="1">
        <f t="array" ref="D524">_xlfn.XLOOKUP("POD 2",INDEX('2024'!A2:S366,MATCH(A521+3,'2024'!A2:A366,0),0),'2024'!A2:S2,,0)</f>
        <v>#N/A</v>
      </c>
      <c r="E524" s="146" t="e" cm="1">
        <f t="array" ref="E524">_xlfn.XLOOKUP("Outreach",INDEX('2024'!A2:S366,MATCH(A521+3,'2024'!A2:A366,0),0),'2024'!A2:S2,,0)</f>
        <v>#N/A</v>
      </c>
      <c r="F524" s="154">
        <f>INDEX('2024'!A338:S703,MATCH(A524,'2024'!A338:A703,0),4)</f>
        <v>0</v>
      </c>
      <c r="G524" s="212" t="e" cm="1">
        <f t="array" ref="G524">_xlfn.XLOOKUP("Back-up",INDEX('2024'!A2:S366,MATCH(A521+3,'2024'!A2:A366,0),0),'2024'!A2:S2,,0)</f>
        <v>#N/A</v>
      </c>
    </row>
    <row r="525" spans="1:7" ht="15.75" thickBot="1" x14ac:dyDescent="0.3">
      <c r="A525" s="270">
        <f t="shared" si="50"/>
        <v>45653</v>
      </c>
      <c r="B525" s="210" t="s">
        <v>71</v>
      </c>
      <c r="C525" s="146" t="e" cm="1">
        <f t="array" ref="C525">_xlfn.XLOOKUP("POD 1",INDEX('2024'!A2:S366,MATCH(A521+4,'2024'!A2:A366,0),0),'2024'!A2:S2,,0)</f>
        <v>#N/A</v>
      </c>
      <c r="D525" s="146" t="e" cm="1">
        <f t="array" ref="D525">_xlfn.XLOOKUP("POD 2",INDEX('2024'!A2:S366,MATCH(A521+4,'2024'!A2:A366,0),0),'2024'!A2:S2,,0)</f>
        <v>#N/A</v>
      </c>
      <c r="E525" s="146" t="e" cm="1">
        <f t="array" ref="E525">_xlfn.XLOOKUP("Outreach",INDEX('2024'!A2:S366,MATCH(A521+4,'2024'!A2:A366,0),0),'2024'!A2:S2,,0)</f>
        <v>#N/A</v>
      </c>
      <c r="F525" s="154">
        <f>INDEX('2024'!A339:S704,MATCH(A525,'2024'!A339:A704,0),4)</f>
        <v>0</v>
      </c>
      <c r="G525" s="212" t="e" cm="1">
        <f t="array" ref="G525">_xlfn.XLOOKUP("Back-up",INDEX('2024'!A2:S366,MATCH(A521+4,'2024'!A2:A366,0),0),'2024'!A2:S2,,0)</f>
        <v>#N/A</v>
      </c>
    </row>
    <row r="526" spans="1:7" x14ac:dyDescent="0.25">
      <c r="A526" s="270">
        <f t="shared" si="50"/>
        <v>45654</v>
      </c>
      <c r="B526" s="213" t="s">
        <v>72</v>
      </c>
      <c r="C526" s="200"/>
      <c r="D526" s="200"/>
      <c r="E526" s="200"/>
      <c r="F526" s="151">
        <f>INDEX('2024'!A340:S705,MATCH(A526,'2024'!A340:A705,0),4)</f>
        <v>0</v>
      </c>
      <c r="G526" s="214"/>
    </row>
    <row r="527" spans="1:7" ht="15.75" thickBot="1" x14ac:dyDescent="0.3">
      <c r="A527" s="270">
        <f t="shared" si="50"/>
        <v>45655</v>
      </c>
      <c r="B527" s="215" t="s">
        <v>73</v>
      </c>
      <c r="C527" s="216"/>
      <c r="D527" s="216"/>
      <c r="E527" s="216"/>
      <c r="F527" s="163">
        <f>INDEX('2024'!A341:S706,MATCH(A527,'2024'!A341:A706,0),4)</f>
        <v>0</v>
      </c>
      <c r="G527" s="218"/>
    </row>
    <row r="528" spans="1:7" ht="15.75" thickTop="1" x14ac:dyDescent="0.25"/>
    <row r="529" spans="1:7" x14ac:dyDescent="0.25">
      <c r="A529" s="587"/>
      <c r="B529" s="588"/>
      <c r="C529" s="589"/>
      <c r="D529" s="589"/>
      <c r="E529" s="590"/>
      <c r="F529" s="591"/>
      <c r="G529" s="590"/>
    </row>
    <row r="530" spans="1:7" x14ac:dyDescent="0.25">
      <c r="A530" s="587"/>
      <c r="B530" s="592"/>
      <c r="C530" s="592"/>
      <c r="D530" s="592"/>
      <c r="E530" s="592"/>
      <c r="F530" s="592"/>
      <c r="G530" s="592"/>
    </row>
    <row r="531" spans="1:7" x14ac:dyDescent="0.25">
      <c r="A531" s="587"/>
      <c r="B531" s="593"/>
      <c r="C531" s="590"/>
      <c r="D531" s="590"/>
      <c r="E531" s="590"/>
      <c r="F531" s="590"/>
      <c r="G531" s="590"/>
    </row>
    <row r="532" spans="1:7" x14ac:dyDescent="0.25">
      <c r="A532" s="587"/>
      <c r="B532" s="593"/>
      <c r="C532" s="590"/>
      <c r="D532" s="590"/>
      <c r="E532" s="590"/>
      <c r="F532" s="590"/>
      <c r="G532" s="590"/>
    </row>
    <row r="533" spans="1:7" x14ac:dyDescent="0.25">
      <c r="A533" s="587"/>
      <c r="B533" s="593"/>
      <c r="C533" s="590"/>
      <c r="D533" s="590"/>
      <c r="E533" s="590"/>
      <c r="F533" s="590"/>
      <c r="G533" s="590"/>
    </row>
    <row r="534" spans="1:7" x14ac:dyDescent="0.25">
      <c r="A534" s="587"/>
      <c r="B534" s="593"/>
      <c r="C534" s="590"/>
      <c r="D534" s="590"/>
      <c r="E534" s="590"/>
      <c r="F534" s="590"/>
      <c r="G534" s="590"/>
    </row>
    <row r="535" spans="1:7" x14ac:dyDescent="0.25">
      <c r="A535" s="587"/>
      <c r="B535" s="593"/>
      <c r="C535" s="590"/>
      <c r="D535" s="590"/>
      <c r="E535" s="590"/>
      <c r="F535" s="590"/>
      <c r="G535" s="590"/>
    </row>
    <row r="536" spans="1:7" x14ac:dyDescent="0.25">
      <c r="A536" s="587"/>
      <c r="B536" s="594"/>
      <c r="C536" s="590"/>
      <c r="D536" s="590"/>
      <c r="E536" s="590"/>
      <c r="F536" s="590"/>
      <c r="G536" s="590"/>
    </row>
    <row r="537" spans="1:7" x14ac:dyDescent="0.25">
      <c r="A537" s="587"/>
      <c r="B537" s="594"/>
      <c r="C537" s="590"/>
      <c r="D537" s="590"/>
      <c r="E537" s="590"/>
      <c r="F537" s="590"/>
      <c r="G537" s="590"/>
    </row>
    <row r="538" spans="1:7" x14ac:dyDescent="0.25">
      <c r="A538" s="587"/>
      <c r="B538" s="587"/>
      <c r="C538" s="587"/>
      <c r="D538" s="587"/>
      <c r="E538" s="587"/>
      <c r="F538" s="587"/>
      <c r="G538" s="587"/>
    </row>
    <row r="539" spans="1:7" x14ac:dyDescent="0.25">
      <c r="A539" s="587"/>
    </row>
    <row r="540" spans="1:7" x14ac:dyDescent="0.25">
      <c r="A540" s="587"/>
    </row>
    <row r="541" spans="1:7" x14ac:dyDescent="0.25">
      <c r="A541" s="587"/>
    </row>
    <row r="542" spans="1:7" x14ac:dyDescent="0.25">
      <c r="A542" s="587"/>
    </row>
    <row r="543" spans="1:7" x14ac:dyDescent="0.25">
      <c r="A543" s="587"/>
    </row>
  </sheetData>
  <mergeCells count="64">
    <mergeCell ref="C509:D509"/>
    <mergeCell ref="C519:D519"/>
    <mergeCell ref="C529:D529"/>
    <mergeCell ref="C459:D459"/>
    <mergeCell ref="C469:D469"/>
    <mergeCell ref="C479:D479"/>
    <mergeCell ref="C489:D489"/>
    <mergeCell ref="C499:D499"/>
    <mergeCell ref="C409:D409"/>
    <mergeCell ref="C419:D419"/>
    <mergeCell ref="C429:D429"/>
    <mergeCell ref="C439:D439"/>
    <mergeCell ref="C449:D449"/>
    <mergeCell ref="C411:E411"/>
    <mergeCell ref="C359:D359"/>
    <mergeCell ref="C369:D369"/>
    <mergeCell ref="C379:D379"/>
    <mergeCell ref="C389:D389"/>
    <mergeCell ref="C399:D399"/>
    <mergeCell ref="C319:D319"/>
    <mergeCell ref="C329:D329"/>
    <mergeCell ref="C339:D339"/>
    <mergeCell ref="C349:D349"/>
    <mergeCell ref="C269:D269"/>
    <mergeCell ref="C279:D279"/>
    <mergeCell ref="C289:D289"/>
    <mergeCell ref="C299:D299"/>
    <mergeCell ref="C309:D309"/>
    <mergeCell ref="C219:D219"/>
    <mergeCell ref="C229:D229"/>
    <mergeCell ref="C239:D239"/>
    <mergeCell ref="C249:D249"/>
    <mergeCell ref="C259:D259"/>
    <mergeCell ref="C225:E225"/>
    <mergeCell ref="C169:D169"/>
    <mergeCell ref="C179:D179"/>
    <mergeCell ref="C189:D189"/>
    <mergeCell ref="C199:D199"/>
    <mergeCell ref="C209:D209"/>
    <mergeCell ref="C174:E174"/>
    <mergeCell ref="C87:D87"/>
    <mergeCell ref="A1:G2"/>
    <mergeCell ref="C3:D3"/>
    <mergeCell ref="C13:D13"/>
    <mergeCell ref="C23:D23"/>
    <mergeCell ref="C33:D33"/>
    <mergeCell ref="A43:G44"/>
    <mergeCell ref="C5:E5"/>
    <mergeCell ref="C39:E39"/>
    <mergeCell ref="C45:D45"/>
    <mergeCell ref="C55:D55"/>
    <mergeCell ref="C65:D65"/>
    <mergeCell ref="C75:D75"/>
    <mergeCell ref="A85:G86"/>
    <mergeCell ref="C149:D149"/>
    <mergeCell ref="C159:D159"/>
    <mergeCell ref="C97:D97"/>
    <mergeCell ref="C107:D107"/>
    <mergeCell ref="C117:D117"/>
    <mergeCell ref="A127:G128"/>
    <mergeCell ref="C129:D129"/>
    <mergeCell ref="C139:D139"/>
    <mergeCell ref="C135:E135"/>
    <mergeCell ref="C141:E141"/>
  </mergeCells>
  <conditionalFormatting sqref="A3:A31 A33:A41">
    <cfRule type="timePeriod" dxfId="195" priority="86" timePeriod="today">
      <formula>FLOOR(A3,1)=TODAY()</formula>
    </cfRule>
  </conditionalFormatting>
  <conditionalFormatting sqref="A5:A11 A15:A21 A25:A31 A35:A41">
    <cfRule type="cellIs" dxfId="194" priority="85" operator="lessThan">
      <formula>TODAY()</formula>
    </cfRule>
  </conditionalFormatting>
  <conditionalFormatting sqref="A75:A83 A45:A73">
    <cfRule type="timePeriod" dxfId="193" priority="84" timePeriod="today">
      <formula>FLOOR(A45,1)=TODAY()</formula>
    </cfRule>
  </conditionalFormatting>
  <conditionalFormatting sqref="A57:A63 A67:A73 A77:A83 A47:A53">
    <cfRule type="cellIs" dxfId="192" priority="83" operator="lessThan">
      <formula>TODAY()</formula>
    </cfRule>
  </conditionalFormatting>
  <conditionalFormatting sqref="A117:A125 A87:A115">
    <cfRule type="timePeriod" dxfId="191" priority="82" timePeriod="today">
      <formula>FLOOR(A87,1)=TODAY()</formula>
    </cfRule>
  </conditionalFormatting>
  <conditionalFormatting sqref="A99:A105 A109:A115 A119:A125 A89:A95">
    <cfRule type="cellIs" dxfId="190" priority="81" operator="lessThan">
      <formula>TODAY()</formula>
    </cfRule>
  </conditionalFormatting>
  <conditionalFormatting sqref="A159:A167 A129:A157">
    <cfRule type="timePeriod" dxfId="189" priority="80" timePeriod="today">
      <formula>FLOOR(A129,1)=TODAY()</formula>
    </cfRule>
  </conditionalFormatting>
  <conditionalFormatting sqref="A141:A147 A151:A157 A161:A167 A131:A137">
    <cfRule type="cellIs" dxfId="188" priority="79" operator="lessThan">
      <formula>TODAY()</formula>
    </cfRule>
  </conditionalFormatting>
  <conditionalFormatting sqref="A169:A177">
    <cfRule type="timePeriod" dxfId="187" priority="78" timePeriod="today">
      <formula>FLOOR(A169,1)=TODAY()</formula>
    </cfRule>
  </conditionalFormatting>
  <conditionalFormatting sqref="A171:A177">
    <cfRule type="cellIs" dxfId="186" priority="77" operator="lessThan">
      <formula>TODAY()</formula>
    </cfRule>
  </conditionalFormatting>
  <conditionalFormatting sqref="A179:A187">
    <cfRule type="timePeriod" dxfId="185" priority="76" timePeriod="today">
      <formula>FLOOR(A179,1)=TODAY()</formula>
    </cfRule>
  </conditionalFormatting>
  <conditionalFormatting sqref="A181:A187">
    <cfRule type="cellIs" dxfId="184" priority="75" operator="lessThan">
      <formula>TODAY()</formula>
    </cfRule>
  </conditionalFormatting>
  <conditionalFormatting sqref="A189:A197">
    <cfRule type="timePeriod" dxfId="183" priority="74" timePeriod="today">
      <formula>FLOOR(A189,1)=TODAY()</formula>
    </cfRule>
  </conditionalFormatting>
  <conditionalFormatting sqref="A191:A197">
    <cfRule type="cellIs" dxfId="182" priority="73" operator="lessThan">
      <formula>TODAY()</formula>
    </cfRule>
  </conditionalFormatting>
  <conditionalFormatting sqref="A199:A207">
    <cfRule type="timePeriod" dxfId="181" priority="72" timePeriod="today">
      <formula>FLOOR(A199,1)=TODAY()</formula>
    </cfRule>
  </conditionalFormatting>
  <conditionalFormatting sqref="A201:A207">
    <cfRule type="cellIs" dxfId="180" priority="71" operator="lessThan">
      <formula>TODAY()</formula>
    </cfRule>
  </conditionalFormatting>
  <conditionalFormatting sqref="A209:A217">
    <cfRule type="timePeriod" dxfId="179" priority="70" timePeriod="today">
      <formula>FLOOR(A209,1)=TODAY()</formula>
    </cfRule>
  </conditionalFormatting>
  <conditionalFormatting sqref="A211:A217">
    <cfRule type="cellIs" dxfId="178" priority="69" operator="lessThan">
      <formula>TODAY()</formula>
    </cfRule>
  </conditionalFormatting>
  <conditionalFormatting sqref="A219:A227">
    <cfRule type="timePeriod" dxfId="177" priority="68" timePeriod="today">
      <formula>FLOOR(A219,1)=TODAY()</formula>
    </cfRule>
  </conditionalFormatting>
  <conditionalFormatting sqref="A221:A227">
    <cfRule type="cellIs" dxfId="176" priority="67" operator="lessThan">
      <formula>TODAY()</formula>
    </cfRule>
  </conditionalFormatting>
  <conditionalFormatting sqref="A229:A237">
    <cfRule type="timePeriod" dxfId="175" priority="66" timePeriod="today">
      <formula>FLOOR(A229,1)=TODAY()</formula>
    </cfRule>
  </conditionalFormatting>
  <conditionalFormatting sqref="A231:A237">
    <cfRule type="cellIs" dxfId="174" priority="65" operator="lessThan">
      <formula>TODAY()</formula>
    </cfRule>
  </conditionalFormatting>
  <conditionalFormatting sqref="A239:A247">
    <cfRule type="timePeriod" dxfId="173" priority="64" timePeriod="today">
      <formula>FLOOR(A239,1)=TODAY()</formula>
    </cfRule>
  </conditionalFormatting>
  <conditionalFormatting sqref="A241:A247">
    <cfRule type="cellIs" dxfId="172" priority="63" operator="lessThan">
      <formula>TODAY()</formula>
    </cfRule>
  </conditionalFormatting>
  <conditionalFormatting sqref="A249:A257">
    <cfRule type="timePeriod" dxfId="171" priority="62" timePeriod="today">
      <formula>FLOOR(A249,1)=TODAY()</formula>
    </cfRule>
  </conditionalFormatting>
  <conditionalFormatting sqref="A251:A257">
    <cfRule type="cellIs" dxfId="170" priority="61" operator="lessThan">
      <formula>TODAY()</formula>
    </cfRule>
  </conditionalFormatting>
  <conditionalFormatting sqref="A259:A267">
    <cfRule type="timePeriod" dxfId="169" priority="60" timePeriod="today">
      <formula>FLOOR(A259,1)=TODAY()</formula>
    </cfRule>
  </conditionalFormatting>
  <conditionalFormatting sqref="A261:A267">
    <cfRule type="cellIs" dxfId="168" priority="59" operator="lessThan">
      <formula>TODAY()</formula>
    </cfRule>
  </conditionalFormatting>
  <conditionalFormatting sqref="A269:A277">
    <cfRule type="timePeriod" dxfId="167" priority="58" timePeriod="today">
      <formula>FLOOR(A269,1)=TODAY()</formula>
    </cfRule>
  </conditionalFormatting>
  <conditionalFormatting sqref="A271:A277">
    <cfRule type="cellIs" dxfId="166" priority="57" operator="lessThan">
      <formula>TODAY()</formula>
    </cfRule>
  </conditionalFormatting>
  <conditionalFormatting sqref="A279:A287">
    <cfRule type="timePeriod" dxfId="165" priority="56" timePeriod="today">
      <formula>FLOOR(A279,1)=TODAY()</formula>
    </cfRule>
  </conditionalFormatting>
  <conditionalFormatting sqref="A281:A287">
    <cfRule type="cellIs" dxfId="164" priority="55" operator="lessThan">
      <formula>TODAY()</formula>
    </cfRule>
  </conditionalFormatting>
  <conditionalFormatting sqref="A289:A297">
    <cfRule type="timePeriod" dxfId="163" priority="54" timePeriod="today">
      <formula>FLOOR(A289,1)=TODAY()</formula>
    </cfRule>
  </conditionalFormatting>
  <conditionalFormatting sqref="A291:A297">
    <cfRule type="cellIs" dxfId="162" priority="53" operator="lessThan">
      <formula>TODAY()</formula>
    </cfRule>
  </conditionalFormatting>
  <conditionalFormatting sqref="A299:A307">
    <cfRule type="timePeriod" dxfId="161" priority="52" timePeriod="today">
      <formula>FLOOR(A299,1)=TODAY()</formula>
    </cfRule>
  </conditionalFormatting>
  <conditionalFormatting sqref="A301:A307">
    <cfRule type="cellIs" dxfId="160" priority="51" operator="lessThan">
      <formula>TODAY()</formula>
    </cfRule>
  </conditionalFormatting>
  <conditionalFormatting sqref="A309:A317">
    <cfRule type="timePeriod" dxfId="159" priority="50" timePeriod="today">
      <formula>FLOOR(A309,1)=TODAY()</formula>
    </cfRule>
  </conditionalFormatting>
  <conditionalFormatting sqref="A311:A317">
    <cfRule type="cellIs" dxfId="158" priority="49" operator="lessThan">
      <formula>TODAY()</formula>
    </cfRule>
  </conditionalFormatting>
  <conditionalFormatting sqref="A319:A327">
    <cfRule type="timePeriod" dxfId="157" priority="48" timePeriod="today">
      <formula>FLOOR(A319,1)=TODAY()</formula>
    </cfRule>
  </conditionalFormatting>
  <conditionalFormatting sqref="A321:A327">
    <cfRule type="cellIs" dxfId="156" priority="47" operator="lessThan">
      <formula>TODAY()</formula>
    </cfRule>
  </conditionalFormatting>
  <conditionalFormatting sqref="A329:A337">
    <cfRule type="timePeriod" dxfId="155" priority="46" timePeriod="today">
      <formula>FLOOR(A329,1)=TODAY()</formula>
    </cfRule>
  </conditionalFormatting>
  <conditionalFormatting sqref="A331:A337">
    <cfRule type="cellIs" dxfId="154" priority="45" operator="lessThan">
      <formula>TODAY()</formula>
    </cfRule>
  </conditionalFormatting>
  <conditionalFormatting sqref="A339:A347">
    <cfRule type="timePeriod" dxfId="153" priority="44" timePeriod="today">
      <formula>FLOOR(A339,1)=TODAY()</formula>
    </cfRule>
  </conditionalFormatting>
  <conditionalFormatting sqref="A341:A347">
    <cfRule type="cellIs" dxfId="152" priority="43" operator="lessThan">
      <formula>TODAY()</formula>
    </cfRule>
  </conditionalFormatting>
  <conditionalFormatting sqref="A349:A357">
    <cfRule type="timePeriod" dxfId="151" priority="42" timePeriod="today">
      <formula>FLOOR(A349,1)=TODAY()</formula>
    </cfRule>
  </conditionalFormatting>
  <conditionalFormatting sqref="A351:A357">
    <cfRule type="cellIs" dxfId="150" priority="41" operator="lessThan">
      <formula>TODAY()</formula>
    </cfRule>
  </conditionalFormatting>
  <conditionalFormatting sqref="A359:A367">
    <cfRule type="timePeriod" dxfId="77" priority="40" timePeriod="today">
      <formula>FLOOR(A359,1)=TODAY()</formula>
    </cfRule>
  </conditionalFormatting>
  <conditionalFormatting sqref="A361:A367">
    <cfRule type="cellIs" dxfId="76" priority="39" operator="lessThan">
      <formula>TODAY()</formula>
    </cfRule>
  </conditionalFormatting>
  <conditionalFormatting sqref="A369:A377">
    <cfRule type="timePeriod" dxfId="75" priority="38" timePeriod="today">
      <formula>FLOOR(A369,1)=TODAY()</formula>
    </cfRule>
  </conditionalFormatting>
  <conditionalFormatting sqref="A371:A377">
    <cfRule type="cellIs" dxfId="74" priority="37" operator="lessThan">
      <formula>TODAY()</formula>
    </cfRule>
  </conditionalFormatting>
  <conditionalFormatting sqref="A379:A387">
    <cfRule type="timePeriod" dxfId="73" priority="36" timePeriod="today">
      <formula>FLOOR(A379,1)=TODAY()</formula>
    </cfRule>
  </conditionalFormatting>
  <conditionalFormatting sqref="A381:A387">
    <cfRule type="cellIs" dxfId="72" priority="35" operator="lessThan">
      <formula>TODAY()</formula>
    </cfRule>
  </conditionalFormatting>
  <conditionalFormatting sqref="A389:A397">
    <cfRule type="timePeriod" dxfId="71" priority="34" timePeriod="today">
      <formula>FLOOR(A389,1)=TODAY()</formula>
    </cfRule>
  </conditionalFormatting>
  <conditionalFormatting sqref="A391:A397">
    <cfRule type="cellIs" dxfId="70" priority="33" operator="lessThan">
      <formula>TODAY()</formula>
    </cfRule>
  </conditionalFormatting>
  <conditionalFormatting sqref="A399:A407">
    <cfRule type="timePeriod" dxfId="67" priority="32" timePeriod="today">
      <formula>FLOOR(A399,1)=TODAY()</formula>
    </cfRule>
  </conditionalFormatting>
  <conditionalFormatting sqref="A401:A407">
    <cfRule type="cellIs" dxfId="66" priority="31" operator="lessThan">
      <formula>TODAY()</formula>
    </cfRule>
  </conditionalFormatting>
  <conditionalFormatting sqref="A409:A417">
    <cfRule type="timePeriod" dxfId="65" priority="30" timePeriod="today">
      <formula>FLOOR(A409,1)=TODAY()</formula>
    </cfRule>
  </conditionalFormatting>
  <conditionalFormatting sqref="A411:A417">
    <cfRule type="cellIs" dxfId="64" priority="29" operator="lessThan">
      <formula>TODAY()</formula>
    </cfRule>
  </conditionalFormatting>
  <conditionalFormatting sqref="A419:A427">
    <cfRule type="timePeriod" dxfId="63" priority="28" timePeriod="today">
      <formula>FLOOR(A419,1)=TODAY()</formula>
    </cfRule>
  </conditionalFormatting>
  <conditionalFormatting sqref="A421:A427">
    <cfRule type="cellIs" dxfId="62" priority="27" operator="lessThan">
      <formula>TODAY()</formula>
    </cfRule>
  </conditionalFormatting>
  <conditionalFormatting sqref="A429:A437">
    <cfRule type="timePeriod" dxfId="61" priority="26" timePeriod="today">
      <formula>FLOOR(A429,1)=TODAY()</formula>
    </cfRule>
  </conditionalFormatting>
  <conditionalFormatting sqref="A431:A437">
    <cfRule type="cellIs" dxfId="60" priority="25" operator="lessThan">
      <formula>TODAY()</formula>
    </cfRule>
  </conditionalFormatting>
  <conditionalFormatting sqref="A439:A447">
    <cfRule type="timePeriod" dxfId="59" priority="24" timePeriod="today">
      <formula>FLOOR(A439,1)=TODAY()</formula>
    </cfRule>
  </conditionalFormatting>
  <conditionalFormatting sqref="A441:A447">
    <cfRule type="cellIs" dxfId="58" priority="23" operator="lessThan">
      <formula>TODAY()</formula>
    </cfRule>
  </conditionalFormatting>
  <conditionalFormatting sqref="A449:A457">
    <cfRule type="timePeriod" dxfId="57" priority="22" timePeriod="today">
      <formula>FLOOR(A449,1)=TODAY()</formula>
    </cfRule>
  </conditionalFormatting>
  <conditionalFormatting sqref="A451:A457">
    <cfRule type="cellIs" dxfId="56" priority="21" operator="lessThan">
      <formula>TODAY()</formula>
    </cfRule>
  </conditionalFormatting>
  <conditionalFormatting sqref="A459:A467">
    <cfRule type="timePeriod" dxfId="55" priority="20" timePeriod="today">
      <formula>FLOOR(A459,1)=TODAY()</formula>
    </cfRule>
  </conditionalFormatting>
  <conditionalFormatting sqref="A461:A467">
    <cfRule type="cellIs" dxfId="54" priority="19" operator="lessThan">
      <formula>TODAY()</formula>
    </cfRule>
  </conditionalFormatting>
  <conditionalFormatting sqref="A469:A477">
    <cfRule type="timePeriod" dxfId="53" priority="18" timePeriod="today">
      <formula>FLOOR(A469,1)=TODAY()</formula>
    </cfRule>
  </conditionalFormatting>
  <conditionalFormatting sqref="A471:A477">
    <cfRule type="cellIs" dxfId="52" priority="17" operator="lessThan">
      <formula>TODAY()</formula>
    </cfRule>
  </conditionalFormatting>
  <conditionalFormatting sqref="A479:A487">
    <cfRule type="timePeriod" dxfId="51" priority="16" timePeriod="today">
      <formula>FLOOR(A479,1)=TODAY()</formula>
    </cfRule>
  </conditionalFormatting>
  <conditionalFormatting sqref="A481:A487">
    <cfRule type="cellIs" dxfId="50" priority="15" operator="lessThan">
      <formula>TODAY()</formula>
    </cfRule>
  </conditionalFormatting>
  <conditionalFormatting sqref="A489:A497">
    <cfRule type="timePeriod" dxfId="49" priority="14" timePeriod="today">
      <formula>FLOOR(A489,1)=TODAY()</formula>
    </cfRule>
  </conditionalFormatting>
  <conditionalFormatting sqref="A491:A497">
    <cfRule type="cellIs" dxfId="48" priority="13" operator="lessThan">
      <formula>TODAY()</formula>
    </cfRule>
  </conditionalFormatting>
  <conditionalFormatting sqref="A499:A507">
    <cfRule type="timePeriod" dxfId="47" priority="12" timePeriod="today">
      <formula>FLOOR(A499,1)=TODAY()</formula>
    </cfRule>
  </conditionalFormatting>
  <conditionalFormatting sqref="A501:A507">
    <cfRule type="cellIs" dxfId="46" priority="11" operator="lessThan">
      <formula>TODAY()</formula>
    </cfRule>
  </conditionalFormatting>
  <conditionalFormatting sqref="A509:A517">
    <cfRule type="timePeriod" dxfId="45" priority="10" timePeriod="today">
      <formula>FLOOR(A509,1)=TODAY()</formula>
    </cfRule>
  </conditionalFormatting>
  <conditionalFormatting sqref="A511:A517">
    <cfRule type="cellIs" dxfId="44" priority="9" operator="lessThan">
      <formula>TODAY()</formula>
    </cfRule>
  </conditionalFormatting>
  <conditionalFormatting sqref="A519:A527">
    <cfRule type="timePeriod" dxfId="43" priority="8" timePeriod="today">
      <formula>FLOOR(A519,1)=TODAY()</formula>
    </cfRule>
  </conditionalFormatting>
  <conditionalFormatting sqref="A521:A527">
    <cfRule type="cellIs" dxfId="42" priority="7" operator="lessThan">
      <formula>TODAY()</formula>
    </cfRule>
  </conditionalFormatting>
  <conditionalFormatting sqref="A529:A543">
    <cfRule type="timePeriod" dxfId="41" priority="6" timePeriod="today">
      <formula>FLOOR(A529,1)=TODAY()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8614B-F49D-4F3A-A018-C3DA56E336DC}">
  <sheetPr codeName="Sheet3">
    <pageSetUpPr fitToPage="1"/>
  </sheetPr>
  <dimension ref="A1:Y476"/>
  <sheetViews>
    <sheetView workbookViewId="0">
      <pane xSplit="5" ySplit="2" topLeftCell="F3" activePane="bottomRight" state="frozen"/>
      <selection pane="topRight"/>
      <selection pane="bottomLeft"/>
      <selection pane="bottomRight"/>
    </sheetView>
  </sheetViews>
  <sheetFormatPr defaultColWidth="9.140625" defaultRowHeight="15" x14ac:dyDescent="0.25"/>
  <cols>
    <col min="1" max="1" width="10.7109375" style="1" bestFit="1" customWidth="1"/>
    <col min="2" max="2" width="4.5703125" style="3" customWidth="1"/>
    <col min="3" max="3" width="8" style="2" customWidth="1"/>
    <col min="4" max="4" width="11.85546875" style="2" customWidth="1"/>
    <col min="5" max="5" width="4" style="2" customWidth="1"/>
    <col min="6" max="6" width="10.5703125" style="25" customWidth="1"/>
    <col min="7" max="7" width="10.7109375" style="25" customWidth="1"/>
    <col min="8" max="8" width="10.85546875" style="25" customWidth="1"/>
    <col min="9" max="9" width="10.28515625" style="25" customWidth="1"/>
    <col min="10" max="10" width="11.28515625" style="25" customWidth="1"/>
    <col min="11" max="11" width="10.5703125" style="25" customWidth="1"/>
    <col min="12" max="12" width="11.5703125" style="25" customWidth="1"/>
    <col min="13" max="13" width="10.7109375" style="25" customWidth="1"/>
    <col min="14" max="14" width="11.42578125" style="25" customWidth="1"/>
    <col min="15" max="15" width="11.140625" style="25" customWidth="1"/>
    <col min="16" max="16" width="13.140625" style="25" customWidth="1"/>
    <col min="17" max="17" width="10.85546875" style="25" customWidth="1"/>
    <col min="18" max="18" width="11" style="25" customWidth="1"/>
    <col min="19" max="19" width="10.5703125" style="25" customWidth="1"/>
    <col min="20" max="20" width="4.7109375" style="25" customWidth="1"/>
    <col min="21" max="21" width="7.85546875" style="2" customWidth="1"/>
    <col min="22" max="22" width="7.7109375" style="2" customWidth="1"/>
    <col min="23" max="23" width="8.28515625" style="2" customWidth="1"/>
    <col min="24" max="24" width="9" style="2" customWidth="1"/>
    <col min="25" max="16384" width="9.140625" style="25"/>
  </cols>
  <sheetData>
    <row r="1" spans="1:25" ht="30" customHeight="1" x14ac:dyDescent="0.25">
      <c r="A1" s="180"/>
      <c r="B1" s="181"/>
      <c r="C1" s="181"/>
      <c r="D1" s="182"/>
      <c r="E1" s="183"/>
      <c r="F1" s="184"/>
      <c r="G1" s="185"/>
      <c r="H1" s="185"/>
      <c r="I1" s="185"/>
      <c r="J1" s="185"/>
      <c r="K1" s="185"/>
      <c r="L1" s="185" t="s">
        <v>0</v>
      </c>
      <c r="M1" s="185"/>
      <c r="N1" s="185"/>
      <c r="O1" s="185"/>
      <c r="P1" s="185"/>
      <c r="Q1" s="185"/>
      <c r="R1" s="185"/>
      <c r="S1" s="186"/>
      <c r="U1" s="567" t="s">
        <v>1</v>
      </c>
      <c r="V1" s="567"/>
      <c r="W1" s="567"/>
      <c r="X1" s="567"/>
      <c r="Y1" s="567"/>
    </row>
    <row r="2" spans="1:25" ht="25.5" customHeight="1" x14ac:dyDescent="0.25">
      <c r="A2" s="187"/>
      <c r="B2" s="143"/>
      <c r="C2" s="143" t="s">
        <v>2</v>
      </c>
      <c r="D2" s="144" t="s">
        <v>3</v>
      </c>
      <c r="E2" s="7" t="s">
        <v>4</v>
      </c>
      <c r="F2" s="41" t="s">
        <v>5</v>
      </c>
      <c r="G2" s="45" t="s">
        <v>6</v>
      </c>
      <c r="H2" s="11" t="s">
        <v>7</v>
      </c>
      <c r="I2" s="49" t="s">
        <v>8</v>
      </c>
      <c r="J2" s="50" t="s">
        <v>9</v>
      </c>
      <c r="K2" s="54" t="s">
        <v>10</v>
      </c>
      <c r="L2" s="55" t="s">
        <v>11</v>
      </c>
      <c r="M2" s="56" t="s">
        <v>12</v>
      </c>
      <c r="N2" s="30" t="s">
        <v>13</v>
      </c>
      <c r="O2" s="57" t="s">
        <v>14</v>
      </c>
      <c r="P2" s="58" t="s">
        <v>15</v>
      </c>
      <c r="Q2" s="12" t="s">
        <v>16</v>
      </c>
      <c r="R2" s="59" t="s">
        <v>17</v>
      </c>
      <c r="S2" s="188" t="s">
        <v>18</v>
      </c>
      <c r="U2" s="359" t="s">
        <v>19</v>
      </c>
      <c r="V2" s="360" t="s">
        <v>20</v>
      </c>
      <c r="W2" s="359" t="s">
        <v>21</v>
      </c>
      <c r="X2" s="360" t="s">
        <v>22</v>
      </c>
      <c r="Y2" s="359" t="s">
        <v>23</v>
      </c>
    </row>
    <row r="3" spans="1:25" x14ac:dyDescent="0.25">
      <c r="A3" s="189">
        <v>45292</v>
      </c>
      <c r="B3" s="26" t="s">
        <v>28</v>
      </c>
      <c r="C3" s="13" t="s">
        <v>29</v>
      </c>
      <c r="D3" s="31"/>
      <c r="E3" s="60">
        <v>2</v>
      </c>
      <c r="F3" s="66"/>
      <c r="G3" s="66"/>
      <c r="H3" s="8"/>
      <c r="I3" s="69"/>
      <c r="J3" s="51"/>
      <c r="K3" s="70"/>
      <c r="L3" s="71"/>
      <c r="M3" s="72"/>
      <c r="N3" s="71"/>
      <c r="O3" s="74"/>
      <c r="P3" s="71"/>
      <c r="Q3" s="71"/>
      <c r="R3" s="76"/>
      <c r="S3" s="190"/>
      <c r="U3" s="2">
        <f>COUNTIF(F3:S3,"POD 1")</f>
        <v>0</v>
      </c>
      <c r="V3" s="2">
        <f>COUNTIF(F3:S3,"POD 2")</f>
        <v>0</v>
      </c>
      <c r="W3" s="2">
        <f>COUNTIF(F3:S3,"Back-up")</f>
        <v>0</v>
      </c>
      <c r="X3" s="2">
        <f>COUNTIF(F3:S3,"Outreach")+COUNTIF(F3:S3,"Outreach/QF")</f>
        <v>0</v>
      </c>
      <c r="Y3" s="2">
        <f>COUNTIF(G3:S3,"CST")</f>
        <v>0</v>
      </c>
    </row>
    <row r="4" spans="1:25" x14ac:dyDescent="0.25">
      <c r="A4" s="191">
        <f>A3+1</f>
        <v>45293</v>
      </c>
      <c r="B4" s="27" t="s">
        <v>32</v>
      </c>
      <c r="C4" s="14" t="s">
        <v>33</v>
      </c>
      <c r="D4" s="32"/>
      <c r="E4" s="61"/>
      <c r="F4" s="67"/>
      <c r="G4" s="67"/>
      <c r="H4" s="9"/>
      <c r="I4" s="77"/>
      <c r="J4" s="52"/>
      <c r="K4" s="78"/>
      <c r="L4" s="79"/>
      <c r="M4" s="80"/>
      <c r="N4" s="79"/>
      <c r="O4" s="82"/>
      <c r="P4" s="79"/>
      <c r="Q4" s="79"/>
      <c r="R4" s="84"/>
      <c r="S4" s="192"/>
      <c r="U4" s="2">
        <f t="shared" ref="U4:U67" si="0">COUNTIF(F4:S4,"POD 1")</f>
        <v>0</v>
      </c>
      <c r="V4" s="2">
        <f t="shared" ref="V4:V67" si="1">COUNTIF(F4:S4,"POD 2")</f>
        <v>0</v>
      </c>
      <c r="W4" s="2">
        <f t="shared" ref="W4:W67" si="2">COUNTIF(F4:S4,"Back-up")</f>
        <v>0</v>
      </c>
      <c r="X4" s="2">
        <f t="shared" ref="X4:X67" si="3">COUNTIF(F4:S4,"Outreach")+COUNTIF(F4:S4,"Outreach/QF")</f>
        <v>0</v>
      </c>
      <c r="Y4" s="2">
        <f>COUNTIF(F4:S4,"CST")</f>
        <v>0</v>
      </c>
    </row>
    <row r="5" spans="1:25" x14ac:dyDescent="0.25">
      <c r="A5" s="191">
        <f t="shared" ref="A5:A68" si="4">A4+1</f>
        <v>45294</v>
      </c>
      <c r="B5" s="27" t="s">
        <v>35</v>
      </c>
      <c r="C5" s="14" t="s">
        <v>33</v>
      </c>
      <c r="D5" s="32"/>
      <c r="E5" s="61"/>
      <c r="F5" s="67"/>
      <c r="G5" s="67"/>
      <c r="H5" s="9"/>
      <c r="I5" s="77"/>
      <c r="J5" s="52"/>
      <c r="K5" s="78"/>
      <c r="L5" s="79"/>
      <c r="M5" s="80"/>
      <c r="N5" s="79"/>
      <c r="O5" s="82"/>
      <c r="P5" s="79"/>
      <c r="Q5" s="79"/>
      <c r="R5" s="84"/>
      <c r="S5" s="192"/>
      <c r="U5" s="2">
        <f t="shared" si="0"/>
        <v>0</v>
      </c>
      <c r="V5" s="2">
        <f t="shared" si="1"/>
        <v>0</v>
      </c>
      <c r="W5" s="2">
        <f t="shared" si="2"/>
        <v>0</v>
      </c>
      <c r="X5" s="2">
        <f t="shared" si="3"/>
        <v>0</v>
      </c>
      <c r="Y5" s="2">
        <f t="shared" ref="Y5:Y68" si="5">COUNTIF(F5:S5,"CST")</f>
        <v>0</v>
      </c>
    </row>
    <row r="6" spans="1:25" x14ac:dyDescent="0.25">
      <c r="A6" s="191">
        <f t="shared" si="4"/>
        <v>45295</v>
      </c>
      <c r="B6" s="29" t="s">
        <v>39</v>
      </c>
      <c r="C6" s="14" t="s">
        <v>33</v>
      </c>
      <c r="D6" s="32"/>
      <c r="E6" s="61"/>
      <c r="F6" s="67"/>
      <c r="G6" s="67"/>
      <c r="H6" s="9"/>
      <c r="I6" s="77"/>
      <c r="J6" s="52"/>
      <c r="K6" s="78"/>
      <c r="L6" s="79"/>
      <c r="M6" s="80"/>
      <c r="N6" s="79"/>
      <c r="O6" s="82"/>
      <c r="P6" s="79"/>
      <c r="Q6" s="79"/>
      <c r="R6" s="84"/>
      <c r="S6" s="192"/>
      <c r="U6" s="2">
        <f t="shared" si="0"/>
        <v>0</v>
      </c>
      <c r="V6" s="2">
        <f t="shared" si="1"/>
        <v>0</v>
      </c>
      <c r="W6" s="2">
        <f t="shared" si="2"/>
        <v>0</v>
      </c>
      <c r="X6" s="2">
        <f t="shared" si="3"/>
        <v>0</v>
      </c>
      <c r="Y6" s="2">
        <f t="shared" si="5"/>
        <v>0</v>
      </c>
    </row>
    <row r="7" spans="1:25" x14ac:dyDescent="0.25">
      <c r="A7" s="191">
        <f t="shared" si="4"/>
        <v>45296</v>
      </c>
      <c r="B7" s="27" t="s">
        <v>40</v>
      </c>
      <c r="C7" s="14" t="s">
        <v>33</v>
      </c>
      <c r="D7" s="32"/>
      <c r="E7" s="61"/>
      <c r="F7" s="67"/>
      <c r="G7" s="67"/>
      <c r="H7" s="9"/>
      <c r="I7" s="77"/>
      <c r="J7" s="52"/>
      <c r="K7" s="78"/>
      <c r="L7" s="79"/>
      <c r="M7" s="80"/>
      <c r="N7" s="79"/>
      <c r="O7" s="82"/>
      <c r="P7" s="79"/>
      <c r="Q7" s="79"/>
      <c r="R7" s="84"/>
      <c r="S7" s="192"/>
      <c r="U7" s="2">
        <f t="shared" si="0"/>
        <v>0</v>
      </c>
      <c r="V7" s="2">
        <f t="shared" si="1"/>
        <v>0</v>
      </c>
      <c r="W7" s="2">
        <f t="shared" si="2"/>
        <v>0</v>
      </c>
      <c r="X7" s="2">
        <f t="shared" si="3"/>
        <v>0</v>
      </c>
      <c r="Y7" s="2">
        <f t="shared" si="5"/>
        <v>0</v>
      </c>
    </row>
    <row r="8" spans="1:25" x14ac:dyDescent="0.25">
      <c r="A8" s="191">
        <f t="shared" si="4"/>
        <v>45297</v>
      </c>
      <c r="B8" s="27" t="s">
        <v>41</v>
      </c>
      <c r="C8" s="14" t="s">
        <v>33</v>
      </c>
      <c r="D8" s="32"/>
      <c r="E8" s="61"/>
      <c r="F8" s="67"/>
      <c r="G8" s="67"/>
      <c r="H8" s="9"/>
      <c r="I8" s="77"/>
      <c r="J8" s="52"/>
      <c r="K8" s="78"/>
      <c r="L8" s="79"/>
      <c r="M8" s="80"/>
      <c r="N8" s="79"/>
      <c r="O8" s="82"/>
      <c r="P8" s="79"/>
      <c r="Q8" s="79"/>
      <c r="R8" s="84"/>
      <c r="S8" s="192"/>
      <c r="U8" s="2">
        <f t="shared" si="0"/>
        <v>0</v>
      </c>
      <c r="V8" s="2">
        <f t="shared" si="1"/>
        <v>0</v>
      </c>
      <c r="W8" s="2">
        <f t="shared" si="2"/>
        <v>0</v>
      </c>
      <c r="X8" s="2">
        <f t="shared" si="3"/>
        <v>0</v>
      </c>
      <c r="Y8" s="2">
        <f t="shared" si="5"/>
        <v>0</v>
      </c>
    </row>
    <row r="9" spans="1:25" x14ac:dyDescent="0.25">
      <c r="A9" s="193">
        <f t="shared" si="4"/>
        <v>45298</v>
      </c>
      <c r="B9" s="28" t="s">
        <v>43</v>
      </c>
      <c r="C9" s="15" t="s">
        <v>33</v>
      </c>
      <c r="D9" s="33"/>
      <c r="E9" s="62"/>
      <c r="F9" s="68"/>
      <c r="G9" s="68"/>
      <c r="H9" s="10"/>
      <c r="I9" s="85"/>
      <c r="J9" s="53"/>
      <c r="K9" s="86"/>
      <c r="L9" s="87"/>
      <c r="M9" s="88"/>
      <c r="N9" s="87"/>
      <c r="O9" s="90"/>
      <c r="P9" s="87"/>
      <c r="Q9" s="87"/>
      <c r="R9" s="92"/>
      <c r="S9" s="194"/>
      <c r="U9" s="2">
        <f t="shared" si="0"/>
        <v>0</v>
      </c>
      <c r="V9" s="2">
        <f t="shared" si="1"/>
        <v>0</v>
      </c>
      <c r="W9" s="2">
        <f t="shared" si="2"/>
        <v>0</v>
      </c>
      <c r="X9" s="2">
        <f t="shared" si="3"/>
        <v>0</v>
      </c>
      <c r="Y9" s="2">
        <f t="shared" si="5"/>
        <v>0</v>
      </c>
    </row>
    <row r="10" spans="1:25" x14ac:dyDescent="0.25">
      <c r="A10" s="189">
        <f t="shared" si="4"/>
        <v>45299</v>
      </c>
      <c r="B10" s="26" t="s">
        <v>28</v>
      </c>
      <c r="C10" s="16" t="s">
        <v>33</v>
      </c>
      <c r="D10" s="31"/>
      <c r="E10" s="63">
        <v>3</v>
      </c>
      <c r="F10" s="42"/>
      <c r="G10" s="46"/>
      <c r="H10" s="66"/>
      <c r="I10" s="69"/>
      <c r="J10" s="51"/>
      <c r="K10" s="70"/>
      <c r="L10" s="93"/>
      <c r="M10" s="72"/>
      <c r="N10" s="73"/>
      <c r="O10" s="74"/>
      <c r="P10" s="71"/>
      <c r="Q10" s="71"/>
      <c r="R10" s="71"/>
      <c r="S10" s="195"/>
      <c r="U10" s="2">
        <f t="shared" si="0"/>
        <v>0</v>
      </c>
      <c r="V10" s="2">
        <f t="shared" si="1"/>
        <v>0</v>
      </c>
      <c r="W10" s="2">
        <f t="shared" si="2"/>
        <v>0</v>
      </c>
      <c r="X10" s="2">
        <f t="shared" si="3"/>
        <v>0</v>
      </c>
      <c r="Y10" s="2">
        <f t="shared" si="5"/>
        <v>0</v>
      </c>
    </row>
    <row r="11" spans="1:25" x14ac:dyDescent="0.25">
      <c r="A11" s="191">
        <f t="shared" si="4"/>
        <v>45300</v>
      </c>
      <c r="B11" s="27" t="s">
        <v>45</v>
      </c>
      <c r="C11" s="14" t="s">
        <v>33</v>
      </c>
      <c r="D11" s="32"/>
      <c r="E11" s="64"/>
      <c r="F11" s="43"/>
      <c r="G11" s="47"/>
      <c r="H11" s="67"/>
      <c r="I11" s="77"/>
      <c r="J11" s="52"/>
      <c r="K11" s="78"/>
      <c r="L11" s="95"/>
      <c r="M11" s="80"/>
      <c r="N11" s="81"/>
      <c r="O11" s="82"/>
      <c r="P11" s="79"/>
      <c r="Q11" s="79"/>
      <c r="R11" s="79"/>
      <c r="S11" s="196"/>
      <c r="U11" s="2">
        <f t="shared" si="0"/>
        <v>0</v>
      </c>
      <c r="V11" s="2">
        <f t="shared" si="1"/>
        <v>0</v>
      </c>
      <c r="W11" s="2">
        <f t="shared" si="2"/>
        <v>0</v>
      </c>
      <c r="X11" s="2">
        <f t="shared" si="3"/>
        <v>0</v>
      </c>
      <c r="Y11" s="2">
        <f t="shared" si="5"/>
        <v>0</v>
      </c>
    </row>
    <row r="12" spans="1:25" x14ac:dyDescent="0.25">
      <c r="A12" s="191">
        <f t="shared" si="4"/>
        <v>45301</v>
      </c>
      <c r="B12" s="27" t="s">
        <v>35</v>
      </c>
      <c r="C12" s="14" t="s">
        <v>33</v>
      </c>
      <c r="D12" s="32"/>
      <c r="E12" s="64"/>
      <c r="F12" s="43"/>
      <c r="G12" s="47"/>
      <c r="H12" s="67"/>
      <c r="I12" s="77"/>
      <c r="J12" s="52"/>
      <c r="K12" s="78"/>
      <c r="L12" s="95"/>
      <c r="M12" s="80"/>
      <c r="N12" s="81"/>
      <c r="O12" s="82"/>
      <c r="P12" s="79"/>
      <c r="Q12" s="79"/>
      <c r="R12" s="79"/>
      <c r="S12" s="196"/>
      <c r="U12" s="2">
        <f t="shared" si="0"/>
        <v>0</v>
      </c>
      <c r="V12" s="2">
        <f t="shared" si="1"/>
        <v>0</v>
      </c>
      <c r="W12" s="2">
        <f t="shared" si="2"/>
        <v>0</v>
      </c>
      <c r="X12" s="2">
        <f t="shared" si="3"/>
        <v>0</v>
      </c>
      <c r="Y12" s="2">
        <f t="shared" si="5"/>
        <v>0</v>
      </c>
    </row>
    <row r="13" spans="1:25" x14ac:dyDescent="0.25">
      <c r="A13" s="191">
        <f t="shared" si="4"/>
        <v>45302</v>
      </c>
      <c r="B13" s="29" t="s">
        <v>46</v>
      </c>
      <c r="C13" s="14" t="s">
        <v>33</v>
      </c>
      <c r="D13" s="32"/>
      <c r="E13" s="64"/>
      <c r="F13" s="43"/>
      <c r="G13" s="47"/>
      <c r="H13" s="67"/>
      <c r="I13" s="79"/>
      <c r="J13" s="52"/>
      <c r="K13" s="78"/>
      <c r="L13" s="95"/>
      <c r="M13" s="80"/>
      <c r="N13" s="81"/>
      <c r="O13" s="82"/>
      <c r="P13" s="79"/>
      <c r="Q13" s="79"/>
      <c r="R13" s="79"/>
      <c r="S13" s="196"/>
      <c r="U13" s="2">
        <f t="shared" si="0"/>
        <v>0</v>
      </c>
      <c r="V13" s="2">
        <f t="shared" si="1"/>
        <v>0</v>
      </c>
      <c r="W13" s="2">
        <f t="shared" si="2"/>
        <v>0</v>
      </c>
      <c r="X13" s="2">
        <f t="shared" si="3"/>
        <v>0</v>
      </c>
      <c r="Y13" s="2">
        <f t="shared" si="5"/>
        <v>0</v>
      </c>
    </row>
    <row r="14" spans="1:25" x14ac:dyDescent="0.25">
      <c r="A14" s="191">
        <f t="shared" si="4"/>
        <v>45303</v>
      </c>
      <c r="B14" s="27" t="s">
        <v>40</v>
      </c>
      <c r="C14" s="14" t="s">
        <v>33</v>
      </c>
      <c r="D14" s="32"/>
      <c r="E14" s="64"/>
      <c r="F14" s="43"/>
      <c r="G14" s="47"/>
      <c r="H14" s="67"/>
      <c r="I14" s="79"/>
      <c r="J14" s="52"/>
      <c r="K14" s="78"/>
      <c r="L14" s="95"/>
      <c r="M14" s="80"/>
      <c r="N14" s="81"/>
      <c r="O14" s="82"/>
      <c r="P14" s="79"/>
      <c r="Q14" s="79"/>
      <c r="R14" s="79"/>
      <c r="S14" s="196"/>
      <c r="U14" s="2">
        <f t="shared" si="0"/>
        <v>0</v>
      </c>
      <c r="V14" s="2">
        <f t="shared" si="1"/>
        <v>0</v>
      </c>
      <c r="W14" s="2">
        <f t="shared" si="2"/>
        <v>0</v>
      </c>
      <c r="X14" s="2">
        <f t="shared" si="3"/>
        <v>0</v>
      </c>
      <c r="Y14" s="2">
        <f t="shared" si="5"/>
        <v>0</v>
      </c>
    </row>
    <row r="15" spans="1:25" x14ac:dyDescent="0.25">
      <c r="A15" s="191">
        <f t="shared" si="4"/>
        <v>45304</v>
      </c>
      <c r="B15" s="27" t="s">
        <v>41</v>
      </c>
      <c r="C15" s="14" t="s">
        <v>33</v>
      </c>
      <c r="D15" s="32"/>
      <c r="E15" s="64"/>
      <c r="F15" s="43"/>
      <c r="G15" s="47"/>
      <c r="H15" s="67"/>
      <c r="I15" s="79"/>
      <c r="J15" s="52"/>
      <c r="K15" s="78"/>
      <c r="L15" s="95"/>
      <c r="M15" s="80"/>
      <c r="N15" s="81"/>
      <c r="O15" s="82"/>
      <c r="P15" s="79"/>
      <c r="Q15" s="79"/>
      <c r="R15" s="79"/>
      <c r="S15" s="196"/>
      <c r="U15" s="2">
        <f t="shared" si="0"/>
        <v>0</v>
      </c>
      <c r="V15" s="2">
        <f t="shared" si="1"/>
        <v>0</v>
      </c>
      <c r="W15" s="2">
        <f t="shared" si="2"/>
        <v>0</v>
      </c>
      <c r="X15" s="2">
        <f t="shared" si="3"/>
        <v>0</v>
      </c>
      <c r="Y15" s="2">
        <f t="shared" si="5"/>
        <v>0</v>
      </c>
    </row>
    <row r="16" spans="1:25" x14ac:dyDescent="0.25">
      <c r="A16" s="361">
        <f t="shared" si="4"/>
        <v>45305</v>
      </c>
      <c r="B16" s="28" t="s">
        <v>43</v>
      </c>
      <c r="C16" s="15" t="s">
        <v>33</v>
      </c>
      <c r="D16" s="33"/>
      <c r="E16" s="65"/>
      <c r="F16" s="44"/>
      <c r="G16" s="48"/>
      <c r="H16" s="68"/>
      <c r="I16" s="87"/>
      <c r="J16" s="53"/>
      <c r="K16" s="86"/>
      <c r="L16" s="97"/>
      <c r="M16" s="88"/>
      <c r="N16" s="89"/>
      <c r="O16" s="90"/>
      <c r="P16" s="87"/>
      <c r="Q16" s="87"/>
      <c r="R16" s="87"/>
      <c r="S16" s="197"/>
      <c r="U16" s="2">
        <f t="shared" si="0"/>
        <v>0</v>
      </c>
      <c r="V16" s="2">
        <f t="shared" si="1"/>
        <v>0</v>
      </c>
      <c r="W16" s="2">
        <f t="shared" si="2"/>
        <v>0</v>
      </c>
      <c r="X16" s="2">
        <f t="shared" si="3"/>
        <v>0</v>
      </c>
      <c r="Y16" s="2">
        <f t="shared" si="5"/>
        <v>0</v>
      </c>
    </row>
    <row r="17" spans="1:25" x14ac:dyDescent="0.25">
      <c r="A17" s="362">
        <f t="shared" si="4"/>
        <v>45306</v>
      </c>
      <c r="B17" s="26" t="s">
        <v>28</v>
      </c>
      <c r="C17" s="16" t="s">
        <v>33</v>
      </c>
      <c r="D17" s="31"/>
      <c r="E17" s="4">
        <v>4</v>
      </c>
      <c r="F17" s="42"/>
      <c r="G17" s="66"/>
      <c r="H17" s="66"/>
      <c r="I17" s="71"/>
      <c r="J17" s="51"/>
      <c r="K17" s="71"/>
      <c r="L17" s="93"/>
      <c r="M17" s="72"/>
      <c r="N17" s="71"/>
      <c r="O17" s="74"/>
      <c r="P17" s="94"/>
      <c r="Q17" s="75"/>
      <c r="R17" s="76"/>
      <c r="S17" s="190"/>
      <c r="U17" s="2">
        <f t="shared" si="0"/>
        <v>0</v>
      </c>
      <c r="V17" s="2">
        <f t="shared" si="1"/>
        <v>0</v>
      </c>
      <c r="W17" s="2">
        <f t="shared" si="2"/>
        <v>0</v>
      </c>
      <c r="X17" s="2">
        <f t="shared" si="3"/>
        <v>0</v>
      </c>
      <c r="Y17" s="2">
        <f t="shared" si="5"/>
        <v>0</v>
      </c>
    </row>
    <row r="18" spans="1:25" x14ac:dyDescent="0.25">
      <c r="A18" s="191">
        <f t="shared" si="4"/>
        <v>45307</v>
      </c>
      <c r="B18" s="27" t="s">
        <v>45</v>
      </c>
      <c r="C18" s="14" t="s">
        <v>33</v>
      </c>
      <c r="D18" s="32"/>
      <c r="E18" s="4"/>
      <c r="F18" s="43"/>
      <c r="G18" s="67"/>
      <c r="H18" s="67"/>
      <c r="I18" s="79"/>
      <c r="J18" s="52"/>
      <c r="K18" s="79"/>
      <c r="L18" s="95"/>
      <c r="M18" s="80"/>
      <c r="N18" s="79"/>
      <c r="O18" s="82"/>
      <c r="P18" s="96"/>
      <c r="Q18" s="83"/>
      <c r="R18" s="84"/>
      <c r="S18" s="190"/>
      <c r="U18" s="2">
        <f t="shared" si="0"/>
        <v>0</v>
      </c>
      <c r="V18" s="2">
        <f t="shared" si="1"/>
        <v>0</v>
      </c>
      <c r="W18" s="2">
        <f t="shared" si="2"/>
        <v>0</v>
      </c>
      <c r="X18" s="2">
        <f t="shared" si="3"/>
        <v>0</v>
      </c>
      <c r="Y18" s="2">
        <f t="shared" si="5"/>
        <v>0</v>
      </c>
    </row>
    <row r="19" spans="1:25" x14ac:dyDescent="0.25">
      <c r="A19" s="191">
        <f t="shared" si="4"/>
        <v>45308</v>
      </c>
      <c r="B19" s="27" t="s">
        <v>35</v>
      </c>
      <c r="C19" s="14" t="s">
        <v>33</v>
      </c>
      <c r="D19" s="32"/>
      <c r="E19" s="4"/>
      <c r="F19" s="43"/>
      <c r="G19" s="67"/>
      <c r="H19" s="67"/>
      <c r="I19" s="79"/>
      <c r="J19" s="52"/>
      <c r="K19" s="79"/>
      <c r="L19" s="95"/>
      <c r="M19" s="80"/>
      <c r="N19" s="79"/>
      <c r="O19" s="82"/>
      <c r="P19" s="96"/>
      <c r="Q19" s="83"/>
      <c r="R19" s="84"/>
      <c r="S19" s="190"/>
      <c r="U19" s="2">
        <f t="shared" si="0"/>
        <v>0</v>
      </c>
      <c r="V19" s="2">
        <f t="shared" si="1"/>
        <v>0</v>
      </c>
      <c r="W19" s="2">
        <f t="shared" si="2"/>
        <v>0</v>
      </c>
      <c r="X19" s="2">
        <f t="shared" si="3"/>
        <v>0</v>
      </c>
      <c r="Y19" s="2">
        <f t="shared" si="5"/>
        <v>0</v>
      </c>
    </row>
    <row r="20" spans="1:25" x14ac:dyDescent="0.25">
      <c r="A20" s="191">
        <f t="shared" si="4"/>
        <v>45309</v>
      </c>
      <c r="B20" s="29" t="s">
        <v>46</v>
      </c>
      <c r="C20" s="14" t="s">
        <v>33</v>
      </c>
      <c r="D20" s="32"/>
      <c r="E20" s="4"/>
      <c r="F20" s="43"/>
      <c r="G20" s="67"/>
      <c r="H20" s="67"/>
      <c r="I20" s="79"/>
      <c r="J20" s="52"/>
      <c r="K20" s="79"/>
      <c r="L20" s="95"/>
      <c r="M20" s="80"/>
      <c r="N20" s="79"/>
      <c r="O20" s="82"/>
      <c r="P20" s="96"/>
      <c r="Q20" s="83"/>
      <c r="R20" s="84"/>
      <c r="S20" s="190"/>
      <c r="U20" s="2">
        <f t="shared" si="0"/>
        <v>0</v>
      </c>
      <c r="V20" s="2">
        <f t="shared" si="1"/>
        <v>0</v>
      </c>
      <c r="W20" s="2">
        <f t="shared" si="2"/>
        <v>0</v>
      </c>
      <c r="X20" s="2">
        <f t="shared" si="3"/>
        <v>0</v>
      </c>
      <c r="Y20" s="2">
        <f t="shared" si="5"/>
        <v>0</v>
      </c>
    </row>
    <row r="21" spans="1:25" x14ac:dyDescent="0.25">
      <c r="A21" s="191">
        <f t="shared" si="4"/>
        <v>45310</v>
      </c>
      <c r="B21" s="27" t="s">
        <v>40</v>
      </c>
      <c r="C21" s="14" t="s">
        <v>33</v>
      </c>
      <c r="D21" s="32"/>
      <c r="E21" s="4"/>
      <c r="F21" s="43"/>
      <c r="G21" s="67"/>
      <c r="H21" s="67"/>
      <c r="I21" s="79"/>
      <c r="J21" s="52"/>
      <c r="K21" s="79"/>
      <c r="L21" s="95"/>
      <c r="M21" s="80"/>
      <c r="N21" s="79"/>
      <c r="O21" s="82"/>
      <c r="P21" s="96"/>
      <c r="Q21" s="83"/>
      <c r="R21" s="84"/>
      <c r="S21" s="190"/>
      <c r="U21" s="2">
        <f t="shared" si="0"/>
        <v>0</v>
      </c>
      <c r="V21" s="2">
        <f t="shared" si="1"/>
        <v>0</v>
      </c>
      <c r="W21" s="2">
        <f t="shared" si="2"/>
        <v>0</v>
      </c>
      <c r="X21" s="2">
        <f t="shared" si="3"/>
        <v>0</v>
      </c>
      <c r="Y21" s="2">
        <f t="shared" si="5"/>
        <v>0</v>
      </c>
    </row>
    <row r="22" spans="1:25" x14ac:dyDescent="0.25">
      <c r="A22" s="191">
        <f t="shared" si="4"/>
        <v>45311</v>
      </c>
      <c r="B22" s="27" t="s">
        <v>41</v>
      </c>
      <c r="C22" s="14" t="s">
        <v>33</v>
      </c>
      <c r="D22" s="32"/>
      <c r="E22" s="4"/>
      <c r="F22" s="43"/>
      <c r="G22" s="67"/>
      <c r="H22" s="67"/>
      <c r="I22" s="79"/>
      <c r="J22" s="52"/>
      <c r="K22" s="79"/>
      <c r="L22" s="95"/>
      <c r="M22" s="80"/>
      <c r="N22" s="79"/>
      <c r="O22" s="82"/>
      <c r="P22" s="96"/>
      <c r="Q22" s="83"/>
      <c r="R22" s="84"/>
      <c r="S22" s="190"/>
      <c r="U22" s="2">
        <f t="shared" si="0"/>
        <v>0</v>
      </c>
      <c r="V22" s="2">
        <f t="shared" si="1"/>
        <v>0</v>
      </c>
      <c r="W22" s="2">
        <f t="shared" si="2"/>
        <v>0</v>
      </c>
      <c r="X22" s="2">
        <f t="shared" si="3"/>
        <v>0</v>
      </c>
      <c r="Y22" s="2">
        <f t="shared" si="5"/>
        <v>0</v>
      </c>
    </row>
    <row r="23" spans="1:25" x14ac:dyDescent="0.25">
      <c r="A23" s="361">
        <f t="shared" si="4"/>
        <v>45312</v>
      </c>
      <c r="B23" s="28" t="s">
        <v>43</v>
      </c>
      <c r="C23" s="15" t="s">
        <v>33</v>
      </c>
      <c r="D23" s="33"/>
      <c r="E23" s="6"/>
      <c r="F23" s="44"/>
      <c r="G23" s="68"/>
      <c r="H23" s="68"/>
      <c r="I23" s="87"/>
      <c r="J23" s="53"/>
      <c r="K23" s="87"/>
      <c r="L23" s="97"/>
      <c r="M23" s="88"/>
      <c r="N23" s="87"/>
      <c r="O23" s="90"/>
      <c r="P23" s="98"/>
      <c r="Q23" s="91"/>
      <c r="R23" s="92"/>
      <c r="S23" s="194"/>
      <c r="U23" s="2">
        <f t="shared" si="0"/>
        <v>0</v>
      </c>
      <c r="V23" s="2">
        <f t="shared" si="1"/>
        <v>0</v>
      </c>
      <c r="W23" s="2">
        <f t="shared" si="2"/>
        <v>0</v>
      </c>
      <c r="X23" s="2">
        <f t="shared" si="3"/>
        <v>0</v>
      </c>
      <c r="Y23" s="2">
        <f t="shared" si="5"/>
        <v>0</v>
      </c>
    </row>
    <row r="24" spans="1:25" x14ac:dyDescent="0.25">
      <c r="A24" s="362">
        <f t="shared" si="4"/>
        <v>45313</v>
      </c>
      <c r="B24" s="26" t="s">
        <v>28</v>
      </c>
      <c r="C24" s="17"/>
      <c r="D24" s="31"/>
      <c r="E24" s="60">
        <v>1</v>
      </c>
      <c r="F24" s="66"/>
      <c r="G24" s="46"/>
      <c r="H24" s="8"/>
      <c r="I24" s="71"/>
      <c r="J24" s="51"/>
      <c r="K24" s="71"/>
      <c r="L24" s="93"/>
      <c r="M24" s="72"/>
      <c r="N24" s="73"/>
      <c r="O24" s="74"/>
      <c r="P24" s="71"/>
      <c r="Q24" s="75"/>
      <c r="R24" s="76"/>
      <c r="S24" s="195"/>
      <c r="U24" s="2">
        <f t="shared" si="0"/>
        <v>0</v>
      </c>
      <c r="V24" s="2">
        <f t="shared" si="1"/>
        <v>0</v>
      </c>
      <c r="W24" s="2">
        <f t="shared" si="2"/>
        <v>0</v>
      </c>
      <c r="X24" s="2">
        <f t="shared" si="3"/>
        <v>0</v>
      </c>
      <c r="Y24" s="2">
        <f t="shared" si="5"/>
        <v>0</v>
      </c>
    </row>
    <row r="25" spans="1:25" x14ac:dyDescent="0.25">
      <c r="A25" s="191">
        <f t="shared" si="4"/>
        <v>45314</v>
      </c>
      <c r="B25" s="27" t="s">
        <v>45</v>
      </c>
      <c r="C25" s="18"/>
      <c r="D25" s="32"/>
      <c r="E25" s="61"/>
      <c r="F25" s="67"/>
      <c r="G25" s="47"/>
      <c r="H25" s="9"/>
      <c r="I25" s="79"/>
      <c r="J25" s="52"/>
      <c r="K25" s="79"/>
      <c r="L25" s="95"/>
      <c r="M25" s="80"/>
      <c r="N25" s="81"/>
      <c r="O25" s="82"/>
      <c r="P25" s="79"/>
      <c r="Q25" s="83"/>
      <c r="R25" s="84"/>
      <c r="S25" s="196"/>
      <c r="U25" s="2">
        <f t="shared" si="0"/>
        <v>0</v>
      </c>
      <c r="V25" s="2">
        <f t="shared" si="1"/>
        <v>0</v>
      </c>
      <c r="W25" s="2">
        <f t="shared" si="2"/>
        <v>0</v>
      </c>
      <c r="X25" s="2">
        <f t="shared" si="3"/>
        <v>0</v>
      </c>
      <c r="Y25" s="2">
        <f t="shared" si="5"/>
        <v>0</v>
      </c>
    </row>
    <row r="26" spans="1:25" x14ac:dyDescent="0.25">
      <c r="A26" s="191">
        <f t="shared" si="4"/>
        <v>45315</v>
      </c>
      <c r="B26" s="27" t="s">
        <v>35</v>
      </c>
      <c r="C26" s="19"/>
      <c r="D26" s="32"/>
      <c r="E26" s="61"/>
      <c r="F26" s="67"/>
      <c r="G26" s="47"/>
      <c r="H26" s="9"/>
      <c r="I26" s="79"/>
      <c r="J26" s="52"/>
      <c r="K26" s="79"/>
      <c r="L26" s="95"/>
      <c r="M26" s="80"/>
      <c r="N26" s="81"/>
      <c r="O26" s="82"/>
      <c r="P26" s="79"/>
      <c r="Q26" s="83"/>
      <c r="R26" s="84"/>
      <c r="S26" s="196"/>
      <c r="U26" s="2">
        <f t="shared" si="0"/>
        <v>0</v>
      </c>
      <c r="V26" s="2">
        <f t="shared" si="1"/>
        <v>0</v>
      </c>
      <c r="W26" s="2">
        <f t="shared" si="2"/>
        <v>0</v>
      </c>
      <c r="X26" s="2">
        <f t="shared" si="3"/>
        <v>0</v>
      </c>
      <c r="Y26" s="2">
        <f t="shared" si="5"/>
        <v>0</v>
      </c>
    </row>
    <row r="27" spans="1:25" x14ac:dyDescent="0.25">
      <c r="A27" s="191">
        <f t="shared" si="4"/>
        <v>45316</v>
      </c>
      <c r="B27" s="29" t="s">
        <v>46</v>
      </c>
      <c r="D27" s="32"/>
      <c r="E27" s="61"/>
      <c r="F27" s="67"/>
      <c r="G27" s="47"/>
      <c r="H27" s="9"/>
      <c r="I27" s="79"/>
      <c r="J27" s="52"/>
      <c r="K27" s="79"/>
      <c r="L27" s="95"/>
      <c r="M27" s="80"/>
      <c r="N27" s="81"/>
      <c r="O27" s="82"/>
      <c r="P27" s="79"/>
      <c r="Q27" s="83"/>
      <c r="R27" s="84"/>
      <c r="S27" s="196"/>
      <c r="U27" s="2">
        <f t="shared" si="0"/>
        <v>0</v>
      </c>
      <c r="V27" s="2">
        <f t="shared" si="1"/>
        <v>0</v>
      </c>
      <c r="W27" s="2">
        <f t="shared" si="2"/>
        <v>0</v>
      </c>
      <c r="X27" s="2">
        <f t="shared" si="3"/>
        <v>0</v>
      </c>
      <c r="Y27" s="2">
        <f t="shared" si="5"/>
        <v>0</v>
      </c>
    </row>
    <row r="28" spans="1:25" x14ac:dyDescent="0.25">
      <c r="A28" s="191">
        <f t="shared" si="4"/>
        <v>45317</v>
      </c>
      <c r="B28" s="27" t="s">
        <v>40</v>
      </c>
      <c r="C28" s="20" t="s">
        <v>29</v>
      </c>
      <c r="D28" s="32"/>
      <c r="E28" s="61"/>
      <c r="F28" s="67"/>
      <c r="G28" s="47"/>
      <c r="H28" s="9"/>
      <c r="I28" s="79"/>
      <c r="J28" s="52"/>
      <c r="K28" s="79"/>
      <c r="L28" s="95"/>
      <c r="M28" s="80"/>
      <c r="N28" s="81"/>
      <c r="O28" s="82"/>
      <c r="P28" s="79"/>
      <c r="Q28" s="83"/>
      <c r="R28" s="84"/>
      <c r="S28" s="196"/>
      <c r="U28" s="2">
        <f t="shared" si="0"/>
        <v>0</v>
      </c>
      <c r="V28" s="2">
        <f t="shared" si="1"/>
        <v>0</v>
      </c>
      <c r="W28" s="2">
        <f t="shared" si="2"/>
        <v>0</v>
      </c>
      <c r="X28" s="2">
        <f t="shared" si="3"/>
        <v>0</v>
      </c>
      <c r="Y28" s="2">
        <f t="shared" si="5"/>
        <v>0</v>
      </c>
    </row>
    <row r="29" spans="1:25" x14ac:dyDescent="0.25">
      <c r="A29" s="191">
        <f t="shared" si="4"/>
        <v>45318</v>
      </c>
      <c r="B29" s="27" t="s">
        <v>41</v>
      </c>
      <c r="C29" s="18"/>
      <c r="D29" s="32"/>
      <c r="E29" s="61"/>
      <c r="F29" s="67"/>
      <c r="G29" s="47"/>
      <c r="H29" s="9"/>
      <c r="I29" s="79"/>
      <c r="J29" s="52"/>
      <c r="K29" s="79"/>
      <c r="L29" s="95"/>
      <c r="M29" s="80"/>
      <c r="N29" s="81"/>
      <c r="O29" s="82"/>
      <c r="P29" s="79"/>
      <c r="Q29" s="83"/>
      <c r="R29" s="84"/>
      <c r="S29" s="196"/>
      <c r="U29" s="2">
        <f t="shared" si="0"/>
        <v>0</v>
      </c>
      <c r="V29" s="2">
        <f t="shared" si="1"/>
        <v>0</v>
      </c>
      <c r="W29" s="2">
        <f t="shared" si="2"/>
        <v>0</v>
      </c>
      <c r="X29" s="2">
        <f t="shared" si="3"/>
        <v>0</v>
      </c>
      <c r="Y29" s="2">
        <f t="shared" si="5"/>
        <v>0</v>
      </c>
    </row>
    <row r="30" spans="1:25" x14ac:dyDescent="0.25">
      <c r="A30" s="361">
        <f t="shared" si="4"/>
        <v>45319</v>
      </c>
      <c r="B30" s="28" t="s">
        <v>43</v>
      </c>
      <c r="C30" s="21"/>
      <c r="D30" s="33"/>
      <c r="E30" s="62"/>
      <c r="F30" s="68"/>
      <c r="G30" s="48"/>
      <c r="H30" s="10"/>
      <c r="I30" s="87"/>
      <c r="J30" s="53"/>
      <c r="K30" s="87"/>
      <c r="L30" s="97"/>
      <c r="M30" s="88"/>
      <c r="N30" s="89"/>
      <c r="O30" s="90"/>
      <c r="P30" s="87"/>
      <c r="Q30" s="91"/>
      <c r="R30" s="92"/>
      <c r="S30" s="197"/>
      <c r="U30" s="2">
        <f t="shared" si="0"/>
        <v>0</v>
      </c>
      <c r="V30" s="2">
        <f t="shared" si="1"/>
        <v>0</v>
      </c>
      <c r="W30" s="2">
        <f t="shared" si="2"/>
        <v>0</v>
      </c>
      <c r="X30" s="2">
        <f t="shared" si="3"/>
        <v>0</v>
      </c>
      <c r="Y30" s="2">
        <f t="shared" si="5"/>
        <v>0</v>
      </c>
    </row>
    <row r="31" spans="1:25" x14ac:dyDescent="0.25">
      <c r="A31" s="362">
        <f t="shared" si="4"/>
        <v>45320</v>
      </c>
      <c r="B31" s="26" t="s">
        <v>28</v>
      </c>
      <c r="C31" s="17"/>
      <c r="D31" s="31"/>
      <c r="E31" s="60">
        <v>2</v>
      </c>
      <c r="F31" s="66"/>
      <c r="G31" s="66"/>
      <c r="H31" s="8"/>
      <c r="I31" s="69"/>
      <c r="J31" s="51"/>
      <c r="K31" s="70"/>
      <c r="L31" s="71"/>
      <c r="M31" s="72"/>
      <c r="N31" s="71"/>
      <c r="O31" s="74"/>
      <c r="P31" s="71"/>
      <c r="Q31" s="71"/>
      <c r="R31" s="76"/>
      <c r="S31" s="190"/>
      <c r="U31" s="2">
        <f t="shared" si="0"/>
        <v>0</v>
      </c>
      <c r="V31" s="2">
        <f t="shared" si="1"/>
        <v>0</v>
      </c>
      <c r="W31" s="2">
        <f t="shared" si="2"/>
        <v>0</v>
      </c>
      <c r="X31" s="2">
        <f t="shared" si="3"/>
        <v>0</v>
      </c>
      <c r="Y31" s="2">
        <f t="shared" si="5"/>
        <v>0</v>
      </c>
    </row>
    <row r="32" spans="1:25" x14ac:dyDescent="0.25">
      <c r="A32" s="191">
        <f t="shared" si="4"/>
        <v>45321</v>
      </c>
      <c r="B32" s="27" t="s">
        <v>45</v>
      </c>
      <c r="C32" s="18"/>
      <c r="D32" s="32"/>
      <c r="E32" s="61"/>
      <c r="F32" s="67"/>
      <c r="G32" s="67"/>
      <c r="H32" s="9"/>
      <c r="I32" s="77"/>
      <c r="J32" s="52"/>
      <c r="K32" s="78"/>
      <c r="L32" s="79"/>
      <c r="M32" s="80"/>
      <c r="N32" s="79"/>
      <c r="O32" s="82"/>
      <c r="P32" s="79"/>
      <c r="Q32" s="79"/>
      <c r="R32" s="84"/>
      <c r="S32" s="192"/>
      <c r="U32" s="2">
        <f t="shared" si="0"/>
        <v>0</v>
      </c>
      <c r="V32" s="2">
        <f t="shared" si="1"/>
        <v>0</v>
      </c>
      <c r="W32" s="2">
        <f t="shared" si="2"/>
        <v>0</v>
      </c>
      <c r="X32" s="2">
        <f t="shared" si="3"/>
        <v>0</v>
      </c>
      <c r="Y32" s="2">
        <f t="shared" si="5"/>
        <v>0</v>
      </c>
    </row>
    <row r="33" spans="1:25" x14ac:dyDescent="0.25">
      <c r="A33" s="191">
        <f t="shared" si="4"/>
        <v>45322</v>
      </c>
      <c r="B33" s="27" t="s">
        <v>35</v>
      </c>
      <c r="C33" s="18"/>
      <c r="D33" s="32"/>
      <c r="E33" s="61"/>
      <c r="F33" s="67"/>
      <c r="G33" s="67"/>
      <c r="H33" s="9"/>
      <c r="I33" s="77"/>
      <c r="J33" s="52"/>
      <c r="K33" s="78"/>
      <c r="L33" s="79"/>
      <c r="M33" s="80"/>
      <c r="N33" s="79"/>
      <c r="O33" s="82"/>
      <c r="P33" s="79"/>
      <c r="Q33" s="79"/>
      <c r="R33" s="84"/>
      <c r="S33" s="192"/>
      <c r="U33" s="2">
        <f t="shared" si="0"/>
        <v>0</v>
      </c>
      <c r="V33" s="2">
        <f t="shared" si="1"/>
        <v>0</v>
      </c>
      <c r="W33" s="2">
        <f t="shared" si="2"/>
        <v>0</v>
      </c>
      <c r="X33" s="2">
        <f t="shared" si="3"/>
        <v>0</v>
      </c>
      <c r="Y33" s="2">
        <f t="shared" si="5"/>
        <v>0</v>
      </c>
    </row>
    <row r="34" spans="1:25" x14ac:dyDescent="0.25">
      <c r="A34" s="191">
        <f t="shared" si="4"/>
        <v>45323</v>
      </c>
      <c r="B34" s="27" t="s">
        <v>46</v>
      </c>
      <c r="C34" s="18"/>
      <c r="D34" s="32"/>
      <c r="E34" s="61"/>
      <c r="F34" s="67"/>
      <c r="G34" s="67"/>
      <c r="H34" s="9"/>
      <c r="I34" s="77"/>
      <c r="J34" s="52"/>
      <c r="K34" s="78"/>
      <c r="L34" s="79"/>
      <c r="M34" s="80"/>
      <c r="N34" s="79"/>
      <c r="O34" s="82"/>
      <c r="P34" s="79"/>
      <c r="Q34" s="79"/>
      <c r="R34" s="84"/>
      <c r="S34" s="192"/>
      <c r="U34" s="2">
        <f t="shared" si="0"/>
        <v>0</v>
      </c>
      <c r="V34" s="2">
        <f t="shared" si="1"/>
        <v>0</v>
      </c>
      <c r="W34" s="2">
        <f t="shared" si="2"/>
        <v>0</v>
      </c>
      <c r="X34" s="2">
        <f t="shared" si="3"/>
        <v>0</v>
      </c>
      <c r="Y34" s="2">
        <f t="shared" si="5"/>
        <v>0</v>
      </c>
    </row>
    <row r="35" spans="1:25" x14ac:dyDescent="0.25">
      <c r="A35" s="191">
        <f t="shared" si="4"/>
        <v>45324</v>
      </c>
      <c r="B35" s="27" t="s">
        <v>40</v>
      </c>
      <c r="C35" s="18"/>
      <c r="D35" s="32"/>
      <c r="E35" s="61"/>
      <c r="F35" s="67"/>
      <c r="G35" s="67"/>
      <c r="H35" s="9"/>
      <c r="I35" s="77"/>
      <c r="J35" s="52"/>
      <c r="K35" s="78"/>
      <c r="L35" s="79"/>
      <c r="M35" s="80"/>
      <c r="N35" s="79"/>
      <c r="O35" s="82"/>
      <c r="P35" s="79"/>
      <c r="Q35" s="79"/>
      <c r="R35" s="84"/>
      <c r="S35" s="192"/>
      <c r="U35" s="2">
        <f t="shared" si="0"/>
        <v>0</v>
      </c>
      <c r="V35" s="2">
        <f t="shared" si="1"/>
        <v>0</v>
      </c>
      <c r="W35" s="2">
        <f t="shared" si="2"/>
        <v>0</v>
      </c>
      <c r="X35" s="2">
        <f t="shared" si="3"/>
        <v>0</v>
      </c>
      <c r="Y35" s="2">
        <f t="shared" si="5"/>
        <v>0</v>
      </c>
    </row>
    <row r="36" spans="1:25" x14ac:dyDescent="0.25">
      <c r="A36" s="191">
        <f t="shared" si="4"/>
        <v>45325</v>
      </c>
      <c r="B36" s="27" t="s">
        <v>41</v>
      </c>
      <c r="C36" s="18"/>
      <c r="D36" s="32"/>
      <c r="E36" s="61"/>
      <c r="F36" s="67"/>
      <c r="G36" s="67"/>
      <c r="H36" s="9"/>
      <c r="I36" s="77"/>
      <c r="J36" s="52"/>
      <c r="K36" s="78"/>
      <c r="L36" s="79"/>
      <c r="M36" s="80"/>
      <c r="N36" s="79"/>
      <c r="O36" s="82"/>
      <c r="P36" s="79"/>
      <c r="Q36" s="79"/>
      <c r="R36" s="84"/>
      <c r="S36" s="192"/>
      <c r="U36" s="2">
        <f t="shared" si="0"/>
        <v>0</v>
      </c>
      <c r="V36" s="2">
        <f t="shared" si="1"/>
        <v>0</v>
      </c>
      <c r="W36" s="2">
        <f t="shared" si="2"/>
        <v>0</v>
      </c>
      <c r="X36" s="2">
        <f t="shared" si="3"/>
        <v>0</v>
      </c>
      <c r="Y36" s="2">
        <f t="shared" si="5"/>
        <v>0</v>
      </c>
    </row>
    <row r="37" spans="1:25" x14ac:dyDescent="0.25">
      <c r="A37" s="193">
        <f t="shared" si="4"/>
        <v>45326</v>
      </c>
      <c r="B37" s="28" t="s">
        <v>43</v>
      </c>
      <c r="C37" s="21"/>
      <c r="D37" s="33"/>
      <c r="E37" s="62"/>
      <c r="F37" s="68"/>
      <c r="G37" s="68"/>
      <c r="H37" s="10"/>
      <c r="I37" s="85"/>
      <c r="J37" s="53"/>
      <c r="K37" s="86"/>
      <c r="L37" s="87"/>
      <c r="M37" s="88"/>
      <c r="N37" s="87"/>
      <c r="O37" s="90"/>
      <c r="P37" s="87"/>
      <c r="Q37" s="87"/>
      <c r="R37" s="92"/>
      <c r="S37" s="194"/>
      <c r="U37" s="2">
        <f t="shared" si="0"/>
        <v>0</v>
      </c>
      <c r="V37" s="2">
        <f t="shared" si="1"/>
        <v>0</v>
      </c>
      <c r="W37" s="2">
        <f t="shared" si="2"/>
        <v>0</v>
      </c>
      <c r="X37" s="2">
        <f t="shared" si="3"/>
        <v>0</v>
      </c>
      <c r="Y37" s="2">
        <f t="shared" si="5"/>
        <v>0</v>
      </c>
    </row>
    <row r="38" spans="1:25" x14ac:dyDescent="0.25">
      <c r="A38" s="189">
        <f t="shared" si="4"/>
        <v>45327</v>
      </c>
      <c r="B38" s="26" t="s">
        <v>28</v>
      </c>
      <c r="C38" s="17"/>
      <c r="D38" s="31"/>
      <c r="E38" s="4">
        <v>3</v>
      </c>
      <c r="F38" s="42"/>
      <c r="G38" s="46"/>
      <c r="H38" s="66"/>
      <c r="I38" s="69"/>
      <c r="J38" s="51"/>
      <c r="K38" s="70"/>
      <c r="L38" s="93"/>
      <c r="M38" s="72"/>
      <c r="N38" s="73"/>
      <c r="O38" s="74"/>
      <c r="P38" s="71"/>
      <c r="Q38" s="71"/>
      <c r="R38" s="71"/>
      <c r="S38" s="195"/>
      <c r="U38" s="2">
        <f t="shared" si="0"/>
        <v>0</v>
      </c>
      <c r="V38" s="2">
        <f t="shared" si="1"/>
        <v>0</v>
      </c>
      <c r="W38" s="2">
        <f t="shared" si="2"/>
        <v>0</v>
      </c>
      <c r="X38" s="2">
        <f t="shared" si="3"/>
        <v>0</v>
      </c>
      <c r="Y38" s="2">
        <f t="shared" si="5"/>
        <v>0</v>
      </c>
    </row>
    <row r="39" spans="1:25" x14ac:dyDescent="0.25">
      <c r="A39" s="191">
        <f t="shared" si="4"/>
        <v>45328</v>
      </c>
      <c r="B39" s="27" t="s">
        <v>45</v>
      </c>
      <c r="C39" s="18"/>
      <c r="D39" s="32"/>
      <c r="E39" s="4"/>
      <c r="F39" s="43"/>
      <c r="G39" s="47"/>
      <c r="H39" s="67"/>
      <c r="I39" s="77"/>
      <c r="J39" s="52"/>
      <c r="K39" s="78"/>
      <c r="L39" s="95"/>
      <c r="M39" s="80"/>
      <c r="N39" s="81"/>
      <c r="O39" s="82"/>
      <c r="P39" s="79"/>
      <c r="Q39" s="79"/>
      <c r="R39" s="79"/>
      <c r="S39" s="196"/>
      <c r="U39" s="2">
        <f t="shared" si="0"/>
        <v>0</v>
      </c>
      <c r="V39" s="2">
        <f t="shared" si="1"/>
        <v>0</v>
      </c>
      <c r="W39" s="2">
        <f t="shared" si="2"/>
        <v>0</v>
      </c>
      <c r="X39" s="2">
        <f t="shared" si="3"/>
        <v>0</v>
      </c>
      <c r="Y39" s="2">
        <f t="shared" si="5"/>
        <v>0</v>
      </c>
    </row>
    <row r="40" spans="1:25" x14ac:dyDescent="0.25">
      <c r="A40" s="191">
        <f t="shared" si="4"/>
        <v>45329</v>
      </c>
      <c r="B40" s="27" t="s">
        <v>35</v>
      </c>
      <c r="C40" s="18"/>
      <c r="D40" s="32"/>
      <c r="E40" s="4"/>
      <c r="F40" s="43"/>
      <c r="G40" s="47"/>
      <c r="H40" s="67"/>
      <c r="I40" s="77"/>
      <c r="J40" s="52"/>
      <c r="K40" s="78"/>
      <c r="L40" s="95"/>
      <c r="M40" s="80"/>
      <c r="N40" s="81"/>
      <c r="O40" s="82"/>
      <c r="P40" s="79"/>
      <c r="Q40" s="79"/>
      <c r="R40" s="79"/>
      <c r="S40" s="196"/>
      <c r="U40" s="2">
        <f t="shared" si="0"/>
        <v>0</v>
      </c>
      <c r="V40" s="2">
        <f t="shared" si="1"/>
        <v>0</v>
      </c>
      <c r="W40" s="2">
        <f t="shared" si="2"/>
        <v>0</v>
      </c>
      <c r="X40" s="2">
        <f t="shared" si="3"/>
        <v>0</v>
      </c>
      <c r="Y40" s="2">
        <f t="shared" si="5"/>
        <v>0</v>
      </c>
    </row>
    <row r="41" spans="1:25" x14ac:dyDescent="0.25">
      <c r="A41" s="191">
        <f t="shared" si="4"/>
        <v>45330</v>
      </c>
      <c r="B41" s="27" t="s">
        <v>46</v>
      </c>
      <c r="C41" s="18"/>
      <c r="D41" s="32"/>
      <c r="E41" s="4"/>
      <c r="F41" s="43"/>
      <c r="G41" s="47"/>
      <c r="H41" s="67"/>
      <c r="I41" s="79"/>
      <c r="J41" s="52"/>
      <c r="K41" s="78"/>
      <c r="L41" s="95"/>
      <c r="M41" s="80"/>
      <c r="N41" s="81"/>
      <c r="O41" s="82"/>
      <c r="P41" s="79"/>
      <c r="Q41" s="79"/>
      <c r="R41" s="79"/>
      <c r="S41" s="196"/>
      <c r="U41" s="2">
        <f t="shared" si="0"/>
        <v>0</v>
      </c>
      <c r="V41" s="2">
        <f t="shared" si="1"/>
        <v>0</v>
      </c>
      <c r="W41" s="2">
        <f t="shared" si="2"/>
        <v>0</v>
      </c>
      <c r="X41" s="2">
        <f t="shared" si="3"/>
        <v>0</v>
      </c>
      <c r="Y41" s="2">
        <f t="shared" si="5"/>
        <v>0</v>
      </c>
    </row>
    <row r="42" spans="1:25" x14ac:dyDescent="0.25">
      <c r="A42" s="191">
        <f t="shared" si="4"/>
        <v>45331</v>
      </c>
      <c r="B42" s="27" t="s">
        <v>40</v>
      </c>
      <c r="C42" s="18"/>
      <c r="D42" s="32"/>
      <c r="E42" s="4"/>
      <c r="F42" s="43"/>
      <c r="G42" s="47"/>
      <c r="H42" s="67"/>
      <c r="I42" s="79"/>
      <c r="J42" s="52"/>
      <c r="K42" s="78"/>
      <c r="L42" s="95"/>
      <c r="M42" s="80"/>
      <c r="N42" s="81"/>
      <c r="O42" s="82"/>
      <c r="P42" s="79"/>
      <c r="Q42" s="79"/>
      <c r="R42" s="79"/>
      <c r="S42" s="196"/>
      <c r="U42" s="2">
        <f t="shared" si="0"/>
        <v>0</v>
      </c>
      <c r="V42" s="2">
        <f t="shared" si="1"/>
        <v>0</v>
      </c>
      <c r="W42" s="2">
        <f t="shared" si="2"/>
        <v>0</v>
      </c>
      <c r="X42" s="2">
        <f t="shared" si="3"/>
        <v>0</v>
      </c>
      <c r="Y42" s="2">
        <f t="shared" si="5"/>
        <v>0</v>
      </c>
    </row>
    <row r="43" spans="1:25" x14ac:dyDescent="0.25">
      <c r="A43" s="191">
        <f t="shared" si="4"/>
        <v>45332</v>
      </c>
      <c r="B43" s="27" t="s">
        <v>41</v>
      </c>
      <c r="C43" s="18"/>
      <c r="D43" s="32"/>
      <c r="E43" s="4"/>
      <c r="F43" s="43"/>
      <c r="G43" s="47"/>
      <c r="H43" s="67"/>
      <c r="I43" s="79"/>
      <c r="J43" s="52"/>
      <c r="K43" s="78"/>
      <c r="L43" s="95"/>
      <c r="M43" s="80"/>
      <c r="N43" s="81"/>
      <c r="O43" s="82"/>
      <c r="P43" s="79"/>
      <c r="Q43" s="79"/>
      <c r="R43" s="79"/>
      <c r="S43" s="196"/>
      <c r="U43" s="2">
        <f t="shared" si="0"/>
        <v>0</v>
      </c>
      <c r="V43" s="2">
        <f t="shared" si="1"/>
        <v>0</v>
      </c>
      <c r="W43" s="2">
        <f t="shared" si="2"/>
        <v>0</v>
      </c>
      <c r="X43" s="2">
        <f t="shared" si="3"/>
        <v>0</v>
      </c>
      <c r="Y43" s="2">
        <f t="shared" si="5"/>
        <v>0</v>
      </c>
    </row>
    <row r="44" spans="1:25" x14ac:dyDescent="0.25">
      <c r="A44" s="361">
        <f t="shared" si="4"/>
        <v>45333</v>
      </c>
      <c r="B44" s="28" t="s">
        <v>43</v>
      </c>
      <c r="C44" s="21"/>
      <c r="D44" s="33"/>
      <c r="E44" s="6"/>
      <c r="F44" s="44"/>
      <c r="G44" s="48"/>
      <c r="H44" s="68"/>
      <c r="I44" s="87"/>
      <c r="J44" s="53"/>
      <c r="K44" s="86"/>
      <c r="L44" s="97"/>
      <c r="M44" s="88"/>
      <c r="N44" s="89"/>
      <c r="O44" s="90"/>
      <c r="P44" s="87"/>
      <c r="Q44" s="87"/>
      <c r="R44" s="87"/>
      <c r="S44" s="197"/>
      <c r="U44" s="2">
        <f t="shared" si="0"/>
        <v>0</v>
      </c>
      <c r="V44" s="2">
        <f t="shared" si="1"/>
        <v>0</v>
      </c>
      <c r="W44" s="2">
        <f t="shared" si="2"/>
        <v>0</v>
      </c>
      <c r="X44" s="2">
        <f t="shared" si="3"/>
        <v>0</v>
      </c>
      <c r="Y44" s="2">
        <f t="shared" si="5"/>
        <v>0</v>
      </c>
    </row>
    <row r="45" spans="1:25" x14ac:dyDescent="0.25">
      <c r="A45" s="362">
        <f t="shared" si="4"/>
        <v>45334</v>
      </c>
      <c r="B45" s="26" t="s">
        <v>28</v>
      </c>
      <c r="C45" s="17"/>
      <c r="D45" s="31"/>
      <c r="E45" s="4">
        <v>4</v>
      </c>
      <c r="F45" s="42"/>
      <c r="G45" s="66"/>
      <c r="H45" s="66"/>
      <c r="I45" s="71"/>
      <c r="J45" s="51"/>
      <c r="K45" s="71"/>
      <c r="L45" s="93"/>
      <c r="M45" s="72"/>
      <c r="N45" s="71"/>
      <c r="O45" s="74"/>
      <c r="P45" s="94"/>
      <c r="Q45" s="75"/>
      <c r="R45" s="76"/>
      <c r="S45" s="190"/>
      <c r="U45" s="2">
        <f t="shared" si="0"/>
        <v>0</v>
      </c>
      <c r="V45" s="2">
        <f t="shared" si="1"/>
        <v>0</v>
      </c>
      <c r="W45" s="2">
        <f t="shared" si="2"/>
        <v>0</v>
      </c>
      <c r="X45" s="2">
        <f t="shared" si="3"/>
        <v>0</v>
      </c>
      <c r="Y45" s="2">
        <f t="shared" si="5"/>
        <v>0</v>
      </c>
    </row>
    <row r="46" spans="1:25" x14ac:dyDescent="0.25">
      <c r="A46" s="191">
        <f t="shared" si="4"/>
        <v>45335</v>
      </c>
      <c r="B46" s="27" t="s">
        <v>45</v>
      </c>
      <c r="C46" s="18"/>
      <c r="D46" s="32"/>
      <c r="E46" s="4"/>
      <c r="F46" s="43"/>
      <c r="G46" s="67"/>
      <c r="H46" s="67"/>
      <c r="I46" s="79"/>
      <c r="J46" s="52"/>
      <c r="K46" s="79"/>
      <c r="L46" s="95"/>
      <c r="M46" s="80"/>
      <c r="N46" s="79"/>
      <c r="O46" s="82"/>
      <c r="P46" s="96"/>
      <c r="Q46" s="83"/>
      <c r="R46" s="84"/>
      <c r="S46" s="190"/>
      <c r="U46" s="2">
        <f t="shared" si="0"/>
        <v>0</v>
      </c>
      <c r="V46" s="2">
        <f t="shared" si="1"/>
        <v>0</v>
      </c>
      <c r="W46" s="2">
        <f t="shared" si="2"/>
        <v>0</v>
      </c>
      <c r="X46" s="2">
        <f t="shared" si="3"/>
        <v>0</v>
      </c>
      <c r="Y46" s="2">
        <f t="shared" si="5"/>
        <v>0</v>
      </c>
    </row>
    <row r="47" spans="1:25" x14ac:dyDescent="0.25">
      <c r="A47" s="191">
        <f t="shared" si="4"/>
        <v>45336</v>
      </c>
      <c r="B47" s="27" t="s">
        <v>35</v>
      </c>
      <c r="C47" s="18"/>
      <c r="D47" s="32"/>
      <c r="E47" s="4"/>
      <c r="F47" s="43"/>
      <c r="G47" s="67"/>
      <c r="H47" s="67"/>
      <c r="I47" s="79"/>
      <c r="J47" s="52"/>
      <c r="K47" s="79"/>
      <c r="L47" s="95"/>
      <c r="M47" s="80"/>
      <c r="N47" s="79"/>
      <c r="O47" s="82"/>
      <c r="P47" s="96"/>
      <c r="Q47" s="83"/>
      <c r="R47" s="84"/>
      <c r="S47" s="190"/>
      <c r="U47" s="2">
        <f t="shared" si="0"/>
        <v>0</v>
      </c>
      <c r="V47" s="2">
        <f t="shared" si="1"/>
        <v>0</v>
      </c>
      <c r="W47" s="2">
        <f t="shared" si="2"/>
        <v>0</v>
      </c>
      <c r="X47" s="2">
        <f t="shared" si="3"/>
        <v>0</v>
      </c>
      <c r="Y47" s="2">
        <f t="shared" si="5"/>
        <v>0</v>
      </c>
    </row>
    <row r="48" spans="1:25" x14ac:dyDescent="0.25">
      <c r="A48" s="191">
        <f t="shared" si="4"/>
        <v>45337</v>
      </c>
      <c r="B48" s="27" t="s">
        <v>46</v>
      </c>
      <c r="C48" s="18"/>
      <c r="D48" s="32"/>
      <c r="E48" s="4"/>
      <c r="F48" s="43"/>
      <c r="G48" s="67"/>
      <c r="H48" s="67"/>
      <c r="I48" s="79"/>
      <c r="J48" s="52"/>
      <c r="K48" s="79"/>
      <c r="L48" s="95"/>
      <c r="M48" s="80"/>
      <c r="N48" s="79"/>
      <c r="O48" s="82"/>
      <c r="P48" s="96"/>
      <c r="Q48" s="83"/>
      <c r="R48" s="84"/>
      <c r="S48" s="190"/>
      <c r="U48" s="2">
        <f t="shared" si="0"/>
        <v>0</v>
      </c>
      <c r="V48" s="2">
        <f t="shared" si="1"/>
        <v>0</v>
      </c>
      <c r="W48" s="2">
        <f t="shared" si="2"/>
        <v>0</v>
      </c>
      <c r="X48" s="2">
        <f t="shared" si="3"/>
        <v>0</v>
      </c>
      <c r="Y48" s="2">
        <f t="shared" si="5"/>
        <v>0</v>
      </c>
    </row>
    <row r="49" spans="1:25" x14ac:dyDescent="0.25">
      <c r="A49" s="191">
        <f t="shared" si="4"/>
        <v>45338</v>
      </c>
      <c r="B49" s="27" t="s">
        <v>40</v>
      </c>
      <c r="C49" s="18"/>
      <c r="D49" s="32"/>
      <c r="E49" s="4"/>
      <c r="F49" s="43"/>
      <c r="G49" s="67"/>
      <c r="H49" s="67"/>
      <c r="I49" s="79"/>
      <c r="J49" s="52"/>
      <c r="K49" s="79"/>
      <c r="L49" s="95"/>
      <c r="M49" s="80"/>
      <c r="N49" s="79"/>
      <c r="O49" s="82"/>
      <c r="P49" s="96"/>
      <c r="Q49" s="83"/>
      <c r="R49" s="84"/>
      <c r="S49" s="192"/>
      <c r="U49" s="2">
        <f t="shared" si="0"/>
        <v>0</v>
      </c>
      <c r="V49" s="2">
        <f t="shared" si="1"/>
        <v>0</v>
      </c>
      <c r="W49" s="2">
        <f t="shared" si="2"/>
        <v>0</v>
      </c>
      <c r="X49" s="2">
        <f t="shared" si="3"/>
        <v>0</v>
      </c>
      <c r="Y49" s="2">
        <f t="shared" si="5"/>
        <v>0</v>
      </c>
    </row>
    <row r="50" spans="1:25" x14ac:dyDescent="0.25">
      <c r="A50" s="191">
        <f t="shared" si="4"/>
        <v>45339</v>
      </c>
      <c r="B50" s="27" t="s">
        <v>41</v>
      </c>
      <c r="C50" s="18"/>
      <c r="D50" s="32"/>
      <c r="E50" s="4"/>
      <c r="F50" s="43"/>
      <c r="G50" s="67"/>
      <c r="H50" s="67"/>
      <c r="I50" s="79"/>
      <c r="J50" s="52"/>
      <c r="K50" s="79"/>
      <c r="L50" s="95"/>
      <c r="M50" s="80"/>
      <c r="N50" s="79"/>
      <c r="O50" s="82"/>
      <c r="P50" s="96"/>
      <c r="Q50" s="83"/>
      <c r="R50" s="84"/>
      <c r="S50" s="192"/>
      <c r="U50" s="2">
        <f t="shared" si="0"/>
        <v>0</v>
      </c>
      <c r="V50" s="2">
        <f t="shared" si="1"/>
        <v>0</v>
      </c>
      <c r="W50" s="2">
        <f t="shared" si="2"/>
        <v>0</v>
      </c>
      <c r="X50" s="2">
        <f t="shared" si="3"/>
        <v>0</v>
      </c>
      <c r="Y50" s="2">
        <f t="shared" si="5"/>
        <v>0</v>
      </c>
    </row>
    <row r="51" spans="1:25" x14ac:dyDescent="0.25">
      <c r="A51" s="361">
        <f t="shared" si="4"/>
        <v>45340</v>
      </c>
      <c r="B51" s="28" t="s">
        <v>43</v>
      </c>
      <c r="C51" s="21"/>
      <c r="D51" s="33"/>
      <c r="E51" s="6"/>
      <c r="F51" s="44"/>
      <c r="G51" s="68"/>
      <c r="H51" s="68"/>
      <c r="I51" s="87"/>
      <c r="J51" s="53"/>
      <c r="K51" s="87"/>
      <c r="L51" s="97"/>
      <c r="M51" s="88"/>
      <c r="N51" s="87"/>
      <c r="O51" s="90"/>
      <c r="P51" s="98"/>
      <c r="Q51" s="91"/>
      <c r="R51" s="92"/>
      <c r="S51" s="194"/>
      <c r="U51" s="2">
        <f t="shared" si="0"/>
        <v>0</v>
      </c>
      <c r="V51" s="2">
        <f t="shared" si="1"/>
        <v>0</v>
      </c>
      <c r="W51" s="2">
        <f t="shared" si="2"/>
        <v>0</v>
      </c>
      <c r="X51" s="2">
        <f t="shared" si="3"/>
        <v>0</v>
      </c>
      <c r="Y51" s="2">
        <f t="shared" si="5"/>
        <v>0</v>
      </c>
    </row>
    <row r="52" spans="1:25" x14ac:dyDescent="0.25">
      <c r="A52" s="362">
        <f t="shared" si="4"/>
        <v>45341</v>
      </c>
      <c r="B52" s="26" t="s">
        <v>28</v>
      </c>
      <c r="C52" s="17"/>
      <c r="D52" s="31"/>
      <c r="E52" s="60">
        <v>1</v>
      </c>
      <c r="F52" s="66"/>
      <c r="G52" s="46"/>
      <c r="H52" s="8"/>
      <c r="I52" s="71"/>
      <c r="J52" s="51"/>
      <c r="K52" s="71"/>
      <c r="L52" s="93"/>
      <c r="M52" s="72"/>
      <c r="N52" s="73"/>
      <c r="O52" s="74"/>
      <c r="P52" s="71"/>
      <c r="Q52" s="75"/>
      <c r="R52" s="76"/>
      <c r="S52" s="195"/>
      <c r="U52" s="2">
        <f t="shared" si="0"/>
        <v>0</v>
      </c>
      <c r="V52" s="2">
        <f t="shared" si="1"/>
        <v>0</v>
      </c>
      <c r="W52" s="2">
        <f t="shared" si="2"/>
        <v>0</v>
      </c>
      <c r="X52" s="2">
        <f t="shared" si="3"/>
        <v>0</v>
      </c>
      <c r="Y52" s="2">
        <f t="shared" si="5"/>
        <v>0</v>
      </c>
    </row>
    <row r="53" spans="1:25" x14ac:dyDescent="0.25">
      <c r="A53" s="191">
        <f t="shared" si="4"/>
        <v>45342</v>
      </c>
      <c r="B53" s="27" t="s">
        <v>45</v>
      </c>
      <c r="C53" s="18"/>
      <c r="D53" s="32"/>
      <c r="E53" s="61"/>
      <c r="F53" s="67"/>
      <c r="G53" s="47"/>
      <c r="H53" s="9"/>
      <c r="I53" s="79"/>
      <c r="J53" s="52"/>
      <c r="K53" s="79"/>
      <c r="L53" s="95"/>
      <c r="M53" s="80"/>
      <c r="N53" s="81"/>
      <c r="O53" s="82"/>
      <c r="P53" s="79"/>
      <c r="Q53" s="83"/>
      <c r="R53" s="84"/>
      <c r="S53" s="196"/>
      <c r="U53" s="2">
        <f t="shared" si="0"/>
        <v>0</v>
      </c>
      <c r="V53" s="2">
        <f t="shared" si="1"/>
        <v>0</v>
      </c>
      <c r="W53" s="2">
        <f t="shared" si="2"/>
        <v>0</v>
      </c>
      <c r="X53" s="2">
        <f t="shared" si="3"/>
        <v>0</v>
      </c>
      <c r="Y53" s="2">
        <f t="shared" si="5"/>
        <v>0</v>
      </c>
    </row>
    <row r="54" spans="1:25" x14ac:dyDescent="0.25">
      <c r="A54" s="191">
        <f t="shared" si="4"/>
        <v>45343</v>
      </c>
      <c r="B54" s="27" t="s">
        <v>35</v>
      </c>
      <c r="C54" s="18"/>
      <c r="D54" s="32"/>
      <c r="E54" s="61"/>
      <c r="F54" s="67"/>
      <c r="G54" s="47"/>
      <c r="H54" s="9"/>
      <c r="I54" s="79"/>
      <c r="J54" s="52"/>
      <c r="K54" s="79"/>
      <c r="L54" s="95"/>
      <c r="M54" s="80"/>
      <c r="N54" s="81"/>
      <c r="O54" s="82"/>
      <c r="P54" s="79"/>
      <c r="Q54" s="83"/>
      <c r="R54" s="84"/>
      <c r="S54" s="196"/>
      <c r="U54" s="2">
        <f t="shared" si="0"/>
        <v>0</v>
      </c>
      <c r="V54" s="2">
        <f t="shared" si="1"/>
        <v>0</v>
      </c>
      <c r="W54" s="2">
        <f t="shared" si="2"/>
        <v>0</v>
      </c>
      <c r="X54" s="2">
        <f t="shared" si="3"/>
        <v>0</v>
      </c>
      <c r="Y54" s="2">
        <f t="shared" si="5"/>
        <v>0</v>
      </c>
    </row>
    <row r="55" spans="1:25" x14ac:dyDescent="0.25">
      <c r="A55" s="191">
        <f t="shared" si="4"/>
        <v>45344</v>
      </c>
      <c r="B55" s="29" t="s">
        <v>46</v>
      </c>
      <c r="C55" s="18"/>
      <c r="D55" s="32"/>
      <c r="E55" s="61"/>
      <c r="F55" s="67"/>
      <c r="G55" s="47"/>
      <c r="H55" s="9"/>
      <c r="I55" s="79"/>
      <c r="J55" s="52"/>
      <c r="K55" s="79"/>
      <c r="L55" s="95"/>
      <c r="M55" s="80"/>
      <c r="N55" s="81"/>
      <c r="O55" s="82"/>
      <c r="P55" s="79"/>
      <c r="Q55" s="83"/>
      <c r="R55" s="84"/>
      <c r="S55" s="196"/>
      <c r="U55" s="2">
        <f t="shared" si="0"/>
        <v>0</v>
      </c>
      <c r="V55" s="2">
        <f t="shared" si="1"/>
        <v>0</v>
      </c>
      <c r="W55" s="2">
        <f t="shared" si="2"/>
        <v>0</v>
      </c>
      <c r="X55" s="2">
        <f t="shared" si="3"/>
        <v>0</v>
      </c>
      <c r="Y55" s="2">
        <f t="shared" si="5"/>
        <v>0</v>
      </c>
    </row>
    <row r="56" spans="1:25" x14ac:dyDescent="0.25">
      <c r="A56" s="191">
        <f t="shared" si="4"/>
        <v>45345</v>
      </c>
      <c r="B56" s="27" t="s">
        <v>40</v>
      </c>
      <c r="C56" s="18"/>
      <c r="D56" s="32"/>
      <c r="E56" s="61"/>
      <c r="F56" s="67"/>
      <c r="G56" s="47"/>
      <c r="H56" s="9"/>
      <c r="I56" s="79"/>
      <c r="J56" s="52"/>
      <c r="K56" s="79"/>
      <c r="L56" s="95"/>
      <c r="M56" s="80"/>
      <c r="N56" s="81"/>
      <c r="O56" s="82"/>
      <c r="P56" s="79"/>
      <c r="Q56" s="83"/>
      <c r="R56" s="84"/>
      <c r="S56" s="196"/>
      <c r="U56" s="2">
        <f t="shared" si="0"/>
        <v>0</v>
      </c>
      <c r="V56" s="2">
        <f t="shared" si="1"/>
        <v>0</v>
      </c>
      <c r="W56" s="2">
        <f t="shared" si="2"/>
        <v>0</v>
      </c>
      <c r="X56" s="2">
        <f t="shared" si="3"/>
        <v>0</v>
      </c>
      <c r="Y56" s="2">
        <f t="shared" si="5"/>
        <v>0</v>
      </c>
    </row>
    <row r="57" spans="1:25" x14ac:dyDescent="0.25">
      <c r="A57" s="191">
        <f t="shared" si="4"/>
        <v>45346</v>
      </c>
      <c r="B57" s="27" t="s">
        <v>41</v>
      </c>
      <c r="C57" s="18"/>
      <c r="D57" s="32"/>
      <c r="E57" s="61"/>
      <c r="F57" s="67"/>
      <c r="G57" s="47"/>
      <c r="H57" s="9"/>
      <c r="I57" s="79"/>
      <c r="J57" s="52"/>
      <c r="K57" s="79"/>
      <c r="L57" s="95"/>
      <c r="M57" s="80"/>
      <c r="N57" s="81"/>
      <c r="O57" s="82"/>
      <c r="P57" s="79"/>
      <c r="Q57" s="83"/>
      <c r="R57" s="84"/>
      <c r="S57" s="196"/>
      <c r="U57" s="2">
        <f t="shared" si="0"/>
        <v>0</v>
      </c>
      <c r="V57" s="2">
        <f t="shared" si="1"/>
        <v>0</v>
      </c>
      <c r="W57" s="2">
        <f t="shared" si="2"/>
        <v>0</v>
      </c>
      <c r="X57" s="2">
        <f t="shared" si="3"/>
        <v>0</v>
      </c>
      <c r="Y57" s="2">
        <f t="shared" si="5"/>
        <v>0</v>
      </c>
    </row>
    <row r="58" spans="1:25" x14ac:dyDescent="0.25">
      <c r="A58" s="193">
        <f t="shared" si="4"/>
        <v>45347</v>
      </c>
      <c r="B58" s="28" t="s">
        <v>43</v>
      </c>
      <c r="C58" s="21"/>
      <c r="D58" s="33"/>
      <c r="E58" s="62"/>
      <c r="F58" s="68"/>
      <c r="G58" s="48"/>
      <c r="H58" s="10"/>
      <c r="I58" s="87"/>
      <c r="J58" s="53"/>
      <c r="K58" s="87"/>
      <c r="L58" s="97"/>
      <c r="M58" s="88"/>
      <c r="N58" s="89"/>
      <c r="O58" s="90"/>
      <c r="P58" s="87"/>
      <c r="Q58" s="91"/>
      <c r="R58" s="92"/>
      <c r="S58" s="197"/>
      <c r="U58" s="2">
        <f t="shared" si="0"/>
        <v>0</v>
      </c>
      <c r="V58" s="2">
        <f t="shared" si="1"/>
        <v>0</v>
      </c>
      <c r="W58" s="2">
        <f t="shared" si="2"/>
        <v>0</v>
      </c>
      <c r="X58" s="2">
        <f t="shared" si="3"/>
        <v>0</v>
      </c>
      <c r="Y58" s="2">
        <f t="shared" si="5"/>
        <v>0</v>
      </c>
    </row>
    <row r="59" spans="1:25" x14ac:dyDescent="0.25">
      <c r="A59" s="189">
        <f t="shared" si="4"/>
        <v>45348</v>
      </c>
      <c r="B59" s="26" t="s">
        <v>28</v>
      </c>
      <c r="C59" s="17"/>
      <c r="D59" s="31"/>
      <c r="E59" s="60">
        <v>2</v>
      </c>
      <c r="F59" s="66"/>
      <c r="G59" s="66"/>
      <c r="H59" s="8"/>
      <c r="I59" s="69"/>
      <c r="J59" s="51"/>
      <c r="K59" s="70"/>
      <c r="L59" s="71"/>
      <c r="M59" s="72"/>
      <c r="N59" s="71"/>
      <c r="O59" s="74"/>
      <c r="P59" s="71"/>
      <c r="Q59" s="71"/>
      <c r="R59" s="76"/>
      <c r="S59" s="190"/>
      <c r="U59" s="2">
        <f t="shared" si="0"/>
        <v>0</v>
      </c>
      <c r="V59" s="2">
        <f t="shared" si="1"/>
        <v>0</v>
      </c>
      <c r="W59" s="2">
        <f t="shared" si="2"/>
        <v>0</v>
      </c>
      <c r="X59" s="2">
        <f t="shared" si="3"/>
        <v>0</v>
      </c>
      <c r="Y59" s="2">
        <f t="shared" si="5"/>
        <v>0</v>
      </c>
    </row>
    <row r="60" spans="1:25" x14ac:dyDescent="0.25">
      <c r="A60" s="191">
        <f t="shared" si="4"/>
        <v>45349</v>
      </c>
      <c r="B60" s="27" t="s">
        <v>45</v>
      </c>
      <c r="C60" s="18"/>
      <c r="D60" s="32"/>
      <c r="E60" s="61"/>
      <c r="F60" s="67"/>
      <c r="G60" s="67"/>
      <c r="H60" s="9"/>
      <c r="I60" s="77"/>
      <c r="J60" s="52"/>
      <c r="K60" s="78"/>
      <c r="L60" s="79"/>
      <c r="M60" s="80"/>
      <c r="N60" s="79"/>
      <c r="O60" s="82"/>
      <c r="P60" s="79"/>
      <c r="Q60" s="79"/>
      <c r="R60" s="84"/>
      <c r="S60" s="192"/>
      <c r="U60" s="2">
        <f t="shared" si="0"/>
        <v>0</v>
      </c>
      <c r="V60" s="2">
        <f t="shared" si="1"/>
        <v>0</v>
      </c>
      <c r="W60" s="2">
        <f t="shared" si="2"/>
        <v>0</v>
      </c>
      <c r="X60" s="2">
        <f t="shared" si="3"/>
        <v>0</v>
      </c>
      <c r="Y60" s="2">
        <f t="shared" si="5"/>
        <v>0</v>
      </c>
    </row>
    <row r="61" spans="1:25" x14ac:dyDescent="0.25">
      <c r="A61" s="191">
        <f t="shared" si="4"/>
        <v>45350</v>
      </c>
      <c r="B61" s="27" t="s">
        <v>35</v>
      </c>
      <c r="C61" s="18"/>
      <c r="D61" s="32"/>
      <c r="E61" s="61"/>
      <c r="F61" s="67"/>
      <c r="G61" s="67"/>
      <c r="H61" s="9"/>
      <c r="I61" s="77"/>
      <c r="J61" s="52"/>
      <c r="K61" s="78"/>
      <c r="L61" s="79"/>
      <c r="M61" s="80"/>
      <c r="N61" s="79"/>
      <c r="O61" s="82"/>
      <c r="P61" s="79"/>
      <c r="Q61" s="79"/>
      <c r="R61" s="84"/>
      <c r="S61" s="192"/>
      <c r="U61" s="2">
        <f t="shared" si="0"/>
        <v>0</v>
      </c>
      <c r="V61" s="2">
        <f t="shared" si="1"/>
        <v>0</v>
      </c>
      <c r="W61" s="2">
        <f t="shared" si="2"/>
        <v>0</v>
      </c>
      <c r="X61" s="2">
        <f t="shared" si="3"/>
        <v>0</v>
      </c>
      <c r="Y61" s="2">
        <f t="shared" si="5"/>
        <v>0</v>
      </c>
    </row>
    <row r="62" spans="1:25" x14ac:dyDescent="0.25">
      <c r="A62" s="191">
        <f t="shared" si="4"/>
        <v>45351</v>
      </c>
      <c r="B62" s="27" t="s">
        <v>46</v>
      </c>
      <c r="C62" s="18"/>
      <c r="D62" s="32"/>
      <c r="E62" s="61"/>
      <c r="F62" s="67"/>
      <c r="G62" s="67"/>
      <c r="H62" s="9"/>
      <c r="I62" s="77"/>
      <c r="J62" s="52"/>
      <c r="K62" s="78"/>
      <c r="L62" s="79"/>
      <c r="M62" s="80"/>
      <c r="N62" s="79"/>
      <c r="O62" s="82"/>
      <c r="P62" s="79"/>
      <c r="Q62" s="79"/>
      <c r="R62" s="84"/>
      <c r="S62" s="192"/>
      <c r="U62" s="2">
        <f t="shared" si="0"/>
        <v>0</v>
      </c>
      <c r="V62" s="2">
        <f t="shared" si="1"/>
        <v>0</v>
      </c>
      <c r="W62" s="2">
        <f t="shared" si="2"/>
        <v>0</v>
      </c>
      <c r="X62" s="2">
        <f t="shared" si="3"/>
        <v>0</v>
      </c>
      <c r="Y62" s="2">
        <f t="shared" si="5"/>
        <v>0</v>
      </c>
    </row>
    <row r="63" spans="1:25" x14ac:dyDescent="0.25">
      <c r="A63" s="191">
        <f t="shared" si="4"/>
        <v>45352</v>
      </c>
      <c r="B63" s="27" t="s">
        <v>40</v>
      </c>
      <c r="C63" s="18"/>
      <c r="D63" s="32"/>
      <c r="E63" s="61"/>
      <c r="F63" s="67"/>
      <c r="G63" s="67"/>
      <c r="H63" s="9"/>
      <c r="I63" s="77"/>
      <c r="J63" s="52"/>
      <c r="K63" s="78"/>
      <c r="L63" s="79"/>
      <c r="M63" s="80"/>
      <c r="N63" s="79"/>
      <c r="O63" s="82"/>
      <c r="P63" s="79"/>
      <c r="Q63" s="79"/>
      <c r="R63" s="84"/>
      <c r="S63" s="192"/>
      <c r="U63" s="2">
        <f t="shared" si="0"/>
        <v>0</v>
      </c>
      <c r="V63" s="2">
        <f t="shared" si="1"/>
        <v>0</v>
      </c>
      <c r="W63" s="2">
        <f t="shared" si="2"/>
        <v>0</v>
      </c>
      <c r="X63" s="2">
        <f t="shared" si="3"/>
        <v>0</v>
      </c>
      <c r="Y63" s="2">
        <f t="shared" si="5"/>
        <v>0</v>
      </c>
    </row>
    <row r="64" spans="1:25" x14ac:dyDescent="0.25">
      <c r="A64" s="191">
        <f t="shared" si="4"/>
        <v>45353</v>
      </c>
      <c r="B64" s="27" t="s">
        <v>41</v>
      </c>
      <c r="C64" s="18"/>
      <c r="D64" s="32"/>
      <c r="E64" s="61"/>
      <c r="F64" s="67"/>
      <c r="G64" s="67"/>
      <c r="H64" s="9"/>
      <c r="I64" s="77"/>
      <c r="J64" s="52"/>
      <c r="K64" s="78"/>
      <c r="L64" s="79"/>
      <c r="M64" s="80"/>
      <c r="N64" s="79"/>
      <c r="O64" s="82"/>
      <c r="P64" s="79"/>
      <c r="Q64" s="79"/>
      <c r="R64" s="84"/>
      <c r="S64" s="192"/>
      <c r="U64" s="2">
        <f t="shared" si="0"/>
        <v>0</v>
      </c>
      <c r="V64" s="2">
        <f t="shared" si="1"/>
        <v>0</v>
      </c>
      <c r="W64" s="2">
        <f t="shared" si="2"/>
        <v>0</v>
      </c>
      <c r="X64" s="2">
        <f t="shared" si="3"/>
        <v>0</v>
      </c>
      <c r="Y64" s="2">
        <f t="shared" si="5"/>
        <v>0</v>
      </c>
    </row>
    <row r="65" spans="1:25" x14ac:dyDescent="0.25">
      <c r="A65" s="361">
        <f t="shared" si="4"/>
        <v>45354</v>
      </c>
      <c r="B65" s="28" t="s">
        <v>43</v>
      </c>
      <c r="C65" s="21"/>
      <c r="D65" s="33"/>
      <c r="E65" s="62"/>
      <c r="F65" s="68"/>
      <c r="G65" s="68"/>
      <c r="H65" s="10"/>
      <c r="I65" s="85"/>
      <c r="J65" s="53"/>
      <c r="K65" s="86"/>
      <c r="L65" s="87"/>
      <c r="M65" s="88"/>
      <c r="N65" s="87"/>
      <c r="O65" s="90"/>
      <c r="P65" s="87"/>
      <c r="Q65" s="87"/>
      <c r="R65" s="92"/>
      <c r="S65" s="194"/>
      <c r="U65" s="2">
        <f t="shared" si="0"/>
        <v>0</v>
      </c>
      <c r="V65" s="2">
        <f t="shared" si="1"/>
        <v>0</v>
      </c>
      <c r="W65" s="2">
        <f t="shared" si="2"/>
        <v>0</v>
      </c>
      <c r="X65" s="2">
        <f t="shared" si="3"/>
        <v>0</v>
      </c>
      <c r="Y65" s="2">
        <f t="shared" si="5"/>
        <v>0</v>
      </c>
    </row>
    <row r="66" spans="1:25" x14ac:dyDescent="0.25">
      <c r="A66" s="362">
        <f t="shared" si="4"/>
        <v>45355</v>
      </c>
      <c r="B66" s="26" t="s">
        <v>28</v>
      </c>
      <c r="C66" s="17"/>
      <c r="D66" s="31"/>
      <c r="E66" s="4">
        <v>3</v>
      </c>
      <c r="F66" s="42"/>
      <c r="G66" s="46"/>
      <c r="H66" s="66"/>
      <c r="I66" s="69"/>
      <c r="J66" s="51"/>
      <c r="K66" s="70"/>
      <c r="L66" s="93"/>
      <c r="M66" s="72"/>
      <c r="N66" s="73"/>
      <c r="O66" s="74"/>
      <c r="P66" s="71"/>
      <c r="Q66" s="71"/>
      <c r="R66" s="71"/>
      <c r="S66" s="195"/>
      <c r="U66" s="2">
        <f t="shared" si="0"/>
        <v>0</v>
      </c>
      <c r="V66" s="2">
        <f t="shared" si="1"/>
        <v>0</v>
      </c>
      <c r="W66" s="2">
        <f t="shared" si="2"/>
        <v>0</v>
      </c>
      <c r="X66" s="2">
        <f t="shared" si="3"/>
        <v>0</v>
      </c>
      <c r="Y66" s="2">
        <f t="shared" si="5"/>
        <v>0</v>
      </c>
    </row>
    <row r="67" spans="1:25" x14ac:dyDescent="0.25">
      <c r="A67" s="191">
        <f t="shared" si="4"/>
        <v>45356</v>
      </c>
      <c r="B67" s="27" t="s">
        <v>45</v>
      </c>
      <c r="C67" s="18"/>
      <c r="D67" s="32"/>
      <c r="E67" s="4"/>
      <c r="F67" s="43"/>
      <c r="G67" s="47"/>
      <c r="H67" s="67"/>
      <c r="I67" s="77"/>
      <c r="J67" s="52"/>
      <c r="K67" s="78"/>
      <c r="L67" s="95"/>
      <c r="M67" s="80"/>
      <c r="N67" s="81"/>
      <c r="O67" s="82"/>
      <c r="P67" s="79"/>
      <c r="Q67" s="79"/>
      <c r="R67" s="79"/>
      <c r="S67" s="196"/>
      <c r="U67" s="2">
        <f t="shared" si="0"/>
        <v>0</v>
      </c>
      <c r="V67" s="2">
        <f t="shared" si="1"/>
        <v>0</v>
      </c>
      <c r="W67" s="2">
        <f t="shared" si="2"/>
        <v>0</v>
      </c>
      <c r="X67" s="2">
        <f t="shared" si="3"/>
        <v>0</v>
      </c>
      <c r="Y67" s="2">
        <f t="shared" si="5"/>
        <v>0</v>
      </c>
    </row>
    <row r="68" spans="1:25" x14ac:dyDescent="0.25">
      <c r="A68" s="191">
        <f t="shared" si="4"/>
        <v>45357</v>
      </c>
      <c r="B68" s="27" t="s">
        <v>35</v>
      </c>
      <c r="C68" s="18"/>
      <c r="D68" s="32"/>
      <c r="E68" s="4"/>
      <c r="F68" s="43"/>
      <c r="G68" s="47"/>
      <c r="H68" s="67"/>
      <c r="I68" s="77"/>
      <c r="J68" s="52"/>
      <c r="K68" s="78"/>
      <c r="L68" s="95"/>
      <c r="M68" s="80"/>
      <c r="N68" s="81"/>
      <c r="O68" s="82"/>
      <c r="P68" s="79"/>
      <c r="Q68" s="79"/>
      <c r="R68" s="79"/>
      <c r="S68" s="196"/>
      <c r="U68" s="2">
        <f t="shared" ref="U68:U131" si="6">COUNTIF(F68:S68,"POD 1")</f>
        <v>0</v>
      </c>
      <c r="V68" s="2">
        <f t="shared" ref="V68:V131" si="7">COUNTIF(F68:S68,"POD 2")</f>
        <v>0</v>
      </c>
      <c r="W68" s="2">
        <f t="shared" ref="W68:W131" si="8">COUNTIF(F68:S68,"Back-up")</f>
        <v>0</v>
      </c>
      <c r="X68" s="2">
        <f t="shared" ref="X68:X131" si="9">COUNTIF(F68:S68,"Outreach")+COUNTIF(F68:S68,"Outreach/QF")</f>
        <v>0</v>
      </c>
      <c r="Y68" s="2">
        <f t="shared" si="5"/>
        <v>0</v>
      </c>
    </row>
    <row r="69" spans="1:25" x14ac:dyDescent="0.25">
      <c r="A69" s="191">
        <f t="shared" ref="A69:A132" si="10">A68+1</f>
        <v>45358</v>
      </c>
      <c r="B69" s="27" t="s">
        <v>46</v>
      </c>
      <c r="C69" s="18"/>
      <c r="D69" s="32"/>
      <c r="E69" s="4"/>
      <c r="F69" s="43"/>
      <c r="G69" s="47"/>
      <c r="H69" s="67"/>
      <c r="I69" s="79"/>
      <c r="J69" s="52"/>
      <c r="K69" s="78"/>
      <c r="L69" s="95"/>
      <c r="M69" s="80"/>
      <c r="N69" s="81"/>
      <c r="O69" s="82"/>
      <c r="P69" s="79"/>
      <c r="Q69" s="79"/>
      <c r="R69" s="79"/>
      <c r="S69" s="196"/>
      <c r="U69" s="2">
        <f t="shared" si="6"/>
        <v>0</v>
      </c>
      <c r="V69" s="2">
        <f t="shared" si="7"/>
        <v>0</v>
      </c>
      <c r="W69" s="2">
        <f t="shared" si="8"/>
        <v>0</v>
      </c>
      <c r="X69" s="2">
        <f t="shared" si="9"/>
        <v>0</v>
      </c>
      <c r="Y69" s="2">
        <f t="shared" ref="Y69:Y132" si="11">COUNTIF(F69:S69,"CST")</f>
        <v>0</v>
      </c>
    </row>
    <row r="70" spans="1:25" x14ac:dyDescent="0.25">
      <c r="A70" s="191">
        <f t="shared" si="10"/>
        <v>45359</v>
      </c>
      <c r="B70" s="27" t="s">
        <v>40</v>
      </c>
      <c r="C70" s="18"/>
      <c r="D70" s="32"/>
      <c r="E70" s="4"/>
      <c r="F70" s="43"/>
      <c r="G70" s="47"/>
      <c r="H70" s="67"/>
      <c r="I70" s="79"/>
      <c r="J70" s="52"/>
      <c r="K70" s="78"/>
      <c r="L70" s="95"/>
      <c r="M70" s="80"/>
      <c r="N70" s="81"/>
      <c r="O70" s="82"/>
      <c r="P70" s="79"/>
      <c r="Q70" s="79"/>
      <c r="R70" s="79"/>
      <c r="S70" s="196"/>
      <c r="U70" s="2">
        <f t="shared" si="6"/>
        <v>0</v>
      </c>
      <c r="V70" s="2">
        <f t="shared" si="7"/>
        <v>0</v>
      </c>
      <c r="W70" s="2">
        <f t="shared" si="8"/>
        <v>0</v>
      </c>
      <c r="X70" s="2">
        <f t="shared" si="9"/>
        <v>0</v>
      </c>
      <c r="Y70" s="2">
        <f t="shared" si="11"/>
        <v>0</v>
      </c>
    </row>
    <row r="71" spans="1:25" x14ac:dyDescent="0.25">
      <c r="A71" s="191">
        <f t="shared" si="10"/>
        <v>45360</v>
      </c>
      <c r="B71" s="27" t="s">
        <v>41</v>
      </c>
      <c r="C71" s="18"/>
      <c r="D71" s="32"/>
      <c r="E71" s="4"/>
      <c r="F71" s="43"/>
      <c r="G71" s="47"/>
      <c r="H71" s="67"/>
      <c r="I71" s="79"/>
      <c r="J71" s="52"/>
      <c r="K71" s="78"/>
      <c r="L71" s="95"/>
      <c r="M71" s="80"/>
      <c r="N71" s="81"/>
      <c r="O71" s="82"/>
      <c r="P71" s="79"/>
      <c r="Q71" s="79"/>
      <c r="R71" s="79"/>
      <c r="S71" s="196"/>
      <c r="U71" s="2">
        <f t="shared" si="6"/>
        <v>0</v>
      </c>
      <c r="V71" s="2">
        <f t="shared" si="7"/>
        <v>0</v>
      </c>
      <c r="W71" s="2">
        <f t="shared" si="8"/>
        <v>0</v>
      </c>
      <c r="X71" s="2">
        <f t="shared" si="9"/>
        <v>0</v>
      </c>
      <c r="Y71" s="2">
        <f t="shared" si="11"/>
        <v>0</v>
      </c>
    </row>
    <row r="72" spans="1:25" x14ac:dyDescent="0.25">
      <c r="A72" s="361">
        <f t="shared" si="10"/>
        <v>45361</v>
      </c>
      <c r="B72" s="28" t="s">
        <v>43</v>
      </c>
      <c r="C72" s="21"/>
      <c r="D72" s="33"/>
      <c r="E72" s="6"/>
      <c r="F72" s="44"/>
      <c r="G72" s="48"/>
      <c r="H72" s="68"/>
      <c r="I72" s="87"/>
      <c r="J72" s="53"/>
      <c r="K72" s="86"/>
      <c r="L72" s="97"/>
      <c r="M72" s="88"/>
      <c r="N72" s="89"/>
      <c r="O72" s="90"/>
      <c r="P72" s="87"/>
      <c r="Q72" s="87"/>
      <c r="R72" s="87"/>
      <c r="S72" s="197"/>
      <c r="U72" s="2">
        <f t="shared" si="6"/>
        <v>0</v>
      </c>
      <c r="V72" s="2">
        <f t="shared" si="7"/>
        <v>0</v>
      </c>
      <c r="W72" s="2">
        <f t="shared" si="8"/>
        <v>0</v>
      </c>
      <c r="X72" s="2">
        <f t="shared" si="9"/>
        <v>0</v>
      </c>
      <c r="Y72" s="2">
        <f t="shared" si="11"/>
        <v>0</v>
      </c>
    </row>
    <row r="73" spans="1:25" x14ac:dyDescent="0.25">
      <c r="A73" s="362">
        <f t="shared" si="10"/>
        <v>45362</v>
      </c>
      <c r="B73" s="26" t="s">
        <v>28</v>
      </c>
      <c r="C73" s="17"/>
      <c r="D73" s="31"/>
      <c r="E73" s="4">
        <v>4</v>
      </c>
      <c r="F73" s="42"/>
      <c r="G73" s="66"/>
      <c r="H73" s="66"/>
      <c r="I73" s="71"/>
      <c r="J73" s="51"/>
      <c r="K73" s="71"/>
      <c r="L73" s="93"/>
      <c r="M73" s="72"/>
      <c r="N73" s="71"/>
      <c r="O73" s="74"/>
      <c r="P73" s="94"/>
      <c r="Q73" s="75"/>
      <c r="R73" s="76"/>
      <c r="S73" s="190"/>
      <c r="U73" s="2">
        <f t="shared" si="6"/>
        <v>0</v>
      </c>
      <c r="V73" s="2">
        <f t="shared" si="7"/>
        <v>0</v>
      </c>
      <c r="W73" s="2">
        <f t="shared" si="8"/>
        <v>0</v>
      </c>
      <c r="X73" s="2">
        <f t="shared" si="9"/>
        <v>0</v>
      </c>
      <c r="Y73" s="2">
        <f t="shared" si="11"/>
        <v>0</v>
      </c>
    </row>
    <row r="74" spans="1:25" x14ac:dyDescent="0.25">
      <c r="A74" s="191">
        <f t="shared" si="10"/>
        <v>45363</v>
      </c>
      <c r="B74" s="27" t="s">
        <v>45</v>
      </c>
      <c r="C74" s="18"/>
      <c r="D74" s="32"/>
      <c r="E74" s="4"/>
      <c r="F74" s="42"/>
      <c r="G74" s="67"/>
      <c r="H74" s="67"/>
      <c r="I74" s="79"/>
      <c r="J74" s="52"/>
      <c r="K74" s="79"/>
      <c r="L74" s="95"/>
      <c r="M74" s="80"/>
      <c r="N74" s="79"/>
      <c r="O74" s="82"/>
      <c r="P74" s="96"/>
      <c r="Q74" s="83"/>
      <c r="R74" s="84"/>
      <c r="S74" s="192"/>
      <c r="U74" s="2">
        <f t="shared" si="6"/>
        <v>0</v>
      </c>
      <c r="V74" s="2">
        <f t="shared" si="7"/>
        <v>0</v>
      </c>
      <c r="W74" s="2">
        <f t="shared" si="8"/>
        <v>0</v>
      </c>
      <c r="X74" s="2">
        <f t="shared" si="9"/>
        <v>0</v>
      </c>
      <c r="Y74" s="2">
        <f t="shared" si="11"/>
        <v>0</v>
      </c>
    </row>
    <row r="75" spans="1:25" x14ac:dyDescent="0.25">
      <c r="A75" s="191">
        <f t="shared" si="10"/>
        <v>45364</v>
      </c>
      <c r="B75" s="27" t="s">
        <v>35</v>
      </c>
      <c r="C75" s="18"/>
      <c r="D75" s="32"/>
      <c r="E75" s="4"/>
      <c r="F75" s="42"/>
      <c r="G75" s="67"/>
      <c r="H75" s="67"/>
      <c r="I75" s="79"/>
      <c r="J75" s="52"/>
      <c r="K75" s="79"/>
      <c r="L75" s="95"/>
      <c r="M75" s="80"/>
      <c r="N75" s="79"/>
      <c r="O75" s="82"/>
      <c r="P75" s="96"/>
      <c r="Q75" s="83"/>
      <c r="R75" s="84"/>
      <c r="S75" s="192"/>
      <c r="U75" s="2">
        <f t="shared" si="6"/>
        <v>0</v>
      </c>
      <c r="V75" s="2">
        <f t="shared" si="7"/>
        <v>0</v>
      </c>
      <c r="W75" s="2">
        <f t="shared" si="8"/>
        <v>0</v>
      </c>
      <c r="X75" s="2">
        <f t="shared" si="9"/>
        <v>0</v>
      </c>
      <c r="Y75" s="2">
        <f t="shared" si="11"/>
        <v>0</v>
      </c>
    </row>
    <row r="76" spans="1:25" x14ac:dyDescent="0.25">
      <c r="A76" s="191">
        <f t="shared" si="10"/>
        <v>45365</v>
      </c>
      <c r="B76" s="27" t="s">
        <v>46</v>
      </c>
      <c r="C76" s="18"/>
      <c r="D76" s="32"/>
      <c r="E76" s="4"/>
      <c r="F76" s="42"/>
      <c r="G76" s="67"/>
      <c r="H76" s="67"/>
      <c r="I76" s="79"/>
      <c r="J76" s="52"/>
      <c r="K76" s="79"/>
      <c r="L76" s="95"/>
      <c r="M76" s="80"/>
      <c r="N76" s="79"/>
      <c r="O76" s="82"/>
      <c r="P76" s="96"/>
      <c r="Q76" s="83"/>
      <c r="R76" s="84"/>
      <c r="S76" s="192"/>
      <c r="U76" s="2">
        <f t="shared" si="6"/>
        <v>0</v>
      </c>
      <c r="V76" s="2">
        <f t="shared" si="7"/>
        <v>0</v>
      </c>
      <c r="W76" s="2">
        <f t="shared" si="8"/>
        <v>0</v>
      </c>
      <c r="X76" s="2">
        <f t="shared" si="9"/>
        <v>0</v>
      </c>
      <c r="Y76" s="2">
        <f t="shared" si="11"/>
        <v>0</v>
      </c>
    </row>
    <row r="77" spans="1:25" x14ac:dyDescent="0.25">
      <c r="A77" s="191">
        <f t="shared" si="10"/>
        <v>45366</v>
      </c>
      <c r="B77" s="27" t="s">
        <v>40</v>
      </c>
      <c r="C77" s="18"/>
      <c r="D77" s="32"/>
      <c r="E77" s="4"/>
      <c r="F77" s="43"/>
      <c r="G77" s="67"/>
      <c r="H77" s="67"/>
      <c r="I77" s="79"/>
      <c r="J77" s="52"/>
      <c r="K77" s="79"/>
      <c r="L77" s="95"/>
      <c r="M77" s="80"/>
      <c r="N77" s="79"/>
      <c r="O77" s="82"/>
      <c r="P77" s="96"/>
      <c r="Q77" s="83"/>
      <c r="R77" s="84"/>
      <c r="S77" s="192"/>
      <c r="U77" s="2">
        <f t="shared" si="6"/>
        <v>0</v>
      </c>
      <c r="V77" s="2">
        <f t="shared" si="7"/>
        <v>0</v>
      </c>
      <c r="W77" s="2">
        <f t="shared" si="8"/>
        <v>0</v>
      </c>
      <c r="X77" s="2">
        <f t="shared" si="9"/>
        <v>0</v>
      </c>
      <c r="Y77" s="2">
        <f t="shared" si="11"/>
        <v>0</v>
      </c>
    </row>
    <row r="78" spans="1:25" x14ac:dyDescent="0.25">
      <c r="A78" s="191">
        <f t="shared" si="10"/>
        <v>45367</v>
      </c>
      <c r="B78" s="27" t="s">
        <v>41</v>
      </c>
      <c r="C78" s="18"/>
      <c r="D78" s="32"/>
      <c r="E78" s="4"/>
      <c r="F78" s="43"/>
      <c r="G78" s="67"/>
      <c r="H78" s="67"/>
      <c r="I78" s="79"/>
      <c r="J78" s="52"/>
      <c r="K78" s="79"/>
      <c r="L78" s="95"/>
      <c r="M78" s="80"/>
      <c r="N78" s="79"/>
      <c r="O78" s="82"/>
      <c r="P78" s="96"/>
      <c r="Q78" s="83"/>
      <c r="R78" s="84"/>
      <c r="S78" s="192"/>
      <c r="U78" s="2">
        <f t="shared" si="6"/>
        <v>0</v>
      </c>
      <c r="V78" s="2">
        <f t="shared" si="7"/>
        <v>0</v>
      </c>
      <c r="W78" s="2">
        <f t="shared" si="8"/>
        <v>0</v>
      </c>
      <c r="X78" s="2">
        <f t="shared" si="9"/>
        <v>0</v>
      </c>
      <c r="Y78" s="2">
        <f t="shared" si="11"/>
        <v>0</v>
      </c>
    </row>
    <row r="79" spans="1:25" x14ac:dyDescent="0.25">
      <c r="A79" s="361">
        <f t="shared" si="10"/>
        <v>45368</v>
      </c>
      <c r="B79" s="28" t="s">
        <v>43</v>
      </c>
      <c r="C79" s="21"/>
      <c r="D79" s="33"/>
      <c r="E79" s="6"/>
      <c r="F79" s="44"/>
      <c r="G79" s="68"/>
      <c r="H79" s="68"/>
      <c r="I79" s="87"/>
      <c r="J79" s="53"/>
      <c r="K79" s="87"/>
      <c r="L79" s="97"/>
      <c r="M79" s="88"/>
      <c r="N79" s="87"/>
      <c r="O79" s="90"/>
      <c r="P79" s="98"/>
      <c r="Q79" s="91"/>
      <c r="R79" s="92"/>
      <c r="S79" s="194"/>
      <c r="U79" s="2">
        <f t="shared" si="6"/>
        <v>0</v>
      </c>
      <c r="V79" s="2">
        <f t="shared" si="7"/>
        <v>0</v>
      </c>
      <c r="W79" s="2">
        <f t="shared" si="8"/>
        <v>0</v>
      </c>
      <c r="X79" s="2">
        <f t="shared" si="9"/>
        <v>0</v>
      </c>
      <c r="Y79" s="2">
        <f t="shared" si="11"/>
        <v>0</v>
      </c>
    </row>
    <row r="80" spans="1:25" x14ac:dyDescent="0.25">
      <c r="A80" s="362">
        <f t="shared" si="10"/>
        <v>45369</v>
      </c>
      <c r="B80" s="26" t="s">
        <v>28</v>
      </c>
      <c r="C80" s="17"/>
      <c r="D80" s="31"/>
      <c r="E80" s="60">
        <v>1</v>
      </c>
      <c r="F80" s="66"/>
      <c r="G80" s="46"/>
      <c r="H80" s="8"/>
      <c r="I80" s="71"/>
      <c r="J80" s="51"/>
      <c r="K80" s="71"/>
      <c r="L80" s="93"/>
      <c r="M80" s="72"/>
      <c r="N80" s="73"/>
      <c r="O80" s="74"/>
      <c r="P80" s="71"/>
      <c r="Q80" s="75"/>
      <c r="R80" s="76"/>
      <c r="S80" s="195"/>
      <c r="U80" s="2">
        <f t="shared" si="6"/>
        <v>0</v>
      </c>
      <c r="V80" s="2">
        <f t="shared" si="7"/>
        <v>0</v>
      </c>
      <c r="W80" s="2">
        <f t="shared" si="8"/>
        <v>0</v>
      </c>
      <c r="X80" s="2">
        <f t="shared" si="9"/>
        <v>0</v>
      </c>
      <c r="Y80" s="2">
        <f t="shared" si="11"/>
        <v>0</v>
      </c>
    </row>
    <row r="81" spans="1:25" x14ac:dyDescent="0.25">
      <c r="A81" s="191">
        <f t="shared" si="10"/>
        <v>45370</v>
      </c>
      <c r="B81" s="27" t="s">
        <v>45</v>
      </c>
      <c r="C81" s="18"/>
      <c r="D81" s="32"/>
      <c r="E81" s="61"/>
      <c r="F81" s="67"/>
      <c r="G81" s="47"/>
      <c r="H81" s="9"/>
      <c r="I81" s="79"/>
      <c r="J81" s="52"/>
      <c r="K81" s="79"/>
      <c r="L81" s="95"/>
      <c r="M81" s="80"/>
      <c r="N81" s="81"/>
      <c r="O81" s="82"/>
      <c r="P81" s="79"/>
      <c r="Q81" s="83"/>
      <c r="R81" s="84"/>
      <c r="S81" s="196"/>
      <c r="U81" s="2">
        <f t="shared" si="6"/>
        <v>0</v>
      </c>
      <c r="V81" s="2">
        <f t="shared" si="7"/>
        <v>0</v>
      </c>
      <c r="W81" s="2">
        <f t="shared" si="8"/>
        <v>0</v>
      </c>
      <c r="X81" s="2">
        <f t="shared" si="9"/>
        <v>0</v>
      </c>
      <c r="Y81" s="2">
        <f t="shared" si="11"/>
        <v>0</v>
      </c>
    </row>
    <row r="82" spans="1:25" x14ac:dyDescent="0.25">
      <c r="A82" s="191">
        <f t="shared" si="10"/>
        <v>45371</v>
      </c>
      <c r="B82" s="27" t="s">
        <v>35</v>
      </c>
      <c r="C82" s="18"/>
      <c r="D82" s="32"/>
      <c r="E82" s="61"/>
      <c r="F82" s="67"/>
      <c r="G82" s="47"/>
      <c r="H82" s="9"/>
      <c r="I82" s="79"/>
      <c r="J82" s="52"/>
      <c r="K82" s="79"/>
      <c r="L82" s="95"/>
      <c r="M82" s="80"/>
      <c r="N82" s="81"/>
      <c r="O82" s="82"/>
      <c r="P82" s="79"/>
      <c r="Q82" s="83"/>
      <c r="R82" s="84"/>
      <c r="S82" s="196"/>
      <c r="U82" s="2">
        <f t="shared" si="6"/>
        <v>0</v>
      </c>
      <c r="V82" s="2">
        <f t="shared" si="7"/>
        <v>0</v>
      </c>
      <c r="W82" s="2">
        <f t="shared" si="8"/>
        <v>0</v>
      </c>
      <c r="X82" s="2">
        <f t="shared" si="9"/>
        <v>0</v>
      </c>
      <c r="Y82" s="2">
        <f t="shared" si="11"/>
        <v>0</v>
      </c>
    </row>
    <row r="83" spans="1:25" x14ac:dyDescent="0.25">
      <c r="A83" s="191">
        <f t="shared" si="10"/>
        <v>45372</v>
      </c>
      <c r="B83" s="29" t="s">
        <v>46</v>
      </c>
      <c r="C83" s="18"/>
      <c r="D83" s="32"/>
      <c r="E83" s="61"/>
      <c r="F83" s="67"/>
      <c r="G83" s="47"/>
      <c r="H83" s="9"/>
      <c r="I83" s="79"/>
      <c r="J83" s="52"/>
      <c r="K83" s="79"/>
      <c r="L83" s="95"/>
      <c r="M83" s="80"/>
      <c r="N83" s="81"/>
      <c r="O83" s="82"/>
      <c r="P83" s="79"/>
      <c r="Q83" s="83"/>
      <c r="R83" s="84"/>
      <c r="S83" s="196"/>
      <c r="U83" s="2">
        <f t="shared" si="6"/>
        <v>0</v>
      </c>
      <c r="V83" s="2">
        <f t="shared" si="7"/>
        <v>0</v>
      </c>
      <c r="W83" s="2">
        <f t="shared" si="8"/>
        <v>0</v>
      </c>
      <c r="X83" s="2">
        <f t="shared" si="9"/>
        <v>0</v>
      </c>
      <c r="Y83" s="2">
        <f t="shared" si="11"/>
        <v>0</v>
      </c>
    </row>
    <row r="84" spans="1:25" x14ac:dyDescent="0.25">
      <c r="A84" s="191">
        <f t="shared" si="10"/>
        <v>45373</v>
      </c>
      <c r="B84" s="27" t="s">
        <v>40</v>
      </c>
      <c r="C84" s="18"/>
      <c r="D84" s="32"/>
      <c r="E84" s="61"/>
      <c r="F84" s="67"/>
      <c r="G84" s="47"/>
      <c r="H84" s="9"/>
      <c r="I84" s="79"/>
      <c r="J84" s="52"/>
      <c r="K84" s="79"/>
      <c r="L84" s="95"/>
      <c r="M84" s="80"/>
      <c r="N84" s="81"/>
      <c r="O84" s="82"/>
      <c r="P84" s="79"/>
      <c r="Q84" s="83"/>
      <c r="R84" s="84"/>
      <c r="S84" s="196"/>
      <c r="U84" s="2">
        <f t="shared" si="6"/>
        <v>0</v>
      </c>
      <c r="V84" s="2">
        <f t="shared" si="7"/>
        <v>0</v>
      </c>
      <c r="W84" s="2">
        <f t="shared" si="8"/>
        <v>0</v>
      </c>
      <c r="X84" s="2">
        <f t="shared" si="9"/>
        <v>0</v>
      </c>
      <c r="Y84" s="2">
        <f t="shared" si="11"/>
        <v>0</v>
      </c>
    </row>
    <row r="85" spans="1:25" x14ac:dyDescent="0.25">
      <c r="A85" s="191">
        <f t="shared" si="10"/>
        <v>45374</v>
      </c>
      <c r="B85" s="27" t="s">
        <v>41</v>
      </c>
      <c r="C85" s="18"/>
      <c r="D85" s="32"/>
      <c r="E85" s="61"/>
      <c r="F85" s="67"/>
      <c r="G85" s="47"/>
      <c r="H85" s="9"/>
      <c r="I85" s="79"/>
      <c r="J85" s="52"/>
      <c r="K85" s="79"/>
      <c r="L85" s="95"/>
      <c r="M85" s="80"/>
      <c r="N85" s="81"/>
      <c r="O85" s="82"/>
      <c r="P85" s="79"/>
      <c r="Q85" s="83"/>
      <c r="R85" s="84"/>
      <c r="S85" s="196"/>
      <c r="U85" s="2">
        <f t="shared" si="6"/>
        <v>0</v>
      </c>
      <c r="V85" s="2">
        <f t="shared" si="7"/>
        <v>0</v>
      </c>
      <c r="W85" s="2">
        <f t="shared" si="8"/>
        <v>0</v>
      </c>
      <c r="X85" s="2">
        <f t="shared" si="9"/>
        <v>0</v>
      </c>
      <c r="Y85" s="2">
        <f t="shared" si="11"/>
        <v>0</v>
      </c>
    </row>
    <row r="86" spans="1:25" x14ac:dyDescent="0.25">
      <c r="A86" s="361">
        <f t="shared" si="10"/>
        <v>45375</v>
      </c>
      <c r="B86" s="28" t="s">
        <v>43</v>
      </c>
      <c r="C86" s="21"/>
      <c r="D86" s="33"/>
      <c r="E86" s="62"/>
      <c r="F86" s="68"/>
      <c r="G86" s="48"/>
      <c r="H86" s="10"/>
      <c r="I86" s="87"/>
      <c r="J86" s="53"/>
      <c r="K86" s="87"/>
      <c r="L86" s="97"/>
      <c r="M86" s="88"/>
      <c r="N86" s="89"/>
      <c r="O86" s="90"/>
      <c r="P86" s="87"/>
      <c r="Q86" s="91"/>
      <c r="R86" s="92"/>
      <c r="S86" s="197"/>
      <c r="U86" s="2">
        <f t="shared" si="6"/>
        <v>0</v>
      </c>
      <c r="V86" s="2">
        <f t="shared" si="7"/>
        <v>0</v>
      </c>
      <c r="W86" s="2">
        <f t="shared" si="8"/>
        <v>0</v>
      </c>
      <c r="X86" s="2">
        <f t="shared" si="9"/>
        <v>0</v>
      </c>
      <c r="Y86" s="2">
        <f t="shared" si="11"/>
        <v>0</v>
      </c>
    </row>
    <row r="87" spans="1:25" x14ac:dyDescent="0.25">
      <c r="A87" s="362">
        <f t="shared" si="10"/>
        <v>45376</v>
      </c>
      <c r="B87" s="26" t="s">
        <v>28</v>
      </c>
      <c r="C87" s="17"/>
      <c r="D87" s="31"/>
      <c r="E87" s="60">
        <v>2</v>
      </c>
      <c r="F87" s="66"/>
      <c r="G87" s="66"/>
      <c r="H87" s="8"/>
      <c r="I87" s="69"/>
      <c r="J87" s="51"/>
      <c r="K87" s="70"/>
      <c r="L87" s="71"/>
      <c r="M87" s="72"/>
      <c r="N87" s="71"/>
      <c r="O87" s="74"/>
      <c r="P87" s="71"/>
      <c r="Q87" s="71"/>
      <c r="R87" s="76"/>
      <c r="S87" s="190"/>
      <c r="U87" s="2">
        <f t="shared" si="6"/>
        <v>0</v>
      </c>
      <c r="V87" s="2">
        <f t="shared" si="7"/>
        <v>0</v>
      </c>
      <c r="W87" s="2">
        <f t="shared" si="8"/>
        <v>0</v>
      </c>
      <c r="X87" s="2">
        <f t="shared" si="9"/>
        <v>0</v>
      </c>
      <c r="Y87" s="2">
        <f t="shared" si="11"/>
        <v>0</v>
      </c>
    </row>
    <row r="88" spans="1:25" x14ac:dyDescent="0.25">
      <c r="A88" s="191">
        <f t="shared" si="10"/>
        <v>45377</v>
      </c>
      <c r="B88" s="27" t="s">
        <v>45</v>
      </c>
      <c r="C88" s="18"/>
      <c r="D88" s="32"/>
      <c r="E88" s="61"/>
      <c r="F88" s="67"/>
      <c r="G88" s="67"/>
      <c r="H88" s="9"/>
      <c r="I88" s="77"/>
      <c r="J88" s="52"/>
      <c r="K88" s="78"/>
      <c r="L88" s="79"/>
      <c r="M88" s="80"/>
      <c r="N88" s="79"/>
      <c r="O88" s="82"/>
      <c r="P88" s="79"/>
      <c r="Q88" s="79"/>
      <c r="R88" s="84"/>
      <c r="S88" s="192"/>
      <c r="U88" s="2">
        <f t="shared" si="6"/>
        <v>0</v>
      </c>
      <c r="V88" s="2">
        <f t="shared" si="7"/>
        <v>0</v>
      </c>
      <c r="W88" s="2">
        <f t="shared" si="8"/>
        <v>0</v>
      </c>
      <c r="X88" s="2">
        <f t="shared" si="9"/>
        <v>0</v>
      </c>
      <c r="Y88" s="2">
        <f t="shared" si="11"/>
        <v>0</v>
      </c>
    </row>
    <row r="89" spans="1:25" x14ac:dyDescent="0.25">
      <c r="A89" s="191">
        <f t="shared" si="10"/>
        <v>45378</v>
      </c>
      <c r="B89" s="27" t="s">
        <v>35</v>
      </c>
      <c r="C89" s="18"/>
      <c r="D89" s="32"/>
      <c r="E89" s="61"/>
      <c r="F89" s="67"/>
      <c r="G89" s="67"/>
      <c r="H89" s="9"/>
      <c r="I89" s="77"/>
      <c r="J89" s="52"/>
      <c r="K89" s="78"/>
      <c r="L89" s="79"/>
      <c r="M89" s="80"/>
      <c r="N89" s="79"/>
      <c r="O89" s="82"/>
      <c r="P89" s="79"/>
      <c r="Q89" s="79"/>
      <c r="R89" s="84"/>
      <c r="S89" s="192"/>
      <c r="U89" s="2">
        <f t="shared" si="6"/>
        <v>0</v>
      </c>
      <c r="V89" s="2">
        <f t="shared" si="7"/>
        <v>0</v>
      </c>
      <c r="W89" s="2">
        <f t="shared" si="8"/>
        <v>0</v>
      </c>
      <c r="X89" s="2">
        <f t="shared" si="9"/>
        <v>0</v>
      </c>
      <c r="Y89" s="2">
        <f t="shared" si="11"/>
        <v>0</v>
      </c>
    </row>
    <row r="90" spans="1:25" x14ac:dyDescent="0.25">
      <c r="A90" s="191">
        <f t="shared" si="10"/>
        <v>45379</v>
      </c>
      <c r="B90" s="27" t="s">
        <v>46</v>
      </c>
      <c r="C90" s="18"/>
      <c r="D90" s="32"/>
      <c r="E90" s="61"/>
      <c r="F90" s="67"/>
      <c r="G90" s="67"/>
      <c r="H90" s="9"/>
      <c r="I90" s="77"/>
      <c r="J90" s="52"/>
      <c r="K90" s="78"/>
      <c r="L90" s="79"/>
      <c r="M90" s="80"/>
      <c r="N90" s="79"/>
      <c r="O90" s="82"/>
      <c r="P90" s="79"/>
      <c r="Q90" s="79"/>
      <c r="R90" s="84"/>
      <c r="S90" s="192"/>
      <c r="U90" s="2">
        <f t="shared" si="6"/>
        <v>0</v>
      </c>
      <c r="V90" s="2">
        <f t="shared" si="7"/>
        <v>0</v>
      </c>
      <c r="W90" s="2">
        <f t="shared" si="8"/>
        <v>0</v>
      </c>
      <c r="X90" s="2">
        <f t="shared" si="9"/>
        <v>0</v>
      </c>
      <c r="Y90" s="2">
        <f t="shared" si="11"/>
        <v>0</v>
      </c>
    </row>
    <row r="91" spans="1:25" x14ac:dyDescent="0.25">
      <c r="A91" s="191">
        <f t="shared" si="10"/>
        <v>45380</v>
      </c>
      <c r="B91" s="27" t="s">
        <v>40</v>
      </c>
      <c r="C91" s="20" t="s">
        <v>29</v>
      </c>
      <c r="D91" s="32"/>
      <c r="E91" s="61"/>
      <c r="F91" s="67"/>
      <c r="G91" s="67"/>
      <c r="H91" s="9"/>
      <c r="I91" s="77"/>
      <c r="J91" s="52"/>
      <c r="K91" s="78"/>
      <c r="L91" s="79"/>
      <c r="M91" s="80"/>
      <c r="N91" s="79"/>
      <c r="O91" s="82"/>
      <c r="P91" s="79"/>
      <c r="Q91" s="79"/>
      <c r="R91" s="84"/>
      <c r="S91" s="192"/>
      <c r="U91" s="2">
        <f t="shared" si="6"/>
        <v>0</v>
      </c>
      <c r="V91" s="2">
        <f t="shared" si="7"/>
        <v>0</v>
      </c>
      <c r="W91" s="2">
        <f t="shared" si="8"/>
        <v>0</v>
      </c>
      <c r="X91" s="2">
        <f t="shared" si="9"/>
        <v>0</v>
      </c>
      <c r="Y91" s="2">
        <f t="shared" si="11"/>
        <v>0</v>
      </c>
    </row>
    <row r="92" spans="1:25" x14ac:dyDescent="0.25">
      <c r="A92" s="191">
        <f t="shared" si="10"/>
        <v>45381</v>
      </c>
      <c r="B92" s="27" t="s">
        <v>41</v>
      </c>
      <c r="C92" s="20" t="s">
        <v>29</v>
      </c>
      <c r="D92" s="32"/>
      <c r="E92" s="61"/>
      <c r="F92" s="67"/>
      <c r="G92" s="67"/>
      <c r="H92" s="9"/>
      <c r="I92" s="77"/>
      <c r="J92" s="52"/>
      <c r="K92" s="78"/>
      <c r="L92" s="79"/>
      <c r="M92" s="80"/>
      <c r="N92" s="79"/>
      <c r="O92" s="82"/>
      <c r="P92" s="79"/>
      <c r="Q92" s="79"/>
      <c r="R92" s="84"/>
      <c r="S92" s="192"/>
      <c r="U92" s="2">
        <f t="shared" si="6"/>
        <v>0</v>
      </c>
      <c r="V92" s="2">
        <f t="shared" si="7"/>
        <v>0</v>
      </c>
      <c r="W92" s="2">
        <f t="shared" si="8"/>
        <v>0</v>
      </c>
      <c r="X92" s="2">
        <f t="shared" si="9"/>
        <v>0</v>
      </c>
      <c r="Y92" s="2">
        <f t="shared" si="11"/>
        <v>0</v>
      </c>
    </row>
    <row r="93" spans="1:25" x14ac:dyDescent="0.25">
      <c r="A93" s="361">
        <f t="shared" si="10"/>
        <v>45382</v>
      </c>
      <c r="B93" s="28" t="s">
        <v>43</v>
      </c>
      <c r="C93" s="369" t="s">
        <v>29</v>
      </c>
      <c r="D93" s="33"/>
      <c r="E93" s="62"/>
      <c r="F93" s="68"/>
      <c r="G93" s="68"/>
      <c r="H93" s="10"/>
      <c r="I93" s="85"/>
      <c r="J93" s="53"/>
      <c r="K93" s="86"/>
      <c r="L93" s="87"/>
      <c r="M93" s="88"/>
      <c r="N93" s="87"/>
      <c r="O93" s="90"/>
      <c r="P93" s="87"/>
      <c r="Q93" s="87"/>
      <c r="R93" s="92"/>
      <c r="S93" s="194"/>
      <c r="U93" s="2">
        <f t="shared" si="6"/>
        <v>0</v>
      </c>
      <c r="V93" s="2">
        <f t="shared" si="7"/>
        <v>0</v>
      </c>
      <c r="W93" s="2">
        <f t="shared" si="8"/>
        <v>0</v>
      </c>
      <c r="X93" s="2">
        <f t="shared" si="9"/>
        <v>0</v>
      </c>
      <c r="Y93" s="2">
        <f t="shared" si="11"/>
        <v>0</v>
      </c>
    </row>
    <row r="94" spans="1:25" x14ac:dyDescent="0.25">
      <c r="A94" s="362">
        <f t="shared" si="10"/>
        <v>45383</v>
      </c>
      <c r="B94" s="26" t="s">
        <v>28</v>
      </c>
      <c r="C94" s="13" t="s">
        <v>29</v>
      </c>
      <c r="D94" s="31"/>
      <c r="E94" s="4">
        <v>3</v>
      </c>
      <c r="F94" s="42"/>
      <c r="G94" s="46"/>
      <c r="H94" s="66"/>
      <c r="I94" s="69"/>
      <c r="J94" s="51"/>
      <c r="K94" s="70"/>
      <c r="L94" s="93"/>
      <c r="M94" s="72"/>
      <c r="N94" s="73"/>
      <c r="O94" s="74"/>
      <c r="P94" s="71"/>
      <c r="Q94" s="71"/>
      <c r="R94" s="71"/>
      <c r="S94" s="195"/>
      <c r="U94" s="2">
        <f t="shared" si="6"/>
        <v>0</v>
      </c>
      <c r="V94" s="2">
        <f t="shared" si="7"/>
        <v>0</v>
      </c>
      <c r="W94" s="2">
        <f t="shared" si="8"/>
        <v>0</v>
      </c>
      <c r="X94" s="2">
        <f t="shared" si="9"/>
        <v>0</v>
      </c>
      <c r="Y94" s="2">
        <f t="shared" si="11"/>
        <v>0</v>
      </c>
    </row>
    <row r="95" spans="1:25" x14ac:dyDescent="0.25">
      <c r="A95" s="191">
        <f t="shared" si="10"/>
        <v>45384</v>
      </c>
      <c r="B95" s="27" t="s">
        <v>45</v>
      </c>
      <c r="C95" s="364" t="s">
        <v>33</v>
      </c>
      <c r="D95" s="32"/>
      <c r="E95" s="4"/>
      <c r="F95" s="43"/>
      <c r="G95" s="47"/>
      <c r="H95" s="67"/>
      <c r="I95" s="77"/>
      <c r="J95" s="52"/>
      <c r="K95" s="78"/>
      <c r="L95" s="95"/>
      <c r="M95" s="80"/>
      <c r="N95" s="81"/>
      <c r="O95" s="82"/>
      <c r="P95" s="79"/>
      <c r="Q95" s="79"/>
      <c r="R95" s="79"/>
      <c r="S95" s="196"/>
      <c r="U95" s="2">
        <f t="shared" si="6"/>
        <v>0</v>
      </c>
      <c r="V95" s="2">
        <f t="shared" si="7"/>
        <v>0</v>
      </c>
      <c r="W95" s="2">
        <f t="shared" si="8"/>
        <v>0</v>
      </c>
      <c r="X95" s="2">
        <f t="shared" si="9"/>
        <v>0</v>
      </c>
      <c r="Y95" s="2">
        <f t="shared" si="11"/>
        <v>0</v>
      </c>
    </row>
    <row r="96" spans="1:25" x14ac:dyDescent="0.25">
      <c r="A96" s="191">
        <f t="shared" si="10"/>
        <v>45385</v>
      </c>
      <c r="B96" s="27" t="s">
        <v>35</v>
      </c>
      <c r="C96" s="364" t="s">
        <v>33</v>
      </c>
      <c r="D96" s="32"/>
      <c r="E96" s="4"/>
      <c r="F96" s="43"/>
      <c r="G96" s="47"/>
      <c r="H96" s="67"/>
      <c r="I96" s="77"/>
      <c r="J96" s="52"/>
      <c r="K96" s="78"/>
      <c r="L96" s="95"/>
      <c r="M96" s="80"/>
      <c r="N96" s="81"/>
      <c r="O96" s="82"/>
      <c r="P96" s="79"/>
      <c r="Q96" s="79"/>
      <c r="R96" s="79"/>
      <c r="S96" s="196"/>
      <c r="U96" s="2">
        <f t="shared" si="6"/>
        <v>0</v>
      </c>
      <c r="V96" s="2">
        <f t="shared" si="7"/>
        <v>0</v>
      </c>
      <c r="W96" s="2">
        <f t="shared" si="8"/>
        <v>0</v>
      </c>
      <c r="X96" s="2">
        <f t="shared" si="9"/>
        <v>0</v>
      </c>
      <c r="Y96" s="2">
        <f t="shared" si="11"/>
        <v>0</v>
      </c>
    </row>
    <row r="97" spans="1:25" x14ac:dyDescent="0.25">
      <c r="A97" s="191">
        <f t="shared" si="10"/>
        <v>45386</v>
      </c>
      <c r="B97" s="27" t="s">
        <v>46</v>
      </c>
      <c r="C97" s="364" t="s">
        <v>33</v>
      </c>
      <c r="D97" s="32"/>
      <c r="E97" s="4"/>
      <c r="F97" s="43"/>
      <c r="G97" s="47"/>
      <c r="H97" s="67"/>
      <c r="I97" s="79"/>
      <c r="J97" s="52"/>
      <c r="K97" s="78"/>
      <c r="L97" s="95"/>
      <c r="M97" s="80"/>
      <c r="N97" s="81"/>
      <c r="O97" s="82"/>
      <c r="P97" s="79"/>
      <c r="Q97" s="79"/>
      <c r="R97" s="79"/>
      <c r="S97" s="196"/>
      <c r="U97" s="2">
        <f t="shared" si="6"/>
        <v>0</v>
      </c>
      <c r="V97" s="2">
        <f t="shared" si="7"/>
        <v>0</v>
      </c>
      <c r="W97" s="2">
        <f t="shared" si="8"/>
        <v>0</v>
      </c>
      <c r="X97" s="2">
        <f t="shared" si="9"/>
        <v>0</v>
      </c>
      <c r="Y97" s="2">
        <f t="shared" si="11"/>
        <v>0</v>
      </c>
    </row>
    <row r="98" spans="1:25" x14ac:dyDescent="0.25">
      <c r="A98" s="191">
        <f t="shared" si="10"/>
        <v>45387</v>
      </c>
      <c r="B98" s="27" t="s">
        <v>40</v>
      </c>
      <c r="C98" s="367" t="s">
        <v>33</v>
      </c>
      <c r="D98" s="32"/>
      <c r="E98" s="4"/>
      <c r="F98" s="43"/>
      <c r="G98" s="47"/>
      <c r="H98" s="67"/>
      <c r="I98" s="79"/>
      <c r="J98" s="52"/>
      <c r="K98" s="78"/>
      <c r="L98" s="95"/>
      <c r="M98" s="80"/>
      <c r="N98" s="81"/>
      <c r="O98" s="82"/>
      <c r="P98" s="79"/>
      <c r="Q98" s="79"/>
      <c r="R98" s="79"/>
      <c r="S98" s="196"/>
      <c r="U98" s="2">
        <f t="shared" si="6"/>
        <v>0</v>
      </c>
      <c r="V98" s="2">
        <f t="shared" si="7"/>
        <v>0</v>
      </c>
      <c r="W98" s="2">
        <f t="shared" si="8"/>
        <v>0</v>
      </c>
      <c r="X98" s="2">
        <f t="shared" si="9"/>
        <v>0</v>
      </c>
      <c r="Y98" s="2">
        <f t="shared" si="11"/>
        <v>0</v>
      </c>
    </row>
    <row r="99" spans="1:25" x14ac:dyDescent="0.25">
      <c r="A99" s="191">
        <f t="shared" si="10"/>
        <v>45388</v>
      </c>
      <c r="B99" s="27" t="s">
        <v>41</v>
      </c>
      <c r="C99" s="364" t="s">
        <v>33</v>
      </c>
      <c r="D99" s="32"/>
      <c r="E99" s="4"/>
      <c r="F99" s="43"/>
      <c r="G99" s="47"/>
      <c r="H99" s="67"/>
      <c r="I99" s="79"/>
      <c r="J99" s="52"/>
      <c r="K99" s="78"/>
      <c r="L99" s="95"/>
      <c r="M99" s="80"/>
      <c r="N99" s="81"/>
      <c r="O99" s="82"/>
      <c r="P99" s="79"/>
      <c r="Q99" s="79"/>
      <c r="R99" s="79"/>
      <c r="S99" s="196"/>
      <c r="U99" s="2">
        <f t="shared" si="6"/>
        <v>0</v>
      </c>
      <c r="V99" s="2">
        <f t="shared" si="7"/>
        <v>0</v>
      </c>
      <c r="W99" s="2">
        <f t="shared" si="8"/>
        <v>0</v>
      </c>
      <c r="X99" s="2">
        <f t="shared" si="9"/>
        <v>0</v>
      </c>
      <c r="Y99" s="2">
        <f t="shared" si="11"/>
        <v>0</v>
      </c>
    </row>
    <row r="100" spans="1:25" x14ac:dyDescent="0.25">
      <c r="A100" s="361">
        <f t="shared" si="10"/>
        <v>45389</v>
      </c>
      <c r="B100" s="28" t="s">
        <v>43</v>
      </c>
      <c r="C100" s="365" t="s">
        <v>33</v>
      </c>
      <c r="D100" s="33"/>
      <c r="E100" s="6"/>
      <c r="F100" s="44"/>
      <c r="G100" s="48"/>
      <c r="H100" s="68"/>
      <c r="I100" s="87"/>
      <c r="J100" s="53"/>
      <c r="K100" s="86"/>
      <c r="L100" s="97"/>
      <c r="M100" s="88"/>
      <c r="N100" s="89"/>
      <c r="O100" s="90"/>
      <c r="P100" s="87"/>
      <c r="Q100" s="87"/>
      <c r="R100" s="87"/>
      <c r="S100" s="197"/>
      <c r="U100" s="2">
        <f t="shared" si="6"/>
        <v>0</v>
      </c>
      <c r="V100" s="2">
        <f t="shared" si="7"/>
        <v>0</v>
      </c>
      <c r="W100" s="2">
        <f t="shared" si="8"/>
        <v>0</v>
      </c>
      <c r="X100" s="2">
        <f t="shared" si="9"/>
        <v>0</v>
      </c>
      <c r="Y100" s="2">
        <f t="shared" si="11"/>
        <v>0</v>
      </c>
    </row>
    <row r="101" spans="1:25" x14ac:dyDescent="0.25">
      <c r="A101" s="362">
        <f t="shared" si="10"/>
        <v>45390</v>
      </c>
      <c r="B101" s="26" t="s">
        <v>28</v>
      </c>
      <c r="C101" s="368" t="s">
        <v>33</v>
      </c>
      <c r="D101" s="31"/>
      <c r="E101" s="4">
        <v>4</v>
      </c>
      <c r="F101" s="42"/>
      <c r="G101" s="66"/>
      <c r="H101" s="66"/>
      <c r="I101" s="71"/>
      <c r="J101" s="51"/>
      <c r="K101" s="71"/>
      <c r="L101" s="93"/>
      <c r="M101" s="72"/>
      <c r="N101" s="71"/>
      <c r="O101" s="74"/>
      <c r="P101" s="94"/>
      <c r="Q101" s="75"/>
      <c r="R101" s="76"/>
      <c r="S101" s="190"/>
      <c r="U101" s="2">
        <f t="shared" si="6"/>
        <v>0</v>
      </c>
      <c r="V101" s="2">
        <f t="shared" si="7"/>
        <v>0</v>
      </c>
      <c r="W101" s="2">
        <f t="shared" si="8"/>
        <v>0</v>
      </c>
      <c r="X101" s="2">
        <f t="shared" si="9"/>
        <v>0</v>
      </c>
      <c r="Y101" s="2">
        <f t="shared" si="11"/>
        <v>0</v>
      </c>
    </row>
    <row r="102" spans="1:25" x14ac:dyDescent="0.25">
      <c r="A102" s="191">
        <f t="shared" si="10"/>
        <v>45391</v>
      </c>
      <c r="B102" s="27" t="s">
        <v>45</v>
      </c>
      <c r="C102" s="364" t="s">
        <v>33</v>
      </c>
      <c r="D102" s="32"/>
      <c r="E102" s="4"/>
      <c r="F102" s="42"/>
      <c r="G102" s="67"/>
      <c r="H102" s="67"/>
      <c r="I102" s="79"/>
      <c r="J102" s="52"/>
      <c r="K102" s="79"/>
      <c r="L102" s="93"/>
      <c r="M102" s="80"/>
      <c r="N102" s="79"/>
      <c r="O102" s="82"/>
      <c r="P102" s="96"/>
      <c r="Q102" s="83"/>
      <c r="R102" s="84"/>
      <c r="S102" s="192"/>
      <c r="U102" s="2">
        <f t="shared" si="6"/>
        <v>0</v>
      </c>
      <c r="V102" s="2">
        <f t="shared" si="7"/>
        <v>0</v>
      </c>
      <c r="W102" s="2">
        <f t="shared" si="8"/>
        <v>0</v>
      </c>
      <c r="X102" s="2">
        <f t="shared" si="9"/>
        <v>0</v>
      </c>
      <c r="Y102" s="2">
        <f t="shared" si="11"/>
        <v>0</v>
      </c>
    </row>
    <row r="103" spans="1:25" x14ac:dyDescent="0.25">
      <c r="A103" s="191">
        <f t="shared" si="10"/>
        <v>45392</v>
      </c>
      <c r="B103" s="27" t="s">
        <v>35</v>
      </c>
      <c r="C103" s="364" t="s">
        <v>33</v>
      </c>
      <c r="D103" s="32"/>
      <c r="E103" s="4"/>
      <c r="F103" s="42"/>
      <c r="G103" s="67"/>
      <c r="H103" s="67"/>
      <c r="I103" s="79"/>
      <c r="J103" s="52"/>
      <c r="K103" s="79"/>
      <c r="L103" s="93"/>
      <c r="M103" s="80"/>
      <c r="N103" s="79"/>
      <c r="O103" s="82"/>
      <c r="P103" s="96"/>
      <c r="Q103" s="83"/>
      <c r="R103" s="84"/>
      <c r="S103" s="192"/>
      <c r="U103" s="2">
        <f t="shared" si="6"/>
        <v>0</v>
      </c>
      <c r="V103" s="2">
        <f t="shared" si="7"/>
        <v>0</v>
      </c>
      <c r="W103" s="2">
        <f t="shared" si="8"/>
        <v>0</v>
      </c>
      <c r="X103" s="2">
        <f t="shared" si="9"/>
        <v>0</v>
      </c>
      <c r="Y103" s="2">
        <f t="shared" si="11"/>
        <v>0</v>
      </c>
    </row>
    <row r="104" spans="1:25" x14ac:dyDescent="0.25">
      <c r="A104" s="191">
        <f t="shared" si="10"/>
        <v>45393</v>
      </c>
      <c r="B104" s="27" t="s">
        <v>46</v>
      </c>
      <c r="C104" s="364" t="s">
        <v>33</v>
      </c>
      <c r="D104" s="32"/>
      <c r="E104" s="4"/>
      <c r="F104" s="42"/>
      <c r="G104" s="67"/>
      <c r="H104" s="67"/>
      <c r="I104" s="79"/>
      <c r="J104" s="52"/>
      <c r="K104" s="79"/>
      <c r="L104" s="93"/>
      <c r="M104" s="80"/>
      <c r="N104" s="79"/>
      <c r="O104" s="82"/>
      <c r="P104" s="96"/>
      <c r="Q104" s="83"/>
      <c r="R104" s="84"/>
      <c r="S104" s="192"/>
      <c r="U104" s="2">
        <f t="shared" si="6"/>
        <v>0</v>
      </c>
      <c r="V104" s="2">
        <f t="shared" si="7"/>
        <v>0</v>
      </c>
      <c r="W104" s="2">
        <f t="shared" si="8"/>
        <v>0</v>
      </c>
      <c r="X104" s="2">
        <f t="shared" si="9"/>
        <v>0</v>
      </c>
      <c r="Y104" s="2">
        <f t="shared" si="11"/>
        <v>0</v>
      </c>
    </row>
    <row r="105" spans="1:25" x14ac:dyDescent="0.25">
      <c r="A105" s="191">
        <f t="shared" si="10"/>
        <v>45394</v>
      </c>
      <c r="B105" s="27" t="s">
        <v>40</v>
      </c>
      <c r="C105" s="364" t="s">
        <v>33</v>
      </c>
      <c r="D105" s="32"/>
      <c r="E105" s="4"/>
      <c r="F105" s="42"/>
      <c r="G105" s="67"/>
      <c r="H105" s="67"/>
      <c r="I105" s="79"/>
      <c r="J105" s="52"/>
      <c r="K105" s="79"/>
      <c r="L105" s="95"/>
      <c r="M105" s="80"/>
      <c r="N105" s="79"/>
      <c r="O105" s="82"/>
      <c r="P105" s="96"/>
      <c r="Q105" s="83"/>
      <c r="R105" s="84"/>
      <c r="S105" s="192"/>
      <c r="U105" s="2">
        <f t="shared" si="6"/>
        <v>0</v>
      </c>
      <c r="V105" s="2">
        <f t="shared" si="7"/>
        <v>0</v>
      </c>
      <c r="W105" s="2">
        <f t="shared" si="8"/>
        <v>0</v>
      </c>
      <c r="X105" s="2">
        <f t="shared" si="9"/>
        <v>0</v>
      </c>
      <c r="Y105" s="2">
        <f t="shared" si="11"/>
        <v>0</v>
      </c>
    </row>
    <row r="106" spans="1:25" x14ac:dyDescent="0.25">
      <c r="A106" s="191">
        <f t="shared" si="10"/>
        <v>45395</v>
      </c>
      <c r="B106" s="27" t="s">
        <v>41</v>
      </c>
      <c r="C106" s="364" t="s">
        <v>33</v>
      </c>
      <c r="D106" s="32"/>
      <c r="E106" s="4"/>
      <c r="F106" s="43"/>
      <c r="G106" s="67"/>
      <c r="H106" s="67"/>
      <c r="I106" s="79"/>
      <c r="J106" s="52"/>
      <c r="K106" s="79"/>
      <c r="L106" s="95"/>
      <c r="M106" s="80"/>
      <c r="N106" s="79"/>
      <c r="O106" s="82"/>
      <c r="P106" s="96"/>
      <c r="Q106" s="83"/>
      <c r="R106" s="84"/>
      <c r="S106" s="192"/>
      <c r="U106" s="2">
        <f t="shared" si="6"/>
        <v>0</v>
      </c>
      <c r="V106" s="2">
        <f t="shared" si="7"/>
        <v>0</v>
      </c>
      <c r="W106" s="2">
        <f t="shared" si="8"/>
        <v>0</v>
      </c>
      <c r="X106" s="2">
        <f t="shared" si="9"/>
        <v>0</v>
      </c>
      <c r="Y106" s="2">
        <f t="shared" si="11"/>
        <v>0</v>
      </c>
    </row>
    <row r="107" spans="1:25" x14ac:dyDescent="0.25">
      <c r="A107" s="361">
        <f t="shared" si="10"/>
        <v>45396</v>
      </c>
      <c r="B107" s="28" t="s">
        <v>43</v>
      </c>
      <c r="C107" s="365" t="s">
        <v>33</v>
      </c>
      <c r="D107" s="33"/>
      <c r="E107" s="6"/>
      <c r="F107" s="44"/>
      <c r="G107" s="68"/>
      <c r="H107" s="68"/>
      <c r="I107" s="87"/>
      <c r="J107" s="53"/>
      <c r="K107" s="87"/>
      <c r="L107" s="97"/>
      <c r="M107" s="88"/>
      <c r="N107" s="87"/>
      <c r="O107" s="90"/>
      <c r="P107" s="98"/>
      <c r="Q107" s="91"/>
      <c r="R107" s="92"/>
      <c r="S107" s="194"/>
      <c r="U107" s="2">
        <f t="shared" si="6"/>
        <v>0</v>
      </c>
      <c r="V107" s="2">
        <f t="shared" si="7"/>
        <v>0</v>
      </c>
      <c r="W107" s="2">
        <f t="shared" si="8"/>
        <v>0</v>
      </c>
      <c r="X107" s="2">
        <f t="shared" si="9"/>
        <v>0</v>
      </c>
      <c r="Y107" s="2">
        <f t="shared" si="11"/>
        <v>0</v>
      </c>
    </row>
    <row r="108" spans="1:25" hidden="1" x14ac:dyDescent="0.25">
      <c r="A108" s="362">
        <f t="shared" si="10"/>
        <v>45397</v>
      </c>
      <c r="B108" s="26" t="s">
        <v>28</v>
      </c>
      <c r="C108" s="17"/>
      <c r="D108" s="31"/>
      <c r="E108" s="60">
        <v>1</v>
      </c>
      <c r="F108" s="66"/>
      <c r="G108" s="46"/>
      <c r="H108" s="8"/>
      <c r="I108" s="69" t="s">
        <v>49</v>
      </c>
      <c r="J108" s="51"/>
      <c r="K108" s="71"/>
      <c r="L108" s="93"/>
      <c r="M108" s="72"/>
      <c r="N108" s="73"/>
      <c r="O108" s="74"/>
      <c r="P108" s="71"/>
      <c r="Q108" s="75"/>
      <c r="R108" s="76"/>
      <c r="S108" s="195"/>
      <c r="U108" s="2">
        <f t="shared" si="6"/>
        <v>0</v>
      </c>
      <c r="V108" s="2">
        <f t="shared" si="7"/>
        <v>0</v>
      </c>
      <c r="W108" s="2">
        <f t="shared" si="8"/>
        <v>0</v>
      </c>
      <c r="X108" s="2">
        <f t="shared" si="9"/>
        <v>0</v>
      </c>
      <c r="Y108" s="2">
        <f t="shared" si="11"/>
        <v>0</v>
      </c>
    </row>
    <row r="109" spans="1:25" hidden="1" x14ac:dyDescent="0.25">
      <c r="A109" s="191">
        <f t="shared" si="10"/>
        <v>45398</v>
      </c>
      <c r="B109" s="27" t="s">
        <v>45</v>
      </c>
      <c r="C109" s="18"/>
      <c r="D109" s="32"/>
      <c r="E109" s="61"/>
      <c r="F109" s="67"/>
      <c r="G109" s="47"/>
      <c r="H109" s="9"/>
      <c r="I109" s="77" t="s">
        <v>49</v>
      </c>
      <c r="J109" s="52"/>
      <c r="K109" s="79"/>
      <c r="L109" s="95"/>
      <c r="M109" s="80"/>
      <c r="N109" s="81"/>
      <c r="O109" s="82"/>
      <c r="P109" s="79"/>
      <c r="Q109" s="83"/>
      <c r="R109" s="84"/>
      <c r="S109" s="196"/>
      <c r="U109" s="2">
        <f t="shared" si="6"/>
        <v>0</v>
      </c>
      <c r="V109" s="2">
        <f t="shared" si="7"/>
        <v>0</v>
      </c>
      <c r="W109" s="2">
        <f t="shared" si="8"/>
        <v>0</v>
      </c>
      <c r="X109" s="2">
        <f t="shared" si="9"/>
        <v>0</v>
      </c>
      <c r="Y109" s="2">
        <f t="shared" si="11"/>
        <v>0</v>
      </c>
    </row>
    <row r="110" spans="1:25" hidden="1" x14ac:dyDescent="0.25">
      <c r="A110" s="191">
        <f t="shared" si="10"/>
        <v>45399</v>
      </c>
      <c r="B110" s="27" t="s">
        <v>35</v>
      </c>
      <c r="C110" s="18"/>
      <c r="D110" s="32"/>
      <c r="E110" s="61"/>
      <c r="F110" s="67"/>
      <c r="G110" s="47"/>
      <c r="H110" s="9"/>
      <c r="I110" s="77" t="s">
        <v>49</v>
      </c>
      <c r="J110" s="52"/>
      <c r="K110" s="79"/>
      <c r="L110" s="95"/>
      <c r="M110" s="80"/>
      <c r="N110" s="81"/>
      <c r="O110" s="82"/>
      <c r="P110" s="79"/>
      <c r="Q110" s="83"/>
      <c r="R110" s="84"/>
      <c r="S110" s="196"/>
      <c r="U110" s="2">
        <f t="shared" si="6"/>
        <v>0</v>
      </c>
      <c r="V110" s="2">
        <f t="shared" si="7"/>
        <v>0</v>
      </c>
      <c r="W110" s="2">
        <f t="shared" si="8"/>
        <v>0</v>
      </c>
      <c r="X110" s="2">
        <f t="shared" si="9"/>
        <v>0</v>
      </c>
      <c r="Y110" s="2">
        <f t="shared" si="11"/>
        <v>0</v>
      </c>
    </row>
    <row r="111" spans="1:25" hidden="1" x14ac:dyDescent="0.25">
      <c r="A111" s="191">
        <f t="shared" si="10"/>
        <v>45400</v>
      </c>
      <c r="B111" s="29" t="s">
        <v>46</v>
      </c>
      <c r="C111" s="18"/>
      <c r="D111" s="32"/>
      <c r="E111" s="61"/>
      <c r="F111" s="67"/>
      <c r="G111" s="47"/>
      <c r="H111" s="9"/>
      <c r="I111" s="79"/>
      <c r="J111" s="52"/>
      <c r="K111" s="79"/>
      <c r="L111" s="95"/>
      <c r="M111" s="80"/>
      <c r="N111" s="81"/>
      <c r="O111" s="82"/>
      <c r="P111" s="79"/>
      <c r="Q111" s="83"/>
      <c r="R111" s="84"/>
      <c r="S111" s="196"/>
      <c r="U111" s="2">
        <f t="shared" si="6"/>
        <v>0</v>
      </c>
      <c r="V111" s="2">
        <f t="shared" si="7"/>
        <v>0</v>
      </c>
      <c r="W111" s="2">
        <f t="shared" si="8"/>
        <v>0</v>
      </c>
      <c r="X111" s="2">
        <f t="shared" si="9"/>
        <v>0</v>
      </c>
      <c r="Y111" s="2">
        <f t="shared" si="11"/>
        <v>0</v>
      </c>
    </row>
    <row r="112" spans="1:25" hidden="1" x14ac:dyDescent="0.25">
      <c r="A112" s="191">
        <f t="shared" si="10"/>
        <v>45401</v>
      </c>
      <c r="B112" s="27" t="s">
        <v>40</v>
      </c>
      <c r="C112" s="18"/>
      <c r="D112" s="32"/>
      <c r="E112" s="61"/>
      <c r="F112" s="67"/>
      <c r="G112" s="47"/>
      <c r="H112" s="9"/>
      <c r="I112" s="79"/>
      <c r="J112" s="52"/>
      <c r="K112" s="79"/>
      <c r="L112" s="95"/>
      <c r="M112" s="80"/>
      <c r="N112" s="81"/>
      <c r="O112" s="82"/>
      <c r="P112" s="79"/>
      <c r="Q112" s="83"/>
      <c r="R112" s="84"/>
      <c r="S112" s="196"/>
      <c r="U112" s="2">
        <f t="shared" si="6"/>
        <v>0</v>
      </c>
      <c r="V112" s="2">
        <f t="shared" si="7"/>
        <v>0</v>
      </c>
      <c r="W112" s="2">
        <f t="shared" si="8"/>
        <v>0</v>
      </c>
      <c r="X112" s="2">
        <f t="shared" si="9"/>
        <v>0</v>
      </c>
      <c r="Y112" s="2">
        <f t="shared" si="11"/>
        <v>0</v>
      </c>
    </row>
    <row r="113" spans="1:25" hidden="1" x14ac:dyDescent="0.25">
      <c r="A113" s="191">
        <f t="shared" si="10"/>
        <v>45402</v>
      </c>
      <c r="B113" s="27" t="s">
        <v>41</v>
      </c>
      <c r="C113" s="18"/>
      <c r="D113" s="32"/>
      <c r="E113" s="61"/>
      <c r="F113" s="67"/>
      <c r="G113" s="47"/>
      <c r="H113" s="9"/>
      <c r="I113" s="79"/>
      <c r="J113" s="52"/>
      <c r="K113" s="79"/>
      <c r="L113" s="95"/>
      <c r="M113" s="80"/>
      <c r="N113" s="81"/>
      <c r="O113" s="82"/>
      <c r="P113" s="79"/>
      <c r="Q113" s="83"/>
      <c r="R113" s="84"/>
      <c r="S113" s="196"/>
      <c r="U113" s="2">
        <f t="shared" si="6"/>
        <v>0</v>
      </c>
      <c r="V113" s="2">
        <f t="shared" si="7"/>
        <v>0</v>
      </c>
      <c r="W113" s="2">
        <f t="shared" si="8"/>
        <v>0</v>
      </c>
      <c r="X113" s="2">
        <f t="shared" si="9"/>
        <v>0</v>
      </c>
      <c r="Y113" s="2">
        <f t="shared" si="11"/>
        <v>0</v>
      </c>
    </row>
    <row r="114" spans="1:25" hidden="1" x14ac:dyDescent="0.25">
      <c r="A114" s="193">
        <f t="shared" si="10"/>
        <v>45403</v>
      </c>
      <c r="B114" s="28" t="s">
        <v>43</v>
      </c>
      <c r="C114" s="21"/>
      <c r="D114" s="33"/>
      <c r="E114" s="62"/>
      <c r="F114" s="68"/>
      <c r="G114" s="48"/>
      <c r="H114" s="10"/>
      <c r="I114" s="87"/>
      <c r="J114" s="53"/>
      <c r="K114" s="87"/>
      <c r="L114" s="97"/>
      <c r="M114" s="88"/>
      <c r="N114" s="89"/>
      <c r="O114" s="90"/>
      <c r="P114" s="87"/>
      <c r="Q114" s="91"/>
      <c r="R114" s="92"/>
      <c r="S114" s="197"/>
      <c r="U114" s="2">
        <f t="shared" si="6"/>
        <v>0</v>
      </c>
      <c r="V114" s="2">
        <f t="shared" si="7"/>
        <v>0</v>
      </c>
      <c r="W114" s="2">
        <f t="shared" si="8"/>
        <v>0</v>
      </c>
      <c r="X114" s="2">
        <f t="shared" si="9"/>
        <v>0</v>
      </c>
      <c r="Y114" s="2">
        <f t="shared" si="11"/>
        <v>0</v>
      </c>
    </row>
    <row r="115" spans="1:25" hidden="1" x14ac:dyDescent="0.25">
      <c r="A115" s="189">
        <f t="shared" si="10"/>
        <v>45404</v>
      </c>
      <c r="B115" s="26" t="s">
        <v>28</v>
      </c>
      <c r="C115" s="17"/>
      <c r="D115" s="31"/>
      <c r="E115" s="60">
        <v>2</v>
      </c>
      <c r="F115" s="66"/>
      <c r="G115" s="66"/>
      <c r="H115" s="8"/>
      <c r="I115" s="69"/>
      <c r="J115" s="51"/>
      <c r="K115" s="70"/>
      <c r="L115" s="71"/>
      <c r="M115" s="72"/>
      <c r="N115" s="71"/>
      <c r="O115" s="74"/>
      <c r="P115" s="71"/>
      <c r="Q115" s="71"/>
      <c r="R115" s="76"/>
      <c r="S115" s="190"/>
      <c r="U115" s="2">
        <f t="shared" si="6"/>
        <v>0</v>
      </c>
      <c r="V115" s="2">
        <f t="shared" si="7"/>
        <v>0</v>
      </c>
      <c r="W115" s="2">
        <f t="shared" si="8"/>
        <v>0</v>
      </c>
      <c r="X115" s="2">
        <f t="shared" si="9"/>
        <v>0</v>
      </c>
      <c r="Y115" s="2">
        <f t="shared" si="11"/>
        <v>0</v>
      </c>
    </row>
    <row r="116" spans="1:25" hidden="1" x14ac:dyDescent="0.25">
      <c r="A116" s="191">
        <f t="shared" si="10"/>
        <v>45405</v>
      </c>
      <c r="B116" s="27" t="s">
        <v>45</v>
      </c>
      <c r="D116" s="32"/>
      <c r="E116" s="61"/>
      <c r="F116" s="67"/>
      <c r="G116" s="67"/>
      <c r="H116" s="9"/>
      <c r="I116" s="77"/>
      <c r="J116" s="52"/>
      <c r="K116" s="78"/>
      <c r="L116" s="79"/>
      <c r="M116" s="80"/>
      <c r="N116" s="79"/>
      <c r="O116" s="82"/>
      <c r="P116" s="79"/>
      <c r="Q116" s="79"/>
      <c r="R116" s="84"/>
      <c r="S116" s="192"/>
      <c r="U116" s="2">
        <f t="shared" si="6"/>
        <v>0</v>
      </c>
      <c r="V116" s="2">
        <f t="shared" si="7"/>
        <v>0</v>
      </c>
      <c r="W116" s="2">
        <f t="shared" si="8"/>
        <v>0</v>
      </c>
      <c r="X116" s="2">
        <f t="shared" si="9"/>
        <v>0</v>
      </c>
      <c r="Y116" s="2">
        <f t="shared" si="11"/>
        <v>0</v>
      </c>
    </row>
    <row r="117" spans="1:25" hidden="1" x14ac:dyDescent="0.25">
      <c r="A117" s="191">
        <f t="shared" si="10"/>
        <v>45406</v>
      </c>
      <c r="B117" s="27" t="s">
        <v>35</v>
      </c>
      <c r="C117" s="18"/>
      <c r="D117" s="32"/>
      <c r="E117" s="61"/>
      <c r="F117" s="67"/>
      <c r="G117" s="67"/>
      <c r="H117" s="9"/>
      <c r="I117" s="77"/>
      <c r="J117" s="52"/>
      <c r="K117" s="78"/>
      <c r="L117" s="79"/>
      <c r="M117" s="80"/>
      <c r="N117" s="79"/>
      <c r="O117" s="82"/>
      <c r="P117" s="79"/>
      <c r="Q117" s="79"/>
      <c r="R117" s="84"/>
      <c r="S117" s="192"/>
      <c r="U117" s="2">
        <f t="shared" si="6"/>
        <v>0</v>
      </c>
      <c r="V117" s="2">
        <f t="shared" si="7"/>
        <v>0</v>
      </c>
      <c r="W117" s="2">
        <f t="shared" si="8"/>
        <v>0</v>
      </c>
      <c r="X117" s="2">
        <f t="shared" si="9"/>
        <v>0</v>
      </c>
      <c r="Y117" s="2">
        <f t="shared" si="11"/>
        <v>0</v>
      </c>
    </row>
    <row r="118" spans="1:25" hidden="1" x14ac:dyDescent="0.25">
      <c r="A118" s="191">
        <f t="shared" si="10"/>
        <v>45407</v>
      </c>
      <c r="B118" s="27" t="s">
        <v>46</v>
      </c>
      <c r="C118" s="20" t="s">
        <v>29</v>
      </c>
      <c r="D118" s="32"/>
      <c r="E118" s="61"/>
      <c r="F118" s="67"/>
      <c r="G118" s="67"/>
      <c r="H118" s="9"/>
      <c r="I118" s="77"/>
      <c r="J118" s="52"/>
      <c r="K118" s="78"/>
      <c r="L118" s="79"/>
      <c r="M118" s="80"/>
      <c r="N118" s="79"/>
      <c r="O118" s="82"/>
      <c r="P118" s="79"/>
      <c r="Q118" s="79"/>
      <c r="R118" s="84"/>
      <c r="S118" s="192"/>
      <c r="U118" s="2">
        <f t="shared" si="6"/>
        <v>0</v>
      </c>
      <c r="V118" s="2">
        <f t="shared" si="7"/>
        <v>0</v>
      </c>
      <c r="W118" s="2">
        <f t="shared" si="8"/>
        <v>0</v>
      </c>
      <c r="X118" s="2">
        <f t="shared" si="9"/>
        <v>0</v>
      </c>
      <c r="Y118" s="2">
        <f t="shared" si="11"/>
        <v>0</v>
      </c>
    </row>
    <row r="119" spans="1:25" hidden="1" x14ac:dyDescent="0.25">
      <c r="A119" s="191">
        <f t="shared" si="10"/>
        <v>45408</v>
      </c>
      <c r="B119" s="27" t="s">
        <v>40</v>
      </c>
      <c r="C119" s="18"/>
      <c r="D119" s="32"/>
      <c r="E119" s="61"/>
      <c r="F119" s="67"/>
      <c r="G119" s="67"/>
      <c r="H119" s="9"/>
      <c r="I119" s="77"/>
      <c r="J119" s="52"/>
      <c r="K119" s="78"/>
      <c r="L119" s="79"/>
      <c r="M119" s="80"/>
      <c r="N119" s="79"/>
      <c r="O119" s="82"/>
      <c r="P119" s="79"/>
      <c r="Q119" s="79"/>
      <c r="R119" s="84"/>
      <c r="S119" s="192"/>
      <c r="U119" s="2">
        <f t="shared" si="6"/>
        <v>0</v>
      </c>
      <c r="V119" s="2">
        <f t="shared" si="7"/>
        <v>0</v>
      </c>
      <c r="W119" s="2">
        <f t="shared" si="8"/>
        <v>0</v>
      </c>
      <c r="X119" s="2">
        <f t="shared" si="9"/>
        <v>0</v>
      </c>
      <c r="Y119" s="2">
        <f t="shared" si="11"/>
        <v>0</v>
      </c>
    </row>
    <row r="120" spans="1:25" hidden="1" x14ac:dyDescent="0.25">
      <c r="A120" s="191">
        <f t="shared" si="10"/>
        <v>45409</v>
      </c>
      <c r="B120" s="27" t="s">
        <v>41</v>
      </c>
      <c r="C120" s="18"/>
      <c r="D120" s="32"/>
      <c r="E120" s="61"/>
      <c r="F120" s="67"/>
      <c r="G120" s="67"/>
      <c r="H120" s="9"/>
      <c r="I120" s="77"/>
      <c r="J120" s="52"/>
      <c r="K120" s="78"/>
      <c r="L120" s="79"/>
      <c r="M120" s="80"/>
      <c r="N120" s="79"/>
      <c r="O120" s="82"/>
      <c r="P120" s="79"/>
      <c r="Q120" s="79"/>
      <c r="R120" s="84"/>
      <c r="S120" s="192"/>
      <c r="U120" s="2">
        <f t="shared" si="6"/>
        <v>0</v>
      </c>
      <c r="V120" s="2">
        <f t="shared" si="7"/>
        <v>0</v>
      </c>
      <c r="W120" s="2">
        <f t="shared" si="8"/>
        <v>0</v>
      </c>
      <c r="X120" s="2">
        <f t="shared" si="9"/>
        <v>0</v>
      </c>
      <c r="Y120" s="2">
        <f t="shared" si="11"/>
        <v>0</v>
      </c>
    </row>
    <row r="121" spans="1:25" hidden="1" x14ac:dyDescent="0.25">
      <c r="A121" s="361">
        <f t="shared" si="10"/>
        <v>45410</v>
      </c>
      <c r="B121" s="28" t="s">
        <v>43</v>
      </c>
      <c r="C121" s="21"/>
      <c r="D121" s="33"/>
      <c r="E121" s="62"/>
      <c r="F121" s="68"/>
      <c r="G121" s="68"/>
      <c r="H121" s="10"/>
      <c r="I121" s="85"/>
      <c r="J121" s="53"/>
      <c r="K121" s="86"/>
      <c r="L121" s="87"/>
      <c r="M121" s="88"/>
      <c r="N121" s="87"/>
      <c r="O121" s="90"/>
      <c r="P121" s="87"/>
      <c r="Q121" s="87"/>
      <c r="R121" s="92"/>
      <c r="S121" s="194"/>
      <c r="U121" s="2">
        <f t="shared" si="6"/>
        <v>0</v>
      </c>
      <c r="V121" s="2">
        <f t="shared" si="7"/>
        <v>0</v>
      </c>
      <c r="W121" s="2">
        <f t="shared" si="8"/>
        <v>0</v>
      </c>
      <c r="X121" s="2">
        <f t="shared" si="9"/>
        <v>0</v>
      </c>
      <c r="Y121" s="2">
        <f t="shared" si="11"/>
        <v>0</v>
      </c>
    </row>
    <row r="122" spans="1:25" hidden="1" x14ac:dyDescent="0.25">
      <c r="A122" s="362">
        <f t="shared" si="10"/>
        <v>45411</v>
      </c>
      <c r="B122" s="26" t="s">
        <v>28</v>
      </c>
      <c r="C122" s="19"/>
      <c r="D122" s="31"/>
      <c r="E122" s="4">
        <v>3</v>
      </c>
      <c r="F122" s="42"/>
      <c r="G122" s="46"/>
      <c r="H122" s="66"/>
      <c r="I122" s="69" t="s">
        <v>49</v>
      </c>
      <c r="J122" s="51"/>
      <c r="K122" s="70"/>
      <c r="L122" s="93"/>
      <c r="M122" s="72"/>
      <c r="N122" s="73"/>
      <c r="O122" s="74"/>
      <c r="P122" s="71" t="s">
        <v>44</v>
      </c>
      <c r="Q122" s="71"/>
      <c r="R122" s="71"/>
      <c r="S122" s="195"/>
      <c r="U122" s="2">
        <f t="shared" si="6"/>
        <v>0</v>
      </c>
      <c r="V122" s="2">
        <f t="shared" si="7"/>
        <v>0</v>
      </c>
      <c r="W122" s="2">
        <f t="shared" si="8"/>
        <v>0</v>
      </c>
      <c r="X122" s="2">
        <f t="shared" si="9"/>
        <v>0</v>
      </c>
      <c r="Y122" s="2">
        <f t="shared" si="11"/>
        <v>0</v>
      </c>
    </row>
    <row r="123" spans="1:25" hidden="1" x14ac:dyDescent="0.25">
      <c r="A123" s="191">
        <f t="shared" si="10"/>
        <v>45412</v>
      </c>
      <c r="B123" s="27" t="s">
        <v>45</v>
      </c>
      <c r="C123" s="18"/>
      <c r="D123" s="32"/>
      <c r="E123" s="4"/>
      <c r="F123" s="43"/>
      <c r="G123" s="47"/>
      <c r="H123" s="67"/>
      <c r="I123" s="77" t="s">
        <v>49</v>
      </c>
      <c r="J123" s="52"/>
      <c r="K123" s="78"/>
      <c r="L123" s="95"/>
      <c r="M123" s="80"/>
      <c r="N123" s="81"/>
      <c r="O123" s="82"/>
      <c r="P123" s="79" t="s">
        <v>44</v>
      </c>
      <c r="Q123" s="79"/>
      <c r="R123" s="79"/>
      <c r="S123" s="196"/>
      <c r="U123" s="2">
        <f t="shared" si="6"/>
        <v>0</v>
      </c>
      <c r="V123" s="2">
        <f t="shared" si="7"/>
        <v>0</v>
      </c>
      <c r="W123" s="2">
        <f t="shared" si="8"/>
        <v>0</v>
      </c>
      <c r="X123" s="2">
        <f t="shared" si="9"/>
        <v>0</v>
      </c>
      <c r="Y123" s="2">
        <f t="shared" si="11"/>
        <v>0</v>
      </c>
    </row>
    <row r="124" spans="1:25" hidden="1" x14ac:dyDescent="0.25">
      <c r="A124" s="191">
        <f t="shared" si="10"/>
        <v>45413</v>
      </c>
      <c r="B124" s="27" t="s">
        <v>35</v>
      </c>
      <c r="C124" s="18"/>
      <c r="D124" s="32"/>
      <c r="E124" s="4"/>
      <c r="F124" s="43"/>
      <c r="G124" s="47"/>
      <c r="H124" s="67"/>
      <c r="I124" s="77" t="s">
        <v>49</v>
      </c>
      <c r="J124" s="52"/>
      <c r="K124" s="78"/>
      <c r="L124" s="95"/>
      <c r="M124" s="80"/>
      <c r="N124" s="81"/>
      <c r="O124" s="82"/>
      <c r="P124" s="79" t="s">
        <v>44</v>
      </c>
      <c r="Q124" s="79"/>
      <c r="R124" s="79"/>
      <c r="S124" s="196"/>
      <c r="U124" s="2">
        <f t="shared" si="6"/>
        <v>0</v>
      </c>
      <c r="V124" s="2">
        <f t="shared" si="7"/>
        <v>0</v>
      </c>
      <c r="W124" s="2">
        <f t="shared" si="8"/>
        <v>0</v>
      </c>
      <c r="X124" s="2">
        <f t="shared" si="9"/>
        <v>0</v>
      </c>
      <c r="Y124" s="2">
        <f t="shared" si="11"/>
        <v>0</v>
      </c>
    </row>
    <row r="125" spans="1:25" hidden="1" x14ac:dyDescent="0.25">
      <c r="A125" s="191">
        <f t="shared" si="10"/>
        <v>45414</v>
      </c>
      <c r="B125" s="27" t="s">
        <v>46</v>
      </c>
      <c r="C125" s="18"/>
      <c r="D125" s="32"/>
      <c r="E125" s="4"/>
      <c r="F125" s="43"/>
      <c r="G125" s="47"/>
      <c r="H125" s="67"/>
      <c r="I125" s="79"/>
      <c r="J125" s="52"/>
      <c r="K125" s="78"/>
      <c r="L125" s="95"/>
      <c r="M125" s="80"/>
      <c r="N125" s="81"/>
      <c r="O125" s="82"/>
      <c r="P125" s="79" t="s">
        <v>44</v>
      </c>
      <c r="Q125" s="79"/>
      <c r="R125" s="79"/>
      <c r="S125" s="196"/>
      <c r="U125" s="2">
        <f t="shared" si="6"/>
        <v>0</v>
      </c>
      <c r="V125" s="2">
        <f t="shared" si="7"/>
        <v>0</v>
      </c>
      <c r="W125" s="2">
        <f t="shared" si="8"/>
        <v>0</v>
      </c>
      <c r="X125" s="2">
        <f t="shared" si="9"/>
        <v>0</v>
      </c>
      <c r="Y125" s="2">
        <f t="shared" si="11"/>
        <v>0</v>
      </c>
    </row>
    <row r="126" spans="1:25" hidden="1" x14ac:dyDescent="0.25">
      <c r="A126" s="191">
        <f t="shared" si="10"/>
        <v>45415</v>
      </c>
      <c r="B126" s="27" t="s">
        <v>40</v>
      </c>
      <c r="C126" s="18"/>
      <c r="D126" s="32"/>
      <c r="E126" s="4"/>
      <c r="F126" s="43"/>
      <c r="G126" s="47"/>
      <c r="H126" s="67"/>
      <c r="I126" s="79"/>
      <c r="J126" s="52"/>
      <c r="K126" s="78"/>
      <c r="L126" s="95"/>
      <c r="M126" s="80"/>
      <c r="N126" s="81"/>
      <c r="O126" s="82"/>
      <c r="P126" s="79" t="s">
        <v>44</v>
      </c>
      <c r="Q126" s="79"/>
      <c r="R126" s="79"/>
      <c r="S126" s="196"/>
      <c r="U126" s="2">
        <f t="shared" si="6"/>
        <v>0</v>
      </c>
      <c r="V126" s="2">
        <f t="shared" si="7"/>
        <v>0</v>
      </c>
      <c r="W126" s="2">
        <f t="shared" si="8"/>
        <v>0</v>
      </c>
      <c r="X126" s="2">
        <f t="shared" si="9"/>
        <v>0</v>
      </c>
      <c r="Y126" s="2">
        <f t="shared" si="11"/>
        <v>0</v>
      </c>
    </row>
    <row r="127" spans="1:25" hidden="1" x14ac:dyDescent="0.25">
      <c r="A127" s="191">
        <f t="shared" si="10"/>
        <v>45416</v>
      </c>
      <c r="B127" s="27" t="s">
        <v>41</v>
      </c>
      <c r="C127" s="18"/>
      <c r="D127" s="32"/>
      <c r="E127" s="4"/>
      <c r="F127" s="43"/>
      <c r="G127" s="47"/>
      <c r="H127" s="67"/>
      <c r="I127" s="79"/>
      <c r="J127" s="52"/>
      <c r="K127" s="78"/>
      <c r="L127" s="95"/>
      <c r="M127" s="80"/>
      <c r="N127" s="81"/>
      <c r="O127" s="82"/>
      <c r="P127" s="79"/>
      <c r="Q127" s="79"/>
      <c r="R127" s="79"/>
      <c r="S127" s="196"/>
      <c r="U127" s="2">
        <f t="shared" si="6"/>
        <v>0</v>
      </c>
      <c r="V127" s="2">
        <f t="shared" si="7"/>
        <v>0</v>
      </c>
      <c r="W127" s="2">
        <f t="shared" si="8"/>
        <v>0</v>
      </c>
      <c r="X127" s="2">
        <f t="shared" si="9"/>
        <v>0</v>
      </c>
      <c r="Y127" s="2">
        <f t="shared" si="11"/>
        <v>0</v>
      </c>
    </row>
    <row r="128" spans="1:25" hidden="1" x14ac:dyDescent="0.25">
      <c r="A128" s="361">
        <f t="shared" si="10"/>
        <v>45417</v>
      </c>
      <c r="B128" s="28" t="s">
        <v>43</v>
      </c>
      <c r="C128" s="21"/>
      <c r="D128" s="33"/>
      <c r="E128" s="6"/>
      <c r="F128" s="44"/>
      <c r="G128" s="48"/>
      <c r="H128" s="68"/>
      <c r="I128" s="87"/>
      <c r="J128" s="53"/>
      <c r="K128" s="86"/>
      <c r="L128" s="97"/>
      <c r="M128" s="88"/>
      <c r="N128" s="89"/>
      <c r="O128" s="90"/>
      <c r="P128" s="87"/>
      <c r="Q128" s="87"/>
      <c r="R128" s="87"/>
      <c r="S128" s="197"/>
      <c r="U128" s="2">
        <f t="shared" si="6"/>
        <v>0</v>
      </c>
      <c r="V128" s="2">
        <f t="shared" si="7"/>
        <v>0</v>
      </c>
      <c r="W128" s="2">
        <f t="shared" si="8"/>
        <v>0</v>
      </c>
      <c r="X128" s="2">
        <f t="shared" si="9"/>
        <v>0</v>
      </c>
      <c r="Y128" s="2">
        <f t="shared" si="11"/>
        <v>0</v>
      </c>
    </row>
    <row r="129" spans="1:25" hidden="1" x14ac:dyDescent="0.25">
      <c r="A129" s="362">
        <f t="shared" si="10"/>
        <v>45418</v>
      </c>
      <c r="B129" s="26" t="s">
        <v>28</v>
      </c>
      <c r="C129" s="20" t="s">
        <v>29</v>
      </c>
      <c r="D129" s="31"/>
      <c r="E129" s="4">
        <v>4</v>
      </c>
      <c r="F129" s="42"/>
      <c r="G129" s="66"/>
      <c r="H129" s="66"/>
      <c r="I129" s="71"/>
      <c r="J129" s="51"/>
      <c r="K129" s="71"/>
      <c r="L129" s="93"/>
      <c r="M129" s="72"/>
      <c r="N129" s="71"/>
      <c r="O129" s="74"/>
      <c r="P129" s="94"/>
      <c r="Q129" s="75"/>
      <c r="R129" s="76"/>
      <c r="S129" s="190"/>
      <c r="U129" s="2">
        <f t="shared" si="6"/>
        <v>0</v>
      </c>
      <c r="V129" s="2">
        <f t="shared" si="7"/>
        <v>0</v>
      </c>
      <c r="W129" s="2">
        <f t="shared" si="8"/>
        <v>0</v>
      </c>
      <c r="X129" s="2">
        <f t="shared" si="9"/>
        <v>0</v>
      </c>
      <c r="Y129" s="2">
        <f t="shared" si="11"/>
        <v>0</v>
      </c>
    </row>
    <row r="130" spans="1:25" hidden="1" x14ac:dyDescent="0.25">
      <c r="A130" s="191">
        <f t="shared" si="10"/>
        <v>45419</v>
      </c>
      <c r="B130" s="27" t="s">
        <v>45</v>
      </c>
      <c r="C130" s="18"/>
      <c r="D130" s="32"/>
      <c r="E130" s="4"/>
      <c r="F130" s="43"/>
      <c r="G130" s="67"/>
      <c r="H130" s="67"/>
      <c r="I130" s="79"/>
      <c r="J130" s="52"/>
      <c r="K130" s="79"/>
      <c r="L130" s="95"/>
      <c r="M130" s="80"/>
      <c r="N130" s="79"/>
      <c r="O130" s="82"/>
      <c r="P130" s="96"/>
      <c r="Q130" s="83"/>
      <c r="R130" s="84"/>
      <c r="S130" s="192"/>
      <c r="U130" s="2">
        <f t="shared" si="6"/>
        <v>0</v>
      </c>
      <c r="V130" s="2">
        <f t="shared" si="7"/>
        <v>0</v>
      </c>
      <c r="W130" s="2">
        <f t="shared" si="8"/>
        <v>0</v>
      </c>
      <c r="X130" s="2">
        <f t="shared" si="9"/>
        <v>0</v>
      </c>
      <c r="Y130" s="2">
        <f t="shared" si="11"/>
        <v>0</v>
      </c>
    </row>
    <row r="131" spans="1:25" hidden="1" x14ac:dyDescent="0.25">
      <c r="A131" s="191">
        <f t="shared" si="10"/>
        <v>45420</v>
      </c>
      <c r="B131" s="27" t="s">
        <v>35</v>
      </c>
      <c r="C131" s="18"/>
      <c r="D131" s="32"/>
      <c r="E131" s="4"/>
      <c r="F131" s="43"/>
      <c r="G131" s="67"/>
      <c r="H131" s="67"/>
      <c r="I131" s="79"/>
      <c r="J131" s="52"/>
      <c r="K131" s="79"/>
      <c r="L131" s="95"/>
      <c r="M131" s="80"/>
      <c r="N131" s="79"/>
      <c r="O131" s="82"/>
      <c r="P131" s="96"/>
      <c r="Q131" s="83"/>
      <c r="R131" s="84"/>
      <c r="S131" s="192"/>
      <c r="U131" s="2">
        <f t="shared" si="6"/>
        <v>0</v>
      </c>
      <c r="V131" s="2">
        <f t="shared" si="7"/>
        <v>0</v>
      </c>
      <c r="W131" s="2">
        <f t="shared" si="8"/>
        <v>0</v>
      </c>
      <c r="X131" s="2">
        <f t="shared" si="9"/>
        <v>0</v>
      </c>
      <c r="Y131" s="2">
        <f t="shared" si="11"/>
        <v>0</v>
      </c>
    </row>
    <row r="132" spans="1:25" hidden="1" x14ac:dyDescent="0.25">
      <c r="A132" s="191">
        <f t="shared" si="10"/>
        <v>45421</v>
      </c>
      <c r="B132" s="27" t="s">
        <v>46</v>
      </c>
      <c r="C132" s="18"/>
      <c r="D132" s="32"/>
      <c r="E132" s="4"/>
      <c r="F132" s="43"/>
      <c r="G132" s="67"/>
      <c r="H132" s="67"/>
      <c r="I132" s="79"/>
      <c r="J132" s="52"/>
      <c r="K132" s="79"/>
      <c r="L132" s="95"/>
      <c r="M132" s="80"/>
      <c r="N132" s="79"/>
      <c r="O132" s="82"/>
      <c r="P132" s="96"/>
      <c r="Q132" s="83"/>
      <c r="R132" s="84"/>
      <c r="S132" s="192"/>
      <c r="U132" s="2">
        <f t="shared" ref="U132:U195" si="12">COUNTIF(F132:S132,"POD 1")</f>
        <v>0</v>
      </c>
      <c r="V132" s="2">
        <f t="shared" ref="V132:V195" si="13">COUNTIF(F132:S132,"POD 2")</f>
        <v>0</v>
      </c>
      <c r="W132" s="2">
        <f t="shared" ref="W132:W195" si="14">COUNTIF(F132:S132,"Back-up")</f>
        <v>0</v>
      </c>
      <c r="X132" s="2">
        <f t="shared" ref="X132:X195" si="15">COUNTIF(F132:S132,"Outreach")+COUNTIF(F132:S132,"Outreach/QF")</f>
        <v>0</v>
      </c>
      <c r="Y132" s="2">
        <f t="shared" si="11"/>
        <v>0</v>
      </c>
    </row>
    <row r="133" spans="1:25" hidden="1" x14ac:dyDescent="0.25">
      <c r="A133" s="191">
        <f t="shared" ref="A133:A196" si="16">A132+1</f>
        <v>45422</v>
      </c>
      <c r="B133" s="27" t="s">
        <v>40</v>
      </c>
      <c r="C133" s="18"/>
      <c r="D133" s="32"/>
      <c r="E133" s="4"/>
      <c r="F133" s="43"/>
      <c r="G133" s="67"/>
      <c r="H133" s="67"/>
      <c r="I133" s="79"/>
      <c r="J133" s="52"/>
      <c r="K133" s="79"/>
      <c r="L133" s="95"/>
      <c r="M133" s="80"/>
      <c r="N133" s="79"/>
      <c r="O133" s="82"/>
      <c r="P133" s="96"/>
      <c r="Q133" s="83"/>
      <c r="R133" s="84"/>
      <c r="S133" s="192"/>
      <c r="U133" s="2">
        <f t="shared" si="12"/>
        <v>0</v>
      </c>
      <c r="V133" s="2">
        <f t="shared" si="13"/>
        <v>0</v>
      </c>
      <c r="W133" s="2">
        <f t="shared" si="14"/>
        <v>0</v>
      </c>
      <c r="X133" s="2">
        <f t="shared" si="15"/>
        <v>0</v>
      </c>
      <c r="Y133" s="2">
        <f t="shared" ref="Y133:Y196" si="17">COUNTIF(F133:S133,"CST")</f>
        <v>0</v>
      </c>
    </row>
    <row r="134" spans="1:25" hidden="1" x14ac:dyDescent="0.25">
      <c r="A134" s="191">
        <f t="shared" si="16"/>
        <v>45423</v>
      </c>
      <c r="B134" s="27" t="s">
        <v>41</v>
      </c>
      <c r="C134" s="18"/>
      <c r="D134" s="32"/>
      <c r="E134" s="4"/>
      <c r="F134" s="43"/>
      <c r="G134" s="67"/>
      <c r="H134" s="67"/>
      <c r="I134" s="79"/>
      <c r="J134" s="52"/>
      <c r="K134" s="79"/>
      <c r="L134" s="95"/>
      <c r="M134" s="80"/>
      <c r="N134" s="79"/>
      <c r="O134" s="82"/>
      <c r="P134" s="96"/>
      <c r="Q134" s="83"/>
      <c r="R134" s="84"/>
      <c r="S134" s="192"/>
      <c r="U134" s="2">
        <f t="shared" si="12"/>
        <v>0</v>
      </c>
      <c r="V134" s="2">
        <f t="shared" si="13"/>
        <v>0</v>
      </c>
      <c r="W134" s="2">
        <f t="shared" si="14"/>
        <v>0</v>
      </c>
      <c r="X134" s="2">
        <f t="shared" si="15"/>
        <v>0</v>
      </c>
      <c r="Y134" s="2">
        <f t="shared" si="17"/>
        <v>0</v>
      </c>
    </row>
    <row r="135" spans="1:25" hidden="1" x14ac:dyDescent="0.25">
      <c r="A135" s="361">
        <f t="shared" si="16"/>
        <v>45424</v>
      </c>
      <c r="B135" s="28" t="s">
        <v>43</v>
      </c>
      <c r="C135" s="21"/>
      <c r="D135" s="33"/>
      <c r="E135" s="6"/>
      <c r="F135" s="44"/>
      <c r="G135" s="68"/>
      <c r="H135" s="68"/>
      <c r="I135" s="87"/>
      <c r="J135" s="53"/>
      <c r="K135" s="87"/>
      <c r="L135" s="97"/>
      <c r="M135" s="88"/>
      <c r="N135" s="87"/>
      <c r="O135" s="90"/>
      <c r="P135" s="98"/>
      <c r="Q135" s="91"/>
      <c r="R135" s="92"/>
      <c r="S135" s="194"/>
      <c r="U135" s="2">
        <f t="shared" si="12"/>
        <v>0</v>
      </c>
      <c r="V135" s="2">
        <f t="shared" si="13"/>
        <v>0</v>
      </c>
      <c r="W135" s="2">
        <f t="shared" si="14"/>
        <v>0</v>
      </c>
      <c r="X135" s="2">
        <f t="shared" si="15"/>
        <v>0</v>
      </c>
      <c r="Y135" s="2">
        <f t="shared" si="17"/>
        <v>0</v>
      </c>
    </row>
    <row r="136" spans="1:25" hidden="1" x14ac:dyDescent="0.25">
      <c r="A136" s="362">
        <f t="shared" si="16"/>
        <v>45425</v>
      </c>
      <c r="B136" s="26" t="s">
        <v>28</v>
      </c>
      <c r="C136" s="17"/>
      <c r="D136" s="31"/>
      <c r="E136" s="60">
        <v>1</v>
      </c>
      <c r="F136" s="66"/>
      <c r="G136" s="46"/>
      <c r="H136" s="8"/>
      <c r="I136" s="71"/>
      <c r="J136" s="51"/>
      <c r="K136" s="71"/>
      <c r="L136" s="93"/>
      <c r="M136" s="72"/>
      <c r="N136" s="73"/>
      <c r="O136" s="74"/>
      <c r="P136" s="71"/>
      <c r="Q136" s="75" t="s">
        <v>55</v>
      </c>
      <c r="R136" s="76"/>
      <c r="S136" s="195"/>
      <c r="U136" s="2">
        <f t="shared" si="12"/>
        <v>0</v>
      </c>
      <c r="V136" s="2">
        <f t="shared" si="13"/>
        <v>0</v>
      </c>
      <c r="W136" s="2">
        <f t="shared" si="14"/>
        <v>0</v>
      </c>
      <c r="X136" s="2">
        <f t="shared" si="15"/>
        <v>0</v>
      </c>
      <c r="Y136" s="2">
        <f t="shared" si="17"/>
        <v>0</v>
      </c>
    </row>
    <row r="137" spans="1:25" hidden="1" x14ac:dyDescent="0.25">
      <c r="A137" s="191">
        <f t="shared" si="16"/>
        <v>45426</v>
      </c>
      <c r="B137" s="27" t="s">
        <v>45</v>
      </c>
      <c r="C137" s="18"/>
      <c r="D137" s="32"/>
      <c r="E137" s="61"/>
      <c r="F137" s="67"/>
      <c r="G137" s="47"/>
      <c r="H137" s="9"/>
      <c r="I137" s="79"/>
      <c r="J137" s="52"/>
      <c r="K137" s="79"/>
      <c r="L137" s="95"/>
      <c r="M137" s="80"/>
      <c r="N137" s="81"/>
      <c r="O137" s="82"/>
      <c r="P137" s="79"/>
      <c r="Q137" s="83" t="s">
        <v>55</v>
      </c>
      <c r="R137" s="84"/>
      <c r="S137" s="196"/>
      <c r="U137" s="2">
        <f t="shared" si="12"/>
        <v>0</v>
      </c>
      <c r="V137" s="2">
        <f t="shared" si="13"/>
        <v>0</v>
      </c>
      <c r="W137" s="2">
        <f t="shared" si="14"/>
        <v>0</v>
      </c>
      <c r="X137" s="2">
        <f t="shared" si="15"/>
        <v>0</v>
      </c>
      <c r="Y137" s="2">
        <f t="shared" si="17"/>
        <v>0</v>
      </c>
    </row>
    <row r="138" spans="1:25" hidden="1" x14ac:dyDescent="0.25">
      <c r="A138" s="191">
        <f t="shared" si="16"/>
        <v>45427</v>
      </c>
      <c r="B138" s="27" t="s">
        <v>35</v>
      </c>
      <c r="C138" s="18"/>
      <c r="D138" s="32"/>
      <c r="E138" s="61"/>
      <c r="F138" s="67"/>
      <c r="G138" s="47"/>
      <c r="H138" s="9"/>
      <c r="I138" s="79"/>
      <c r="J138" s="52"/>
      <c r="K138" s="79"/>
      <c r="L138" s="95"/>
      <c r="M138" s="80"/>
      <c r="N138" s="81"/>
      <c r="O138" s="82"/>
      <c r="P138" s="79"/>
      <c r="Q138" s="83" t="s">
        <v>55</v>
      </c>
      <c r="R138" s="84"/>
      <c r="S138" s="196"/>
      <c r="U138" s="2">
        <f t="shared" si="12"/>
        <v>0</v>
      </c>
      <c r="V138" s="2">
        <f t="shared" si="13"/>
        <v>0</v>
      </c>
      <c r="W138" s="2">
        <f t="shared" si="14"/>
        <v>0</v>
      </c>
      <c r="X138" s="2">
        <f t="shared" si="15"/>
        <v>0</v>
      </c>
      <c r="Y138" s="2">
        <f t="shared" si="17"/>
        <v>0</v>
      </c>
    </row>
    <row r="139" spans="1:25" hidden="1" x14ac:dyDescent="0.25">
      <c r="A139" s="191">
        <f t="shared" si="16"/>
        <v>45428</v>
      </c>
      <c r="B139" s="29" t="s">
        <v>46</v>
      </c>
      <c r="C139" s="18"/>
      <c r="D139" s="32"/>
      <c r="E139" s="61"/>
      <c r="F139" s="67"/>
      <c r="G139" s="47"/>
      <c r="H139" s="9"/>
      <c r="I139" s="79"/>
      <c r="J139" s="52"/>
      <c r="K139" s="79"/>
      <c r="L139" s="95"/>
      <c r="M139" s="80"/>
      <c r="N139" s="81"/>
      <c r="O139" s="82"/>
      <c r="P139" s="79"/>
      <c r="Q139" s="83" t="s">
        <v>55</v>
      </c>
      <c r="R139" s="84"/>
      <c r="S139" s="196"/>
      <c r="U139" s="2">
        <f t="shared" si="12"/>
        <v>0</v>
      </c>
      <c r="V139" s="2">
        <f t="shared" si="13"/>
        <v>0</v>
      </c>
      <c r="W139" s="2">
        <f t="shared" si="14"/>
        <v>0</v>
      </c>
      <c r="X139" s="2">
        <f t="shared" si="15"/>
        <v>0</v>
      </c>
      <c r="Y139" s="2">
        <f t="shared" si="17"/>
        <v>0</v>
      </c>
    </row>
    <row r="140" spans="1:25" hidden="1" x14ac:dyDescent="0.25">
      <c r="A140" s="191">
        <f t="shared" si="16"/>
        <v>45429</v>
      </c>
      <c r="B140" s="27" t="s">
        <v>40</v>
      </c>
      <c r="C140" s="18"/>
      <c r="D140" s="32"/>
      <c r="E140" s="61"/>
      <c r="F140" s="67"/>
      <c r="G140" s="47"/>
      <c r="H140" s="9"/>
      <c r="I140" s="79"/>
      <c r="J140" s="52"/>
      <c r="K140" s="79"/>
      <c r="L140" s="95"/>
      <c r="M140" s="80"/>
      <c r="N140" s="81"/>
      <c r="O140" s="82"/>
      <c r="P140" s="79"/>
      <c r="Q140" s="83" t="s">
        <v>34</v>
      </c>
      <c r="R140" s="84"/>
      <c r="S140" s="196"/>
      <c r="U140" s="2">
        <f t="shared" si="12"/>
        <v>0</v>
      </c>
      <c r="V140" s="2">
        <f t="shared" si="13"/>
        <v>0</v>
      </c>
      <c r="W140" s="2">
        <f t="shared" si="14"/>
        <v>0</v>
      </c>
      <c r="X140" s="2">
        <f t="shared" si="15"/>
        <v>0</v>
      </c>
      <c r="Y140" s="2">
        <f t="shared" si="17"/>
        <v>0</v>
      </c>
    </row>
    <row r="141" spans="1:25" hidden="1" x14ac:dyDescent="0.25">
      <c r="A141" s="191">
        <f t="shared" si="16"/>
        <v>45430</v>
      </c>
      <c r="B141" s="27" t="s">
        <v>41</v>
      </c>
      <c r="C141" s="18"/>
      <c r="D141" s="32"/>
      <c r="E141" s="61"/>
      <c r="F141" s="67"/>
      <c r="G141" s="47"/>
      <c r="H141" s="9"/>
      <c r="I141" s="79"/>
      <c r="J141" s="52"/>
      <c r="K141" s="79"/>
      <c r="L141" s="95"/>
      <c r="M141" s="80"/>
      <c r="N141" s="81"/>
      <c r="O141" s="82"/>
      <c r="P141" s="79"/>
      <c r="Q141" s="83"/>
      <c r="R141" s="84"/>
      <c r="S141" s="196"/>
      <c r="U141" s="2">
        <f t="shared" si="12"/>
        <v>0</v>
      </c>
      <c r="V141" s="2">
        <f t="shared" si="13"/>
        <v>0</v>
      </c>
      <c r="W141" s="2">
        <f t="shared" si="14"/>
        <v>0</v>
      </c>
      <c r="X141" s="2">
        <f t="shared" si="15"/>
        <v>0</v>
      </c>
      <c r="Y141" s="2">
        <f t="shared" si="17"/>
        <v>0</v>
      </c>
    </row>
    <row r="142" spans="1:25" hidden="1" x14ac:dyDescent="0.25">
      <c r="A142" s="193">
        <f t="shared" si="16"/>
        <v>45431</v>
      </c>
      <c r="B142" s="28" t="s">
        <v>43</v>
      </c>
      <c r="C142" s="21"/>
      <c r="D142" s="33"/>
      <c r="E142" s="62"/>
      <c r="F142" s="68"/>
      <c r="G142" s="48"/>
      <c r="H142" s="10"/>
      <c r="I142" s="87"/>
      <c r="J142" s="53"/>
      <c r="K142" s="87"/>
      <c r="L142" s="97"/>
      <c r="M142" s="88"/>
      <c r="N142" s="89"/>
      <c r="O142" s="90"/>
      <c r="P142" s="87"/>
      <c r="Q142" s="91"/>
      <c r="R142" s="92"/>
      <c r="S142" s="197"/>
      <c r="U142" s="2">
        <f t="shared" si="12"/>
        <v>0</v>
      </c>
      <c r="V142" s="2">
        <f t="shared" si="13"/>
        <v>0</v>
      </c>
      <c r="W142" s="2">
        <f t="shared" si="14"/>
        <v>0</v>
      </c>
      <c r="X142" s="2">
        <f t="shared" si="15"/>
        <v>0</v>
      </c>
      <c r="Y142" s="2">
        <f t="shared" si="17"/>
        <v>0</v>
      </c>
    </row>
    <row r="143" spans="1:25" hidden="1" x14ac:dyDescent="0.25">
      <c r="A143" s="189">
        <f t="shared" si="16"/>
        <v>45432</v>
      </c>
      <c r="B143" s="26" t="s">
        <v>28</v>
      </c>
      <c r="C143" s="17"/>
      <c r="D143" s="31"/>
      <c r="E143" s="60">
        <v>2</v>
      </c>
      <c r="F143" s="66"/>
      <c r="G143" s="66"/>
      <c r="H143" s="8"/>
      <c r="I143" s="69"/>
      <c r="J143" s="51"/>
      <c r="K143" s="70"/>
      <c r="L143" s="71"/>
      <c r="M143" s="72"/>
      <c r="N143" s="71"/>
      <c r="O143" s="74"/>
      <c r="P143" s="71"/>
      <c r="Q143" s="71"/>
      <c r="R143" s="76"/>
      <c r="S143" s="190" t="s">
        <v>56</v>
      </c>
      <c r="U143" s="2">
        <f t="shared" si="12"/>
        <v>0</v>
      </c>
      <c r="V143" s="2">
        <f t="shared" si="13"/>
        <v>0</v>
      </c>
      <c r="W143" s="2">
        <f t="shared" si="14"/>
        <v>0</v>
      </c>
      <c r="X143" s="2">
        <f t="shared" si="15"/>
        <v>0</v>
      </c>
      <c r="Y143" s="2">
        <f t="shared" si="17"/>
        <v>0</v>
      </c>
    </row>
    <row r="144" spans="1:25" hidden="1" x14ac:dyDescent="0.25">
      <c r="A144" s="191">
        <f t="shared" si="16"/>
        <v>45433</v>
      </c>
      <c r="B144" s="27" t="s">
        <v>45</v>
      </c>
      <c r="C144" s="18"/>
      <c r="D144" s="32"/>
      <c r="E144" s="61"/>
      <c r="F144" s="67"/>
      <c r="G144" s="67"/>
      <c r="H144" s="9"/>
      <c r="I144" s="77"/>
      <c r="J144" s="52"/>
      <c r="K144" s="78"/>
      <c r="L144" s="79"/>
      <c r="M144" s="80"/>
      <c r="N144" s="79"/>
      <c r="O144" s="82"/>
      <c r="P144" s="79"/>
      <c r="Q144" s="79"/>
      <c r="R144" s="84"/>
      <c r="S144" s="192" t="s">
        <v>56</v>
      </c>
      <c r="U144" s="2">
        <f t="shared" si="12"/>
        <v>0</v>
      </c>
      <c r="V144" s="2">
        <f t="shared" si="13"/>
        <v>0</v>
      </c>
      <c r="W144" s="2">
        <f t="shared" si="14"/>
        <v>0</v>
      </c>
      <c r="X144" s="2">
        <f t="shared" si="15"/>
        <v>0</v>
      </c>
      <c r="Y144" s="2">
        <f t="shared" si="17"/>
        <v>0</v>
      </c>
    </row>
    <row r="145" spans="1:25" hidden="1" x14ac:dyDescent="0.25">
      <c r="A145" s="191">
        <f t="shared" si="16"/>
        <v>45434</v>
      </c>
      <c r="B145" s="27" t="s">
        <v>35</v>
      </c>
      <c r="C145" s="18"/>
      <c r="D145" s="32"/>
      <c r="E145" s="61"/>
      <c r="F145" s="67"/>
      <c r="G145" s="67"/>
      <c r="H145" s="9"/>
      <c r="I145" s="77"/>
      <c r="J145" s="52"/>
      <c r="K145" s="78"/>
      <c r="L145" s="79"/>
      <c r="M145" s="80"/>
      <c r="N145" s="79"/>
      <c r="O145" s="82"/>
      <c r="P145" s="79"/>
      <c r="Q145" s="79"/>
      <c r="R145" s="84"/>
      <c r="S145" s="192" t="s">
        <v>56</v>
      </c>
      <c r="U145" s="2">
        <f t="shared" si="12"/>
        <v>0</v>
      </c>
      <c r="V145" s="2">
        <f t="shared" si="13"/>
        <v>0</v>
      </c>
      <c r="W145" s="2">
        <f t="shared" si="14"/>
        <v>0</v>
      </c>
      <c r="X145" s="2">
        <f t="shared" si="15"/>
        <v>0</v>
      </c>
      <c r="Y145" s="2">
        <f t="shared" si="17"/>
        <v>0</v>
      </c>
    </row>
    <row r="146" spans="1:25" hidden="1" x14ac:dyDescent="0.25">
      <c r="A146" s="191">
        <f t="shared" si="16"/>
        <v>45435</v>
      </c>
      <c r="B146" s="27" t="s">
        <v>46</v>
      </c>
      <c r="C146" s="18"/>
      <c r="D146" s="32"/>
      <c r="E146" s="61"/>
      <c r="F146" s="67"/>
      <c r="G146" s="67"/>
      <c r="H146" s="9"/>
      <c r="I146" s="77"/>
      <c r="J146" s="52"/>
      <c r="K146" s="78"/>
      <c r="L146" s="79"/>
      <c r="M146" s="80"/>
      <c r="N146" s="79"/>
      <c r="O146" s="82"/>
      <c r="P146" s="79"/>
      <c r="Q146" s="79"/>
      <c r="R146" s="84"/>
      <c r="S146" s="192" t="s">
        <v>56</v>
      </c>
      <c r="U146" s="2">
        <f t="shared" si="12"/>
        <v>0</v>
      </c>
      <c r="V146" s="2">
        <f t="shared" si="13"/>
        <v>0</v>
      </c>
      <c r="W146" s="2">
        <f t="shared" si="14"/>
        <v>0</v>
      </c>
      <c r="X146" s="2">
        <f t="shared" si="15"/>
        <v>0</v>
      </c>
      <c r="Y146" s="2">
        <f t="shared" si="17"/>
        <v>0</v>
      </c>
    </row>
    <row r="147" spans="1:25" hidden="1" x14ac:dyDescent="0.25">
      <c r="A147" s="191">
        <f t="shared" si="16"/>
        <v>45436</v>
      </c>
      <c r="B147" s="27" t="s">
        <v>40</v>
      </c>
      <c r="C147" s="18"/>
      <c r="D147" s="32"/>
      <c r="E147" s="61"/>
      <c r="F147" s="67"/>
      <c r="G147" s="67"/>
      <c r="H147" s="9"/>
      <c r="I147" s="77"/>
      <c r="J147" s="52"/>
      <c r="K147" s="78"/>
      <c r="L147" s="79"/>
      <c r="M147" s="80"/>
      <c r="N147" s="79"/>
      <c r="O147" s="82"/>
      <c r="P147" s="79"/>
      <c r="Q147" s="79"/>
      <c r="R147" s="84"/>
      <c r="S147" s="192" t="s">
        <v>34</v>
      </c>
      <c r="U147" s="2">
        <f t="shared" si="12"/>
        <v>0</v>
      </c>
      <c r="V147" s="2">
        <f t="shared" si="13"/>
        <v>0</v>
      </c>
      <c r="W147" s="2">
        <f t="shared" si="14"/>
        <v>0</v>
      </c>
      <c r="X147" s="2">
        <f t="shared" si="15"/>
        <v>0</v>
      </c>
      <c r="Y147" s="2">
        <f t="shared" si="17"/>
        <v>0</v>
      </c>
    </row>
    <row r="148" spans="1:25" hidden="1" x14ac:dyDescent="0.25">
      <c r="A148" s="191">
        <f t="shared" si="16"/>
        <v>45437</v>
      </c>
      <c r="B148" s="27" t="s">
        <v>41</v>
      </c>
      <c r="C148" s="18"/>
      <c r="D148" s="32"/>
      <c r="E148" s="61"/>
      <c r="F148" s="67"/>
      <c r="G148" s="67"/>
      <c r="H148" s="9"/>
      <c r="I148" s="77"/>
      <c r="J148" s="52"/>
      <c r="K148" s="78"/>
      <c r="L148" s="79"/>
      <c r="M148" s="80"/>
      <c r="N148" s="79"/>
      <c r="O148" s="82"/>
      <c r="P148" s="79"/>
      <c r="Q148" s="79"/>
      <c r="R148" s="84"/>
      <c r="S148" s="192"/>
      <c r="U148" s="2">
        <f t="shared" si="12"/>
        <v>0</v>
      </c>
      <c r="V148" s="2">
        <f t="shared" si="13"/>
        <v>0</v>
      </c>
      <c r="W148" s="2">
        <f t="shared" si="14"/>
        <v>0</v>
      </c>
      <c r="X148" s="2">
        <f t="shared" si="15"/>
        <v>0</v>
      </c>
      <c r="Y148" s="2">
        <f t="shared" si="17"/>
        <v>0</v>
      </c>
    </row>
    <row r="149" spans="1:25" hidden="1" x14ac:dyDescent="0.25">
      <c r="A149" s="193">
        <f t="shared" si="16"/>
        <v>45438</v>
      </c>
      <c r="B149" s="28" t="s">
        <v>43</v>
      </c>
      <c r="C149" s="21"/>
      <c r="D149" s="33"/>
      <c r="E149" s="62"/>
      <c r="F149" s="68"/>
      <c r="G149" s="68"/>
      <c r="H149" s="10"/>
      <c r="I149" s="85"/>
      <c r="J149" s="53"/>
      <c r="K149" s="86"/>
      <c r="L149" s="87"/>
      <c r="M149" s="88"/>
      <c r="N149" s="87"/>
      <c r="O149" s="90"/>
      <c r="P149" s="87"/>
      <c r="Q149" s="87"/>
      <c r="R149" s="92"/>
      <c r="S149" s="194"/>
      <c r="U149" s="2">
        <f t="shared" si="12"/>
        <v>0</v>
      </c>
      <c r="V149" s="2">
        <f t="shared" si="13"/>
        <v>0</v>
      </c>
      <c r="W149" s="2">
        <f t="shared" si="14"/>
        <v>0</v>
      </c>
      <c r="X149" s="2">
        <f t="shared" si="15"/>
        <v>0</v>
      </c>
      <c r="Y149" s="2">
        <f t="shared" si="17"/>
        <v>0</v>
      </c>
    </row>
    <row r="150" spans="1:25" hidden="1" x14ac:dyDescent="0.25">
      <c r="A150" s="189">
        <f t="shared" si="16"/>
        <v>45439</v>
      </c>
      <c r="B150" s="26" t="s">
        <v>28</v>
      </c>
      <c r="C150" s="17"/>
      <c r="D150" s="31"/>
      <c r="E150" s="4">
        <v>3</v>
      </c>
      <c r="F150" s="42"/>
      <c r="G150" s="46"/>
      <c r="H150" s="66"/>
      <c r="I150" s="69" t="s">
        <v>49</v>
      </c>
      <c r="J150" s="51"/>
      <c r="K150" s="70"/>
      <c r="L150" s="93"/>
      <c r="M150" s="72"/>
      <c r="N150" s="73"/>
      <c r="O150" s="74"/>
      <c r="P150" s="71" t="s">
        <v>44</v>
      </c>
      <c r="Q150" s="71"/>
      <c r="R150" s="71"/>
      <c r="S150" s="195"/>
      <c r="U150" s="2">
        <f t="shared" si="12"/>
        <v>0</v>
      </c>
      <c r="V150" s="2">
        <f t="shared" si="13"/>
        <v>0</v>
      </c>
      <c r="W150" s="2">
        <f t="shared" si="14"/>
        <v>0</v>
      </c>
      <c r="X150" s="2">
        <f t="shared" si="15"/>
        <v>0</v>
      </c>
      <c r="Y150" s="2">
        <f t="shared" si="17"/>
        <v>0</v>
      </c>
    </row>
    <row r="151" spans="1:25" hidden="1" x14ac:dyDescent="0.25">
      <c r="A151" s="191">
        <f t="shared" si="16"/>
        <v>45440</v>
      </c>
      <c r="B151" s="27" t="s">
        <v>45</v>
      </c>
      <c r="C151" s="18"/>
      <c r="D151" s="32"/>
      <c r="E151" s="4"/>
      <c r="F151" s="43"/>
      <c r="G151" s="47"/>
      <c r="H151" s="67"/>
      <c r="I151" s="77" t="s">
        <v>49</v>
      </c>
      <c r="J151" s="52"/>
      <c r="K151" s="78"/>
      <c r="L151" s="95"/>
      <c r="M151" s="80"/>
      <c r="N151" s="81"/>
      <c r="O151" s="82"/>
      <c r="P151" s="79" t="s">
        <v>44</v>
      </c>
      <c r="Q151" s="79"/>
      <c r="R151" s="79"/>
      <c r="S151" s="196"/>
      <c r="U151" s="2">
        <f t="shared" si="12"/>
        <v>0</v>
      </c>
      <c r="V151" s="2">
        <f t="shared" si="13"/>
        <v>0</v>
      </c>
      <c r="W151" s="2">
        <f t="shared" si="14"/>
        <v>0</v>
      </c>
      <c r="X151" s="2">
        <f t="shared" si="15"/>
        <v>0</v>
      </c>
      <c r="Y151" s="2">
        <f t="shared" si="17"/>
        <v>0</v>
      </c>
    </row>
    <row r="152" spans="1:25" hidden="1" x14ac:dyDescent="0.25">
      <c r="A152" s="191">
        <f t="shared" si="16"/>
        <v>45441</v>
      </c>
      <c r="B152" s="27" t="s">
        <v>35</v>
      </c>
      <c r="C152" s="18"/>
      <c r="D152" s="32"/>
      <c r="E152" s="4"/>
      <c r="F152" s="43"/>
      <c r="G152" s="47"/>
      <c r="H152" s="67"/>
      <c r="I152" s="77" t="s">
        <v>49</v>
      </c>
      <c r="J152" s="52"/>
      <c r="K152" s="78"/>
      <c r="L152" s="95"/>
      <c r="M152" s="80"/>
      <c r="N152" s="81"/>
      <c r="O152" s="82"/>
      <c r="P152" s="79" t="s">
        <v>44</v>
      </c>
      <c r="Q152" s="79"/>
      <c r="R152" s="79"/>
      <c r="S152" s="196"/>
      <c r="U152" s="2">
        <f t="shared" si="12"/>
        <v>0</v>
      </c>
      <c r="V152" s="2">
        <f t="shared" si="13"/>
        <v>0</v>
      </c>
      <c r="W152" s="2">
        <f t="shared" si="14"/>
        <v>0</v>
      </c>
      <c r="X152" s="2">
        <f t="shared" si="15"/>
        <v>0</v>
      </c>
      <c r="Y152" s="2">
        <f t="shared" si="17"/>
        <v>0</v>
      </c>
    </row>
    <row r="153" spans="1:25" hidden="1" x14ac:dyDescent="0.25">
      <c r="A153" s="191">
        <f t="shared" si="16"/>
        <v>45442</v>
      </c>
      <c r="B153" s="27" t="s">
        <v>46</v>
      </c>
      <c r="C153" s="18"/>
      <c r="D153" s="32"/>
      <c r="E153" s="4"/>
      <c r="F153" s="43"/>
      <c r="G153" s="47"/>
      <c r="H153" s="67"/>
      <c r="I153" s="79"/>
      <c r="J153" s="52"/>
      <c r="K153" s="78"/>
      <c r="L153" s="95"/>
      <c r="M153" s="80"/>
      <c r="N153" s="81"/>
      <c r="O153" s="82"/>
      <c r="P153" s="79" t="s">
        <v>44</v>
      </c>
      <c r="Q153" s="79"/>
      <c r="R153" s="79"/>
      <c r="S153" s="196"/>
      <c r="U153" s="2">
        <f t="shared" si="12"/>
        <v>0</v>
      </c>
      <c r="V153" s="2">
        <f t="shared" si="13"/>
        <v>0</v>
      </c>
      <c r="W153" s="2">
        <f t="shared" si="14"/>
        <v>0</v>
      </c>
      <c r="X153" s="2">
        <f t="shared" si="15"/>
        <v>0</v>
      </c>
      <c r="Y153" s="2">
        <f t="shared" si="17"/>
        <v>0</v>
      </c>
    </row>
    <row r="154" spans="1:25" hidden="1" x14ac:dyDescent="0.25">
      <c r="A154" s="191">
        <f t="shared" si="16"/>
        <v>45443</v>
      </c>
      <c r="B154" s="27" t="s">
        <v>40</v>
      </c>
      <c r="C154" s="24" t="s">
        <v>59</v>
      </c>
      <c r="D154" s="32"/>
      <c r="E154" s="4"/>
      <c r="F154" s="43"/>
      <c r="G154" s="47"/>
      <c r="H154" s="67"/>
      <c r="I154" s="79"/>
      <c r="J154" s="52"/>
      <c r="K154" s="78"/>
      <c r="L154" s="95"/>
      <c r="M154" s="80"/>
      <c r="N154" s="81"/>
      <c r="O154" s="82"/>
      <c r="P154" s="79" t="s">
        <v>44</v>
      </c>
      <c r="Q154" s="79"/>
      <c r="R154" s="79"/>
      <c r="S154" s="196"/>
      <c r="U154" s="2">
        <f t="shared" si="12"/>
        <v>0</v>
      </c>
      <c r="V154" s="2">
        <f t="shared" si="13"/>
        <v>0</v>
      </c>
      <c r="W154" s="2">
        <f t="shared" si="14"/>
        <v>0</v>
      </c>
      <c r="X154" s="2">
        <f t="shared" si="15"/>
        <v>0</v>
      </c>
      <c r="Y154" s="2">
        <f t="shared" si="17"/>
        <v>0</v>
      </c>
    </row>
    <row r="155" spans="1:25" hidden="1" x14ac:dyDescent="0.25">
      <c r="A155" s="191">
        <f t="shared" si="16"/>
        <v>45444</v>
      </c>
      <c r="B155" s="27" t="s">
        <v>41</v>
      </c>
      <c r="C155" s="18"/>
      <c r="D155" s="32"/>
      <c r="E155" s="4"/>
      <c r="F155" s="43"/>
      <c r="G155" s="47"/>
      <c r="H155" s="67"/>
      <c r="I155" s="79"/>
      <c r="J155" s="52"/>
      <c r="K155" s="78"/>
      <c r="L155" s="95"/>
      <c r="M155" s="80"/>
      <c r="N155" s="81"/>
      <c r="O155" s="82"/>
      <c r="P155" s="79"/>
      <c r="Q155" s="79"/>
      <c r="R155" s="79"/>
      <c r="S155" s="196"/>
      <c r="U155" s="2">
        <f t="shared" si="12"/>
        <v>0</v>
      </c>
      <c r="V155" s="2">
        <f t="shared" si="13"/>
        <v>0</v>
      </c>
      <c r="W155" s="2">
        <f t="shared" si="14"/>
        <v>0</v>
      </c>
      <c r="X155" s="2">
        <f t="shared" si="15"/>
        <v>0</v>
      </c>
      <c r="Y155" s="2">
        <f t="shared" si="17"/>
        <v>0</v>
      </c>
    </row>
    <row r="156" spans="1:25" hidden="1" x14ac:dyDescent="0.25">
      <c r="A156" s="361">
        <f t="shared" si="16"/>
        <v>45445</v>
      </c>
      <c r="B156" s="28" t="s">
        <v>43</v>
      </c>
      <c r="C156" s="21"/>
      <c r="D156" s="33"/>
      <c r="E156" s="6"/>
      <c r="F156" s="44"/>
      <c r="G156" s="48"/>
      <c r="H156" s="68"/>
      <c r="I156" s="87"/>
      <c r="J156" s="53"/>
      <c r="K156" s="86"/>
      <c r="L156" s="97"/>
      <c r="M156" s="88"/>
      <c r="N156" s="89"/>
      <c r="O156" s="90"/>
      <c r="P156" s="87"/>
      <c r="Q156" s="87"/>
      <c r="R156" s="87"/>
      <c r="S156" s="197"/>
      <c r="U156" s="2">
        <f t="shared" si="12"/>
        <v>0</v>
      </c>
      <c r="V156" s="2">
        <f t="shared" si="13"/>
        <v>0</v>
      </c>
      <c r="W156" s="2">
        <f t="shared" si="14"/>
        <v>0</v>
      </c>
      <c r="X156" s="2">
        <f t="shared" si="15"/>
        <v>0</v>
      </c>
      <c r="Y156" s="2">
        <f t="shared" si="17"/>
        <v>0</v>
      </c>
    </row>
    <row r="157" spans="1:25" hidden="1" x14ac:dyDescent="0.25">
      <c r="A157" s="362">
        <f t="shared" si="16"/>
        <v>45446</v>
      </c>
      <c r="B157" s="26" t="s">
        <v>28</v>
      </c>
      <c r="C157" s="17"/>
      <c r="D157" s="31"/>
      <c r="E157" s="4">
        <v>4</v>
      </c>
      <c r="F157" s="42"/>
      <c r="G157" s="66"/>
      <c r="H157" s="66"/>
      <c r="I157" s="71"/>
      <c r="J157" s="51"/>
      <c r="K157" s="71"/>
      <c r="L157" s="93"/>
      <c r="M157" s="72"/>
      <c r="N157" s="71"/>
      <c r="O157" s="74"/>
      <c r="P157" s="94"/>
      <c r="Q157" s="75"/>
      <c r="R157" s="76"/>
      <c r="S157" s="190" t="s">
        <v>56</v>
      </c>
      <c r="U157" s="2">
        <f t="shared" si="12"/>
        <v>0</v>
      </c>
      <c r="V157" s="2">
        <f t="shared" si="13"/>
        <v>0</v>
      </c>
      <c r="W157" s="2">
        <f t="shared" si="14"/>
        <v>0</v>
      </c>
      <c r="X157" s="2">
        <f t="shared" si="15"/>
        <v>0</v>
      </c>
      <c r="Y157" s="2">
        <f t="shared" si="17"/>
        <v>0</v>
      </c>
    </row>
    <row r="158" spans="1:25" hidden="1" x14ac:dyDescent="0.25">
      <c r="A158" s="191">
        <f t="shared" si="16"/>
        <v>45447</v>
      </c>
      <c r="B158" s="27" t="s">
        <v>45</v>
      </c>
      <c r="C158" s="18"/>
      <c r="D158" s="32"/>
      <c r="E158" s="4"/>
      <c r="F158" s="43"/>
      <c r="G158" s="67"/>
      <c r="H158" s="67"/>
      <c r="I158" s="79"/>
      <c r="J158" s="52"/>
      <c r="K158" s="79"/>
      <c r="L158" s="95"/>
      <c r="M158" s="80"/>
      <c r="N158" s="79"/>
      <c r="O158" s="82"/>
      <c r="P158" s="96"/>
      <c r="Q158" s="83"/>
      <c r="R158" s="84"/>
      <c r="S158" s="192" t="s">
        <v>56</v>
      </c>
      <c r="U158" s="2">
        <f t="shared" si="12"/>
        <v>0</v>
      </c>
      <c r="V158" s="2">
        <f t="shared" si="13"/>
        <v>0</v>
      </c>
      <c r="W158" s="2">
        <f t="shared" si="14"/>
        <v>0</v>
      </c>
      <c r="X158" s="2">
        <f t="shared" si="15"/>
        <v>0</v>
      </c>
      <c r="Y158" s="2">
        <f t="shared" si="17"/>
        <v>0</v>
      </c>
    </row>
    <row r="159" spans="1:25" hidden="1" x14ac:dyDescent="0.25">
      <c r="A159" s="191">
        <f t="shared" si="16"/>
        <v>45448</v>
      </c>
      <c r="B159" s="27" t="s">
        <v>35</v>
      </c>
      <c r="C159" s="18"/>
      <c r="D159" s="32"/>
      <c r="E159" s="4"/>
      <c r="F159" s="43"/>
      <c r="G159" s="67"/>
      <c r="H159" s="67"/>
      <c r="I159" s="79"/>
      <c r="J159" s="52"/>
      <c r="K159" s="79"/>
      <c r="L159" s="95"/>
      <c r="M159" s="80"/>
      <c r="N159" s="79"/>
      <c r="O159" s="82"/>
      <c r="P159" s="96"/>
      <c r="Q159" s="83"/>
      <c r="R159" s="84"/>
      <c r="S159" s="192" t="s">
        <v>56</v>
      </c>
      <c r="U159" s="2">
        <f t="shared" si="12"/>
        <v>0</v>
      </c>
      <c r="V159" s="2">
        <f t="shared" si="13"/>
        <v>0</v>
      </c>
      <c r="W159" s="2">
        <f t="shared" si="14"/>
        <v>0</v>
      </c>
      <c r="X159" s="2">
        <f t="shared" si="15"/>
        <v>0</v>
      </c>
      <c r="Y159" s="2">
        <f t="shared" si="17"/>
        <v>0</v>
      </c>
    </row>
    <row r="160" spans="1:25" hidden="1" x14ac:dyDescent="0.25">
      <c r="A160" s="191">
        <f t="shared" si="16"/>
        <v>45449</v>
      </c>
      <c r="B160" s="27" t="s">
        <v>46</v>
      </c>
      <c r="C160" s="18"/>
      <c r="D160" s="32"/>
      <c r="E160" s="4"/>
      <c r="F160" s="43"/>
      <c r="G160" s="67"/>
      <c r="H160" s="67"/>
      <c r="I160" s="79"/>
      <c r="J160" s="52"/>
      <c r="K160" s="79"/>
      <c r="L160" s="95"/>
      <c r="M160" s="80"/>
      <c r="N160" s="79"/>
      <c r="O160" s="82"/>
      <c r="P160" s="96"/>
      <c r="Q160" s="83"/>
      <c r="R160" s="84"/>
      <c r="S160" s="192" t="s">
        <v>56</v>
      </c>
      <c r="U160" s="2">
        <f t="shared" si="12"/>
        <v>0</v>
      </c>
      <c r="V160" s="2">
        <f t="shared" si="13"/>
        <v>0</v>
      </c>
      <c r="W160" s="2">
        <f t="shared" si="14"/>
        <v>0</v>
      </c>
      <c r="X160" s="2">
        <f t="shared" si="15"/>
        <v>0</v>
      </c>
      <c r="Y160" s="2">
        <f t="shared" si="17"/>
        <v>0</v>
      </c>
    </row>
    <row r="161" spans="1:25" hidden="1" x14ac:dyDescent="0.25">
      <c r="A161" s="191">
        <f t="shared" si="16"/>
        <v>45450</v>
      </c>
      <c r="B161" s="27" t="s">
        <v>40</v>
      </c>
      <c r="C161" s="18"/>
      <c r="D161" s="32"/>
      <c r="E161" s="4"/>
      <c r="F161" s="43"/>
      <c r="G161" s="67"/>
      <c r="H161" s="67"/>
      <c r="I161" s="79"/>
      <c r="J161" s="52"/>
      <c r="K161" s="79"/>
      <c r="L161" s="95"/>
      <c r="M161" s="80"/>
      <c r="N161" s="79"/>
      <c r="O161" s="82"/>
      <c r="P161" s="96"/>
      <c r="Q161" s="83"/>
      <c r="R161" s="84"/>
      <c r="S161" s="192" t="s">
        <v>34</v>
      </c>
      <c r="U161" s="2">
        <f t="shared" si="12"/>
        <v>0</v>
      </c>
      <c r="V161" s="2">
        <f t="shared" si="13"/>
        <v>0</v>
      </c>
      <c r="W161" s="2">
        <f t="shared" si="14"/>
        <v>0</v>
      </c>
      <c r="X161" s="2">
        <f t="shared" si="15"/>
        <v>0</v>
      </c>
      <c r="Y161" s="2">
        <f t="shared" si="17"/>
        <v>0</v>
      </c>
    </row>
    <row r="162" spans="1:25" hidden="1" x14ac:dyDescent="0.25">
      <c r="A162" s="191">
        <f t="shared" si="16"/>
        <v>45451</v>
      </c>
      <c r="B162" s="27" t="s">
        <v>41</v>
      </c>
      <c r="C162" s="18"/>
      <c r="D162" s="32"/>
      <c r="E162" s="4"/>
      <c r="F162" s="43" t="s">
        <v>50</v>
      </c>
      <c r="G162" s="67"/>
      <c r="H162" s="67"/>
      <c r="I162" s="79"/>
      <c r="J162" s="52"/>
      <c r="K162" s="79"/>
      <c r="L162" s="95"/>
      <c r="M162" s="80"/>
      <c r="N162" s="79"/>
      <c r="O162" s="82"/>
      <c r="P162" s="96"/>
      <c r="Q162" s="83"/>
      <c r="R162" s="84"/>
      <c r="S162" s="192"/>
      <c r="U162" s="2">
        <f t="shared" si="12"/>
        <v>0</v>
      </c>
      <c r="V162" s="2">
        <f t="shared" si="13"/>
        <v>0</v>
      </c>
      <c r="W162" s="2">
        <f t="shared" si="14"/>
        <v>0</v>
      </c>
      <c r="X162" s="2">
        <f t="shared" si="15"/>
        <v>0</v>
      </c>
      <c r="Y162" s="2">
        <f t="shared" si="17"/>
        <v>0</v>
      </c>
    </row>
    <row r="163" spans="1:25" hidden="1" x14ac:dyDescent="0.25">
      <c r="A163" s="361">
        <f t="shared" si="16"/>
        <v>45452</v>
      </c>
      <c r="B163" s="28" t="s">
        <v>43</v>
      </c>
      <c r="C163" s="21"/>
      <c r="D163" s="33"/>
      <c r="E163" s="6"/>
      <c r="F163" s="44" t="s">
        <v>50</v>
      </c>
      <c r="G163" s="68"/>
      <c r="H163" s="68"/>
      <c r="I163" s="87"/>
      <c r="J163" s="53"/>
      <c r="K163" s="87"/>
      <c r="L163" s="97"/>
      <c r="M163" s="88"/>
      <c r="N163" s="87"/>
      <c r="O163" s="90"/>
      <c r="P163" s="98"/>
      <c r="Q163" s="91"/>
      <c r="R163" s="92"/>
      <c r="S163" s="194"/>
      <c r="U163" s="2">
        <f t="shared" si="12"/>
        <v>0</v>
      </c>
      <c r="V163" s="2">
        <f t="shared" si="13"/>
        <v>0</v>
      </c>
      <c r="W163" s="2">
        <f t="shared" si="14"/>
        <v>0</v>
      </c>
      <c r="X163" s="2">
        <f t="shared" si="15"/>
        <v>0</v>
      </c>
      <c r="Y163" s="2">
        <f t="shared" si="17"/>
        <v>0</v>
      </c>
    </row>
    <row r="164" spans="1:25" hidden="1" x14ac:dyDescent="0.25">
      <c r="A164" s="362">
        <f t="shared" si="16"/>
        <v>45453</v>
      </c>
      <c r="B164" s="26" t="s">
        <v>28</v>
      </c>
      <c r="C164" s="17"/>
      <c r="D164" s="31"/>
      <c r="E164" s="60">
        <v>1</v>
      </c>
      <c r="F164" s="66"/>
      <c r="G164" s="46"/>
      <c r="H164" s="8"/>
      <c r="I164" s="71"/>
      <c r="J164" s="51"/>
      <c r="K164" s="71"/>
      <c r="L164" s="93"/>
      <c r="M164" s="72"/>
      <c r="N164" s="73"/>
      <c r="O164" s="74"/>
      <c r="P164" s="71"/>
      <c r="Q164" s="75"/>
      <c r="R164" s="76"/>
      <c r="S164" s="195"/>
      <c r="U164" s="2">
        <f t="shared" si="12"/>
        <v>0</v>
      </c>
      <c r="V164" s="2">
        <f t="shared" si="13"/>
        <v>0</v>
      </c>
      <c r="W164" s="2">
        <f t="shared" si="14"/>
        <v>0</v>
      </c>
      <c r="X164" s="2">
        <f t="shared" si="15"/>
        <v>0</v>
      </c>
      <c r="Y164" s="2">
        <f t="shared" si="17"/>
        <v>0</v>
      </c>
    </row>
    <row r="165" spans="1:25" hidden="1" x14ac:dyDescent="0.25">
      <c r="A165" s="191">
        <f t="shared" si="16"/>
        <v>45454</v>
      </c>
      <c r="B165" s="27" t="s">
        <v>45</v>
      </c>
      <c r="C165" s="18"/>
      <c r="D165" s="32"/>
      <c r="E165" s="61"/>
      <c r="F165" s="67"/>
      <c r="G165" s="47"/>
      <c r="H165" s="9"/>
      <c r="I165" s="79"/>
      <c r="J165" s="52"/>
      <c r="K165" s="79"/>
      <c r="L165" s="95"/>
      <c r="M165" s="80"/>
      <c r="N165" s="81"/>
      <c r="O165" s="82"/>
      <c r="P165" s="79"/>
      <c r="Q165" s="83"/>
      <c r="R165" s="84"/>
      <c r="S165" s="196"/>
      <c r="U165" s="2">
        <f t="shared" si="12"/>
        <v>0</v>
      </c>
      <c r="V165" s="2">
        <f t="shared" si="13"/>
        <v>0</v>
      </c>
      <c r="W165" s="2">
        <f t="shared" si="14"/>
        <v>0</v>
      </c>
      <c r="X165" s="2">
        <f t="shared" si="15"/>
        <v>0</v>
      </c>
      <c r="Y165" s="2">
        <f t="shared" si="17"/>
        <v>0</v>
      </c>
    </row>
    <row r="166" spans="1:25" hidden="1" x14ac:dyDescent="0.25">
      <c r="A166" s="191">
        <f t="shared" si="16"/>
        <v>45455</v>
      </c>
      <c r="B166" s="27" t="s">
        <v>35</v>
      </c>
      <c r="C166" s="18"/>
      <c r="D166" s="32"/>
      <c r="E166" s="61"/>
      <c r="F166" s="67"/>
      <c r="G166" s="47"/>
      <c r="H166" s="9"/>
      <c r="I166" s="79"/>
      <c r="J166" s="52"/>
      <c r="K166" s="79"/>
      <c r="L166" s="95"/>
      <c r="M166" s="80"/>
      <c r="N166" s="81"/>
      <c r="O166" s="82"/>
      <c r="P166" s="79"/>
      <c r="Q166" s="83"/>
      <c r="R166" s="84"/>
      <c r="S166" s="196"/>
      <c r="U166" s="2">
        <f t="shared" si="12"/>
        <v>0</v>
      </c>
      <c r="V166" s="2">
        <f t="shared" si="13"/>
        <v>0</v>
      </c>
      <c r="W166" s="2">
        <f t="shared" si="14"/>
        <v>0</v>
      </c>
      <c r="X166" s="2">
        <f t="shared" si="15"/>
        <v>0</v>
      </c>
      <c r="Y166" s="2">
        <f t="shared" si="17"/>
        <v>0</v>
      </c>
    </row>
    <row r="167" spans="1:25" hidden="1" x14ac:dyDescent="0.25">
      <c r="A167" s="191">
        <f t="shared" si="16"/>
        <v>45456</v>
      </c>
      <c r="B167" s="29" t="s">
        <v>46</v>
      </c>
      <c r="C167" s="18"/>
      <c r="D167" s="32"/>
      <c r="E167" s="61"/>
      <c r="F167" s="67"/>
      <c r="G167" s="47"/>
      <c r="H167" s="9"/>
      <c r="I167" s="79"/>
      <c r="J167" s="52"/>
      <c r="K167" s="79"/>
      <c r="L167" s="95"/>
      <c r="M167" s="80"/>
      <c r="N167" s="81"/>
      <c r="O167" s="82"/>
      <c r="P167" s="79"/>
      <c r="Q167" s="83"/>
      <c r="R167" s="84"/>
      <c r="S167" s="196"/>
      <c r="U167" s="2">
        <f t="shared" si="12"/>
        <v>0</v>
      </c>
      <c r="V167" s="2">
        <f t="shared" si="13"/>
        <v>0</v>
      </c>
      <c r="W167" s="2">
        <f t="shared" si="14"/>
        <v>0</v>
      </c>
      <c r="X167" s="2">
        <f t="shared" si="15"/>
        <v>0</v>
      </c>
      <c r="Y167" s="2">
        <f t="shared" si="17"/>
        <v>0</v>
      </c>
    </row>
    <row r="168" spans="1:25" hidden="1" x14ac:dyDescent="0.25">
      <c r="A168" s="191">
        <f t="shared" si="16"/>
        <v>45457</v>
      </c>
      <c r="B168" s="27" t="s">
        <v>40</v>
      </c>
      <c r="C168" s="18"/>
      <c r="D168" s="32"/>
      <c r="E168" s="61"/>
      <c r="F168" s="67"/>
      <c r="G168" s="47"/>
      <c r="H168" s="9"/>
      <c r="I168" s="79"/>
      <c r="J168" s="52"/>
      <c r="K168" s="79"/>
      <c r="L168" s="95"/>
      <c r="M168" s="80"/>
      <c r="N168" s="81"/>
      <c r="O168" s="82"/>
      <c r="P168" s="79"/>
      <c r="Q168" s="83"/>
      <c r="R168" s="84"/>
      <c r="S168" s="196"/>
      <c r="U168" s="2">
        <f t="shared" si="12"/>
        <v>0</v>
      </c>
      <c r="V168" s="2">
        <f t="shared" si="13"/>
        <v>0</v>
      </c>
      <c r="W168" s="2">
        <f t="shared" si="14"/>
        <v>0</v>
      </c>
      <c r="X168" s="2">
        <f t="shared" si="15"/>
        <v>0</v>
      </c>
      <c r="Y168" s="2">
        <f t="shared" si="17"/>
        <v>0</v>
      </c>
    </row>
    <row r="169" spans="1:25" hidden="1" x14ac:dyDescent="0.25">
      <c r="A169" s="191">
        <f t="shared" si="16"/>
        <v>45458</v>
      </c>
      <c r="B169" s="27" t="s">
        <v>41</v>
      </c>
      <c r="C169" s="18"/>
      <c r="D169" s="32"/>
      <c r="E169" s="61"/>
      <c r="F169" s="67"/>
      <c r="G169" s="47"/>
      <c r="H169" s="9"/>
      <c r="I169" s="79"/>
      <c r="J169" s="52"/>
      <c r="K169" s="79"/>
      <c r="L169" s="95"/>
      <c r="M169" s="80"/>
      <c r="N169" s="81"/>
      <c r="O169" s="82"/>
      <c r="P169" s="79"/>
      <c r="Q169" s="83"/>
      <c r="R169" s="84"/>
      <c r="S169" s="196"/>
      <c r="U169" s="2">
        <f t="shared" si="12"/>
        <v>0</v>
      </c>
      <c r="V169" s="2">
        <f t="shared" si="13"/>
        <v>0</v>
      </c>
      <c r="W169" s="2">
        <f t="shared" si="14"/>
        <v>0</v>
      </c>
      <c r="X169" s="2">
        <f t="shared" si="15"/>
        <v>0</v>
      </c>
      <c r="Y169" s="2">
        <f t="shared" si="17"/>
        <v>0</v>
      </c>
    </row>
    <row r="170" spans="1:25" hidden="1" x14ac:dyDescent="0.25">
      <c r="A170" s="193">
        <f t="shared" si="16"/>
        <v>45459</v>
      </c>
      <c r="B170" s="28" t="s">
        <v>43</v>
      </c>
      <c r="C170" s="21"/>
      <c r="D170" s="33"/>
      <c r="E170" s="62"/>
      <c r="F170" s="68"/>
      <c r="G170" s="48"/>
      <c r="H170" s="10"/>
      <c r="I170" s="87"/>
      <c r="J170" s="53"/>
      <c r="K170" s="87"/>
      <c r="L170" s="97"/>
      <c r="M170" s="88"/>
      <c r="N170" s="89"/>
      <c r="O170" s="90"/>
      <c r="P170" s="87"/>
      <c r="Q170" s="91"/>
      <c r="R170" s="92"/>
      <c r="S170" s="197"/>
      <c r="U170" s="2">
        <f t="shared" si="12"/>
        <v>0</v>
      </c>
      <c r="V170" s="2">
        <f t="shared" si="13"/>
        <v>0</v>
      </c>
      <c r="W170" s="2">
        <f t="shared" si="14"/>
        <v>0</v>
      </c>
      <c r="X170" s="2">
        <f t="shared" si="15"/>
        <v>0</v>
      </c>
      <c r="Y170" s="2">
        <f t="shared" si="17"/>
        <v>0</v>
      </c>
    </row>
    <row r="171" spans="1:25" hidden="1" x14ac:dyDescent="0.25">
      <c r="A171" s="189">
        <f t="shared" si="16"/>
        <v>45460</v>
      </c>
      <c r="B171" s="26" t="s">
        <v>28</v>
      </c>
      <c r="C171" s="17"/>
      <c r="D171" s="31"/>
      <c r="E171" s="60">
        <v>2</v>
      </c>
      <c r="F171" s="66"/>
      <c r="G171" s="66"/>
      <c r="H171" s="8"/>
      <c r="I171" s="69"/>
      <c r="J171" s="51"/>
      <c r="K171" s="70"/>
      <c r="L171" s="71"/>
      <c r="M171" s="72"/>
      <c r="N171" s="71"/>
      <c r="O171" s="74"/>
      <c r="P171" s="71"/>
      <c r="Q171" s="71"/>
      <c r="R171" s="76"/>
      <c r="S171" s="190" t="s">
        <v>56</v>
      </c>
      <c r="U171" s="2">
        <f t="shared" si="12"/>
        <v>0</v>
      </c>
      <c r="V171" s="2">
        <f t="shared" si="13"/>
        <v>0</v>
      </c>
      <c r="W171" s="2">
        <f t="shared" si="14"/>
        <v>0</v>
      </c>
      <c r="X171" s="2">
        <f t="shared" si="15"/>
        <v>0</v>
      </c>
      <c r="Y171" s="2">
        <f t="shared" si="17"/>
        <v>0</v>
      </c>
    </row>
    <row r="172" spans="1:25" hidden="1" x14ac:dyDescent="0.25">
      <c r="A172" s="191">
        <f t="shared" si="16"/>
        <v>45461</v>
      </c>
      <c r="B172" s="27" t="s">
        <v>45</v>
      </c>
      <c r="C172" s="18"/>
      <c r="D172" s="32"/>
      <c r="E172" s="61"/>
      <c r="F172" s="67"/>
      <c r="G172" s="67"/>
      <c r="H172" s="9"/>
      <c r="I172" s="77"/>
      <c r="J172" s="52"/>
      <c r="K172" s="78"/>
      <c r="L172" s="79"/>
      <c r="M172" s="80"/>
      <c r="N172" s="79"/>
      <c r="O172" s="82"/>
      <c r="P172" s="79"/>
      <c r="Q172" s="79"/>
      <c r="R172" s="84"/>
      <c r="S172" s="192" t="s">
        <v>56</v>
      </c>
      <c r="U172" s="2">
        <f t="shared" si="12"/>
        <v>0</v>
      </c>
      <c r="V172" s="2">
        <f t="shared" si="13"/>
        <v>0</v>
      </c>
      <c r="W172" s="2">
        <f t="shared" si="14"/>
        <v>0</v>
      </c>
      <c r="X172" s="2">
        <f t="shared" si="15"/>
        <v>0</v>
      </c>
      <c r="Y172" s="2">
        <f t="shared" si="17"/>
        <v>0</v>
      </c>
    </row>
    <row r="173" spans="1:25" hidden="1" x14ac:dyDescent="0.25">
      <c r="A173" s="191">
        <f t="shared" si="16"/>
        <v>45462</v>
      </c>
      <c r="B173" s="27" t="s">
        <v>35</v>
      </c>
      <c r="C173" s="18"/>
      <c r="D173" s="32"/>
      <c r="E173" s="61"/>
      <c r="F173" s="67"/>
      <c r="G173" s="67"/>
      <c r="H173" s="9"/>
      <c r="I173" s="77"/>
      <c r="J173" s="52"/>
      <c r="K173" s="78"/>
      <c r="L173" s="79"/>
      <c r="M173" s="80"/>
      <c r="N173" s="79"/>
      <c r="O173" s="82"/>
      <c r="P173" s="79"/>
      <c r="Q173" s="79"/>
      <c r="R173" s="84"/>
      <c r="S173" s="192" t="s">
        <v>56</v>
      </c>
      <c r="U173" s="2">
        <f t="shared" si="12"/>
        <v>0</v>
      </c>
      <c r="V173" s="2">
        <f t="shared" si="13"/>
        <v>0</v>
      </c>
      <c r="W173" s="2">
        <f t="shared" si="14"/>
        <v>0</v>
      </c>
      <c r="X173" s="2">
        <f t="shared" si="15"/>
        <v>0</v>
      </c>
      <c r="Y173" s="2">
        <f t="shared" si="17"/>
        <v>0</v>
      </c>
    </row>
    <row r="174" spans="1:25" hidden="1" x14ac:dyDescent="0.25">
      <c r="A174" s="191">
        <f t="shared" si="16"/>
        <v>45463</v>
      </c>
      <c r="B174" s="27" t="s">
        <v>46</v>
      </c>
      <c r="C174" s="18"/>
      <c r="D174" s="32"/>
      <c r="E174" s="61"/>
      <c r="F174" s="67"/>
      <c r="G174" s="67"/>
      <c r="H174" s="9"/>
      <c r="I174" s="77"/>
      <c r="J174" s="52"/>
      <c r="K174" s="78"/>
      <c r="L174" s="79"/>
      <c r="M174" s="80"/>
      <c r="N174" s="79"/>
      <c r="O174" s="82"/>
      <c r="P174" s="79"/>
      <c r="Q174" s="79"/>
      <c r="R174" s="84"/>
      <c r="S174" s="192" t="s">
        <v>56</v>
      </c>
      <c r="U174" s="2">
        <f t="shared" si="12"/>
        <v>0</v>
      </c>
      <c r="V174" s="2">
        <f t="shared" si="13"/>
        <v>0</v>
      </c>
      <c r="W174" s="2">
        <f t="shared" si="14"/>
        <v>0</v>
      </c>
      <c r="X174" s="2">
        <f t="shared" si="15"/>
        <v>0</v>
      </c>
      <c r="Y174" s="2">
        <f t="shared" si="17"/>
        <v>0</v>
      </c>
    </row>
    <row r="175" spans="1:25" hidden="1" x14ac:dyDescent="0.25">
      <c r="A175" s="191">
        <f t="shared" si="16"/>
        <v>45464</v>
      </c>
      <c r="B175" s="27" t="s">
        <v>40</v>
      </c>
      <c r="C175" s="18"/>
      <c r="D175" s="32"/>
      <c r="E175" s="61"/>
      <c r="F175" s="67"/>
      <c r="G175" s="67"/>
      <c r="H175" s="9"/>
      <c r="I175" s="77"/>
      <c r="J175" s="52"/>
      <c r="K175" s="78"/>
      <c r="L175" s="79"/>
      <c r="M175" s="80"/>
      <c r="N175" s="79"/>
      <c r="O175" s="82"/>
      <c r="P175" s="79"/>
      <c r="Q175" s="79"/>
      <c r="R175" s="84"/>
      <c r="S175" s="192" t="s">
        <v>34</v>
      </c>
      <c r="U175" s="2">
        <f t="shared" si="12"/>
        <v>0</v>
      </c>
      <c r="V175" s="2">
        <f t="shared" si="13"/>
        <v>0</v>
      </c>
      <c r="W175" s="2">
        <f t="shared" si="14"/>
        <v>0</v>
      </c>
      <c r="X175" s="2">
        <f t="shared" si="15"/>
        <v>0</v>
      </c>
      <c r="Y175" s="2">
        <f t="shared" si="17"/>
        <v>0</v>
      </c>
    </row>
    <row r="176" spans="1:25" hidden="1" x14ac:dyDescent="0.25">
      <c r="A176" s="191">
        <f t="shared" si="16"/>
        <v>45465</v>
      </c>
      <c r="B176" s="27" t="s">
        <v>41</v>
      </c>
      <c r="C176" s="14" t="s">
        <v>60</v>
      </c>
      <c r="D176" s="32"/>
      <c r="E176" s="61"/>
      <c r="F176" s="67"/>
      <c r="G176" s="67"/>
      <c r="H176" s="9"/>
      <c r="I176" s="77"/>
      <c r="J176" s="52"/>
      <c r="K176" s="78"/>
      <c r="L176" s="79"/>
      <c r="M176" s="80"/>
      <c r="N176" s="79"/>
      <c r="O176" s="82"/>
      <c r="P176" s="79"/>
      <c r="Q176" s="79"/>
      <c r="R176" s="84"/>
      <c r="S176" s="192"/>
      <c r="U176" s="2">
        <f t="shared" si="12"/>
        <v>0</v>
      </c>
      <c r="V176" s="2">
        <f t="shared" si="13"/>
        <v>0</v>
      </c>
      <c r="W176" s="2">
        <f t="shared" si="14"/>
        <v>0</v>
      </c>
      <c r="X176" s="2">
        <f t="shared" si="15"/>
        <v>0</v>
      </c>
      <c r="Y176" s="2">
        <f t="shared" si="17"/>
        <v>0</v>
      </c>
    </row>
    <row r="177" spans="1:25" hidden="1" x14ac:dyDescent="0.25">
      <c r="A177" s="361">
        <f t="shared" si="16"/>
        <v>45466</v>
      </c>
      <c r="B177" s="28" t="s">
        <v>43</v>
      </c>
      <c r="C177" s="22" t="s">
        <v>60</v>
      </c>
      <c r="D177" s="33"/>
      <c r="E177" s="62"/>
      <c r="F177" s="68"/>
      <c r="G177" s="68"/>
      <c r="H177" s="10"/>
      <c r="I177" s="85"/>
      <c r="J177" s="53"/>
      <c r="K177" s="86"/>
      <c r="L177" s="87"/>
      <c r="M177" s="88"/>
      <c r="N177" s="87"/>
      <c r="O177" s="90"/>
      <c r="P177" s="87"/>
      <c r="Q177" s="87"/>
      <c r="R177" s="92"/>
      <c r="S177" s="194"/>
      <c r="U177" s="2">
        <f t="shared" si="12"/>
        <v>0</v>
      </c>
      <c r="V177" s="2">
        <f t="shared" si="13"/>
        <v>0</v>
      </c>
      <c r="W177" s="2">
        <f t="shared" si="14"/>
        <v>0</v>
      </c>
      <c r="X177" s="2">
        <f t="shared" si="15"/>
        <v>0</v>
      </c>
      <c r="Y177" s="2">
        <f t="shared" si="17"/>
        <v>0</v>
      </c>
    </row>
    <row r="178" spans="1:25" hidden="1" x14ac:dyDescent="0.25">
      <c r="A178" s="362">
        <f t="shared" si="16"/>
        <v>45467</v>
      </c>
      <c r="B178" s="26" t="s">
        <v>28</v>
      </c>
      <c r="C178" s="16" t="s">
        <v>60</v>
      </c>
      <c r="D178" s="31"/>
      <c r="E178" s="4">
        <v>3</v>
      </c>
      <c r="F178" s="42"/>
      <c r="G178" s="46"/>
      <c r="H178" s="66"/>
      <c r="I178" s="69" t="s">
        <v>49</v>
      </c>
      <c r="J178" s="51"/>
      <c r="K178" s="70"/>
      <c r="L178" s="93"/>
      <c r="M178" s="72"/>
      <c r="N178" s="73"/>
      <c r="O178" s="74"/>
      <c r="P178" s="71" t="s">
        <v>44</v>
      </c>
      <c r="Q178" s="71"/>
      <c r="R178" s="71"/>
      <c r="S178" s="195"/>
      <c r="U178" s="2">
        <f t="shared" si="12"/>
        <v>0</v>
      </c>
      <c r="V178" s="2">
        <f t="shared" si="13"/>
        <v>0</v>
      </c>
      <c r="W178" s="2">
        <f t="shared" si="14"/>
        <v>0</v>
      </c>
      <c r="X178" s="2">
        <f t="shared" si="15"/>
        <v>0</v>
      </c>
      <c r="Y178" s="2">
        <f t="shared" si="17"/>
        <v>0</v>
      </c>
    </row>
    <row r="179" spans="1:25" hidden="1" x14ac:dyDescent="0.25">
      <c r="A179" s="191">
        <f t="shared" si="16"/>
        <v>45468</v>
      </c>
      <c r="B179" s="27" t="s">
        <v>45</v>
      </c>
      <c r="C179" s="14" t="s">
        <v>60</v>
      </c>
      <c r="D179" s="32"/>
      <c r="E179" s="4"/>
      <c r="F179" s="43"/>
      <c r="G179" s="47"/>
      <c r="H179" s="67"/>
      <c r="I179" s="77" t="s">
        <v>49</v>
      </c>
      <c r="J179" s="52"/>
      <c r="K179" s="78"/>
      <c r="L179" s="95"/>
      <c r="M179" s="80"/>
      <c r="N179" s="81"/>
      <c r="O179" s="82"/>
      <c r="P179" s="79" t="s">
        <v>44</v>
      </c>
      <c r="Q179" s="79"/>
      <c r="R179" s="79"/>
      <c r="S179" s="196"/>
      <c r="U179" s="2">
        <f t="shared" si="12"/>
        <v>0</v>
      </c>
      <c r="V179" s="2">
        <f t="shared" si="13"/>
        <v>0</v>
      </c>
      <c r="W179" s="2">
        <f t="shared" si="14"/>
        <v>0</v>
      </c>
      <c r="X179" s="2">
        <f t="shared" si="15"/>
        <v>0</v>
      </c>
      <c r="Y179" s="2">
        <f t="shared" si="17"/>
        <v>0</v>
      </c>
    </row>
    <row r="180" spans="1:25" hidden="1" x14ac:dyDescent="0.25">
      <c r="A180" s="191">
        <f t="shared" si="16"/>
        <v>45469</v>
      </c>
      <c r="B180" s="27" t="s">
        <v>35</v>
      </c>
      <c r="C180" s="14" t="s">
        <v>60</v>
      </c>
      <c r="D180" s="32"/>
      <c r="E180" s="4"/>
      <c r="F180" s="43"/>
      <c r="G180" s="47"/>
      <c r="H180" s="67"/>
      <c r="I180" s="77" t="s">
        <v>49</v>
      </c>
      <c r="J180" s="52"/>
      <c r="K180" s="78"/>
      <c r="L180" s="95"/>
      <c r="M180" s="80"/>
      <c r="N180" s="81"/>
      <c r="O180" s="82"/>
      <c r="P180" s="79" t="s">
        <v>44</v>
      </c>
      <c r="Q180" s="79"/>
      <c r="R180" s="79"/>
      <c r="S180" s="196"/>
      <c r="U180" s="2">
        <f t="shared" si="12"/>
        <v>0</v>
      </c>
      <c r="V180" s="2">
        <f t="shared" si="13"/>
        <v>0</v>
      </c>
      <c r="W180" s="2">
        <f t="shared" si="14"/>
        <v>0</v>
      </c>
      <c r="X180" s="2">
        <f t="shared" si="15"/>
        <v>0</v>
      </c>
      <c r="Y180" s="2">
        <f t="shared" si="17"/>
        <v>0</v>
      </c>
    </row>
    <row r="181" spans="1:25" hidden="1" x14ac:dyDescent="0.25">
      <c r="A181" s="191">
        <f t="shared" si="16"/>
        <v>45470</v>
      </c>
      <c r="B181" s="27" t="s">
        <v>46</v>
      </c>
      <c r="C181" s="14" t="s">
        <v>60</v>
      </c>
      <c r="D181" s="32"/>
      <c r="E181" s="4"/>
      <c r="F181" s="43"/>
      <c r="G181" s="47"/>
      <c r="H181" s="67"/>
      <c r="I181" s="79"/>
      <c r="J181" s="52"/>
      <c r="K181" s="78"/>
      <c r="L181" s="95"/>
      <c r="M181" s="80"/>
      <c r="N181" s="81"/>
      <c r="O181" s="82"/>
      <c r="P181" s="79" t="s">
        <v>44</v>
      </c>
      <c r="Q181" s="79"/>
      <c r="R181" s="79"/>
      <c r="S181" s="196"/>
      <c r="U181" s="2">
        <f t="shared" si="12"/>
        <v>0</v>
      </c>
      <c r="V181" s="2">
        <f t="shared" si="13"/>
        <v>0</v>
      </c>
      <c r="W181" s="2">
        <f t="shared" si="14"/>
        <v>0</v>
      </c>
      <c r="X181" s="2">
        <f t="shared" si="15"/>
        <v>0</v>
      </c>
      <c r="Y181" s="2">
        <f t="shared" si="17"/>
        <v>0</v>
      </c>
    </row>
    <row r="182" spans="1:25" hidden="1" x14ac:dyDescent="0.25">
      <c r="A182" s="191">
        <f t="shared" si="16"/>
        <v>45471</v>
      </c>
      <c r="B182" s="27" t="s">
        <v>40</v>
      </c>
      <c r="C182" s="14" t="s">
        <v>60</v>
      </c>
      <c r="D182" s="32"/>
      <c r="E182" s="4"/>
      <c r="F182" s="43"/>
      <c r="G182" s="47"/>
      <c r="H182" s="67"/>
      <c r="I182" s="79"/>
      <c r="J182" s="52"/>
      <c r="K182" s="78"/>
      <c r="L182" s="95"/>
      <c r="M182" s="80"/>
      <c r="N182" s="81"/>
      <c r="O182" s="82"/>
      <c r="P182" s="79" t="s">
        <v>44</v>
      </c>
      <c r="Q182" s="79"/>
      <c r="R182" s="79"/>
      <c r="S182" s="196"/>
      <c r="U182" s="2">
        <f t="shared" si="12"/>
        <v>0</v>
      </c>
      <c r="V182" s="2">
        <f t="shared" si="13"/>
        <v>0</v>
      </c>
      <c r="W182" s="2">
        <f t="shared" si="14"/>
        <v>0</v>
      </c>
      <c r="X182" s="2">
        <f t="shared" si="15"/>
        <v>0</v>
      </c>
      <c r="Y182" s="2">
        <f t="shared" si="17"/>
        <v>0</v>
      </c>
    </row>
    <row r="183" spans="1:25" hidden="1" x14ac:dyDescent="0.25">
      <c r="A183" s="191">
        <f t="shared" si="16"/>
        <v>45472</v>
      </c>
      <c r="B183" s="27" t="s">
        <v>41</v>
      </c>
      <c r="C183" s="14" t="s">
        <v>60</v>
      </c>
      <c r="D183" s="32"/>
      <c r="E183" s="4"/>
      <c r="F183" s="43"/>
      <c r="G183" s="47"/>
      <c r="H183" s="67"/>
      <c r="I183" s="79"/>
      <c r="J183" s="52"/>
      <c r="K183" s="78"/>
      <c r="L183" s="95"/>
      <c r="M183" s="80"/>
      <c r="N183" s="81"/>
      <c r="O183" s="82"/>
      <c r="P183" s="79"/>
      <c r="Q183" s="79"/>
      <c r="R183" s="79"/>
      <c r="S183" s="196"/>
      <c r="U183" s="2">
        <f t="shared" si="12"/>
        <v>0</v>
      </c>
      <c r="V183" s="2">
        <f t="shared" si="13"/>
        <v>0</v>
      </c>
      <c r="W183" s="2">
        <f t="shared" si="14"/>
        <v>0</v>
      </c>
      <c r="X183" s="2">
        <f t="shared" si="15"/>
        <v>0</v>
      </c>
      <c r="Y183" s="2">
        <f t="shared" si="17"/>
        <v>0</v>
      </c>
    </row>
    <row r="184" spans="1:25" hidden="1" x14ac:dyDescent="0.25">
      <c r="A184" s="361">
        <f t="shared" si="16"/>
        <v>45473</v>
      </c>
      <c r="B184" s="28" t="s">
        <v>43</v>
      </c>
      <c r="C184" s="22" t="s">
        <v>60</v>
      </c>
      <c r="D184" s="33"/>
      <c r="E184" s="5"/>
      <c r="F184" s="44"/>
      <c r="G184" s="48"/>
      <c r="H184" s="68"/>
      <c r="I184" s="87"/>
      <c r="J184" s="53"/>
      <c r="K184" s="86"/>
      <c r="L184" s="97"/>
      <c r="M184" s="88"/>
      <c r="N184" s="89"/>
      <c r="O184" s="90"/>
      <c r="P184" s="87"/>
      <c r="Q184" s="87"/>
      <c r="R184" s="87"/>
      <c r="S184" s="197"/>
      <c r="U184" s="2">
        <f t="shared" si="12"/>
        <v>0</v>
      </c>
      <c r="V184" s="2">
        <f t="shared" si="13"/>
        <v>0</v>
      </c>
      <c r="W184" s="2">
        <f t="shared" si="14"/>
        <v>0</v>
      </c>
      <c r="X184" s="2">
        <f t="shared" si="15"/>
        <v>0</v>
      </c>
      <c r="Y184" s="2">
        <f t="shared" si="17"/>
        <v>0</v>
      </c>
    </row>
    <row r="185" spans="1:25" hidden="1" x14ac:dyDescent="0.25">
      <c r="A185" s="362">
        <f t="shared" si="16"/>
        <v>45474</v>
      </c>
      <c r="B185" s="26" t="s">
        <v>28</v>
      </c>
      <c r="C185" s="16" t="s">
        <v>60</v>
      </c>
      <c r="D185" s="31"/>
      <c r="E185" s="4">
        <v>4</v>
      </c>
      <c r="F185" s="42"/>
      <c r="G185" s="66"/>
      <c r="H185" s="66"/>
      <c r="I185" s="71"/>
      <c r="J185" s="51"/>
      <c r="K185" s="71"/>
      <c r="L185" s="93"/>
      <c r="M185" s="72"/>
      <c r="N185" s="71"/>
      <c r="O185" s="74"/>
      <c r="P185" s="94"/>
      <c r="Q185" s="75"/>
      <c r="R185" s="76"/>
      <c r="S185" s="190"/>
      <c r="U185" s="2">
        <f t="shared" si="12"/>
        <v>0</v>
      </c>
      <c r="V185" s="2">
        <f t="shared" si="13"/>
        <v>0</v>
      </c>
      <c r="W185" s="2">
        <f t="shared" si="14"/>
        <v>0</v>
      </c>
      <c r="X185" s="2">
        <f t="shared" si="15"/>
        <v>0</v>
      </c>
      <c r="Y185" s="2">
        <f t="shared" si="17"/>
        <v>0</v>
      </c>
    </row>
    <row r="186" spans="1:25" hidden="1" x14ac:dyDescent="0.25">
      <c r="A186" s="191">
        <f t="shared" si="16"/>
        <v>45475</v>
      </c>
      <c r="B186" s="27" t="s">
        <v>45</v>
      </c>
      <c r="C186" s="14" t="s">
        <v>60</v>
      </c>
      <c r="D186" s="32"/>
      <c r="E186" s="4"/>
      <c r="F186" s="43"/>
      <c r="G186" s="67"/>
      <c r="H186" s="67"/>
      <c r="I186" s="79"/>
      <c r="J186" s="52"/>
      <c r="K186" s="79"/>
      <c r="L186" s="95"/>
      <c r="M186" s="80"/>
      <c r="N186" s="79"/>
      <c r="O186" s="82"/>
      <c r="P186" s="96"/>
      <c r="Q186" s="83"/>
      <c r="R186" s="84"/>
      <c r="S186" s="192"/>
      <c r="U186" s="2">
        <f t="shared" si="12"/>
        <v>0</v>
      </c>
      <c r="V186" s="2">
        <f t="shared" si="13"/>
        <v>0</v>
      </c>
      <c r="W186" s="2">
        <f t="shared" si="14"/>
        <v>0</v>
      </c>
      <c r="X186" s="2">
        <f t="shared" si="15"/>
        <v>0</v>
      </c>
      <c r="Y186" s="2">
        <f t="shared" si="17"/>
        <v>0</v>
      </c>
    </row>
    <row r="187" spans="1:25" hidden="1" x14ac:dyDescent="0.25">
      <c r="A187" s="191">
        <f t="shared" si="16"/>
        <v>45476</v>
      </c>
      <c r="B187" s="27" t="s">
        <v>35</v>
      </c>
      <c r="C187" s="14" t="s">
        <v>60</v>
      </c>
      <c r="D187" s="32"/>
      <c r="E187" s="4"/>
      <c r="F187" s="43"/>
      <c r="G187" s="67"/>
      <c r="H187" s="67"/>
      <c r="I187" s="79"/>
      <c r="J187" s="52"/>
      <c r="K187" s="79"/>
      <c r="L187" s="95"/>
      <c r="M187" s="80"/>
      <c r="N187" s="79"/>
      <c r="O187" s="82"/>
      <c r="P187" s="96"/>
      <c r="Q187" s="83"/>
      <c r="R187" s="84"/>
      <c r="S187" s="192"/>
      <c r="U187" s="2">
        <f t="shared" si="12"/>
        <v>0</v>
      </c>
      <c r="V187" s="2">
        <f t="shared" si="13"/>
        <v>0</v>
      </c>
      <c r="W187" s="2">
        <f t="shared" si="14"/>
        <v>0</v>
      </c>
      <c r="X187" s="2">
        <f t="shared" si="15"/>
        <v>0</v>
      </c>
      <c r="Y187" s="2">
        <f t="shared" si="17"/>
        <v>0</v>
      </c>
    </row>
    <row r="188" spans="1:25" hidden="1" x14ac:dyDescent="0.25">
      <c r="A188" s="191">
        <f t="shared" si="16"/>
        <v>45477</v>
      </c>
      <c r="B188" s="27" t="s">
        <v>46</v>
      </c>
      <c r="C188" s="14" t="s">
        <v>60</v>
      </c>
      <c r="D188" s="32"/>
      <c r="E188" s="4"/>
      <c r="F188" s="43"/>
      <c r="G188" s="67"/>
      <c r="H188" s="67"/>
      <c r="I188" s="79"/>
      <c r="J188" s="52"/>
      <c r="K188" s="79"/>
      <c r="L188" s="95"/>
      <c r="M188" s="80"/>
      <c r="N188" s="79"/>
      <c r="O188" s="82"/>
      <c r="P188" s="96"/>
      <c r="Q188" s="83"/>
      <c r="R188" s="84"/>
      <c r="S188" s="192"/>
      <c r="U188" s="2">
        <f t="shared" si="12"/>
        <v>0</v>
      </c>
      <c r="V188" s="2">
        <f t="shared" si="13"/>
        <v>0</v>
      </c>
      <c r="W188" s="2">
        <f t="shared" si="14"/>
        <v>0</v>
      </c>
      <c r="X188" s="2">
        <f t="shared" si="15"/>
        <v>0</v>
      </c>
      <c r="Y188" s="2">
        <f t="shared" si="17"/>
        <v>0</v>
      </c>
    </row>
    <row r="189" spans="1:25" hidden="1" x14ac:dyDescent="0.25">
      <c r="A189" s="191">
        <f t="shared" si="16"/>
        <v>45478</v>
      </c>
      <c r="B189" s="27" t="s">
        <v>40</v>
      </c>
      <c r="C189" s="14" t="s">
        <v>60</v>
      </c>
      <c r="D189" s="32"/>
      <c r="E189" s="4"/>
      <c r="F189" s="43"/>
      <c r="G189" s="67"/>
      <c r="H189" s="67"/>
      <c r="I189" s="79"/>
      <c r="J189" s="52"/>
      <c r="K189" s="79"/>
      <c r="L189" s="95"/>
      <c r="M189" s="80"/>
      <c r="N189" s="79"/>
      <c r="O189" s="82"/>
      <c r="P189" s="96"/>
      <c r="Q189" s="83"/>
      <c r="R189" s="84"/>
      <c r="S189" s="192"/>
      <c r="U189" s="2">
        <f t="shared" si="12"/>
        <v>0</v>
      </c>
      <c r="V189" s="2">
        <f t="shared" si="13"/>
        <v>0</v>
      </c>
      <c r="W189" s="2">
        <f t="shared" si="14"/>
        <v>0</v>
      </c>
      <c r="X189" s="2">
        <f t="shared" si="15"/>
        <v>0</v>
      </c>
      <c r="Y189" s="2">
        <f t="shared" si="17"/>
        <v>0</v>
      </c>
    </row>
    <row r="190" spans="1:25" hidden="1" x14ac:dyDescent="0.25">
      <c r="A190" s="191">
        <f t="shared" si="16"/>
        <v>45479</v>
      </c>
      <c r="B190" s="27" t="s">
        <v>41</v>
      </c>
      <c r="C190" s="14" t="s">
        <v>60</v>
      </c>
      <c r="D190" s="32"/>
      <c r="E190" s="4"/>
      <c r="F190" s="43"/>
      <c r="G190" s="67"/>
      <c r="H190" s="67"/>
      <c r="I190" s="79"/>
      <c r="J190" s="52"/>
      <c r="K190" s="79"/>
      <c r="L190" s="95"/>
      <c r="M190" s="80"/>
      <c r="N190" s="79"/>
      <c r="O190" s="82"/>
      <c r="P190" s="96"/>
      <c r="Q190" s="83"/>
      <c r="R190" s="84"/>
      <c r="S190" s="192"/>
      <c r="U190" s="2">
        <f t="shared" si="12"/>
        <v>0</v>
      </c>
      <c r="V190" s="2">
        <f t="shared" si="13"/>
        <v>0</v>
      </c>
      <c r="W190" s="2">
        <f t="shared" si="14"/>
        <v>0</v>
      </c>
      <c r="X190" s="2">
        <f t="shared" si="15"/>
        <v>0</v>
      </c>
      <c r="Y190" s="2">
        <f t="shared" si="17"/>
        <v>0</v>
      </c>
    </row>
    <row r="191" spans="1:25" hidden="1" x14ac:dyDescent="0.25">
      <c r="A191" s="193">
        <f t="shared" si="16"/>
        <v>45480</v>
      </c>
      <c r="B191" s="28" t="s">
        <v>43</v>
      </c>
      <c r="C191" s="22" t="s">
        <v>60</v>
      </c>
      <c r="D191" s="33"/>
      <c r="E191" s="5"/>
      <c r="F191" s="44"/>
      <c r="G191" s="68"/>
      <c r="H191" s="68"/>
      <c r="I191" s="87"/>
      <c r="J191" s="53"/>
      <c r="K191" s="87"/>
      <c r="L191" s="97"/>
      <c r="M191" s="88"/>
      <c r="N191" s="87"/>
      <c r="O191" s="90"/>
      <c r="P191" s="98"/>
      <c r="Q191" s="91"/>
      <c r="R191" s="92"/>
      <c r="S191" s="194"/>
      <c r="U191" s="2">
        <f t="shared" si="12"/>
        <v>0</v>
      </c>
      <c r="V191" s="2">
        <f t="shared" si="13"/>
        <v>0</v>
      </c>
      <c r="W191" s="2">
        <f t="shared" si="14"/>
        <v>0</v>
      </c>
      <c r="X191" s="2">
        <f t="shared" si="15"/>
        <v>0</v>
      </c>
      <c r="Y191" s="2">
        <f t="shared" si="17"/>
        <v>0</v>
      </c>
    </row>
    <row r="192" spans="1:25" hidden="1" x14ac:dyDescent="0.25">
      <c r="A192" s="189">
        <f t="shared" si="16"/>
        <v>45481</v>
      </c>
      <c r="B192" s="26" t="s">
        <v>28</v>
      </c>
      <c r="C192" s="17"/>
      <c r="D192" s="31"/>
      <c r="E192" s="60">
        <v>1</v>
      </c>
      <c r="F192" s="66"/>
      <c r="G192" s="46"/>
      <c r="H192" s="8"/>
      <c r="I192" s="71"/>
      <c r="J192" s="51"/>
      <c r="K192" s="71"/>
      <c r="L192" s="93"/>
      <c r="M192" s="72"/>
      <c r="N192" s="73"/>
      <c r="O192" s="74"/>
      <c r="P192" s="71"/>
      <c r="Q192" s="75"/>
      <c r="R192" s="76"/>
      <c r="S192" s="195"/>
      <c r="U192" s="2">
        <f t="shared" si="12"/>
        <v>0</v>
      </c>
      <c r="V192" s="2">
        <f t="shared" si="13"/>
        <v>0</v>
      </c>
      <c r="W192" s="2">
        <f t="shared" si="14"/>
        <v>0</v>
      </c>
      <c r="X192" s="2">
        <f t="shared" si="15"/>
        <v>0</v>
      </c>
      <c r="Y192" s="2">
        <f t="shared" si="17"/>
        <v>0</v>
      </c>
    </row>
    <row r="193" spans="1:25" hidden="1" x14ac:dyDescent="0.25">
      <c r="A193" s="191">
        <f t="shared" si="16"/>
        <v>45482</v>
      </c>
      <c r="B193" s="27" t="s">
        <v>45</v>
      </c>
      <c r="C193" s="18"/>
      <c r="D193" s="32"/>
      <c r="E193" s="61"/>
      <c r="F193" s="67"/>
      <c r="G193" s="47"/>
      <c r="H193" s="9"/>
      <c r="I193" s="79"/>
      <c r="J193" s="52"/>
      <c r="K193" s="79"/>
      <c r="L193" s="95"/>
      <c r="M193" s="80"/>
      <c r="N193" s="81"/>
      <c r="O193" s="82"/>
      <c r="P193" s="79"/>
      <c r="Q193" s="83"/>
      <c r="R193" s="84"/>
      <c r="S193" s="196"/>
      <c r="U193" s="2">
        <f t="shared" si="12"/>
        <v>0</v>
      </c>
      <c r="V193" s="2">
        <f t="shared" si="13"/>
        <v>0</v>
      </c>
      <c r="W193" s="2">
        <f t="shared" si="14"/>
        <v>0</v>
      </c>
      <c r="X193" s="2">
        <f t="shared" si="15"/>
        <v>0</v>
      </c>
      <c r="Y193" s="2">
        <f t="shared" si="17"/>
        <v>0</v>
      </c>
    </row>
    <row r="194" spans="1:25" hidden="1" x14ac:dyDescent="0.25">
      <c r="A194" s="191">
        <f t="shared" si="16"/>
        <v>45483</v>
      </c>
      <c r="B194" s="27" t="s">
        <v>35</v>
      </c>
      <c r="C194" s="18"/>
      <c r="D194" s="32"/>
      <c r="E194" s="61"/>
      <c r="F194" s="67"/>
      <c r="G194" s="47"/>
      <c r="H194" s="9"/>
      <c r="I194" s="79"/>
      <c r="J194" s="52"/>
      <c r="K194" s="79"/>
      <c r="L194" s="95"/>
      <c r="M194" s="80"/>
      <c r="N194" s="81"/>
      <c r="O194" s="82"/>
      <c r="P194" s="79"/>
      <c r="Q194" s="83"/>
      <c r="R194" s="84"/>
      <c r="S194" s="196"/>
      <c r="U194" s="2">
        <f t="shared" si="12"/>
        <v>0</v>
      </c>
      <c r="V194" s="2">
        <f t="shared" si="13"/>
        <v>0</v>
      </c>
      <c r="W194" s="2">
        <f t="shared" si="14"/>
        <v>0</v>
      </c>
      <c r="X194" s="2">
        <f t="shared" si="15"/>
        <v>0</v>
      </c>
      <c r="Y194" s="2">
        <f t="shared" si="17"/>
        <v>0</v>
      </c>
    </row>
    <row r="195" spans="1:25" hidden="1" x14ac:dyDescent="0.25">
      <c r="A195" s="191">
        <f t="shared" si="16"/>
        <v>45484</v>
      </c>
      <c r="B195" s="29" t="s">
        <v>46</v>
      </c>
      <c r="C195" s="18"/>
      <c r="D195" s="32"/>
      <c r="E195" s="61"/>
      <c r="F195" s="67"/>
      <c r="G195" s="47"/>
      <c r="H195" s="9"/>
      <c r="I195" s="79"/>
      <c r="J195" s="52"/>
      <c r="K195" s="79"/>
      <c r="L195" s="95"/>
      <c r="M195" s="80"/>
      <c r="N195" s="81"/>
      <c r="O195" s="82"/>
      <c r="P195" s="79"/>
      <c r="Q195" s="83"/>
      <c r="R195" s="84"/>
      <c r="S195" s="196"/>
      <c r="U195" s="2">
        <f t="shared" si="12"/>
        <v>0</v>
      </c>
      <c r="V195" s="2">
        <f t="shared" si="13"/>
        <v>0</v>
      </c>
      <c r="W195" s="2">
        <f t="shared" si="14"/>
        <v>0</v>
      </c>
      <c r="X195" s="2">
        <f t="shared" si="15"/>
        <v>0</v>
      </c>
      <c r="Y195" s="2">
        <f t="shared" si="17"/>
        <v>0</v>
      </c>
    </row>
    <row r="196" spans="1:25" hidden="1" x14ac:dyDescent="0.25">
      <c r="A196" s="191">
        <f t="shared" si="16"/>
        <v>45485</v>
      </c>
      <c r="B196" s="27" t="s">
        <v>40</v>
      </c>
      <c r="C196" s="18"/>
      <c r="D196" s="32"/>
      <c r="E196" s="61"/>
      <c r="F196" s="67"/>
      <c r="G196" s="47"/>
      <c r="H196" s="9"/>
      <c r="I196" s="79"/>
      <c r="J196" s="52"/>
      <c r="K196" s="79"/>
      <c r="L196" s="95"/>
      <c r="M196" s="80"/>
      <c r="N196" s="81"/>
      <c r="O196" s="82"/>
      <c r="P196" s="79"/>
      <c r="Q196" s="83"/>
      <c r="R196" s="84"/>
      <c r="S196" s="196"/>
      <c r="U196" s="2">
        <f t="shared" ref="U196:U259" si="18">COUNTIF(F196:S196,"POD 1")</f>
        <v>0</v>
      </c>
      <c r="V196" s="2">
        <f t="shared" ref="V196:V259" si="19">COUNTIF(F196:S196,"POD 2")</f>
        <v>0</v>
      </c>
      <c r="W196" s="2">
        <f t="shared" ref="W196:W259" si="20">COUNTIF(F196:S196,"Back-up")</f>
        <v>0</v>
      </c>
      <c r="X196" s="2">
        <f t="shared" ref="X196:X259" si="21">COUNTIF(F196:S196,"Outreach")+COUNTIF(F196:S196,"Outreach/QF")</f>
        <v>0</v>
      </c>
      <c r="Y196" s="2">
        <f t="shared" si="17"/>
        <v>0</v>
      </c>
    </row>
    <row r="197" spans="1:25" hidden="1" x14ac:dyDescent="0.25">
      <c r="A197" s="191">
        <f t="shared" ref="A197:A260" si="22">A196+1</f>
        <v>45486</v>
      </c>
      <c r="B197" s="27" t="s">
        <v>41</v>
      </c>
      <c r="C197" s="18"/>
      <c r="D197" s="32"/>
      <c r="E197" s="61"/>
      <c r="F197" s="67"/>
      <c r="G197" s="47"/>
      <c r="H197" s="9"/>
      <c r="I197" s="79"/>
      <c r="J197" s="52"/>
      <c r="K197" s="79"/>
      <c r="L197" s="95"/>
      <c r="M197" s="80"/>
      <c r="N197" s="81"/>
      <c r="O197" s="82"/>
      <c r="P197" s="79"/>
      <c r="Q197" s="83"/>
      <c r="R197" s="84"/>
      <c r="S197" s="196"/>
      <c r="U197" s="2">
        <f t="shared" si="18"/>
        <v>0</v>
      </c>
      <c r="V197" s="2">
        <f t="shared" si="19"/>
        <v>0</v>
      </c>
      <c r="W197" s="2">
        <f t="shared" si="20"/>
        <v>0</v>
      </c>
      <c r="X197" s="2">
        <f t="shared" si="21"/>
        <v>0</v>
      </c>
      <c r="Y197" s="2">
        <f t="shared" ref="Y197:Y260" si="23">COUNTIF(F197:S197,"CST")</f>
        <v>0</v>
      </c>
    </row>
    <row r="198" spans="1:25" hidden="1" x14ac:dyDescent="0.25">
      <c r="A198" s="361">
        <f t="shared" si="22"/>
        <v>45487</v>
      </c>
      <c r="B198" s="28" t="s">
        <v>43</v>
      </c>
      <c r="C198" s="21"/>
      <c r="D198" s="33"/>
      <c r="E198" s="62"/>
      <c r="F198" s="68"/>
      <c r="G198" s="48"/>
      <c r="H198" s="10"/>
      <c r="I198" s="87"/>
      <c r="J198" s="53"/>
      <c r="K198" s="87"/>
      <c r="L198" s="97"/>
      <c r="M198" s="88"/>
      <c r="N198" s="89"/>
      <c r="O198" s="90"/>
      <c r="P198" s="87"/>
      <c r="Q198" s="91"/>
      <c r="R198" s="92"/>
      <c r="S198" s="197"/>
      <c r="U198" s="2">
        <f t="shared" si="18"/>
        <v>0</v>
      </c>
      <c r="V198" s="2">
        <f t="shared" si="19"/>
        <v>0</v>
      </c>
      <c r="W198" s="2">
        <f t="shared" si="20"/>
        <v>0</v>
      </c>
      <c r="X198" s="2">
        <f t="shared" si="21"/>
        <v>0</v>
      </c>
      <c r="Y198" s="2">
        <f t="shared" si="23"/>
        <v>0</v>
      </c>
    </row>
    <row r="199" spans="1:25" hidden="1" x14ac:dyDescent="0.25">
      <c r="A199" s="362">
        <f t="shared" si="22"/>
        <v>45488</v>
      </c>
      <c r="B199" s="26" t="s">
        <v>28</v>
      </c>
      <c r="C199" s="17"/>
      <c r="D199" s="31"/>
      <c r="E199" s="60">
        <v>2</v>
      </c>
      <c r="F199" s="66"/>
      <c r="G199" s="66"/>
      <c r="H199" s="8"/>
      <c r="I199" s="69"/>
      <c r="J199" s="51"/>
      <c r="K199" s="70"/>
      <c r="L199" s="71"/>
      <c r="M199" s="72"/>
      <c r="N199" s="71"/>
      <c r="O199" s="74"/>
      <c r="P199" s="71"/>
      <c r="Q199" s="71"/>
      <c r="R199" s="76"/>
      <c r="S199" s="190"/>
      <c r="U199" s="2">
        <f t="shared" si="18"/>
        <v>0</v>
      </c>
      <c r="V199" s="2">
        <f t="shared" si="19"/>
        <v>0</v>
      </c>
      <c r="W199" s="2">
        <f t="shared" si="20"/>
        <v>0</v>
      </c>
      <c r="X199" s="2">
        <f t="shared" si="21"/>
        <v>0</v>
      </c>
      <c r="Y199" s="2">
        <f t="shared" si="23"/>
        <v>0</v>
      </c>
    </row>
    <row r="200" spans="1:25" hidden="1" x14ac:dyDescent="0.25">
      <c r="A200" s="191">
        <f t="shared" si="22"/>
        <v>45489</v>
      </c>
      <c r="B200" s="27" t="s">
        <v>45</v>
      </c>
      <c r="C200" s="18"/>
      <c r="D200" s="32"/>
      <c r="E200" s="61"/>
      <c r="F200" s="67"/>
      <c r="G200" s="67"/>
      <c r="H200" s="9"/>
      <c r="I200" s="77"/>
      <c r="J200" s="52"/>
      <c r="K200" s="78"/>
      <c r="L200" s="79"/>
      <c r="M200" s="80"/>
      <c r="N200" s="79"/>
      <c r="O200" s="82"/>
      <c r="P200" s="79"/>
      <c r="Q200" s="79"/>
      <c r="R200" s="84"/>
      <c r="S200" s="192"/>
      <c r="U200" s="2">
        <f t="shared" si="18"/>
        <v>0</v>
      </c>
      <c r="V200" s="2">
        <f t="shared" si="19"/>
        <v>0</v>
      </c>
      <c r="W200" s="2">
        <f t="shared" si="20"/>
        <v>0</v>
      </c>
      <c r="X200" s="2">
        <f t="shared" si="21"/>
        <v>0</v>
      </c>
      <c r="Y200" s="2">
        <f t="shared" si="23"/>
        <v>0</v>
      </c>
    </row>
    <row r="201" spans="1:25" hidden="1" x14ac:dyDescent="0.25">
      <c r="A201" s="191">
        <f t="shared" si="22"/>
        <v>45490</v>
      </c>
      <c r="B201" s="27" t="s">
        <v>35</v>
      </c>
      <c r="C201" s="18"/>
      <c r="D201" s="32"/>
      <c r="E201" s="61"/>
      <c r="F201" s="67"/>
      <c r="G201" s="67"/>
      <c r="H201" s="9"/>
      <c r="I201" s="77"/>
      <c r="J201" s="52"/>
      <c r="K201" s="78"/>
      <c r="L201" s="79"/>
      <c r="M201" s="80"/>
      <c r="N201" s="79"/>
      <c r="O201" s="82"/>
      <c r="P201" s="79"/>
      <c r="Q201" s="79"/>
      <c r="R201" s="84"/>
      <c r="S201" s="192"/>
      <c r="U201" s="2">
        <f t="shared" si="18"/>
        <v>0</v>
      </c>
      <c r="V201" s="2">
        <f t="shared" si="19"/>
        <v>0</v>
      </c>
      <c r="W201" s="2">
        <f t="shared" si="20"/>
        <v>0</v>
      </c>
      <c r="X201" s="2">
        <f t="shared" si="21"/>
        <v>0</v>
      </c>
      <c r="Y201" s="2">
        <f t="shared" si="23"/>
        <v>0</v>
      </c>
    </row>
    <row r="202" spans="1:25" hidden="1" x14ac:dyDescent="0.25">
      <c r="A202" s="191">
        <f t="shared" si="22"/>
        <v>45491</v>
      </c>
      <c r="B202" s="27" t="s">
        <v>46</v>
      </c>
      <c r="C202" s="18"/>
      <c r="D202" s="32"/>
      <c r="E202" s="61"/>
      <c r="F202" s="67"/>
      <c r="G202" s="67"/>
      <c r="H202" s="9"/>
      <c r="I202" s="77"/>
      <c r="J202" s="52"/>
      <c r="K202" s="78"/>
      <c r="L202" s="79"/>
      <c r="M202" s="80"/>
      <c r="N202" s="79"/>
      <c r="O202" s="82"/>
      <c r="P202" s="79"/>
      <c r="Q202" s="79"/>
      <c r="R202" s="84"/>
      <c r="S202" s="192"/>
      <c r="U202" s="2">
        <f t="shared" si="18"/>
        <v>0</v>
      </c>
      <c r="V202" s="2">
        <f t="shared" si="19"/>
        <v>0</v>
      </c>
      <c r="W202" s="2">
        <f t="shared" si="20"/>
        <v>0</v>
      </c>
      <c r="X202" s="2">
        <f t="shared" si="21"/>
        <v>0</v>
      </c>
      <c r="Y202" s="2">
        <f t="shared" si="23"/>
        <v>0</v>
      </c>
    </row>
    <row r="203" spans="1:25" hidden="1" x14ac:dyDescent="0.25">
      <c r="A203" s="191">
        <f t="shared" si="22"/>
        <v>45492</v>
      </c>
      <c r="B203" s="27" t="s">
        <v>40</v>
      </c>
      <c r="C203" s="18"/>
      <c r="D203" s="32"/>
      <c r="E203" s="61"/>
      <c r="F203" s="67"/>
      <c r="G203" s="67"/>
      <c r="H203" s="9"/>
      <c r="I203" s="77"/>
      <c r="J203" s="52"/>
      <c r="K203" s="78"/>
      <c r="L203" s="79"/>
      <c r="M203" s="80"/>
      <c r="N203" s="79"/>
      <c r="O203" s="82"/>
      <c r="P203" s="79"/>
      <c r="Q203" s="79"/>
      <c r="R203" s="84"/>
      <c r="S203" s="192"/>
      <c r="U203" s="2">
        <f t="shared" si="18"/>
        <v>0</v>
      </c>
      <c r="V203" s="2">
        <f t="shared" si="19"/>
        <v>0</v>
      </c>
      <c r="W203" s="2">
        <f t="shared" si="20"/>
        <v>0</v>
      </c>
      <c r="X203" s="2">
        <f t="shared" si="21"/>
        <v>0</v>
      </c>
      <c r="Y203" s="2">
        <f t="shared" si="23"/>
        <v>0</v>
      </c>
    </row>
    <row r="204" spans="1:25" hidden="1" x14ac:dyDescent="0.25">
      <c r="A204" s="191">
        <f t="shared" si="22"/>
        <v>45493</v>
      </c>
      <c r="B204" s="27" t="s">
        <v>41</v>
      </c>
      <c r="C204" s="18"/>
      <c r="D204" s="32"/>
      <c r="E204" s="61"/>
      <c r="F204" s="67"/>
      <c r="G204" s="67"/>
      <c r="H204" s="9"/>
      <c r="I204" s="77"/>
      <c r="J204" s="52"/>
      <c r="K204" s="78"/>
      <c r="L204" s="79"/>
      <c r="M204" s="80"/>
      <c r="N204" s="79"/>
      <c r="O204" s="82"/>
      <c r="P204" s="79"/>
      <c r="Q204" s="79"/>
      <c r="R204" s="84"/>
      <c r="S204" s="192"/>
      <c r="U204" s="2">
        <f t="shared" si="18"/>
        <v>0</v>
      </c>
      <c r="V204" s="2">
        <f t="shared" si="19"/>
        <v>0</v>
      </c>
      <c r="W204" s="2">
        <f t="shared" si="20"/>
        <v>0</v>
      </c>
      <c r="X204" s="2">
        <f t="shared" si="21"/>
        <v>0</v>
      </c>
      <c r="Y204" s="2">
        <f t="shared" si="23"/>
        <v>0</v>
      </c>
    </row>
    <row r="205" spans="1:25" hidden="1" x14ac:dyDescent="0.25">
      <c r="A205" s="193">
        <f t="shared" si="22"/>
        <v>45494</v>
      </c>
      <c r="B205" s="28" t="s">
        <v>43</v>
      </c>
      <c r="C205" s="21"/>
      <c r="D205" s="33"/>
      <c r="E205" s="62"/>
      <c r="F205" s="68"/>
      <c r="G205" s="68"/>
      <c r="H205" s="10"/>
      <c r="I205" s="85"/>
      <c r="J205" s="53"/>
      <c r="K205" s="86"/>
      <c r="L205" s="87"/>
      <c r="M205" s="88"/>
      <c r="N205" s="87"/>
      <c r="O205" s="90"/>
      <c r="P205" s="87"/>
      <c r="Q205" s="87"/>
      <c r="R205" s="92"/>
      <c r="S205" s="194"/>
      <c r="U205" s="2">
        <f t="shared" si="18"/>
        <v>0</v>
      </c>
      <c r="V205" s="2">
        <f t="shared" si="19"/>
        <v>0</v>
      </c>
      <c r="W205" s="2">
        <f t="shared" si="20"/>
        <v>0</v>
      </c>
      <c r="X205" s="2">
        <f t="shared" si="21"/>
        <v>0</v>
      </c>
      <c r="Y205" s="2">
        <f t="shared" si="23"/>
        <v>0</v>
      </c>
    </row>
    <row r="206" spans="1:25" hidden="1" x14ac:dyDescent="0.25">
      <c r="A206" s="189">
        <f t="shared" si="22"/>
        <v>45495</v>
      </c>
      <c r="B206" s="26" t="s">
        <v>28</v>
      </c>
      <c r="C206" s="17"/>
      <c r="D206" s="31"/>
      <c r="E206" s="4">
        <v>3</v>
      </c>
      <c r="F206" s="42"/>
      <c r="G206" s="46"/>
      <c r="H206" s="66"/>
      <c r="I206" s="69" t="s">
        <v>49</v>
      </c>
      <c r="J206" s="51"/>
      <c r="K206" s="70"/>
      <c r="L206" s="93"/>
      <c r="M206" s="72"/>
      <c r="N206" s="73"/>
      <c r="O206" s="74"/>
      <c r="P206" s="71" t="s">
        <v>44</v>
      </c>
      <c r="Q206" s="71"/>
      <c r="R206" s="71"/>
      <c r="S206" s="195"/>
      <c r="U206" s="2">
        <f t="shared" si="18"/>
        <v>0</v>
      </c>
      <c r="V206" s="2">
        <f t="shared" si="19"/>
        <v>0</v>
      </c>
      <c r="W206" s="2">
        <f t="shared" si="20"/>
        <v>0</v>
      </c>
      <c r="X206" s="2">
        <f t="shared" si="21"/>
        <v>0</v>
      </c>
      <c r="Y206" s="2">
        <f t="shared" si="23"/>
        <v>0</v>
      </c>
    </row>
    <row r="207" spans="1:25" hidden="1" x14ac:dyDescent="0.25">
      <c r="A207" s="191">
        <f t="shared" si="22"/>
        <v>45496</v>
      </c>
      <c r="B207" s="27" t="s">
        <v>45</v>
      </c>
      <c r="C207" s="18"/>
      <c r="D207" s="32"/>
      <c r="E207" s="4"/>
      <c r="F207" s="43"/>
      <c r="G207" s="47"/>
      <c r="H207" s="67"/>
      <c r="I207" s="77" t="s">
        <v>49</v>
      </c>
      <c r="J207" s="52"/>
      <c r="K207" s="78"/>
      <c r="L207" s="95"/>
      <c r="M207" s="80"/>
      <c r="N207" s="81"/>
      <c r="O207" s="82"/>
      <c r="P207" s="79" t="s">
        <v>44</v>
      </c>
      <c r="Q207" s="79"/>
      <c r="R207" s="79"/>
      <c r="S207" s="196"/>
      <c r="U207" s="2">
        <f t="shared" si="18"/>
        <v>0</v>
      </c>
      <c r="V207" s="2">
        <f t="shared" si="19"/>
        <v>0</v>
      </c>
      <c r="W207" s="2">
        <f t="shared" si="20"/>
        <v>0</v>
      </c>
      <c r="X207" s="2">
        <f t="shared" si="21"/>
        <v>0</v>
      </c>
      <c r="Y207" s="2">
        <f t="shared" si="23"/>
        <v>0</v>
      </c>
    </row>
    <row r="208" spans="1:25" hidden="1" x14ac:dyDescent="0.25">
      <c r="A208" s="191">
        <f t="shared" si="22"/>
        <v>45497</v>
      </c>
      <c r="B208" s="27" t="s">
        <v>35</v>
      </c>
      <c r="C208" s="18"/>
      <c r="D208" s="32"/>
      <c r="E208" s="4"/>
      <c r="F208" s="43"/>
      <c r="G208" s="47"/>
      <c r="H208" s="67"/>
      <c r="I208" s="77" t="s">
        <v>49</v>
      </c>
      <c r="J208" s="52"/>
      <c r="K208" s="78"/>
      <c r="L208" s="95"/>
      <c r="M208" s="80"/>
      <c r="N208" s="81"/>
      <c r="O208" s="82"/>
      <c r="P208" s="79" t="s">
        <v>44</v>
      </c>
      <c r="Q208" s="79"/>
      <c r="R208" s="79"/>
      <c r="S208" s="196"/>
      <c r="U208" s="2">
        <f t="shared" si="18"/>
        <v>0</v>
      </c>
      <c r="V208" s="2">
        <f t="shared" si="19"/>
        <v>0</v>
      </c>
      <c r="W208" s="2">
        <f t="shared" si="20"/>
        <v>0</v>
      </c>
      <c r="X208" s="2">
        <f t="shared" si="21"/>
        <v>0</v>
      </c>
      <c r="Y208" s="2">
        <f t="shared" si="23"/>
        <v>0</v>
      </c>
    </row>
    <row r="209" spans="1:25" hidden="1" x14ac:dyDescent="0.25">
      <c r="A209" s="191">
        <f t="shared" si="22"/>
        <v>45498</v>
      </c>
      <c r="B209" s="27" t="s">
        <v>46</v>
      </c>
      <c r="C209" s="18"/>
      <c r="D209" s="32"/>
      <c r="E209" s="4"/>
      <c r="F209" s="43"/>
      <c r="G209" s="47"/>
      <c r="H209" s="67"/>
      <c r="I209" s="79"/>
      <c r="J209" s="52"/>
      <c r="K209" s="78"/>
      <c r="L209" s="95"/>
      <c r="M209" s="80"/>
      <c r="N209" s="81"/>
      <c r="O209" s="82"/>
      <c r="P209" s="79" t="s">
        <v>44</v>
      </c>
      <c r="Q209" s="79"/>
      <c r="R209" s="79"/>
      <c r="S209" s="196"/>
      <c r="U209" s="2">
        <f t="shared" si="18"/>
        <v>0</v>
      </c>
      <c r="V209" s="2">
        <f t="shared" si="19"/>
        <v>0</v>
      </c>
      <c r="W209" s="2">
        <f t="shared" si="20"/>
        <v>0</v>
      </c>
      <c r="X209" s="2">
        <f t="shared" si="21"/>
        <v>0</v>
      </c>
      <c r="Y209" s="2">
        <f t="shared" si="23"/>
        <v>0</v>
      </c>
    </row>
    <row r="210" spans="1:25" hidden="1" x14ac:dyDescent="0.25">
      <c r="A210" s="191">
        <f t="shared" si="22"/>
        <v>45499</v>
      </c>
      <c r="B210" s="27" t="s">
        <v>40</v>
      </c>
      <c r="C210" s="18"/>
      <c r="D210" s="32"/>
      <c r="E210" s="4"/>
      <c r="F210" s="43"/>
      <c r="G210" s="47"/>
      <c r="H210" s="67"/>
      <c r="I210" s="79"/>
      <c r="J210" s="52"/>
      <c r="K210" s="78"/>
      <c r="L210" s="95"/>
      <c r="M210" s="80"/>
      <c r="N210" s="81"/>
      <c r="O210" s="82"/>
      <c r="P210" s="79" t="s">
        <v>44</v>
      </c>
      <c r="Q210" s="79"/>
      <c r="R210" s="79"/>
      <c r="S210" s="196"/>
      <c r="U210" s="2">
        <f t="shared" si="18"/>
        <v>0</v>
      </c>
      <c r="V210" s="2">
        <f t="shared" si="19"/>
        <v>0</v>
      </c>
      <c r="W210" s="2">
        <f t="shared" si="20"/>
        <v>0</v>
      </c>
      <c r="X210" s="2">
        <f t="shared" si="21"/>
        <v>0</v>
      </c>
      <c r="Y210" s="2">
        <f t="shared" si="23"/>
        <v>0</v>
      </c>
    </row>
    <row r="211" spans="1:25" hidden="1" x14ac:dyDescent="0.25">
      <c r="A211" s="191">
        <f t="shared" si="22"/>
        <v>45500</v>
      </c>
      <c r="B211" s="27" t="s">
        <v>41</v>
      </c>
      <c r="C211" s="18"/>
      <c r="D211" s="32"/>
      <c r="E211" s="4"/>
      <c r="F211" s="43"/>
      <c r="G211" s="47"/>
      <c r="H211" s="67"/>
      <c r="I211" s="79"/>
      <c r="J211" s="52"/>
      <c r="K211" s="78"/>
      <c r="L211" s="95"/>
      <c r="M211" s="80"/>
      <c r="N211" s="81"/>
      <c r="O211" s="82"/>
      <c r="P211" s="79"/>
      <c r="Q211" s="79"/>
      <c r="R211" s="79"/>
      <c r="S211" s="196"/>
      <c r="U211" s="2">
        <f t="shared" si="18"/>
        <v>0</v>
      </c>
      <c r="V211" s="2">
        <f t="shared" si="19"/>
        <v>0</v>
      </c>
      <c r="W211" s="2">
        <f t="shared" si="20"/>
        <v>0</v>
      </c>
      <c r="X211" s="2">
        <f t="shared" si="21"/>
        <v>0</v>
      </c>
      <c r="Y211" s="2">
        <f t="shared" si="23"/>
        <v>0</v>
      </c>
    </row>
    <row r="212" spans="1:25" hidden="1" x14ac:dyDescent="0.25">
      <c r="A212" s="361">
        <f t="shared" si="22"/>
        <v>45501</v>
      </c>
      <c r="B212" s="28" t="s">
        <v>43</v>
      </c>
      <c r="C212" s="21"/>
      <c r="D212" s="33"/>
      <c r="E212" s="6"/>
      <c r="F212" s="44"/>
      <c r="G212" s="48"/>
      <c r="H212" s="68"/>
      <c r="I212" s="87"/>
      <c r="J212" s="53"/>
      <c r="K212" s="86"/>
      <c r="L212" s="97"/>
      <c r="M212" s="88"/>
      <c r="N212" s="89"/>
      <c r="O212" s="90"/>
      <c r="P212" s="87"/>
      <c r="Q212" s="87"/>
      <c r="R212" s="87"/>
      <c r="S212" s="197"/>
      <c r="U212" s="2">
        <f t="shared" si="18"/>
        <v>0</v>
      </c>
      <c r="V212" s="2">
        <f t="shared" si="19"/>
        <v>0</v>
      </c>
      <c r="W212" s="2">
        <f t="shared" si="20"/>
        <v>0</v>
      </c>
      <c r="X212" s="2">
        <f t="shared" si="21"/>
        <v>0</v>
      </c>
      <c r="Y212" s="2">
        <f t="shared" si="23"/>
        <v>0</v>
      </c>
    </row>
    <row r="213" spans="1:25" hidden="1" x14ac:dyDescent="0.25">
      <c r="A213" s="362">
        <f t="shared" si="22"/>
        <v>45502</v>
      </c>
      <c r="B213" s="26" t="s">
        <v>28</v>
      </c>
      <c r="C213" s="17"/>
      <c r="D213" s="31"/>
      <c r="E213" s="4">
        <v>4</v>
      </c>
      <c r="F213" s="42"/>
      <c r="G213" s="66"/>
      <c r="H213" s="66"/>
      <c r="I213" s="71"/>
      <c r="J213" s="51"/>
      <c r="K213" s="71"/>
      <c r="L213" s="93"/>
      <c r="M213" s="72"/>
      <c r="N213" s="71"/>
      <c r="O213" s="74"/>
      <c r="P213" s="94"/>
      <c r="Q213" s="75"/>
      <c r="R213" s="76"/>
      <c r="S213" s="190"/>
      <c r="U213" s="2">
        <f t="shared" si="18"/>
        <v>0</v>
      </c>
      <c r="V213" s="2">
        <f t="shared" si="19"/>
        <v>0</v>
      </c>
      <c r="W213" s="2">
        <f t="shared" si="20"/>
        <v>0</v>
      </c>
      <c r="X213" s="2">
        <f t="shared" si="21"/>
        <v>0</v>
      </c>
      <c r="Y213" s="2">
        <f t="shared" si="23"/>
        <v>0</v>
      </c>
    </row>
    <row r="214" spans="1:25" hidden="1" x14ac:dyDescent="0.25">
      <c r="A214" s="191">
        <f t="shared" si="22"/>
        <v>45503</v>
      </c>
      <c r="B214" s="27" t="s">
        <v>45</v>
      </c>
      <c r="C214" s="18"/>
      <c r="D214" s="32"/>
      <c r="E214" s="4"/>
      <c r="F214" s="43"/>
      <c r="G214" s="67"/>
      <c r="H214" s="67"/>
      <c r="I214" s="79"/>
      <c r="J214" s="52"/>
      <c r="K214" s="79"/>
      <c r="L214" s="95"/>
      <c r="M214" s="80"/>
      <c r="N214" s="79"/>
      <c r="O214" s="82"/>
      <c r="P214" s="96"/>
      <c r="Q214" s="83"/>
      <c r="R214" s="84"/>
      <c r="S214" s="192"/>
      <c r="U214" s="2">
        <f t="shared" si="18"/>
        <v>0</v>
      </c>
      <c r="V214" s="2">
        <f t="shared" si="19"/>
        <v>0</v>
      </c>
      <c r="W214" s="2">
        <f t="shared" si="20"/>
        <v>0</v>
      </c>
      <c r="X214" s="2">
        <f t="shared" si="21"/>
        <v>0</v>
      </c>
      <c r="Y214" s="2">
        <f t="shared" si="23"/>
        <v>0</v>
      </c>
    </row>
    <row r="215" spans="1:25" hidden="1" x14ac:dyDescent="0.25">
      <c r="A215" s="191">
        <f t="shared" si="22"/>
        <v>45504</v>
      </c>
      <c r="B215" s="27" t="s">
        <v>35</v>
      </c>
      <c r="C215" s="18"/>
      <c r="D215" s="32"/>
      <c r="E215" s="4"/>
      <c r="F215" s="43"/>
      <c r="G215" s="67"/>
      <c r="H215" s="67"/>
      <c r="I215" s="79"/>
      <c r="J215" s="52"/>
      <c r="K215" s="79"/>
      <c r="L215" s="95"/>
      <c r="M215" s="80"/>
      <c r="N215" s="79"/>
      <c r="O215" s="82"/>
      <c r="P215" s="96"/>
      <c r="Q215" s="83"/>
      <c r="R215" s="84"/>
      <c r="S215" s="192"/>
      <c r="U215" s="2">
        <f t="shared" si="18"/>
        <v>0</v>
      </c>
      <c r="V215" s="2">
        <f t="shared" si="19"/>
        <v>0</v>
      </c>
      <c r="W215" s="2">
        <f t="shared" si="20"/>
        <v>0</v>
      </c>
      <c r="X215" s="2">
        <f t="shared" si="21"/>
        <v>0</v>
      </c>
      <c r="Y215" s="2">
        <f t="shared" si="23"/>
        <v>0</v>
      </c>
    </row>
    <row r="216" spans="1:25" hidden="1" x14ac:dyDescent="0.25">
      <c r="A216" s="191">
        <f t="shared" si="22"/>
        <v>45505</v>
      </c>
      <c r="B216" s="27" t="s">
        <v>46</v>
      </c>
      <c r="C216" s="18"/>
      <c r="D216" s="32"/>
      <c r="E216" s="4"/>
      <c r="F216" s="43"/>
      <c r="G216" s="67"/>
      <c r="H216" s="67"/>
      <c r="I216" s="79"/>
      <c r="J216" s="52"/>
      <c r="K216" s="79"/>
      <c r="L216" s="95"/>
      <c r="M216" s="80"/>
      <c r="N216" s="79"/>
      <c r="O216" s="82"/>
      <c r="P216" s="96"/>
      <c r="Q216" s="83"/>
      <c r="R216" s="84"/>
      <c r="S216" s="192"/>
      <c r="U216" s="2">
        <f t="shared" si="18"/>
        <v>0</v>
      </c>
      <c r="V216" s="2">
        <f t="shared" si="19"/>
        <v>0</v>
      </c>
      <c r="W216" s="2">
        <f t="shared" si="20"/>
        <v>0</v>
      </c>
      <c r="X216" s="2">
        <f t="shared" si="21"/>
        <v>0</v>
      </c>
      <c r="Y216" s="2">
        <f t="shared" si="23"/>
        <v>0</v>
      </c>
    </row>
    <row r="217" spans="1:25" hidden="1" x14ac:dyDescent="0.25">
      <c r="A217" s="191">
        <f t="shared" si="22"/>
        <v>45506</v>
      </c>
      <c r="B217" s="27" t="s">
        <v>40</v>
      </c>
      <c r="C217" s="18"/>
      <c r="D217" s="32"/>
      <c r="E217" s="4"/>
      <c r="F217" s="43"/>
      <c r="G217" s="67"/>
      <c r="H217" s="67"/>
      <c r="I217" s="79"/>
      <c r="J217" s="52"/>
      <c r="K217" s="79"/>
      <c r="L217" s="95"/>
      <c r="M217" s="80"/>
      <c r="N217" s="79"/>
      <c r="O217" s="82"/>
      <c r="P217" s="96"/>
      <c r="Q217" s="83"/>
      <c r="R217" s="84"/>
      <c r="S217" s="192"/>
      <c r="U217" s="2">
        <f t="shared" si="18"/>
        <v>0</v>
      </c>
      <c r="V217" s="2">
        <f t="shared" si="19"/>
        <v>0</v>
      </c>
      <c r="W217" s="2">
        <f t="shared" si="20"/>
        <v>0</v>
      </c>
      <c r="X217" s="2">
        <f t="shared" si="21"/>
        <v>0</v>
      </c>
      <c r="Y217" s="2">
        <f t="shared" si="23"/>
        <v>0</v>
      </c>
    </row>
    <row r="218" spans="1:25" hidden="1" x14ac:dyDescent="0.25">
      <c r="A218" s="191">
        <f t="shared" si="22"/>
        <v>45507</v>
      </c>
      <c r="B218" s="27" t="s">
        <v>41</v>
      </c>
      <c r="C218" s="18"/>
      <c r="D218" s="32"/>
      <c r="E218" s="4"/>
      <c r="F218" s="43"/>
      <c r="G218" s="67"/>
      <c r="H218" s="67"/>
      <c r="I218" s="79"/>
      <c r="J218" s="52"/>
      <c r="K218" s="79"/>
      <c r="L218" s="95"/>
      <c r="M218" s="80"/>
      <c r="N218" s="79"/>
      <c r="O218" s="82"/>
      <c r="P218" s="96"/>
      <c r="Q218" s="83"/>
      <c r="R218" s="84"/>
      <c r="S218" s="192"/>
      <c r="U218" s="2">
        <f t="shared" si="18"/>
        <v>0</v>
      </c>
      <c r="V218" s="2">
        <f t="shared" si="19"/>
        <v>0</v>
      </c>
      <c r="W218" s="2">
        <f t="shared" si="20"/>
        <v>0</v>
      </c>
      <c r="X218" s="2">
        <f t="shared" si="21"/>
        <v>0</v>
      </c>
      <c r="Y218" s="2">
        <f t="shared" si="23"/>
        <v>0</v>
      </c>
    </row>
    <row r="219" spans="1:25" hidden="1" x14ac:dyDescent="0.25">
      <c r="A219" s="361">
        <f t="shared" si="22"/>
        <v>45508</v>
      </c>
      <c r="B219" s="251" t="s">
        <v>43</v>
      </c>
      <c r="C219" s="252"/>
      <c r="D219" s="253"/>
      <c r="E219" s="254"/>
      <c r="F219" s="370"/>
      <c r="G219" s="255"/>
      <c r="H219" s="255"/>
      <c r="I219" s="256"/>
      <c r="J219" s="257"/>
      <c r="K219" s="256"/>
      <c r="L219" s="258"/>
      <c r="M219" s="259"/>
      <c r="N219" s="256"/>
      <c r="O219" s="260"/>
      <c r="P219" s="261"/>
      <c r="Q219" s="262"/>
      <c r="R219" s="263"/>
      <c r="S219" s="264"/>
      <c r="U219" s="2">
        <f t="shared" si="18"/>
        <v>0</v>
      </c>
      <c r="V219" s="2">
        <f t="shared" si="19"/>
        <v>0</v>
      </c>
      <c r="W219" s="2">
        <f t="shared" si="20"/>
        <v>0</v>
      </c>
      <c r="X219" s="2">
        <f t="shared" si="21"/>
        <v>0</v>
      </c>
      <c r="Y219" s="2">
        <f t="shared" si="23"/>
        <v>0</v>
      </c>
    </row>
    <row r="220" spans="1:25" hidden="1" x14ac:dyDescent="0.25">
      <c r="A220" s="362">
        <f t="shared" si="22"/>
        <v>45509</v>
      </c>
      <c r="B220" s="26" t="s">
        <v>28</v>
      </c>
      <c r="C220" s="17"/>
      <c r="D220" s="31"/>
      <c r="E220" s="249">
        <v>1</v>
      </c>
      <c r="F220" s="66"/>
      <c r="G220" s="46"/>
      <c r="H220" s="8"/>
      <c r="I220" s="71"/>
      <c r="J220" s="51"/>
      <c r="K220" s="71"/>
      <c r="L220" s="93"/>
      <c r="M220" s="72"/>
      <c r="N220" s="73"/>
      <c r="O220" s="74"/>
      <c r="P220" s="71"/>
      <c r="Q220" s="75"/>
      <c r="R220" s="76"/>
      <c r="S220" s="195"/>
      <c r="U220" s="2">
        <f t="shared" si="18"/>
        <v>0</v>
      </c>
      <c r="V220" s="2">
        <f t="shared" si="19"/>
        <v>0</v>
      </c>
      <c r="W220" s="2">
        <f t="shared" si="20"/>
        <v>0</v>
      </c>
      <c r="X220" s="2">
        <f t="shared" si="21"/>
        <v>0</v>
      </c>
      <c r="Y220" s="2">
        <f t="shared" si="23"/>
        <v>0</v>
      </c>
    </row>
    <row r="221" spans="1:25" hidden="1" x14ac:dyDescent="0.25">
      <c r="A221" s="191">
        <f t="shared" si="22"/>
        <v>45510</v>
      </c>
      <c r="B221" s="27" t="s">
        <v>45</v>
      </c>
      <c r="C221" s="18"/>
      <c r="D221" s="32"/>
      <c r="E221" s="61"/>
      <c r="F221" s="67"/>
      <c r="G221" s="47"/>
      <c r="H221" s="9"/>
      <c r="I221" s="79"/>
      <c r="J221" s="52"/>
      <c r="K221" s="79"/>
      <c r="L221" s="95"/>
      <c r="M221" s="80"/>
      <c r="N221" s="81"/>
      <c r="O221" s="82"/>
      <c r="P221" s="79"/>
      <c r="Q221" s="83"/>
      <c r="R221" s="84"/>
      <c r="S221" s="196"/>
      <c r="U221" s="2">
        <f t="shared" si="18"/>
        <v>0</v>
      </c>
      <c r="V221" s="2">
        <f t="shared" si="19"/>
        <v>0</v>
      </c>
      <c r="W221" s="2">
        <f t="shared" si="20"/>
        <v>0</v>
      </c>
      <c r="X221" s="2">
        <f t="shared" si="21"/>
        <v>0</v>
      </c>
      <c r="Y221" s="2">
        <f t="shared" si="23"/>
        <v>0</v>
      </c>
    </row>
    <row r="222" spans="1:25" hidden="1" x14ac:dyDescent="0.25">
      <c r="A222" s="191">
        <f t="shared" si="22"/>
        <v>45511</v>
      </c>
      <c r="B222" s="27" t="s">
        <v>35</v>
      </c>
      <c r="C222" s="18"/>
      <c r="D222" s="32"/>
      <c r="E222" s="61"/>
      <c r="F222" s="67"/>
      <c r="G222" s="47"/>
      <c r="H222" s="9"/>
      <c r="I222" s="79"/>
      <c r="J222" s="52"/>
      <c r="K222" s="79"/>
      <c r="L222" s="95"/>
      <c r="M222" s="80"/>
      <c r="N222" s="81"/>
      <c r="O222" s="82"/>
      <c r="P222" s="79"/>
      <c r="Q222" s="83"/>
      <c r="R222" s="84"/>
      <c r="S222" s="196"/>
      <c r="U222" s="2">
        <f t="shared" si="18"/>
        <v>0</v>
      </c>
      <c r="V222" s="2">
        <f t="shared" si="19"/>
        <v>0</v>
      </c>
      <c r="W222" s="2">
        <f t="shared" si="20"/>
        <v>0</v>
      </c>
      <c r="X222" s="2">
        <f t="shared" si="21"/>
        <v>0</v>
      </c>
      <c r="Y222" s="2">
        <f t="shared" si="23"/>
        <v>0</v>
      </c>
    </row>
    <row r="223" spans="1:25" hidden="1" x14ac:dyDescent="0.25">
      <c r="A223" s="191">
        <f t="shared" si="22"/>
        <v>45512</v>
      </c>
      <c r="B223" s="29" t="s">
        <v>46</v>
      </c>
      <c r="C223" s="18"/>
      <c r="D223" s="32"/>
      <c r="E223" s="61"/>
      <c r="F223" s="67"/>
      <c r="G223" s="47"/>
      <c r="H223" s="9"/>
      <c r="I223" s="79"/>
      <c r="J223" s="52"/>
      <c r="K223" s="79"/>
      <c r="L223" s="95"/>
      <c r="M223" s="80"/>
      <c r="N223" s="81"/>
      <c r="O223" s="82"/>
      <c r="P223" s="79"/>
      <c r="Q223" s="83"/>
      <c r="R223" s="84"/>
      <c r="S223" s="196"/>
      <c r="U223" s="2">
        <f t="shared" si="18"/>
        <v>0</v>
      </c>
      <c r="V223" s="2">
        <f t="shared" si="19"/>
        <v>0</v>
      </c>
      <c r="W223" s="2">
        <f t="shared" si="20"/>
        <v>0</v>
      </c>
      <c r="X223" s="2">
        <f t="shared" si="21"/>
        <v>0</v>
      </c>
      <c r="Y223" s="2">
        <f t="shared" si="23"/>
        <v>0</v>
      </c>
    </row>
    <row r="224" spans="1:25" hidden="1" x14ac:dyDescent="0.25">
      <c r="A224" s="191">
        <f t="shared" si="22"/>
        <v>45513</v>
      </c>
      <c r="B224" s="27" t="s">
        <v>40</v>
      </c>
      <c r="C224" s="18"/>
      <c r="D224" s="32"/>
      <c r="E224" s="61"/>
      <c r="F224" s="67"/>
      <c r="G224" s="47"/>
      <c r="H224" s="9"/>
      <c r="I224" s="79"/>
      <c r="J224" s="52"/>
      <c r="K224" s="79"/>
      <c r="L224" s="95"/>
      <c r="M224" s="80"/>
      <c r="N224" s="81"/>
      <c r="O224" s="82"/>
      <c r="P224" s="79"/>
      <c r="Q224" s="83"/>
      <c r="R224" s="84"/>
      <c r="S224" s="196"/>
      <c r="U224" s="2">
        <f t="shared" si="18"/>
        <v>0</v>
      </c>
      <c r="V224" s="2">
        <f t="shared" si="19"/>
        <v>0</v>
      </c>
      <c r="W224" s="2">
        <f t="shared" si="20"/>
        <v>0</v>
      </c>
      <c r="X224" s="2">
        <f t="shared" si="21"/>
        <v>0</v>
      </c>
      <c r="Y224" s="2">
        <f t="shared" si="23"/>
        <v>0</v>
      </c>
    </row>
    <row r="225" spans="1:25" hidden="1" x14ac:dyDescent="0.25">
      <c r="A225" s="191">
        <f t="shared" si="22"/>
        <v>45514</v>
      </c>
      <c r="B225" s="27" t="s">
        <v>41</v>
      </c>
      <c r="C225" s="18"/>
      <c r="D225" s="32"/>
      <c r="E225" s="61"/>
      <c r="F225" s="67"/>
      <c r="G225" s="47"/>
      <c r="H225" s="9"/>
      <c r="I225" s="79"/>
      <c r="J225" s="52"/>
      <c r="K225" s="79"/>
      <c r="L225" s="95"/>
      <c r="M225" s="80"/>
      <c r="N225" s="81"/>
      <c r="O225" s="82"/>
      <c r="P225" s="79"/>
      <c r="Q225" s="83"/>
      <c r="R225" s="84"/>
      <c r="S225" s="196"/>
      <c r="U225" s="2">
        <f t="shared" si="18"/>
        <v>0</v>
      </c>
      <c r="V225" s="2">
        <f t="shared" si="19"/>
        <v>0</v>
      </c>
      <c r="W225" s="2">
        <f t="shared" si="20"/>
        <v>0</v>
      </c>
      <c r="X225" s="2">
        <f t="shared" si="21"/>
        <v>0</v>
      </c>
      <c r="Y225" s="2">
        <f t="shared" si="23"/>
        <v>0</v>
      </c>
    </row>
    <row r="226" spans="1:25" hidden="1" x14ac:dyDescent="0.25">
      <c r="A226" s="193">
        <f t="shared" si="22"/>
        <v>45515</v>
      </c>
      <c r="B226" s="28" t="s">
        <v>43</v>
      </c>
      <c r="C226" s="21"/>
      <c r="D226" s="33"/>
      <c r="E226" s="62"/>
      <c r="F226" s="68"/>
      <c r="G226" s="48"/>
      <c r="H226" s="10"/>
      <c r="I226" s="87"/>
      <c r="J226" s="53"/>
      <c r="K226" s="87"/>
      <c r="L226" s="97"/>
      <c r="M226" s="88"/>
      <c r="N226" s="89"/>
      <c r="O226" s="90"/>
      <c r="P226" s="87"/>
      <c r="Q226" s="91"/>
      <c r="R226" s="92"/>
      <c r="S226" s="197"/>
      <c r="U226" s="2">
        <f t="shared" si="18"/>
        <v>0</v>
      </c>
      <c r="V226" s="2">
        <f t="shared" si="19"/>
        <v>0</v>
      </c>
      <c r="W226" s="2">
        <f t="shared" si="20"/>
        <v>0</v>
      </c>
      <c r="X226" s="2">
        <f t="shared" si="21"/>
        <v>0</v>
      </c>
      <c r="Y226" s="2">
        <f t="shared" si="23"/>
        <v>0</v>
      </c>
    </row>
    <row r="227" spans="1:25" hidden="1" x14ac:dyDescent="0.25">
      <c r="A227" s="189">
        <f t="shared" si="22"/>
        <v>45516</v>
      </c>
      <c r="B227" s="26" t="s">
        <v>28</v>
      </c>
      <c r="C227" s="17"/>
      <c r="D227" s="31"/>
      <c r="E227" s="60">
        <v>2</v>
      </c>
      <c r="F227" s="66"/>
      <c r="G227" s="66"/>
      <c r="H227" s="8"/>
      <c r="I227" s="69"/>
      <c r="J227" s="51"/>
      <c r="K227" s="70"/>
      <c r="L227" s="71"/>
      <c r="M227" s="72"/>
      <c r="N227" s="71"/>
      <c r="O227" s="74"/>
      <c r="P227" s="71"/>
      <c r="Q227" s="71"/>
      <c r="R227" s="76"/>
      <c r="S227" s="190"/>
      <c r="U227" s="2">
        <f t="shared" si="18"/>
        <v>0</v>
      </c>
      <c r="V227" s="2">
        <f t="shared" si="19"/>
        <v>0</v>
      </c>
      <c r="W227" s="2">
        <f t="shared" si="20"/>
        <v>0</v>
      </c>
      <c r="X227" s="2">
        <f t="shared" si="21"/>
        <v>0</v>
      </c>
      <c r="Y227" s="2">
        <f t="shared" si="23"/>
        <v>0</v>
      </c>
    </row>
    <row r="228" spans="1:25" hidden="1" x14ac:dyDescent="0.25">
      <c r="A228" s="191">
        <f t="shared" si="22"/>
        <v>45517</v>
      </c>
      <c r="B228" s="27" t="s">
        <v>45</v>
      </c>
      <c r="C228" s="18"/>
      <c r="D228" s="32"/>
      <c r="E228" s="61"/>
      <c r="F228" s="67"/>
      <c r="G228" s="67"/>
      <c r="H228" s="9"/>
      <c r="I228" s="77"/>
      <c r="J228" s="52"/>
      <c r="K228" s="78"/>
      <c r="L228" s="79"/>
      <c r="M228" s="80"/>
      <c r="N228" s="79"/>
      <c r="O228" s="82"/>
      <c r="P228" s="79"/>
      <c r="Q228" s="79"/>
      <c r="R228" s="84"/>
      <c r="S228" s="192"/>
      <c r="U228" s="2">
        <f t="shared" si="18"/>
        <v>0</v>
      </c>
      <c r="V228" s="2">
        <f t="shared" si="19"/>
        <v>0</v>
      </c>
      <c r="W228" s="2">
        <f t="shared" si="20"/>
        <v>0</v>
      </c>
      <c r="X228" s="2">
        <f t="shared" si="21"/>
        <v>0</v>
      </c>
      <c r="Y228" s="2">
        <f t="shared" si="23"/>
        <v>0</v>
      </c>
    </row>
    <row r="229" spans="1:25" hidden="1" x14ac:dyDescent="0.25">
      <c r="A229" s="191">
        <f t="shared" si="22"/>
        <v>45518</v>
      </c>
      <c r="B229" s="27" t="s">
        <v>35</v>
      </c>
      <c r="C229" s="20" t="s">
        <v>29</v>
      </c>
      <c r="D229" s="32"/>
      <c r="E229" s="61"/>
      <c r="F229" s="67"/>
      <c r="G229" s="67"/>
      <c r="H229" s="9"/>
      <c r="I229" s="77"/>
      <c r="J229" s="52"/>
      <c r="K229" s="78"/>
      <c r="L229" s="79"/>
      <c r="M229" s="80"/>
      <c r="N229" s="79"/>
      <c r="O229" s="82"/>
      <c r="P229" s="79"/>
      <c r="Q229" s="79"/>
      <c r="R229" s="84"/>
      <c r="S229" s="192"/>
      <c r="U229" s="2">
        <f t="shared" si="18"/>
        <v>0</v>
      </c>
      <c r="V229" s="2">
        <f t="shared" si="19"/>
        <v>0</v>
      </c>
      <c r="W229" s="2">
        <f t="shared" si="20"/>
        <v>0</v>
      </c>
      <c r="X229" s="2">
        <f t="shared" si="21"/>
        <v>0</v>
      </c>
      <c r="Y229" s="2">
        <f t="shared" si="23"/>
        <v>0</v>
      </c>
    </row>
    <row r="230" spans="1:25" hidden="1" x14ac:dyDescent="0.25">
      <c r="A230" s="191">
        <f t="shared" si="22"/>
        <v>45519</v>
      </c>
      <c r="B230" s="27" t="s">
        <v>46</v>
      </c>
      <c r="C230" s="364" t="s">
        <v>33</v>
      </c>
      <c r="D230" s="32"/>
      <c r="E230" s="61"/>
      <c r="F230" s="67"/>
      <c r="G230" s="67"/>
      <c r="H230" s="9"/>
      <c r="I230" s="77"/>
      <c r="J230" s="52"/>
      <c r="K230" s="78"/>
      <c r="L230" s="79"/>
      <c r="M230" s="80"/>
      <c r="N230" s="79"/>
      <c r="O230" s="82"/>
      <c r="P230" s="79"/>
      <c r="Q230" s="79"/>
      <c r="R230" s="84"/>
      <c r="S230" s="192"/>
      <c r="U230" s="2">
        <f t="shared" si="18"/>
        <v>0</v>
      </c>
      <c r="V230" s="2">
        <f t="shared" si="19"/>
        <v>0</v>
      </c>
      <c r="W230" s="2">
        <f t="shared" si="20"/>
        <v>0</v>
      </c>
      <c r="X230" s="2">
        <f t="shared" si="21"/>
        <v>0</v>
      </c>
      <c r="Y230" s="2">
        <f t="shared" si="23"/>
        <v>0</v>
      </c>
    </row>
    <row r="231" spans="1:25" hidden="1" x14ac:dyDescent="0.25">
      <c r="A231" s="191">
        <f t="shared" si="22"/>
        <v>45520</v>
      </c>
      <c r="B231" s="27" t="s">
        <v>40</v>
      </c>
      <c r="C231" s="364" t="s">
        <v>33</v>
      </c>
      <c r="D231" s="32"/>
      <c r="E231" s="61"/>
      <c r="F231" s="67"/>
      <c r="G231" s="67"/>
      <c r="H231" s="9"/>
      <c r="I231" s="77"/>
      <c r="J231" s="52"/>
      <c r="K231" s="78"/>
      <c r="L231" s="79"/>
      <c r="M231" s="80"/>
      <c r="N231" s="79"/>
      <c r="O231" s="82"/>
      <c r="P231" s="79"/>
      <c r="Q231" s="79"/>
      <c r="R231" s="84"/>
      <c r="S231" s="192"/>
      <c r="U231" s="2">
        <f t="shared" si="18"/>
        <v>0</v>
      </c>
      <c r="V231" s="2">
        <f t="shared" si="19"/>
        <v>0</v>
      </c>
      <c r="W231" s="2">
        <f t="shared" si="20"/>
        <v>0</v>
      </c>
      <c r="X231" s="2">
        <f t="shared" si="21"/>
        <v>0</v>
      </c>
      <c r="Y231" s="2">
        <f t="shared" si="23"/>
        <v>0</v>
      </c>
    </row>
    <row r="232" spans="1:25" hidden="1" x14ac:dyDescent="0.25">
      <c r="A232" s="191">
        <f t="shared" si="22"/>
        <v>45521</v>
      </c>
      <c r="B232" s="27" t="s">
        <v>41</v>
      </c>
      <c r="C232" s="364" t="s">
        <v>33</v>
      </c>
      <c r="D232" s="32"/>
      <c r="E232" s="61"/>
      <c r="F232" s="67"/>
      <c r="G232" s="67"/>
      <c r="H232" s="9"/>
      <c r="I232" s="77"/>
      <c r="J232" s="52"/>
      <c r="K232" s="78"/>
      <c r="L232" s="79"/>
      <c r="M232" s="80"/>
      <c r="N232" s="79"/>
      <c r="O232" s="82"/>
      <c r="P232" s="79"/>
      <c r="Q232" s="79"/>
      <c r="R232" s="84"/>
      <c r="S232" s="192"/>
      <c r="U232" s="2">
        <f t="shared" si="18"/>
        <v>0</v>
      </c>
      <c r="V232" s="2">
        <f t="shared" si="19"/>
        <v>0</v>
      </c>
      <c r="W232" s="2">
        <f t="shared" si="20"/>
        <v>0</v>
      </c>
      <c r="X232" s="2">
        <f t="shared" si="21"/>
        <v>0</v>
      </c>
      <c r="Y232" s="2">
        <f t="shared" si="23"/>
        <v>0</v>
      </c>
    </row>
    <row r="233" spans="1:25" hidden="1" x14ac:dyDescent="0.25">
      <c r="A233" s="361">
        <f t="shared" si="22"/>
        <v>45522</v>
      </c>
      <c r="B233" s="28" t="s">
        <v>43</v>
      </c>
      <c r="C233" s="365" t="s">
        <v>33</v>
      </c>
      <c r="D233" s="33"/>
      <c r="E233" s="62"/>
      <c r="F233" s="68"/>
      <c r="G233" s="68"/>
      <c r="H233" s="10"/>
      <c r="I233" s="85"/>
      <c r="J233" s="53"/>
      <c r="K233" s="86"/>
      <c r="L233" s="87"/>
      <c r="M233" s="88"/>
      <c r="N233" s="87"/>
      <c r="O233" s="90"/>
      <c r="P233" s="87"/>
      <c r="Q233" s="87"/>
      <c r="R233" s="92"/>
      <c r="S233" s="194"/>
      <c r="U233" s="2">
        <f t="shared" si="18"/>
        <v>0</v>
      </c>
      <c r="V233" s="2">
        <f t="shared" si="19"/>
        <v>0</v>
      </c>
      <c r="W233" s="2">
        <f t="shared" si="20"/>
        <v>0</v>
      </c>
      <c r="X233" s="2">
        <f t="shared" si="21"/>
        <v>0</v>
      </c>
      <c r="Y233" s="2">
        <f t="shared" si="23"/>
        <v>0</v>
      </c>
    </row>
    <row r="234" spans="1:25" hidden="1" x14ac:dyDescent="0.25">
      <c r="A234" s="362">
        <f t="shared" si="22"/>
        <v>45523</v>
      </c>
      <c r="B234" s="26" t="s">
        <v>28</v>
      </c>
      <c r="C234" s="366" t="s">
        <v>33</v>
      </c>
      <c r="D234" s="31"/>
      <c r="E234" s="4">
        <v>3</v>
      </c>
      <c r="F234" s="42"/>
      <c r="G234" s="46"/>
      <c r="H234" s="66"/>
      <c r="I234" s="69" t="s">
        <v>49</v>
      </c>
      <c r="J234" s="51"/>
      <c r="K234" s="70"/>
      <c r="L234" s="93"/>
      <c r="M234" s="72"/>
      <c r="N234" s="73"/>
      <c r="O234" s="74"/>
      <c r="P234" s="71" t="s">
        <v>44</v>
      </c>
      <c r="Q234" s="71"/>
      <c r="R234" s="71"/>
      <c r="S234" s="195"/>
      <c r="U234" s="2">
        <f t="shared" si="18"/>
        <v>0</v>
      </c>
      <c r="V234" s="2">
        <f t="shared" si="19"/>
        <v>0</v>
      </c>
      <c r="W234" s="2">
        <f t="shared" si="20"/>
        <v>0</v>
      </c>
      <c r="X234" s="2">
        <f t="shared" si="21"/>
        <v>0</v>
      </c>
      <c r="Y234" s="2">
        <f t="shared" si="23"/>
        <v>0</v>
      </c>
    </row>
    <row r="235" spans="1:25" hidden="1" x14ac:dyDescent="0.25">
      <c r="A235" s="191">
        <f t="shared" si="22"/>
        <v>45524</v>
      </c>
      <c r="B235" s="27" t="s">
        <v>45</v>
      </c>
      <c r="C235" s="364" t="s">
        <v>33</v>
      </c>
      <c r="D235" s="32"/>
      <c r="E235" s="4"/>
      <c r="F235" s="43"/>
      <c r="G235" s="47"/>
      <c r="H235" s="67"/>
      <c r="I235" s="77" t="s">
        <v>49</v>
      </c>
      <c r="J235" s="52"/>
      <c r="K235" s="78"/>
      <c r="L235" s="95"/>
      <c r="M235" s="80"/>
      <c r="N235" s="81"/>
      <c r="O235" s="82"/>
      <c r="P235" s="79" t="s">
        <v>44</v>
      </c>
      <c r="Q235" s="79"/>
      <c r="R235" s="79"/>
      <c r="S235" s="196"/>
      <c r="U235" s="2">
        <f t="shared" si="18"/>
        <v>0</v>
      </c>
      <c r="V235" s="2">
        <f t="shared" si="19"/>
        <v>0</v>
      </c>
      <c r="W235" s="2">
        <f t="shared" si="20"/>
        <v>0</v>
      </c>
      <c r="X235" s="2">
        <f t="shared" si="21"/>
        <v>0</v>
      </c>
      <c r="Y235" s="2">
        <f t="shared" si="23"/>
        <v>0</v>
      </c>
    </row>
    <row r="236" spans="1:25" hidden="1" x14ac:dyDescent="0.25">
      <c r="A236" s="191">
        <f t="shared" si="22"/>
        <v>45525</v>
      </c>
      <c r="B236" s="27" t="s">
        <v>35</v>
      </c>
      <c r="C236" s="364" t="s">
        <v>33</v>
      </c>
      <c r="D236" s="32"/>
      <c r="E236" s="4"/>
      <c r="F236" s="43"/>
      <c r="G236" s="47"/>
      <c r="H236" s="67"/>
      <c r="I236" s="77" t="s">
        <v>49</v>
      </c>
      <c r="J236" s="52"/>
      <c r="K236" s="78"/>
      <c r="L236" s="95"/>
      <c r="M236" s="80"/>
      <c r="N236" s="81"/>
      <c r="O236" s="82"/>
      <c r="P236" s="79" t="s">
        <v>44</v>
      </c>
      <c r="Q236" s="79"/>
      <c r="R236" s="79"/>
      <c r="S236" s="196"/>
      <c r="U236" s="2">
        <f t="shared" si="18"/>
        <v>0</v>
      </c>
      <c r="V236" s="2">
        <f t="shared" si="19"/>
        <v>0</v>
      </c>
      <c r="W236" s="2">
        <f t="shared" si="20"/>
        <v>0</v>
      </c>
      <c r="X236" s="2">
        <f t="shared" si="21"/>
        <v>0</v>
      </c>
      <c r="Y236" s="2">
        <f t="shared" si="23"/>
        <v>0</v>
      </c>
    </row>
    <row r="237" spans="1:25" hidden="1" x14ac:dyDescent="0.25">
      <c r="A237" s="191">
        <f t="shared" si="22"/>
        <v>45526</v>
      </c>
      <c r="B237" s="27" t="s">
        <v>46</v>
      </c>
      <c r="C237" s="364" t="s">
        <v>33</v>
      </c>
      <c r="D237" s="32"/>
      <c r="E237" s="4"/>
      <c r="F237" s="43"/>
      <c r="G237" s="47"/>
      <c r="H237" s="67"/>
      <c r="I237" s="79"/>
      <c r="J237" s="52"/>
      <c r="K237" s="78"/>
      <c r="L237" s="95"/>
      <c r="M237" s="80"/>
      <c r="N237" s="81"/>
      <c r="O237" s="82"/>
      <c r="P237" s="79" t="s">
        <v>44</v>
      </c>
      <c r="Q237" s="79"/>
      <c r="R237" s="79"/>
      <c r="S237" s="196"/>
      <c r="U237" s="2">
        <f t="shared" si="18"/>
        <v>0</v>
      </c>
      <c r="V237" s="2">
        <f t="shared" si="19"/>
        <v>0</v>
      </c>
      <c r="W237" s="2">
        <f t="shared" si="20"/>
        <v>0</v>
      </c>
      <c r="X237" s="2">
        <f t="shared" si="21"/>
        <v>0</v>
      </c>
      <c r="Y237" s="2">
        <f t="shared" si="23"/>
        <v>0</v>
      </c>
    </row>
    <row r="238" spans="1:25" hidden="1" x14ac:dyDescent="0.25">
      <c r="A238" s="191">
        <f t="shared" si="22"/>
        <v>45527</v>
      </c>
      <c r="B238" s="27" t="s">
        <v>40</v>
      </c>
      <c r="C238" s="364" t="s">
        <v>33</v>
      </c>
      <c r="D238" s="32"/>
      <c r="E238" s="4"/>
      <c r="F238" s="43"/>
      <c r="G238" s="47"/>
      <c r="H238" s="67"/>
      <c r="I238" s="79"/>
      <c r="J238" s="52"/>
      <c r="K238" s="78"/>
      <c r="L238" s="95"/>
      <c r="M238" s="80"/>
      <c r="N238" s="81"/>
      <c r="O238" s="82"/>
      <c r="P238" s="79" t="s">
        <v>44</v>
      </c>
      <c r="Q238" s="79"/>
      <c r="R238" s="79"/>
      <c r="S238" s="196"/>
      <c r="U238" s="2">
        <f t="shared" si="18"/>
        <v>0</v>
      </c>
      <c r="V238" s="2">
        <f t="shared" si="19"/>
        <v>0</v>
      </c>
      <c r="W238" s="2">
        <f t="shared" si="20"/>
        <v>0</v>
      </c>
      <c r="X238" s="2">
        <f t="shared" si="21"/>
        <v>0</v>
      </c>
      <c r="Y238" s="2">
        <f t="shared" si="23"/>
        <v>0</v>
      </c>
    </row>
    <row r="239" spans="1:25" hidden="1" x14ac:dyDescent="0.25">
      <c r="A239" s="191">
        <f t="shared" si="22"/>
        <v>45528</v>
      </c>
      <c r="B239" s="27" t="s">
        <v>41</v>
      </c>
      <c r="C239" s="364" t="s">
        <v>33</v>
      </c>
      <c r="D239" s="32"/>
      <c r="E239" s="4"/>
      <c r="F239" s="43"/>
      <c r="G239" s="47"/>
      <c r="H239" s="67"/>
      <c r="I239" s="79"/>
      <c r="J239" s="52"/>
      <c r="K239" s="78"/>
      <c r="L239" s="95"/>
      <c r="M239" s="80"/>
      <c r="N239" s="81"/>
      <c r="O239" s="82"/>
      <c r="P239" s="79"/>
      <c r="Q239" s="79"/>
      <c r="R239" s="79"/>
      <c r="S239" s="196"/>
      <c r="U239" s="2">
        <f t="shared" si="18"/>
        <v>0</v>
      </c>
      <c r="V239" s="2">
        <f t="shared" si="19"/>
        <v>0</v>
      </c>
      <c r="W239" s="2">
        <f t="shared" si="20"/>
        <v>0</v>
      </c>
      <c r="X239" s="2">
        <f t="shared" si="21"/>
        <v>0</v>
      </c>
      <c r="Y239" s="2">
        <f t="shared" si="23"/>
        <v>0</v>
      </c>
    </row>
    <row r="240" spans="1:25" hidden="1" x14ac:dyDescent="0.25">
      <c r="A240" s="361">
        <f t="shared" si="22"/>
        <v>45529</v>
      </c>
      <c r="B240" s="28" t="s">
        <v>43</v>
      </c>
      <c r="C240" s="365" t="s">
        <v>33</v>
      </c>
      <c r="D240" s="33"/>
      <c r="E240" s="6"/>
      <c r="F240" s="44"/>
      <c r="G240" s="48"/>
      <c r="H240" s="68"/>
      <c r="I240" s="87"/>
      <c r="J240" s="53"/>
      <c r="K240" s="86"/>
      <c r="L240" s="97"/>
      <c r="M240" s="88"/>
      <c r="N240" s="89"/>
      <c r="O240" s="90"/>
      <c r="P240" s="87"/>
      <c r="Q240" s="87"/>
      <c r="R240" s="87"/>
      <c r="S240" s="197"/>
      <c r="U240" s="2">
        <f t="shared" si="18"/>
        <v>0</v>
      </c>
      <c r="V240" s="2">
        <f t="shared" si="19"/>
        <v>0</v>
      </c>
      <c r="W240" s="2">
        <f t="shared" si="20"/>
        <v>0</v>
      </c>
      <c r="X240" s="2">
        <f t="shared" si="21"/>
        <v>0</v>
      </c>
      <c r="Y240" s="2">
        <f t="shared" si="23"/>
        <v>0</v>
      </c>
    </row>
    <row r="241" spans="1:25" hidden="1" x14ac:dyDescent="0.25">
      <c r="A241" s="362">
        <f t="shared" si="22"/>
        <v>45530</v>
      </c>
      <c r="B241" s="26" t="s">
        <v>28</v>
      </c>
      <c r="C241" s="366" t="s">
        <v>33</v>
      </c>
      <c r="D241" s="31"/>
      <c r="E241" s="4">
        <v>4</v>
      </c>
      <c r="F241" s="42"/>
      <c r="G241" s="66"/>
      <c r="H241" s="66"/>
      <c r="I241" s="71"/>
      <c r="J241" s="51"/>
      <c r="K241" s="71"/>
      <c r="L241" s="93"/>
      <c r="M241" s="72"/>
      <c r="N241" s="71"/>
      <c r="O241" s="74"/>
      <c r="P241" s="94"/>
      <c r="Q241" s="75"/>
      <c r="R241" s="76"/>
      <c r="S241" s="190"/>
      <c r="U241" s="2">
        <f t="shared" si="18"/>
        <v>0</v>
      </c>
      <c r="V241" s="2">
        <f t="shared" si="19"/>
        <v>0</v>
      </c>
      <c r="W241" s="2">
        <f t="shared" si="20"/>
        <v>0</v>
      </c>
      <c r="X241" s="2">
        <f t="shared" si="21"/>
        <v>0</v>
      </c>
      <c r="Y241" s="2">
        <f t="shared" si="23"/>
        <v>0</v>
      </c>
    </row>
    <row r="242" spans="1:25" hidden="1" x14ac:dyDescent="0.25">
      <c r="A242" s="191">
        <f t="shared" si="22"/>
        <v>45531</v>
      </c>
      <c r="B242" s="27" t="s">
        <v>45</v>
      </c>
      <c r="C242" s="364" t="s">
        <v>33</v>
      </c>
      <c r="D242" s="32"/>
      <c r="E242" s="4"/>
      <c r="F242" s="43"/>
      <c r="G242" s="67"/>
      <c r="H242" s="67"/>
      <c r="I242" s="79"/>
      <c r="J242" s="52"/>
      <c r="K242" s="79"/>
      <c r="L242" s="95"/>
      <c r="M242" s="80"/>
      <c r="N242" s="79"/>
      <c r="O242" s="82"/>
      <c r="P242" s="96"/>
      <c r="Q242" s="83"/>
      <c r="R242" s="84"/>
      <c r="S242" s="192"/>
      <c r="U242" s="2">
        <f t="shared" si="18"/>
        <v>0</v>
      </c>
      <c r="V242" s="2">
        <f t="shared" si="19"/>
        <v>0</v>
      </c>
      <c r="W242" s="2">
        <f t="shared" si="20"/>
        <v>0</v>
      </c>
      <c r="X242" s="2">
        <f t="shared" si="21"/>
        <v>0</v>
      </c>
      <c r="Y242" s="2">
        <f t="shared" si="23"/>
        <v>0</v>
      </c>
    </row>
    <row r="243" spans="1:25" hidden="1" x14ac:dyDescent="0.25">
      <c r="A243" s="191">
        <f t="shared" si="22"/>
        <v>45532</v>
      </c>
      <c r="B243" s="27" t="s">
        <v>35</v>
      </c>
      <c r="C243" s="364" t="s">
        <v>33</v>
      </c>
      <c r="D243" s="32"/>
      <c r="E243" s="4"/>
      <c r="F243" s="43"/>
      <c r="G243" s="67"/>
      <c r="H243" s="67"/>
      <c r="I243" s="79"/>
      <c r="J243" s="52"/>
      <c r="K243" s="79"/>
      <c r="L243" s="95"/>
      <c r="M243" s="80"/>
      <c r="N243" s="79"/>
      <c r="O243" s="82"/>
      <c r="P243" s="96"/>
      <c r="Q243" s="83"/>
      <c r="R243" s="84"/>
      <c r="S243" s="192"/>
      <c r="U243" s="2">
        <f t="shared" si="18"/>
        <v>0</v>
      </c>
      <c r="V243" s="2">
        <f t="shared" si="19"/>
        <v>0</v>
      </c>
      <c r="W243" s="2">
        <f t="shared" si="20"/>
        <v>0</v>
      </c>
      <c r="X243" s="2">
        <f t="shared" si="21"/>
        <v>0</v>
      </c>
      <c r="Y243" s="2">
        <f t="shared" si="23"/>
        <v>0</v>
      </c>
    </row>
    <row r="244" spans="1:25" hidden="1" x14ac:dyDescent="0.25">
      <c r="A244" s="191">
        <f t="shared" si="22"/>
        <v>45533</v>
      </c>
      <c r="B244" s="27" t="s">
        <v>46</v>
      </c>
      <c r="C244" s="364" t="s">
        <v>33</v>
      </c>
      <c r="D244" s="32"/>
      <c r="E244" s="4"/>
      <c r="F244" s="43"/>
      <c r="G244" s="67"/>
      <c r="H244" s="67"/>
      <c r="I244" s="79"/>
      <c r="J244" s="52"/>
      <c r="K244" s="79"/>
      <c r="L244" s="95"/>
      <c r="M244" s="80"/>
      <c r="N244" s="79"/>
      <c r="O244" s="82"/>
      <c r="P244" s="96"/>
      <c r="Q244" s="83"/>
      <c r="R244" s="84"/>
      <c r="S244" s="192"/>
      <c r="U244" s="2">
        <f t="shared" si="18"/>
        <v>0</v>
      </c>
      <c r="V244" s="2">
        <f t="shared" si="19"/>
        <v>0</v>
      </c>
      <c r="W244" s="2">
        <f t="shared" si="20"/>
        <v>0</v>
      </c>
      <c r="X244" s="2">
        <f t="shared" si="21"/>
        <v>0</v>
      </c>
      <c r="Y244" s="2">
        <f t="shared" si="23"/>
        <v>0</v>
      </c>
    </row>
    <row r="245" spans="1:25" hidden="1" x14ac:dyDescent="0.25">
      <c r="A245" s="191">
        <f t="shared" si="22"/>
        <v>45534</v>
      </c>
      <c r="B245" s="27" t="s">
        <v>40</v>
      </c>
      <c r="C245" s="18"/>
      <c r="D245" s="32"/>
      <c r="E245" s="4"/>
      <c r="F245" s="43"/>
      <c r="G245" s="67"/>
      <c r="H245" s="67"/>
      <c r="I245" s="79"/>
      <c r="J245" s="52"/>
      <c r="K245" s="79"/>
      <c r="L245" s="95"/>
      <c r="M245" s="80"/>
      <c r="N245" s="79"/>
      <c r="O245" s="82"/>
      <c r="P245" s="96"/>
      <c r="Q245" s="83"/>
      <c r="R245" s="84"/>
      <c r="S245" s="192"/>
      <c r="U245" s="2">
        <f t="shared" si="18"/>
        <v>0</v>
      </c>
      <c r="V245" s="2">
        <f t="shared" si="19"/>
        <v>0</v>
      </c>
      <c r="W245" s="2">
        <f t="shared" si="20"/>
        <v>0</v>
      </c>
      <c r="X245" s="2">
        <f t="shared" si="21"/>
        <v>0</v>
      </c>
      <c r="Y245" s="2">
        <f t="shared" si="23"/>
        <v>0</v>
      </c>
    </row>
    <row r="246" spans="1:25" hidden="1" x14ac:dyDescent="0.25">
      <c r="A246" s="191">
        <f t="shared" si="22"/>
        <v>45535</v>
      </c>
      <c r="B246" s="27" t="s">
        <v>41</v>
      </c>
      <c r="C246" s="18"/>
      <c r="D246" s="32"/>
      <c r="E246" s="4"/>
      <c r="F246" s="43"/>
      <c r="G246" s="67"/>
      <c r="H246" s="67"/>
      <c r="I246" s="79"/>
      <c r="J246" s="52"/>
      <c r="K246" s="79"/>
      <c r="L246" s="95"/>
      <c r="M246" s="80"/>
      <c r="N246" s="79"/>
      <c r="O246" s="82"/>
      <c r="P246" s="96"/>
      <c r="Q246" s="83"/>
      <c r="R246" s="84"/>
      <c r="S246" s="192"/>
      <c r="U246" s="2">
        <f t="shared" si="18"/>
        <v>0</v>
      </c>
      <c r="V246" s="2">
        <f t="shared" si="19"/>
        <v>0</v>
      </c>
      <c r="W246" s="2">
        <f t="shared" si="20"/>
        <v>0</v>
      </c>
      <c r="X246" s="2">
        <f t="shared" si="21"/>
        <v>0</v>
      </c>
      <c r="Y246" s="2">
        <f t="shared" si="23"/>
        <v>0</v>
      </c>
    </row>
    <row r="247" spans="1:25" hidden="1" x14ac:dyDescent="0.25">
      <c r="A247" s="193">
        <f t="shared" si="22"/>
        <v>45536</v>
      </c>
      <c r="B247" s="28" t="s">
        <v>43</v>
      </c>
      <c r="C247" s="21"/>
      <c r="D247" s="33"/>
      <c r="E247" s="6"/>
      <c r="F247" s="44"/>
      <c r="G247" s="68"/>
      <c r="H247" s="68"/>
      <c r="I247" s="87"/>
      <c r="J247" s="53"/>
      <c r="K247" s="87"/>
      <c r="L247" s="97"/>
      <c r="M247" s="88"/>
      <c r="N247" s="87"/>
      <c r="O247" s="90"/>
      <c r="P247" s="98"/>
      <c r="Q247" s="91"/>
      <c r="R247" s="92"/>
      <c r="S247" s="194"/>
      <c r="U247" s="2">
        <f t="shared" si="18"/>
        <v>0</v>
      </c>
      <c r="V247" s="2">
        <f t="shared" si="19"/>
        <v>0</v>
      </c>
      <c r="W247" s="2">
        <f t="shared" si="20"/>
        <v>0</v>
      </c>
      <c r="X247" s="2">
        <f t="shared" si="21"/>
        <v>0</v>
      </c>
      <c r="Y247" s="2">
        <f t="shared" si="23"/>
        <v>0</v>
      </c>
    </row>
    <row r="248" spans="1:25" hidden="1" x14ac:dyDescent="0.25">
      <c r="A248" s="189">
        <f t="shared" si="22"/>
        <v>45537</v>
      </c>
      <c r="B248" s="26" t="s">
        <v>28</v>
      </c>
      <c r="C248" s="17"/>
      <c r="D248" s="31"/>
      <c r="E248" s="60">
        <v>1</v>
      </c>
      <c r="F248" s="66"/>
      <c r="G248" s="46"/>
      <c r="H248" s="8"/>
      <c r="I248" s="71"/>
      <c r="J248" s="51"/>
      <c r="K248" s="71"/>
      <c r="L248" s="93"/>
      <c r="M248" s="72"/>
      <c r="N248" s="73"/>
      <c r="O248" s="74"/>
      <c r="P248" s="71"/>
      <c r="Q248" s="75"/>
      <c r="R248" s="76"/>
      <c r="S248" s="195"/>
      <c r="U248" s="2">
        <f t="shared" si="18"/>
        <v>0</v>
      </c>
      <c r="V248" s="2">
        <f t="shared" si="19"/>
        <v>0</v>
      </c>
      <c r="W248" s="2">
        <f t="shared" si="20"/>
        <v>0</v>
      </c>
      <c r="X248" s="2">
        <f t="shared" si="21"/>
        <v>0</v>
      </c>
      <c r="Y248" s="2">
        <f t="shared" si="23"/>
        <v>0</v>
      </c>
    </row>
    <row r="249" spans="1:25" hidden="1" x14ac:dyDescent="0.25">
      <c r="A249" s="191">
        <f t="shared" si="22"/>
        <v>45538</v>
      </c>
      <c r="B249" s="27" t="s">
        <v>45</v>
      </c>
      <c r="C249" s="18"/>
      <c r="D249" s="32"/>
      <c r="E249" s="61"/>
      <c r="F249" s="67"/>
      <c r="G249" s="47"/>
      <c r="H249" s="9"/>
      <c r="I249" s="79"/>
      <c r="J249" s="52"/>
      <c r="K249" s="79"/>
      <c r="L249" s="95"/>
      <c r="M249" s="80"/>
      <c r="N249" s="81"/>
      <c r="O249" s="82"/>
      <c r="P249" s="79"/>
      <c r="Q249" s="83"/>
      <c r="R249" s="84"/>
      <c r="S249" s="196"/>
      <c r="U249" s="2">
        <f t="shared" si="18"/>
        <v>0</v>
      </c>
      <c r="V249" s="2">
        <f t="shared" si="19"/>
        <v>0</v>
      </c>
      <c r="W249" s="2">
        <f t="shared" si="20"/>
        <v>0</v>
      </c>
      <c r="X249" s="2">
        <f t="shared" si="21"/>
        <v>0</v>
      </c>
      <c r="Y249" s="2">
        <f t="shared" si="23"/>
        <v>0</v>
      </c>
    </row>
    <row r="250" spans="1:25" hidden="1" x14ac:dyDescent="0.25">
      <c r="A250" s="191">
        <f t="shared" si="22"/>
        <v>45539</v>
      </c>
      <c r="B250" s="27" t="s">
        <v>35</v>
      </c>
      <c r="C250" s="18"/>
      <c r="D250" s="32"/>
      <c r="E250" s="61"/>
      <c r="F250" s="67"/>
      <c r="G250" s="47"/>
      <c r="H250" s="9"/>
      <c r="I250" s="79"/>
      <c r="J250" s="52"/>
      <c r="K250" s="79"/>
      <c r="L250" s="95"/>
      <c r="M250" s="80"/>
      <c r="N250" s="81"/>
      <c r="O250" s="82"/>
      <c r="P250" s="79"/>
      <c r="Q250" s="83"/>
      <c r="R250" s="84"/>
      <c r="S250" s="196"/>
      <c r="U250" s="2">
        <f t="shared" si="18"/>
        <v>0</v>
      </c>
      <c r="V250" s="2">
        <f t="shared" si="19"/>
        <v>0</v>
      </c>
      <c r="W250" s="2">
        <f t="shared" si="20"/>
        <v>0</v>
      </c>
      <c r="X250" s="2">
        <f t="shared" si="21"/>
        <v>0</v>
      </c>
      <c r="Y250" s="2">
        <f t="shared" si="23"/>
        <v>0</v>
      </c>
    </row>
    <row r="251" spans="1:25" hidden="1" x14ac:dyDescent="0.25">
      <c r="A251" s="191">
        <f t="shared" si="22"/>
        <v>45540</v>
      </c>
      <c r="B251" s="29" t="s">
        <v>46</v>
      </c>
      <c r="C251" s="18"/>
      <c r="D251" s="32"/>
      <c r="E251" s="61"/>
      <c r="F251" s="67"/>
      <c r="G251" s="47"/>
      <c r="H251" s="9"/>
      <c r="I251" s="79"/>
      <c r="J251" s="52"/>
      <c r="K251" s="79"/>
      <c r="L251" s="95"/>
      <c r="M251" s="80"/>
      <c r="N251" s="81"/>
      <c r="O251" s="82"/>
      <c r="P251" s="79"/>
      <c r="Q251" s="83"/>
      <c r="R251" s="84"/>
      <c r="S251" s="196"/>
      <c r="U251" s="2">
        <f t="shared" si="18"/>
        <v>0</v>
      </c>
      <c r="V251" s="2">
        <f t="shared" si="19"/>
        <v>0</v>
      </c>
      <c r="W251" s="2">
        <f t="shared" si="20"/>
        <v>0</v>
      </c>
      <c r="X251" s="2">
        <f t="shared" si="21"/>
        <v>0</v>
      </c>
      <c r="Y251" s="2">
        <f t="shared" si="23"/>
        <v>0</v>
      </c>
    </row>
    <row r="252" spans="1:25" hidden="1" x14ac:dyDescent="0.25">
      <c r="A252" s="191">
        <f t="shared" si="22"/>
        <v>45541</v>
      </c>
      <c r="B252" s="27" t="s">
        <v>40</v>
      </c>
      <c r="C252" s="18"/>
      <c r="D252" s="32"/>
      <c r="E252" s="61"/>
      <c r="F252" s="67"/>
      <c r="G252" s="47"/>
      <c r="H252" s="9"/>
      <c r="I252" s="79"/>
      <c r="J252" s="52"/>
      <c r="K252" s="79"/>
      <c r="L252" s="95"/>
      <c r="M252" s="80"/>
      <c r="N252" s="81"/>
      <c r="O252" s="82"/>
      <c r="P252" s="79"/>
      <c r="Q252" s="83"/>
      <c r="R252" s="84"/>
      <c r="S252" s="196"/>
      <c r="U252" s="2">
        <f t="shared" si="18"/>
        <v>0</v>
      </c>
      <c r="V252" s="2">
        <f t="shared" si="19"/>
        <v>0</v>
      </c>
      <c r="W252" s="2">
        <f t="shared" si="20"/>
        <v>0</v>
      </c>
      <c r="X252" s="2">
        <f t="shared" si="21"/>
        <v>0</v>
      </c>
      <c r="Y252" s="2">
        <f t="shared" si="23"/>
        <v>0</v>
      </c>
    </row>
    <row r="253" spans="1:25" hidden="1" x14ac:dyDescent="0.25">
      <c r="A253" s="191">
        <f t="shared" si="22"/>
        <v>45542</v>
      </c>
      <c r="B253" s="27" t="s">
        <v>41</v>
      </c>
      <c r="C253" s="18"/>
      <c r="D253" s="32"/>
      <c r="E253" s="61"/>
      <c r="F253" s="67"/>
      <c r="G253" s="47"/>
      <c r="H253" s="9"/>
      <c r="I253" s="79"/>
      <c r="J253" s="52"/>
      <c r="K253" s="79"/>
      <c r="L253" s="95"/>
      <c r="M253" s="80"/>
      <c r="N253" s="81"/>
      <c r="O253" s="82"/>
      <c r="P253" s="79"/>
      <c r="Q253" s="83"/>
      <c r="R253" s="84"/>
      <c r="S253" s="196"/>
      <c r="U253" s="2">
        <f t="shared" si="18"/>
        <v>0</v>
      </c>
      <c r="V253" s="2">
        <f t="shared" si="19"/>
        <v>0</v>
      </c>
      <c r="W253" s="2">
        <f t="shared" si="20"/>
        <v>0</v>
      </c>
      <c r="X253" s="2">
        <f t="shared" si="21"/>
        <v>0</v>
      </c>
      <c r="Y253" s="2">
        <f t="shared" si="23"/>
        <v>0</v>
      </c>
    </row>
    <row r="254" spans="1:25" hidden="1" x14ac:dyDescent="0.25">
      <c r="A254" s="361">
        <f t="shared" si="22"/>
        <v>45543</v>
      </c>
      <c r="B254" s="28" t="s">
        <v>43</v>
      </c>
      <c r="C254" s="21"/>
      <c r="D254" s="33"/>
      <c r="E254" s="62"/>
      <c r="F254" s="68"/>
      <c r="G254" s="48"/>
      <c r="H254" s="10"/>
      <c r="I254" s="87"/>
      <c r="J254" s="53"/>
      <c r="K254" s="87"/>
      <c r="L254" s="97"/>
      <c r="M254" s="88"/>
      <c r="N254" s="89"/>
      <c r="O254" s="90"/>
      <c r="P254" s="87"/>
      <c r="Q254" s="91"/>
      <c r="R254" s="92"/>
      <c r="S254" s="197"/>
      <c r="U254" s="2">
        <f t="shared" si="18"/>
        <v>0</v>
      </c>
      <c r="V254" s="2">
        <f t="shared" si="19"/>
        <v>0</v>
      </c>
      <c r="W254" s="2">
        <f t="shared" si="20"/>
        <v>0</v>
      </c>
      <c r="X254" s="2">
        <f t="shared" si="21"/>
        <v>0</v>
      </c>
      <c r="Y254" s="2">
        <f t="shared" si="23"/>
        <v>0</v>
      </c>
    </row>
    <row r="255" spans="1:25" hidden="1" x14ac:dyDescent="0.25">
      <c r="A255" s="362">
        <f t="shared" si="22"/>
        <v>45544</v>
      </c>
      <c r="B255" s="26" t="s">
        <v>28</v>
      </c>
      <c r="C255" s="17"/>
      <c r="D255" s="31"/>
      <c r="E255" s="60">
        <v>2</v>
      </c>
      <c r="F255" s="66"/>
      <c r="G255" s="66"/>
      <c r="H255" s="8"/>
      <c r="I255" s="69"/>
      <c r="J255" s="51"/>
      <c r="K255" s="70"/>
      <c r="L255" s="71"/>
      <c r="M255" s="72"/>
      <c r="N255" s="71"/>
      <c r="O255" s="74"/>
      <c r="P255" s="71"/>
      <c r="Q255" s="71"/>
      <c r="R255" s="76"/>
      <c r="S255" s="190"/>
      <c r="U255" s="2">
        <f t="shared" si="18"/>
        <v>0</v>
      </c>
      <c r="V255" s="2">
        <f t="shared" si="19"/>
        <v>0</v>
      </c>
      <c r="W255" s="2">
        <f t="shared" si="20"/>
        <v>0</v>
      </c>
      <c r="X255" s="2">
        <f t="shared" si="21"/>
        <v>0</v>
      </c>
      <c r="Y255" s="2">
        <f t="shared" si="23"/>
        <v>0</v>
      </c>
    </row>
    <row r="256" spans="1:25" hidden="1" x14ac:dyDescent="0.25">
      <c r="A256" s="191">
        <f t="shared" si="22"/>
        <v>45545</v>
      </c>
      <c r="B256" s="27" t="s">
        <v>45</v>
      </c>
      <c r="C256" s="18"/>
      <c r="D256" s="32"/>
      <c r="E256" s="61"/>
      <c r="F256" s="67"/>
      <c r="G256" s="67"/>
      <c r="H256" s="9"/>
      <c r="I256" s="77"/>
      <c r="J256" s="52"/>
      <c r="K256" s="78"/>
      <c r="L256" s="79"/>
      <c r="M256" s="80"/>
      <c r="N256" s="79"/>
      <c r="O256" s="82"/>
      <c r="P256" s="79"/>
      <c r="Q256" s="79"/>
      <c r="R256" s="84"/>
      <c r="S256" s="192"/>
      <c r="U256" s="2">
        <f t="shared" si="18"/>
        <v>0</v>
      </c>
      <c r="V256" s="2">
        <f t="shared" si="19"/>
        <v>0</v>
      </c>
      <c r="W256" s="2">
        <f t="shared" si="20"/>
        <v>0</v>
      </c>
      <c r="X256" s="2">
        <f t="shared" si="21"/>
        <v>0</v>
      </c>
      <c r="Y256" s="2">
        <f t="shared" si="23"/>
        <v>0</v>
      </c>
    </row>
    <row r="257" spans="1:25" hidden="1" x14ac:dyDescent="0.25">
      <c r="A257" s="191">
        <f t="shared" si="22"/>
        <v>45546</v>
      </c>
      <c r="B257" s="27" t="s">
        <v>35</v>
      </c>
      <c r="C257" s="18"/>
      <c r="D257" s="32"/>
      <c r="E257" s="61"/>
      <c r="F257" s="67"/>
      <c r="G257" s="67"/>
      <c r="H257" s="9"/>
      <c r="I257" s="77"/>
      <c r="J257" s="52"/>
      <c r="K257" s="78"/>
      <c r="L257" s="79"/>
      <c r="M257" s="80"/>
      <c r="N257" s="79"/>
      <c r="O257" s="82"/>
      <c r="P257" s="79"/>
      <c r="Q257" s="79"/>
      <c r="R257" s="84"/>
      <c r="S257" s="192"/>
      <c r="U257" s="2">
        <f t="shared" si="18"/>
        <v>0</v>
      </c>
      <c r="V257" s="2">
        <f t="shared" si="19"/>
        <v>0</v>
      </c>
      <c r="W257" s="2">
        <f t="shared" si="20"/>
        <v>0</v>
      </c>
      <c r="X257" s="2">
        <f t="shared" si="21"/>
        <v>0</v>
      </c>
      <c r="Y257" s="2">
        <f t="shared" si="23"/>
        <v>0</v>
      </c>
    </row>
    <row r="258" spans="1:25" hidden="1" x14ac:dyDescent="0.25">
      <c r="A258" s="191">
        <f t="shared" si="22"/>
        <v>45547</v>
      </c>
      <c r="B258" s="27" t="s">
        <v>46</v>
      </c>
      <c r="C258" s="18"/>
      <c r="D258" s="32"/>
      <c r="E258" s="61"/>
      <c r="F258" s="67"/>
      <c r="G258" s="67"/>
      <c r="H258" s="9"/>
      <c r="I258" s="77"/>
      <c r="J258" s="52"/>
      <c r="K258" s="78"/>
      <c r="L258" s="79"/>
      <c r="M258" s="80"/>
      <c r="N258" s="79"/>
      <c r="O258" s="82"/>
      <c r="P258" s="79"/>
      <c r="Q258" s="79"/>
      <c r="R258" s="84"/>
      <c r="S258" s="192"/>
      <c r="U258" s="2">
        <f t="shared" si="18"/>
        <v>0</v>
      </c>
      <c r="V258" s="2">
        <f t="shared" si="19"/>
        <v>0</v>
      </c>
      <c r="W258" s="2">
        <f t="shared" si="20"/>
        <v>0</v>
      </c>
      <c r="X258" s="2">
        <f t="shared" si="21"/>
        <v>0</v>
      </c>
      <c r="Y258" s="2">
        <f t="shared" si="23"/>
        <v>0</v>
      </c>
    </row>
    <row r="259" spans="1:25" hidden="1" x14ac:dyDescent="0.25">
      <c r="A259" s="191">
        <f t="shared" si="22"/>
        <v>45548</v>
      </c>
      <c r="B259" s="27" t="s">
        <v>40</v>
      </c>
      <c r="C259" s="18"/>
      <c r="D259" s="32"/>
      <c r="E259" s="61"/>
      <c r="F259" s="67"/>
      <c r="G259" s="67"/>
      <c r="H259" s="9"/>
      <c r="I259" s="77"/>
      <c r="J259" s="52"/>
      <c r="K259" s="78"/>
      <c r="L259" s="79"/>
      <c r="M259" s="80"/>
      <c r="N259" s="79"/>
      <c r="O259" s="82"/>
      <c r="P259" s="79"/>
      <c r="Q259" s="79"/>
      <c r="R259" s="84"/>
      <c r="S259" s="192"/>
      <c r="U259" s="2">
        <f t="shared" si="18"/>
        <v>0</v>
      </c>
      <c r="V259" s="2">
        <f t="shared" si="19"/>
        <v>0</v>
      </c>
      <c r="W259" s="2">
        <f t="shared" si="20"/>
        <v>0</v>
      </c>
      <c r="X259" s="2">
        <f t="shared" si="21"/>
        <v>0</v>
      </c>
      <c r="Y259" s="2">
        <f t="shared" si="23"/>
        <v>0</v>
      </c>
    </row>
    <row r="260" spans="1:25" hidden="1" x14ac:dyDescent="0.25">
      <c r="A260" s="191">
        <f t="shared" si="22"/>
        <v>45549</v>
      </c>
      <c r="B260" s="27" t="s">
        <v>41</v>
      </c>
      <c r="C260" s="18"/>
      <c r="D260" s="32"/>
      <c r="E260" s="61"/>
      <c r="F260" s="67"/>
      <c r="G260" s="67"/>
      <c r="H260" s="9"/>
      <c r="I260" s="77"/>
      <c r="J260" s="52"/>
      <c r="K260" s="78"/>
      <c r="L260" s="79"/>
      <c r="M260" s="80"/>
      <c r="N260" s="79"/>
      <c r="O260" s="82"/>
      <c r="P260" s="79"/>
      <c r="Q260" s="79"/>
      <c r="R260" s="84"/>
      <c r="S260" s="192"/>
      <c r="U260" s="2">
        <f t="shared" ref="U260:U323" si="24">COUNTIF(F260:S260,"POD 1")</f>
        <v>0</v>
      </c>
      <c r="V260" s="2">
        <f t="shared" ref="V260:V323" si="25">COUNTIF(F260:S260,"POD 2")</f>
        <v>0</v>
      </c>
      <c r="W260" s="2">
        <f t="shared" ref="W260:W323" si="26">COUNTIF(F260:S260,"Back-up")</f>
        <v>0</v>
      </c>
      <c r="X260" s="2">
        <f t="shared" ref="X260:X323" si="27">COUNTIF(F260:S260,"Outreach")+COUNTIF(F260:S260,"Outreach/QF")</f>
        <v>0</v>
      </c>
      <c r="Y260" s="2">
        <f t="shared" si="23"/>
        <v>0</v>
      </c>
    </row>
    <row r="261" spans="1:25" hidden="1" x14ac:dyDescent="0.25">
      <c r="A261" s="193">
        <f t="shared" ref="A261:A324" si="28">A260+1</f>
        <v>45550</v>
      </c>
      <c r="B261" s="28" t="s">
        <v>43</v>
      </c>
      <c r="C261" s="21"/>
      <c r="D261" s="33"/>
      <c r="E261" s="62"/>
      <c r="F261" s="68"/>
      <c r="G261" s="68"/>
      <c r="H261" s="10"/>
      <c r="I261" s="85"/>
      <c r="J261" s="53"/>
      <c r="K261" s="86"/>
      <c r="L261" s="87"/>
      <c r="M261" s="88"/>
      <c r="N261" s="87"/>
      <c r="O261" s="90"/>
      <c r="P261" s="87"/>
      <c r="Q261" s="87"/>
      <c r="R261" s="92"/>
      <c r="S261" s="194"/>
      <c r="U261" s="2">
        <f t="shared" si="24"/>
        <v>0</v>
      </c>
      <c r="V261" s="2">
        <f t="shared" si="25"/>
        <v>0</v>
      </c>
      <c r="W261" s="2">
        <f t="shared" si="26"/>
        <v>0</v>
      </c>
      <c r="X261" s="2">
        <f t="shared" si="27"/>
        <v>0</v>
      </c>
      <c r="Y261" s="2">
        <f t="shared" ref="Y261:Y324" si="29">COUNTIF(F261:S261,"CST")</f>
        <v>0</v>
      </c>
    </row>
    <row r="262" spans="1:25" hidden="1" x14ac:dyDescent="0.25">
      <c r="A262" s="189">
        <f t="shared" si="28"/>
        <v>45551</v>
      </c>
      <c r="B262" s="26" t="s">
        <v>28</v>
      </c>
      <c r="C262" s="17"/>
      <c r="D262" s="31"/>
      <c r="E262" s="4">
        <v>3</v>
      </c>
      <c r="F262" s="42"/>
      <c r="G262" s="46"/>
      <c r="H262" s="66"/>
      <c r="I262" s="69" t="s">
        <v>49</v>
      </c>
      <c r="J262" s="51"/>
      <c r="K262" s="70"/>
      <c r="L262" s="93"/>
      <c r="M262" s="72"/>
      <c r="N262" s="73"/>
      <c r="O262" s="74"/>
      <c r="P262" s="71" t="s">
        <v>44</v>
      </c>
      <c r="Q262" s="71"/>
      <c r="R262" s="71"/>
      <c r="S262" s="195"/>
      <c r="U262" s="2">
        <f t="shared" si="24"/>
        <v>0</v>
      </c>
      <c r="V262" s="2">
        <f t="shared" si="25"/>
        <v>0</v>
      </c>
      <c r="W262" s="2">
        <f t="shared" si="26"/>
        <v>0</v>
      </c>
      <c r="X262" s="2">
        <f t="shared" si="27"/>
        <v>0</v>
      </c>
      <c r="Y262" s="2">
        <f t="shared" si="29"/>
        <v>0</v>
      </c>
    </row>
    <row r="263" spans="1:25" hidden="1" x14ac:dyDescent="0.25">
      <c r="A263" s="191">
        <f t="shared" si="28"/>
        <v>45552</v>
      </c>
      <c r="B263" s="27" t="s">
        <v>45</v>
      </c>
      <c r="C263" s="18"/>
      <c r="D263" s="32"/>
      <c r="E263" s="4"/>
      <c r="F263" s="43"/>
      <c r="G263" s="47"/>
      <c r="H263" s="67"/>
      <c r="I263" s="77" t="s">
        <v>49</v>
      </c>
      <c r="J263" s="52"/>
      <c r="K263" s="78"/>
      <c r="L263" s="95"/>
      <c r="M263" s="80"/>
      <c r="N263" s="81"/>
      <c r="O263" s="82"/>
      <c r="P263" s="79" t="s">
        <v>44</v>
      </c>
      <c r="Q263" s="79"/>
      <c r="R263" s="79"/>
      <c r="S263" s="196"/>
      <c r="U263" s="2">
        <f t="shared" si="24"/>
        <v>0</v>
      </c>
      <c r="V263" s="2">
        <f t="shared" si="25"/>
        <v>0</v>
      </c>
      <c r="W263" s="2">
        <f t="shared" si="26"/>
        <v>0</v>
      </c>
      <c r="X263" s="2">
        <f t="shared" si="27"/>
        <v>0</v>
      </c>
      <c r="Y263" s="2">
        <f t="shared" si="29"/>
        <v>0</v>
      </c>
    </row>
    <row r="264" spans="1:25" hidden="1" x14ac:dyDescent="0.25">
      <c r="A264" s="191">
        <f t="shared" si="28"/>
        <v>45553</v>
      </c>
      <c r="B264" s="27" t="s">
        <v>35</v>
      </c>
      <c r="C264" s="18"/>
      <c r="D264" s="32"/>
      <c r="E264" s="4"/>
      <c r="F264" s="43"/>
      <c r="G264" s="47"/>
      <c r="H264" s="67"/>
      <c r="I264" s="77" t="s">
        <v>49</v>
      </c>
      <c r="J264" s="52"/>
      <c r="K264" s="78"/>
      <c r="L264" s="95"/>
      <c r="M264" s="80"/>
      <c r="N264" s="81"/>
      <c r="O264" s="82"/>
      <c r="P264" s="79" t="s">
        <v>44</v>
      </c>
      <c r="Q264" s="79"/>
      <c r="R264" s="79"/>
      <c r="S264" s="196"/>
      <c r="U264" s="2">
        <f t="shared" si="24"/>
        <v>0</v>
      </c>
      <c r="V264" s="2">
        <f t="shared" si="25"/>
        <v>0</v>
      </c>
      <c r="W264" s="2">
        <f t="shared" si="26"/>
        <v>0</v>
      </c>
      <c r="X264" s="2">
        <f t="shared" si="27"/>
        <v>0</v>
      </c>
      <c r="Y264" s="2">
        <f t="shared" si="29"/>
        <v>0</v>
      </c>
    </row>
    <row r="265" spans="1:25" hidden="1" x14ac:dyDescent="0.25">
      <c r="A265" s="191">
        <f t="shared" si="28"/>
        <v>45554</v>
      </c>
      <c r="B265" s="27" t="s">
        <v>46</v>
      </c>
      <c r="C265" s="18"/>
      <c r="D265" s="32"/>
      <c r="E265" s="4"/>
      <c r="F265" s="43"/>
      <c r="G265" s="47"/>
      <c r="H265" s="67"/>
      <c r="I265" s="79"/>
      <c r="J265" s="52"/>
      <c r="K265" s="78"/>
      <c r="L265" s="95"/>
      <c r="M265" s="80"/>
      <c r="N265" s="81"/>
      <c r="O265" s="82"/>
      <c r="P265" s="79" t="s">
        <v>44</v>
      </c>
      <c r="Q265" s="79"/>
      <c r="R265" s="79"/>
      <c r="S265" s="196"/>
      <c r="U265" s="2">
        <f t="shared" si="24"/>
        <v>0</v>
      </c>
      <c r="V265" s="2">
        <f t="shared" si="25"/>
        <v>0</v>
      </c>
      <c r="W265" s="2">
        <f t="shared" si="26"/>
        <v>0</v>
      </c>
      <c r="X265" s="2">
        <f t="shared" si="27"/>
        <v>0</v>
      </c>
      <c r="Y265" s="2">
        <f t="shared" si="29"/>
        <v>0</v>
      </c>
    </row>
    <row r="266" spans="1:25" hidden="1" x14ac:dyDescent="0.25">
      <c r="A266" s="191">
        <f t="shared" si="28"/>
        <v>45555</v>
      </c>
      <c r="B266" s="27" t="s">
        <v>40</v>
      </c>
      <c r="C266" s="18"/>
      <c r="D266" s="32"/>
      <c r="E266" s="4"/>
      <c r="F266" s="43"/>
      <c r="G266" s="47"/>
      <c r="H266" s="67"/>
      <c r="I266" s="79"/>
      <c r="J266" s="52"/>
      <c r="K266" s="78"/>
      <c r="L266" s="95"/>
      <c r="M266" s="80"/>
      <c r="N266" s="81"/>
      <c r="O266" s="82"/>
      <c r="P266" s="79" t="s">
        <v>44</v>
      </c>
      <c r="Q266" s="79"/>
      <c r="R266" s="79"/>
      <c r="S266" s="196"/>
      <c r="U266" s="2">
        <f t="shared" si="24"/>
        <v>0</v>
      </c>
      <c r="V266" s="2">
        <f t="shared" si="25"/>
        <v>0</v>
      </c>
      <c r="W266" s="2">
        <f t="shared" si="26"/>
        <v>0</v>
      </c>
      <c r="X266" s="2">
        <f t="shared" si="27"/>
        <v>0</v>
      </c>
      <c r="Y266" s="2">
        <f t="shared" si="29"/>
        <v>0</v>
      </c>
    </row>
    <row r="267" spans="1:25" hidden="1" x14ac:dyDescent="0.25">
      <c r="A267" s="191">
        <f t="shared" si="28"/>
        <v>45556</v>
      </c>
      <c r="B267" s="27" t="s">
        <v>41</v>
      </c>
      <c r="C267" s="18"/>
      <c r="D267" s="32"/>
      <c r="E267" s="4"/>
      <c r="F267" s="43"/>
      <c r="G267" s="47"/>
      <c r="H267" s="67"/>
      <c r="I267" s="79"/>
      <c r="J267" s="52"/>
      <c r="K267" s="78"/>
      <c r="L267" s="95"/>
      <c r="M267" s="80"/>
      <c r="N267" s="81"/>
      <c r="O267" s="82"/>
      <c r="P267" s="79"/>
      <c r="Q267" s="79"/>
      <c r="R267" s="79"/>
      <c r="S267" s="196"/>
      <c r="U267" s="2">
        <f t="shared" si="24"/>
        <v>0</v>
      </c>
      <c r="V267" s="2">
        <f t="shared" si="25"/>
        <v>0</v>
      </c>
      <c r="W267" s="2">
        <f t="shared" si="26"/>
        <v>0</v>
      </c>
      <c r="X267" s="2">
        <f t="shared" si="27"/>
        <v>0</v>
      </c>
      <c r="Y267" s="2">
        <f t="shared" si="29"/>
        <v>0</v>
      </c>
    </row>
    <row r="268" spans="1:25" hidden="1" x14ac:dyDescent="0.25">
      <c r="A268" s="361">
        <f t="shared" si="28"/>
        <v>45557</v>
      </c>
      <c r="B268" s="28" t="s">
        <v>43</v>
      </c>
      <c r="C268" s="21"/>
      <c r="D268" s="33"/>
      <c r="E268" s="6"/>
      <c r="F268" s="44"/>
      <c r="G268" s="48"/>
      <c r="H268" s="68"/>
      <c r="I268" s="87"/>
      <c r="J268" s="53"/>
      <c r="K268" s="86"/>
      <c r="L268" s="97"/>
      <c r="M268" s="88"/>
      <c r="N268" s="89"/>
      <c r="O268" s="90"/>
      <c r="P268" s="87"/>
      <c r="Q268" s="87"/>
      <c r="R268" s="87"/>
      <c r="S268" s="197"/>
      <c r="U268" s="2">
        <f t="shared" si="24"/>
        <v>0</v>
      </c>
      <c r="V268" s="2">
        <f t="shared" si="25"/>
        <v>0</v>
      </c>
      <c r="W268" s="2">
        <f t="shared" si="26"/>
        <v>0</v>
      </c>
      <c r="X268" s="2">
        <f t="shared" si="27"/>
        <v>0</v>
      </c>
      <c r="Y268" s="2">
        <f t="shared" si="29"/>
        <v>0</v>
      </c>
    </row>
    <row r="269" spans="1:25" hidden="1" x14ac:dyDescent="0.25">
      <c r="A269" s="362">
        <f t="shared" si="28"/>
        <v>45558</v>
      </c>
      <c r="B269" s="26" t="s">
        <v>28</v>
      </c>
      <c r="C269" s="17"/>
      <c r="D269" s="31"/>
      <c r="E269" s="4">
        <v>4</v>
      </c>
      <c r="F269" s="42"/>
      <c r="G269" s="66"/>
      <c r="H269" s="66"/>
      <c r="I269" s="71"/>
      <c r="J269" s="51"/>
      <c r="K269" s="71"/>
      <c r="L269" s="93"/>
      <c r="M269" s="72"/>
      <c r="N269" s="71"/>
      <c r="O269" s="74"/>
      <c r="P269" s="94"/>
      <c r="Q269" s="75"/>
      <c r="R269" s="76"/>
      <c r="S269" s="190"/>
      <c r="U269" s="2">
        <f t="shared" si="24"/>
        <v>0</v>
      </c>
      <c r="V269" s="2">
        <f t="shared" si="25"/>
        <v>0</v>
      </c>
      <c r="W269" s="2">
        <f t="shared" si="26"/>
        <v>0</v>
      </c>
      <c r="X269" s="2">
        <f t="shared" si="27"/>
        <v>0</v>
      </c>
      <c r="Y269" s="2">
        <f t="shared" si="29"/>
        <v>0</v>
      </c>
    </row>
    <row r="270" spans="1:25" hidden="1" x14ac:dyDescent="0.25">
      <c r="A270" s="191">
        <f t="shared" si="28"/>
        <v>45559</v>
      </c>
      <c r="B270" s="27" t="s">
        <v>45</v>
      </c>
      <c r="C270" s="18"/>
      <c r="D270" s="32"/>
      <c r="E270" s="4"/>
      <c r="F270" s="43"/>
      <c r="G270" s="67"/>
      <c r="H270" s="67"/>
      <c r="I270" s="79"/>
      <c r="J270" s="52"/>
      <c r="K270" s="79"/>
      <c r="L270" s="95"/>
      <c r="M270" s="80"/>
      <c r="N270" s="79"/>
      <c r="O270" s="82"/>
      <c r="P270" s="96"/>
      <c r="Q270" s="83"/>
      <c r="R270" s="84"/>
      <c r="S270" s="192"/>
      <c r="U270" s="2">
        <f t="shared" si="24"/>
        <v>0</v>
      </c>
      <c r="V270" s="2">
        <f t="shared" si="25"/>
        <v>0</v>
      </c>
      <c r="W270" s="2">
        <f t="shared" si="26"/>
        <v>0</v>
      </c>
      <c r="X270" s="2">
        <f t="shared" si="27"/>
        <v>0</v>
      </c>
      <c r="Y270" s="2">
        <f t="shared" si="29"/>
        <v>0</v>
      </c>
    </row>
    <row r="271" spans="1:25" hidden="1" x14ac:dyDescent="0.25">
      <c r="A271" s="191">
        <f t="shared" si="28"/>
        <v>45560</v>
      </c>
      <c r="B271" s="27" t="s">
        <v>35</v>
      </c>
      <c r="C271" s="18"/>
      <c r="D271" s="32"/>
      <c r="E271" s="4"/>
      <c r="F271" s="43"/>
      <c r="G271" s="67"/>
      <c r="H271" s="67"/>
      <c r="I271" s="79"/>
      <c r="J271" s="52"/>
      <c r="K271" s="79"/>
      <c r="L271" s="95"/>
      <c r="M271" s="80"/>
      <c r="N271" s="79"/>
      <c r="O271" s="82"/>
      <c r="P271" s="96"/>
      <c r="Q271" s="83"/>
      <c r="R271" s="84"/>
      <c r="S271" s="192"/>
      <c r="U271" s="2">
        <f t="shared" si="24"/>
        <v>0</v>
      </c>
      <c r="V271" s="2">
        <f t="shared" si="25"/>
        <v>0</v>
      </c>
      <c r="W271" s="2">
        <f t="shared" si="26"/>
        <v>0</v>
      </c>
      <c r="X271" s="2">
        <f t="shared" si="27"/>
        <v>0</v>
      </c>
      <c r="Y271" s="2">
        <f t="shared" si="29"/>
        <v>0</v>
      </c>
    </row>
    <row r="272" spans="1:25" hidden="1" x14ac:dyDescent="0.25">
      <c r="A272" s="191">
        <f t="shared" si="28"/>
        <v>45561</v>
      </c>
      <c r="B272" s="27" t="s">
        <v>46</v>
      </c>
      <c r="C272" s="18"/>
      <c r="D272" s="32"/>
      <c r="E272" s="4"/>
      <c r="F272" s="43"/>
      <c r="G272" s="67"/>
      <c r="H272" s="67"/>
      <c r="I272" s="79"/>
      <c r="J272" s="52"/>
      <c r="K272" s="79"/>
      <c r="L272" s="95"/>
      <c r="M272" s="80"/>
      <c r="N272" s="79"/>
      <c r="O272" s="82"/>
      <c r="P272" s="96"/>
      <c r="Q272" s="83"/>
      <c r="R272" s="84"/>
      <c r="S272" s="192"/>
      <c r="U272" s="2">
        <f t="shared" si="24"/>
        <v>0</v>
      </c>
      <c r="V272" s="2">
        <f t="shared" si="25"/>
        <v>0</v>
      </c>
      <c r="W272" s="2">
        <f t="shared" si="26"/>
        <v>0</v>
      </c>
      <c r="X272" s="2">
        <f t="shared" si="27"/>
        <v>0</v>
      </c>
      <c r="Y272" s="2">
        <f t="shared" si="29"/>
        <v>0</v>
      </c>
    </row>
    <row r="273" spans="1:25" hidden="1" x14ac:dyDescent="0.25">
      <c r="A273" s="191">
        <f t="shared" si="28"/>
        <v>45562</v>
      </c>
      <c r="B273" s="27" t="s">
        <v>40</v>
      </c>
      <c r="C273" s="18"/>
      <c r="D273" s="32"/>
      <c r="E273" s="4"/>
      <c r="F273" s="43"/>
      <c r="G273" s="67"/>
      <c r="H273" s="67"/>
      <c r="I273" s="79"/>
      <c r="J273" s="52"/>
      <c r="K273" s="79"/>
      <c r="L273" s="95"/>
      <c r="M273" s="80"/>
      <c r="N273" s="79"/>
      <c r="O273" s="82"/>
      <c r="P273" s="96"/>
      <c r="Q273" s="83"/>
      <c r="R273" s="84"/>
      <c r="S273" s="192"/>
      <c r="U273" s="2">
        <f t="shared" si="24"/>
        <v>0</v>
      </c>
      <c r="V273" s="2">
        <f t="shared" si="25"/>
        <v>0</v>
      </c>
      <c r="W273" s="2">
        <f t="shared" si="26"/>
        <v>0</v>
      </c>
      <c r="X273" s="2">
        <f t="shared" si="27"/>
        <v>0</v>
      </c>
      <c r="Y273" s="2">
        <f t="shared" si="29"/>
        <v>0</v>
      </c>
    </row>
    <row r="274" spans="1:25" hidden="1" x14ac:dyDescent="0.25">
      <c r="A274" s="191">
        <f t="shared" si="28"/>
        <v>45563</v>
      </c>
      <c r="B274" s="27" t="s">
        <v>41</v>
      </c>
      <c r="C274" s="18"/>
      <c r="D274" s="32"/>
      <c r="E274" s="4"/>
      <c r="F274" s="43"/>
      <c r="G274" s="67"/>
      <c r="H274" s="67"/>
      <c r="I274" s="79"/>
      <c r="J274" s="52"/>
      <c r="K274" s="79"/>
      <c r="L274" s="95"/>
      <c r="M274" s="80"/>
      <c r="N274" s="79"/>
      <c r="O274" s="82"/>
      <c r="P274" s="96"/>
      <c r="Q274" s="83"/>
      <c r="R274" s="84"/>
      <c r="S274" s="192"/>
      <c r="U274" s="2">
        <f t="shared" si="24"/>
        <v>0</v>
      </c>
      <c r="V274" s="2">
        <f t="shared" si="25"/>
        <v>0</v>
      </c>
      <c r="W274" s="2">
        <f t="shared" si="26"/>
        <v>0</v>
      </c>
      <c r="X274" s="2">
        <f t="shared" si="27"/>
        <v>0</v>
      </c>
      <c r="Y274" s="2">
        <f t="shared" si="29"/>
        <v>0</v>
      </c>
    </row>
    <row r="275" spans="1:25" hidden="1" x14ac:dyDescent="0.25">
      <c r="A275" s="361">
        <f t="shared" si="28"/>
        <v>45564</v>
      </c>
      <c r="B275" s="28" t="s">
        <v>43</v>
      </c>
      <c r="C275" s="21"/>
      <c r="D275" s="33"/>
      <c r="E275" s="6"/>
      <c r="F275" s="44"/>
      <c r="G275" s="68"/>
      <c r="H275" s="68"/>
      <c r="I275" s="87"/>
      <c r="J275" s="53"/>
      <c r="K275" s="87"/>
      <c r="L275" s="97"/>
      <c r="M275" s="88"/>
      <c r="N275" s="87"/>
      <c r="O275" s="90"/>
      <c r="P275" s="98"/>
      <c r="Q275" s="91"/>
      <c r="R275" s="92"/>
      <c r="S275" s="194"/>
      <c r="U275" s="2">
        <f t="shared" si="24"/>
        <v>0</v>
      </c>
      <c r="V275" s="2">
        <f t="shared" si="25"/>
        <v>0</v>
      </c>
      <c r="W275" s="2">
        <f t="shared" si="26"/>
        <v>0</v>
      </c>
      <c r="X275" s="2">
        <f t="shared" si="27"/>
        <v>0</v>
      </c>
      <c r="Y275" s="2">
        <f t="shared" si="29"/>
        <v>0</v>
      </c>
    </row>
    <row r="276" spans="1:25" hidden="1" x14ac:dyDescent="0.25">
      <c r="A276" s="362">
        <f t="shared" si="28"/>
        <v>45565</v>
      </c>
      <c r="B276" s="26" t="s">
        <v>28</v>
      </c>
      <c r="C276" s="363"/>
      <c r="D276" s="31"/>
      <c r="E276" s="60">
        <v>1</v>
      </c>
      <c r="F276" s="66"/>
      <c r="G276" s="46"/>
      <c r="H276" s="8"/>
      <c r="I276" s="71"/>
      <c r="J276" s="51"/>
      <c r="K276" s="71"/>
      <c r="L276" s="93"/>
      <c r="M276" s="72"/>
      <c r="N276" s="73"/>
      <c r="O276" s="74"/>
      <c r="P276" s="71"/>
      <c r="Q276" s="75"/>
      <c r="R276" s="76"/>
      <c r="S276" s="195"/>
      <c r="U276" s="2">
        <f t="shared" si="24"/>
        <v>0</v>
      </c>
      <c r="V276" s="2">
        <f t="shared" si="25"/>
        <v>0</v>
      </c>
      <c r="W276" s="2">
        <f t="shared" si="26"/>
        <v>0</v>
      </c>
      <c r="X276" s="2">
        <f t="shared" si="27"/>
        <v>0</v>
      </c>
      <c r="Y276" s="2">
        <f t="shared" si="29"/>
        <v>0</v>
      </c>
    </row>
    <row r="277" spans="1:25" hidden="1" x14ac:dyDescent="0.25">
      <c r="A277" s="191">
        <f t="shared" si="28"/>
        <v>45566</v>
      </c>
      <c r="B277" s="27" t="s">
        <v>45</v>
      </c>
      <c r="C277" s="18"/>
      <c r="D277" s="32"/>
      <c r="E277" s="61"/>
      <c r="F277" s="67"/>
      <c r="G277" s="47"/>
      <c r="H277" s="9"/>
      <c r="I277" s="79"/>
      <c r="J277" s="52"/>
      <c r="K277" s="79"/>
      <c r="L277" s="95"/>
      <c r="M277" s="80"/>
      <c r="N277" s="81"/>
      <c r="O277" s="82"/>
      <c r="P277" s="79"/>
      <c r="Q277" s="83"/>
      <c r="R277" s="84"/>
      <c r="S277" s="196"/>
      <c r="U277" s="2">
        <f t="shared" si="24"/>
        <v>0</v>
      </c>
      <c r="V277" s="2">
        <f t="shared" si="25"/>
        <v>0</v>
      </c>
      <c r="W277" s="2">
        <f t="shared" si="26"/>
        <v>0</v>
      </c>
      <c r="X277" s="2">
        <f t="shared" si="27"/>
        <v>0</v>
      </c>
      <c r="Y277" s="2">
        <f t="shared" si="29"/>
        <v>0</v>
      </c>
    </row>
    <row r="278" spans="1:25" hidden="1" x14ac:dyDescent="0.25">
      <c r="A278" s="191">
        <f t="shared" si="28"/>
        <v>45567</v>
      </c>
      <c r="B278" s="27" t="s">
        <v>35</v>
      </c>
      <c r="C278" s="18"/>
      <c r="D278" s="32"/>
      <c r="E278" s="61"/>
      <c r="F278" s="67"/>
      <c r="G278" s="47"/>
      <c r="H278" s="9"/>
      <c r="I278" s="79"/>
      <c r="J278" s="52"/>
      <c r="K278" s="79"/>
      <c r="L278" s="95"/>
      <c r="M278" s="80"/>
      <c r="N278" s="81"/>
      <c r="O278" s="82"/>
      <c r="P278" s="79"/>
      <c r="Q278" s="83"/>
      <c r="R278" s="84"/>
      <c r="S278" s="196"/>
      <c r="U278" s="2">
        <f t="shared" si="24"/>
        <v>0</v>
      </c>
      <c r="V278" s="2">
        <f t="shared" si="25"/>
        <v>0</v>
      </c>
      <c r="W278" s="2">
        <f t="shared" si="26"/>
        <v>0</v>
      </c>
      <c r="X278" s="2">
        <f t="shared" si="27"/>
        <v>0</v>
      </c>
      <c r="Y278" s="2">
        <f t="shared" si="29"/>
        <v>0</v>
      </c>
    </row>
    <row r="279" spans="1:25" hidden="1" x14ac:dyDescent="0.25">
      <c r="A279" s="191">
        <f t="shared" si="28"/>
        <v>45568</v>
      </c>
      <c r="B279" s="29" t="s">
        <v>46</v>
      </c>
      <c r="C279" s="18"/>
      <c r="D279" s="32"/>
      <c r="E279" s="61"/>
      <c r="F279" s="67"/>
      <c r="G279" s="47"/>
      <c r="H279" s="9"/>
      <c r="I279" s="79"/>
      <c r="J279" s="52"/>
      <c r="K279" s="79"/>
      <c r="L279" s="95"/>
      <c r="M279" s="80"/>
      <c r="N279" s="81"/>
      <c r="O279" s="82"/>
      <c r="P279" s="79"/>
      <c r="Q279" s="83"/>
      <c r="R279" s="84"/>
      <c r="S279" s="196"/>
      <c r="U279" s="2">
        <f t="shared" si="24"/>
        <v>0</v>
      </c>
      <c r="V279" s="2">
        <f t="shared" si="25"/>
        <v>0</v>
      </c>
      <c r="W279" s="2">
        <f t="shared" si="26"/>
        <v>0</v>
      </c>
      <c r="X279" s="2">
        <f t="shared" si="27"/>
        <v>0</v>
      </c>
      <c r="Y279" s="2">
        <f t="shared" si="29"/>
        <v>0</v>
      </c>
    </row>
    <row r="280" spans="1:25" hidden="1" x14ac:dyDescent="0.25">
      <c r="A280" s="191">
        <f t="shared" si="28"/>
        <v>45569</v>
      </c>
      <c r="B280" s="27" t="s">
        <v>40</v>
      </c>
      <c r="C280" s="18"/>
      <c r="D280" s="32"/>
      <c r="E280" s="61"/>
      <c r="F280" s="67"/>
      <c r="G280" s="47"/>
      <c r="H280" s="9"/>
      <c r="I280" s="79"/>
      <c r="J280" s="52"/>
      <c r="K280" s="79"/>
      <c r="L280" s="95"/>
      <c r="M280" s="80"/>
      <c r="N280" s="81"/>
      <c r="O280" s="82"/>
      <c r="P280" s="79"/>
      <c r="Q280" s="83"/>
      <c r="R280" s="84"/>
      <c r="S280" s="196"/>
      <c r="U280" s="2">
        <f t="shared" si="24"/>
        <v>0</v>
      </c>
      <c r="V280" s="2">
        <f t="shared" si="25"/>
        <v>0</v>
      </c>
      <c r="W280" s="2">
        <f t="shared" si="26"/>
        <v>0</v>
      </c>
      <c r="X280" s="2">
        <f t="shared" si="27"/>
        <v>0</v>
      </c>
      <c r="Y280" s="2">
        <f t="shared" si="29"/>
        <v>0</v>
      </c>
    </row>
    <row r="281" spans="1:25" hidden="1" x14ac:dyDescent="0.25">
      <c r="A281" s="191">
        <f t="shared" si="28"/>
        <v>45570</v>
      </c>
      <c r="B281" s="27" t="s">
        <v>41</v>
      </c>
      <c r="C281" s="18"/>
      <c r="D281" s="32"/>
      <c r="E281" s="61"/>
      <c r="F281" s="67"/>
      <c r="G281" s="47"/>
      <c r="H281" s="9"/>
      <c r="I281" s="79"/>
      <c r="J281" s="52"/>
      <c r="K281" s="79"/>
      <c r="L281" s="95"/>
      <c r="M281" s="80"/>
      <c r="N281" s="81"/>
      <c r="O281" s="82"/>
      <c r="P281" s="79"/>
      <c r="Q281" s="83"/>
      <c r="R281" s="84"/>
      <c r="S281" s="196"/>
      <c r="U281" s="2">
        <f t="shared" si="24"/>
        <v>0</v>
      </c>
      <c r="V281" s="2">
        <f t="shared" si="25"/>
        <v>0</v>
      </c>
      <c r="W281" s="2">
        <f t="shared" si="26"/>
        <v>0</v>
      </c>
      <c r="X281" s="2">
        <f t="shared" si="27"/>
        <v>0</v>
      </c>
      <c r="Y281" s="2">
        <f t="shared" si="29"/>
        <v>0</v>
      </c>
    </row>
    <row r="282" spans="1:25" hidden="1" x14ac:dyDescent="0.25">
      <c r="A282" s="193">
        <f t="shared" si="28"/>
        <v>45571</v>
      </c>
      <c r="B282" s="28" t="s">
        <v>43</v>
      </c>
      <c r="C282" s="21"/>
      <c r="D282" s="33"/>
      <c r="E282" s="62"/>
      <c r="F282" s="68"/>
      <c r="G282" s="48"/>
      <c r="H282" s="10"/>
      <c r="I282" s="87"/>
      <c r="J282" s="53"/>
      <c r="K282" s="87"/>
      <c r="L282" s="97"/>
      <c r="M282" s="88"/>
      <c r="N282" s="89"/>
      <c r="O282" s="90"/>
      <c r="P282" s="87"/>
      <c r="Q282" s="91"/>
      <c r="R282" s="92"/>
      <c r="S282" s="197"/>
      <c r="U282" s="2">
        <f t="shared" si="24"/>
        <v>0</v>
      </c>
      <c r="V282" s="2">
        <f t="shared" si="25"/>
        <v>0</v>
      </c>
      <c r="W282" s="2">
        <f t="shared" si="26"/>
        <v>0</v>
      </c>
      <c r="X282" s="2">
        <f t="shared" si="27"/>
        <v>0</v>
      </c>
      <c r="Y282" s="2">
        <f t="shared" si="29"/>
        <v>0</v>
      </c>
    </row>
    <row r="283" spans="1:25" hidden="1" x14ac:dyDescent="0.25">
      <c r="A283" s="189">
        <f t="shared" si="28"/>
        <v>45572</v>
      </c>
      <c r="B283" s="26" t="s">
        <v>28</v>
      </c>
      <c r="C283" s="20" t="s">
        <v>29</v>
      </c>
      <c r="D283" s="31"/>
      <c r="E283" s="60">
        <v>2</v>
      </c>
      <c r="F283" s="66"/>
      <c r="G283" s="66"/>
      <c r="H283" s="8"/>
      <c r="I283" s="69"/>
      <c r="J283" s="51"/>
      <c r="K283" s="70"/>
      <c r="L283" s="71"/>
      <c r="M283" s="72"/>
      <c r="N283" s="71"/>
      <c r="O283" s="74"/>
      <c r="P283" s="71"/>
      <c r="Q283" s="71"/>
      <c r="R283" s="76"/>
      <c r="S283" s="190"/>
      <c r="U283" s="2">
        <f t="shared" si="24"/>
        <v>0</v>
      </c>
      <c r="V283" s="2">
        <f t="shared" si="25"/>
        <v>0</v>
      </c>
      <c r="W283" s="2">
        <f t="shared" si="26"/>
        <v>0</v>
      </c>
      <c r="X283" s="2">
        <f t="shared" si="27"/>
        <v>0</v>
      </c>
      <c r="Y283" s="2">
        <f t="shared" si="29"/>
        <v>0</v>
      </c>
    </row>
    <row r="284" spans="1:25" hidden="1" x14ac:dyDescent="0.25">
      <c r="A284" s="191">
        <f t="shared" si="28"/>
        <v>45573</v>
      </c>
      <c r="B284" s="27" t="s">
        <v>45</v>
      </c>
      <c r="C284" s="18"/>
      <c r="D284" s="32"/>
      <c r="E284" s="61"/>
      <c r="F284" s="67"/>
      <c r="G284" s="67"/>
      <c r="H284" s="9"/>
      <c r="I284" s="77"/>
      <c r="J284" s="52"/>
      <c r="K284" s="78"/>
      <c r="L284" s="79"/>
      <c r="M284" s="80"/>
      <c r="N284" s="79"/>
      <c r="O284" s="82"/>
      <c r="P284" s="79"/>
      <c r="Q284" s="79"/>
      <c r="R284" s="84"/>
      <c r="S284" s="192"/>
      <c r="U284" s="2">
        <f t="shared" si="24"/>
        <v>0</v>
      </c>
      <c r="V284" s="2">
        <f t="shared" si="25"/>
        <v>0</v>
      </c>
      <c r="W284" s="2">
        <f t="shared" si="26"/>
        <v>0</v>
      </c>
      <c r="X284" s="2">
        <f t="shared" si="27"/>
        <v>0</v>
      </c>
      <c r="Y284" s="2">
        <f t="shared" si="29"/>
        <v>0</v>
      </c>
    </row>
    <row r="285" spans="1:25" hidden="1" x14ac:dyDescent="0.25">
      <c r="A285" s="191">
        <f t="shared" si="28"/>
        <v>45574</v>
      </c>
      <c r="B285" s="27" t="s">
        <v>35</v>
      </c>
      <c r="C285" s="18"/>
      <c r="D285" s="32"/>
      <c r="E285" s="61"/>
      <c r="F285" s="67"/>
      <c r="G285" s="67"/>
      <c r="H285" s="9"/>
      <c r="I285" s="77"/>
      <c r="J285" s="52"/>
      <c r="K285" s="78"/>
      <c r="L285" s="79"/>
      <c r="M285" s="80"/>
      <c r="N285" s="79"/>
      <c r="O285" s="82"/>
      <c r="P285" s="79"/>
      <c r="Q285" s="79"/>
      <c r="R285" s="84"/>
      <c r="S285" s="192"/>
      <c r="U285" s="2">
        <f t="shared" si="24"/>
        <v>0</v>
      </c>
      <c r="V285" s="2">
        <f t="shared" si="25"/>
        <v>0</v>
      </c>
      <c r="W285" s="2">
        <f t="shared" si="26"/>
        <v>0</v>
      </c>
      <c r="X285" s="2">
        <f t="shared" si="27"/>
        <v>0</v>
      </c>
      <c r="Y285" s="2">
        <f t="shared" si="29"/>
        <v>0</v>
      </c>
    </row>
    <row r="286" spans="1:25" hidden="1" x14ac:dyDescent="0.25">
      <c r="A286" s="191">
        <f t="shared" si="28"/>
        <v>45575</v>
      </c>
      <c r="B286" s="27" t="s">
        <v>46</v>
      </c>
      <c r="C286" s="18"/>
      <c r="D286" s="32"/>
      <c r="E286" s="61"/>
      <c r="F286" s="67"/>
      <c r="G286" s="67"/>
      <c r="H286" s="9"/>
      <c r="I286" s="77"/>
      <c r="J286" s="52"/>
      <c r="K286" s="78"/>
      <c r="L286" s="79"/>
      <c r="M286" s="80"/>
      <c r="N286" s="79"/>
      <c r="O286" s="82"/>
      <c r="P286" s="79"/>
      <c r="Q286" s="79"/>
      <c r="R286" s="84"/>
      <c r="S286" s="192"/>
      <c r="U286" s="2">
        <f t="shared" si="24"/>
        <v>0</v>
      </c>
      <c r="V286" s="2">
        <f t="shared" si="25"/>
        <v>0</v>
      </c>
      <c r="W286" s="2">
        <f t="shared" si="26"/>
        <v>0</v>
      </c>
      <c r="X286" s="2">
        <f t="shared" si="27"/>
        <v>0</v>
      </c>
      <c r="Y286" s="2">
        <f t="shared" si="29"/>
        <v>0</v>
      </c>
    </row>
    <row r="287" spans="1:25" hidden="1" x14ac:dyDescent="0.25">
      <c r="A287" s="191">
        <f t="shared" si="28"/>
        <v>45576</v>
      </c>
      <c r="B287" s="27" t="s">
        <v>40</v>
      </c>
      <c r="C287" s="18"/>
      <c r="D287" s="32"/>
      <c r="E287" s="61"/>
      <c r="F287" s="67"/>
      <c r="G287" s="67"/>
      <c r="H287" s="9"/>
      <c r="I287" s="77"/>
      <c r="J287" s="52"/>
      <c r="K287" s="78"/>
      <c r="L287" s="79"/>
      <c r="M287" s="80"/>
      <c r="N287" s="79"/>
      <c r="O287" s="82"/>
      <c r="P287" s="79"/>
      <c r="Q287" s="79"/>
      <c r="R287" s="84"/>
      <c r="S287" s="192"/>
      <c r="U287" s="2">
        <f t="shared" si="24"/>
        <v>0</v>
      </c>
      <c r="V287" s="2">
        <f t="shared" si="25"/>
        <v>0</v>
      </c>
      <c r="W287" s="2">
        <f t="shared" si="26"/>
        <v>0</v>
      </c>
      <c r="X287" s="2">
        <f t="shared" si="27"/>
        <v>0</v>
      </c>
      <c r="Y287" s="2">
        <f t="shared" si="29"/>
        <v>0</v>
      </c>
    </row>
    <row r="288" spans="1:25" hidden="1" x14ac:dyDescent="0.25">
      <c r="A288" s="191">
        <f t="shared" si="28"/>
        <v>45577</v>
      </c>
      <c r="B288" s="27" t="s">
        <v>41</v>
      </c>
      <c r="C288" s="18"/>
      <c r="D288" s="32"/>
      <c r="E288" s="61"/>
      <c r="F288" s="67"/>
      <c r="G288" s="67"/>
      <c r="H288" s="9"/>
      <c r="I288" s="77"/>
      <c r="J288" s="52"/>
      <c r="K288" s="78"/>
      <c r="L288" s="79"/>
      <c r="M288" s="80"/>
      <c r="N288" s="79"/>
      <c r="O288" s="82"/>
      <c r="P288" s="79"/>
      <c r="Q288" s="79"/>
      <c r="R288" s="84"/>
      <c r="S288" s="192"/>
      <c r="U288" s="2">
        <f t="shared" si="24"/>
        <v>0</v>
      </c>
      <c r="V288" s="2">
        <f t="shared" si="25"/>
        <v>0</v>
      </c>
      <c r="W288" s="2">
        <f t="shared" si="26"/>
        <v>0</v>
      </c>
      <c r="X288" s="2">
        <f t="shared" si="27"/>
        <v>0</v>
      </c>
      <c r="Y288" s="2">
        <f t="shared" si="29"/>
        <v>0</v>
      </c>
    </row>
    <row r="289" spans="1:25" hidden="1" x14ac:dyDescent="0.25">
      <c r="A289" s="193">
        <f t="shared" si="28"/>
        <v>45578</v>
      </c>
      <c r="B289" s="28" t="s">
        <v>43</v>
      </c>
      <c r="C289" s="21"/>
      <c r="D289" s="33"/>
      <c r="E289" s="62"/>
      <c r="F289" s="68"/>
      <c r="G289" s="68"/>
      <c r="H289" s="10"/>
      <c r="I289" s="85"/>
      <c r="J289" s="53"/>
      <c r="K289" s="86"/>
      <c r="L289" s="87"/>
      <c r="M289" s="88"/>
      <c r="N289" s="87"/>
      <c r="O289" s="90"/>
      <c r="P289" s="87"/>
      <c r="Q289" s="87"/>
      <c r="R289" s="92"/>
      <c r="S289" s="194"/>
      <c r="U289" s="2">
        <f t="shared" si="24"/>
        <v>0</v>
      </c>
      <c r="V289" s="2">
        <f t="shared" si="25"/>
        <v>0</v>
      </c>
      <c r="W289" s="2">
        <f t="shared" si="26"/>
        <v>0</v>
      </c>
      <c r="X289" s="2">
        <f t="shared" si="27"/>
        <v>0</v>
      </c>
      <c r="Y289" s="2">
        <f t="shared" si="29"/>
        <v>0</v>
      </c>
    </row>
    <row r="290" spans="1:25" hidden="1" x14ac:dyDescent="0.25">
      <c r="A290" s="189">
        <f t="shared" si="28"/>
        <v>45579</v>
      </c>
      <c r="B290" s="26" t="s">
        <v>28</v>
      </c>
      <c r="C290" s="17"/>
      <c r="D290" s="31"/>
      <c r="E290" s="4">
        <v>3</v>
      </c>
      <c r="F290" s="42"/>
      <c r="G290" s="46"/>
      <c r="H290" s="66"/>
      <c r="I290" s="69" t="s">
        <v>49</v>
      </c>
      <c r="J290" s="51"/>
      <c r="K290" s="70"/>
      <c r="L290" s="93"/>
      <c r="M290" s="72"/>
      <c r="N290" s="73"/>
      <c r="O290" s="74"/>
      <c r="P290" s="71" t="s">
        <v>44</v>
      </c>
      <c r="Q290" s="71"/>
      <c r="R290" s="71"/>
      <c r="S290" s="195"/>
      <c r="U290" s="2">
        <f t="shared" si="24"/>
        <v>0</v>
      </c>
      <c r="V290" s="2">
        <f t="shared" si="25"/>
        <v>0</v>
      </c>
      <c r="W290" s="2">
        <f t="shared" si="26"/>
        <v>0</v>
      </c>
      <c r="X290" s="2">
        <f t="shared" si="27"/>
        <v>0</v>
      </c>
      <c r="Y290" s="2">
        <f t="shared" si="29"/>
        <v>0</v>
      </c>
    </row>
    <row r="291" spans="1:25" hidden="1" x14ac:dyDescent="0.25">
      <c r="A291" s="191">
        <f t="shared" si="28"/>
        <v>45580</v>
      </c>
      <c r="B291" s="27" t="s">
        <v>45</v>
      </c>
      <c r="C291" s="18"/>
      <c r="D291" s="32"/>
      <c r="E291" s="4"/>
      <c r="F291" s="43"/>
      <c r="G291" s="47"/>
      <c r="H291" s="67"/>
      <c r="I291" s="77" t="s">
        <v>49</v>
      </c>
      <c r="J291" s="52"/>
      <c r="K291" s="78"/>
      <c r="L291" s="95"/>
      <c r="M291" s="80"/>
      <c r="N291" s="81"/>
      <c r="O291" s="82"/>
      <c r="P291" s="79" t="s">
        <v>44</v>
      </c>
      <c r="Q291" s="79"/>
      <c r="R291" s="79"/>
      <c r="S291" s="196"/>
      <c r="U291" s="2">
        <f t="shared" si="24"/>
        <v>0</v>
      </c>
      <c r="V291" s="2">
        <f t="shared" si="25"/>
        <v>0</v>
      </c>
      <c r="W291" s="2">
        <f t="shared" si="26"/>
        <v>0</v>
      </c>
      <c r="X291" s="2">
        <f t="shared" si="27"/>
        <v>0</v>
      </c>
      <c r="Y291" s="2">
        <f t="shared" si="29"/>
        <v>0</v>
      </c>
    </row>
    <row r="292" spans="1:25" hidden="1" x14ac:dyDescent="0.25">
      <c r="A292" s="191">
        <f t="shared" si="28"/>
        <v>45581</v>
      </c>
      <c r="B292" s="27" t="s">
        <v>35</v>
      </c>
      <c r="C292" s="18"/>
      <c r="D292" s="32"/>
      <c r="E292" s="4"/>
      <c r="F292" s="43"/>
      <c r="G292" s="47"/>
      <c r="H292" s="67"/>
      <c r="I292" s="77" t="s">
        <v>49</v>
      </c>
      <c r="J292" s="52"/>
      <c r="K292" s="78"/>
      <c r="L292" s="95"/>
      <c r="M292" s="80"/>
      <c r="N292" s="81"/>
      <c r="O292" s="82"/>
      <c r="P292" s="79" t="s">
        <v>44</v>
      </c>
      <c r="Q292" s="79"/>
      <c r="R292" s="79"/>
      <c r="S292" s="196"/>
      <c r="U292" s="2">
        <f t="shared" si="24"/>
        <v>0</v>
      </c>
      <c r="V292" s="2">
        <f t="shared" si="25"/>
        <v>0</v>
      </c>
      <c r="W292" s="2">
        <f t="shared" si="26"/>
        <v>0</v>
      </c>
      <c r="X292" s="2">
        <f t="shared" si="27"/>
        <v>0</v>
      </c>
      <c r="Y292" s="2">
        <f t="shared" si="29"/>
        <v>0</v>
      </c>
    </row>
    <row r="293" spans="1:25" hidden="1" x14ac:dyDescent="0.25">
      <c r="A293" s="191">
        <f t="shared" si="28"/>
        <v>45582</v>
      </c>
      <c r="B293" s="27" t="s">
        <v>46</v>
      </c>
      <c r="C293" s="18"/>
      <c r="D293" s="32"/>
      <c r="E293" s="4"/>
      <c r="F293" s="43"/>
      <c r="G293" s="47"/>
      <c r="H293" s="67"/>
      <c r="I293" s="79"/>
      <c r="J293" s="52"/>
      <c r="K293" s="78"/>
      <c r="L293" s="95"/>
      <c r="M293" s="80"/>
      <c r="N293" s="81"/>
      <c r="O293" s="82"/>
      <c r="P293" s="79" t="s">
        <v>44</v>
      </c>
      <c r="Q293" s="79"/>
      <c r="R293" s="79"/>
      <c r="S293" s="196"/>
      <c r="U293" s="2">
        <f t="shared" si="24"/>
        <v>0</v>
      </c>
      <c r="V293" s="2">
        <f t="shared" si="25"/>
        <v>0</v>
      </c>
      <c r="W293" s="2">
        <f t="shared" si="26"/>
        <v>0</v>
      </c>
      <c r="X293" s="2">
        <f t="shared" si="27"/>
        <v>0</v>
      </c>
      <c r="Y293" s="2">
        <f t="shared" si="29"/>
        <v>0</v>
      </c>
    </row>
    <row r="294" spans="1:25" hidden="1" x14ac:dyDescent="0.25">
      <c r="A294" s="191">
        <f t="shared" si="28"/>
        <v>45583</v>
      </c>
      <c r="B294" s="27" t="s">
        <v>40</v>
      </c>
      <c r="C294" s="18"/>
      <c r="D294" s="32"/>
      <c r="E294" s="4"/>
      <c r="F294" s="43"/>
      <c r="G294" s="47"/>
      <c r="H294" s="67"/>
      <c r="I294" s="79"/>
      <c r="J294" s="52"/>
      <c r="K294" s="78"/>
      <c r="L294" s="95"/>
      <c r="M294" s="80"/>
      <c r="N294" s="81"/>
      <c r="O294" s="82"/>
      <c r="P294" s="79" t="s">
        <v>44</v>
      </c>
      <c r="Q294" s="79"/>
      <c r="R294" s="79"/>
      <c r="S294" s="196"/>
      <c r="U294" s="2">
        <f t="shared" si="24"/>
        <v>0</v>
      </c>
      <c r="V294" s="2">
        <f t="shared" si="25"/>
        <v>0</v>
      </c>
      <c r="W294" s="2">
        <f t="shared" si="26"/>
        <v>0</v>
      </c>
      <c r="X294" s="2">
        <f t="shared" si="27"/>
        <v>0</v>
      </c>
      <c r="Y294" s="2">
        <f t="shared" si="29"/>
        <v>0</v>
      </c>
    </row>
    <row r="295" spans="1:25" hidden="1" x14ac:dyDescent="0.25">
      <c r="A295" s="191">
        <f t="shared" si="28"/>
        <v>45584</v>
      </c>
      <c r="B295" s="27" t="s">
        <v>41</v>
      </c>
      <c r="C295" s="18"/>
      <c r="D295" s="32"/>
      <c r="E295" s="4"/>
      <c r="F295" s="43"/>
      <c r="G295" s="47"/>
      <c r="H295" s="67"/>
      <c r="I295" s="79"/>
      <c r="J295" s="52"/>
      <c r="K295" s="78"/>
      <c r="L295" s="95"/>
      <c r="M295" s="80"/>
      <c r="N295" s="81"/>
      <c r="O295" s="82"/>
      <c r="P295" s="79"/>
      <c r="Q295" s="79"/>
      <c r="R295" s="79"/>
      <c r="S295" s="196"/>
      <c r="U295" s="2">
        <f t="shared" si="24"/>
        <v>0</v>
      </c>
      <c r="V295" s="2">
        <f t="shared" si="25"/>
        <v>0</v>
      </c>
      <c r="W295" s="2">
        <f t="shared" si="26"/>
        <v>0</v>
      </c>
      <c r="X295" s="2">
        <f t="shared" si="27"/>
        <v>0</v>
      </c>
      <c r="Y295" s="2">
        <f t="shared" si="29"/>
        <v>0</v>
      </c>
    </row>
    <row r="296" spans="1:25" hidden="1" x14ac:dyDescent="0.25">
      <c r="A296" s="193">
        <f t="shared" si="28"/>
        <v>45585</v>
      </c>
      <c r="B296" s="28" t="s">
        <v>43</v>
      </c>
      <c r="C296" s="21"/>
      <c r="D296" s="33"/>
      <c r="E296" s="6"/>
      <c r="F296" s="44"/>
      <c r="G296" s="48"/>
      <c r="H296" s="68"/>
      <c r="I296" s="87"/>
      <c r="J296" s="53"/>
      <c r="K296" s="86"/>
      <c r="L296" s="97"/>
      <c r="M296" s="88"/>
      <c r="N296" s="89"/>
      <c r="O296" s="90"/>
      <c r="P296" s="87"/>
      <c r="Q296" s="87"/>
      <c r="R296" s="87"/>
      <c r="S296" s="197"/>
      <c r="U296" s="2">
        <f t="shared" si="24"/>
        <v>0</v>
      </c>
      <c r="V296" s="2">
        <f t="shared" si="25"/>
        <v>0</v>
      </c>
      <c r="W296" s="2">
        <f t="shared" si="26"/>
        <v>0</v>
      </c>
      <c r="X296" s="2">
        <f t="shared" si="27"/>
        <v>0</v>
      </c>
      <c r="Y296" s="2">
        <f t="shared" si="29"/>
        <v>0</v>
      </c>
    </row>
    <row r="297" spans="1:25" hidden="1" x14ac:dyDescent="0.25">
      <c r="A297" s="189">
        <f t="shared" si="28"/>
        <v>45586</v>
      </c>
      <c r="B297" s="26" t="s">
        <v>28</v>
      </c>
      <c r="C297" s="17"/>
      <c r="D297" s="31"/>
      <c r="E297" s="4">
        <v>4</v>
      </c>
      <c r="F297" s="42"/>
      <c r="G297" s="66"/>
      <c r="H297" s="66"/>
      <c r="I297" s="71"/>
      <c r="J297" s="51"/>
      <c r="K297" s="71"/>
      <c r="L297" s="93"/>
      <c r="M297" s="72"/>
      <c r="N297" s="71"/>
      <c r="O297" s="74"/>
      <c r="P297" s="94"/>
      <c r="Q297" s="75"/>
      <c r="R297" s="76"/>
      <c r="S297" s="190"/>
      <c r="U297" s="2">
        <f t="shared" si="24"/>
        <v>0</v>
      </c>
      <c r="V297" s="2">
        <f t="shared" si="25"/>
        <v>0</v>
      </c>
      <c r="W297" s="2">
        <f t="shared" si="26"/>
        <v>0</v>
      </c>
      <c r="X297" s="2">
        <f t="shared" si="27"/>
        <v>0</v>
      </c>
      <c r="Y297" s="2">
        <f t="shared" si="29"/>
        <v>0</v>
      </c>
    </row>
    <row r="298" spans="1:25" hidden="1" x14ac:dyDescent="0.25">
      <c r="A298" s="191">
        <f t="shared" si="28"/>
        <v>45587</v>
      </c>
      <c r="B298" s="27" t="s">
        <v>45</v>
      </c>
      <c r="C298" s="18"/>
      <c r="D298" s="32"/>
      <c r="E298" s="4"/>
      <c r="F298" s="43"/>
      <c r="G298" s="67"/>
      <c r="H298" s="67"/>
      <c r="I298" s="79"/>
      <c r="J298" s="52"/>
      <c r="K298" s="79"/>
      <c r="L298" s="95"/>
      <c r="M298" s="80"/>
      <c r="N298" s="79"/>
      <c r="O298" s="82"/>
      <c r="P298" s="96"/>
      <c r="Q298" s="83"/>
      <c r="R298" s="84"/>
      <c r="S298" s="192"/>
      <c r="U298" s="2">
        <f t="shared" si="24"/>
        <v>0</v>
      </c>
      <c r="V298" s="2">
        <f t="shared" si="25"/>
        <v>0</v>
      </c>
      <c r="W298" s="2">
        <f t="shared" si="26"/>
        <v>0</v>
      </c>
      <c r="X298" s="2">
        <f t="shared" si="27"/>
        <v>0</v>
      </c>
      <c r="Y298" s="2">
        <f t="shared" si="29"/>
        <v>0</v>
      </c>
    </row>
    <row r="299" spans="1:25" hidden="1" x14ac:dyDescent="0.25">
      <c r="A299" s="191">
        <f t="shared" si="28"/>
        <v>45588</v>
      </c>
      <c r="B299" s="27" t="s">
        <v>35</v>
      </c>
      <c r="C299" s="18"/>
      <c r="D299" s="32"/>
      <c r="E299" s="4"/>
      <c r="F299" s="43"/>
      <c r="G299" s="67"/>
      <c r="H299" s="67"/>
      <c r="I299" s="79"/>
      <c r="J299" s="52"/>
      <c r="K299" s="79"/>
      <c r="L299" s="95"/>
      <c r="M299" s="80"/>
      <c r="N299" s="79"/>
      <c r="O299" s="82"/>
      <c r="P299" s="96"/>
      <c r="Q299" s="83"/>
      <c r="R299" s="84"/>
      <c r="S299" s="192"/>
      <c r="U299" s="2">
        <f t="shared" si="24"/>
        <v>0</v>
      </c>
      <c r="V299" s="2">
        <f t="shared" si="25"/>
        <v>0</v>
      </c>
      <c r="W299" s="2">
        <f t="shared" si="26"/>
        <v>0</v>
      </c>
      <c r="X299" s="2">
        <f t="shared" si="27"/>
        <v>0</v>
      </c>
      <c r="Y299" s="2">
        <f t="shared" si="29"/>
        <v>0</v>
      </c>
    </row>
    <row r="300" spans="1:25" hidden="1" x14ac:dyDescent="0.25">
      <c r="A300" s="191">
        <f t="shared" si="28"/>
        <v>45589</v>
      </c>
      <c r="B300" s="27" t="s">
        <v>46</v>
      </c>
      <c r="C300" s="18"/>
      <c r="D300" s="32"/>
      <c r="E300" s="4"/>
      <c r="F300" s="43"/>
      <c r="G300" s="67"/>
      <c r="H300" s="67"/>
      <c r="I300" s="79"/>
      <c r="J300" s="52"/>
      <c r="K300" s="79"/>
      <c r="L300" s="95"/>
      <c r="M300" s="80"/>
      <c r="N300" s="79"/>
      <c r="O300" s="82"/>
      <c r="P300" s="96"/>
      <c r="Q300" s="83"/>
      <c r="R300" s="84"/>
      <c r="S300" s="192"/>
      <c r="U300" s="2">
        <f t="shared" si="24"/>
        <v>0</v>
      </c>
      <c r="V300" s="2">
        <f t="shared" si="25"/>
        <v>0</v>
      </c>
      <c r="W300" s="2">
        <f t="shared" si="26"/>
        <v>0</v>
      </c>
      <c r="X300" s="2">
        <f t="shared" si="27"/>
        <v>0</v>
      </c>
      <c r="Y300" s="2">
        <f t="shared" si="29"/>
        <v>0</v>
      </c>
    </row>
    <row r="301" spans="1:25" hidden="1" x14ac:dyDescent="0.25">
      <c r="A301" s="191">
        <f t="shared" si="28"/>
        <v>45590</v>
      </c>
      <c r="B301" s="27" t="s">
        <v>40</v>
      </c>
      <c r="C301" s="18"/>
      <c r="D301" s="32"/>
      <c r="E301" s="4"/>
      <c r="F301" s="43"/>
      <c r="G301" s="67"/>
      <c r="H301" s="67"/>
      <c r="I301" s="79"/>
      <c r="J301" s="52"/>
      <c r="K301" s="79"/>
      <c r="L301" s="95"/>
      <c r="M301" s="80"/>
      <c r="N301" s="79"/>
      <c r="O301" s="82"/>
      <c r="P301" s="96"/>
      <c r="Q301" s="83"/>
      <c r="R301" s="84"/>
      <c r="S301" s="192"/>
      <c r="U301" s="2">
        <f t="shared" si="24"/>
        <v>0</v>
      </c>
      <c r="V301" s="2">
        <f t="shared" si="25"/>
        <v>0</v>
      </c>
      <c r="W301" s="2">
        <f t="shared" si="26"/>
        <v>0</v>
      </c>
      <c r="X301" s="2">
        <f t="shared" si="27"/>
        <v>0</v>
      </c>
      <c r="Y301" s="2">
        <f t="shared" si="29"/>
        <v>0</v>
      </c>
    </row>
    <row r="302" spans="1:25" hidden="1" x14ac:dyDescent="0.25">
      <c r="A302" s="191">
        <f t="shared" si="28"/>
        <v>45591</v>
      </c>
      <c r="B302" s="27" t="s">
        <v>41</v>
      </c>
      <c r="C302" s="18"/>
      <c r="D302" s="32"/>
      <c r="E302" s="4"/>
      <c r="F302" s="43"/>
      <c r="G302" s="67"/>
      <c r="H302" s="67"/>
      <c r="I302" s="79"/>
      <c r="J302" s="52"/>
      <c r="K302" s="79"/>
      <c r="L302" s="95"/>
      <c r="M302" s="80"/>
      <c r="N302" s="79"/>
      <c r="O302" s="82"/>
      <c r="P302" s="96"/>
      <c r="Q302" s="83"/>
      <c r="R302" s="84"/>
      <c r="S302" s="192"/>
      <c r="U302" s="2">
        <f t="shared" si="24"/>
        <v>0</v>
      </c>
      <c r="V302" s="2">
        <f t="shared" si="25"/>
        <v>0</v>
      </c>
      <c r="W302" s="2">
        <f t="shared" si="26"/>
        <v>0</v>
      </c>
      <c r="X302" s="2">
        <f t="shared" si="27"/>
        <v>0</v>
      </c>
      <c r="Y302" s="2">
        <f t="shared" si="29"/>
        <v>0</v>
      </c>
    </row>
    <row r="303" spans="1:25" hidden="1" x14ac:dyDescent="0.25">
      <c r="A303" s="361">
        <f t="shared" si="28"/>
        <v>45592</v>
      </c>
      <c r="B303" s="28" t="s">
        <v>43</v>
      </c>
      <c r="C303" s="21"/>
      <c r="D303" s="33"/>
      <c r="E303" s="6"/>
      <c r="F303" s="44"/>
      <c r="G303" s="68"/>
      <c r="H303" s="68"/>
      <c r="I303" s="87"/>
      <c r="J303" s="53"/>
      <c r="K303" s="87"/>
      <c r="L303" s="97"/>
      <c r="M303" s="88"/>
      <c r="N303" s="87"/>
      <c r="O303" s="90"/>
      <c r="P303" s="98"/>
      <c r="Q303" s="91"/>
      <c r="R303" s="92"/>
      <c r="S303" s="194"/>
      <c r="U303" s="2">
        <f t="shared" si="24"/>
        <v>0</v>
      </c>
      <c r="V303" s="2">
        <f t="shared" si="25"/>
        <v>0</v>
      </c>
      <c r="W303" s="2">
        <f t="shared" si="26"/>
        <v>0</v>
      </c>
      <c r="X303" s="2">
        <f t="shared" si="27"/>
        <v>0</v>
      </c>
      <c r="Y303" s="2">
        <f t="shared" si="29"/>
        <v>0</v>
      </c>
    </row>
    <row r="304" spans="1:25" hidden="1" x14ac:dyDescent="0.25">
      <c r="A304" s="362">
        <f t="shared" si="28"/>
        <v>45593</v>
      </c>
      <c r="B304" s="26" t="s">
        <v>28</v>
      </c>
      <c r="C304" s="17"/>
      <c r="D304" s="31"/>
      <c r="E304" s="60">
        <v>1</v>
      </c>
      <c r="F304" s="66"/>
      <c r="G304" s="46"/>
      <c r="H304" s="8"/>
      <c r="I304" s="71"/>
      <c r="J304" s="51"/>
      <c r="K304" s="71"/>
      <c r="L304" s="93"/>
      <c r="M304" s="72"/>
      <c r="N304" s="73"/>
      <c r="O304" s="74"/>
      <c r="P304" s="71"/>
      <c r="Q304" s="75"/>
      <c r="R304" s="76"/>
      <c r="S304" s="195"/>
      <c r="U304" s="2">
        <f t="shared" si="24"/>
        <v>0</v>
      </c>
      <c r="V304" s="2">
        <f t="shared" si="25"/>
        <v>0</v>
      </c>
      <c r="W304" s="2">
        <f t="shared" si="26"/>
        <v>0</v>
      </c>
      <c r="X304" s="2">
        <f t="shared" si="27"/>
        <v>0</v>
      </c>
      <c r="Y304" s="2">
        <f t="shared" si="29"/>
        <v>0</v>
      </c>
    </row>
    <row r="305" spans="1:25" hidden="1" x14ac:dyDescent="0.25">
      <c r="A305" s="191">
        <f t="shared" si="28"/>
        <v>45594</v>
      </c>
      <c r="B305" s="27" t="s">
        <v>45</v>
      </c>
      <c r="C305" s="18"/>
      <c r="D305" s="32"/>
      <c r="E305" s="61"/>
      <c r="F305" s="67"/>
      <c r="G305" s="47"/>
      <c r="H305" s="9"/>
      <c r="I305" s="79"/>
      <c r="J305" s="52"/>
      <c r="K305" s="79"/>
      <c r="L305" s="95"/>
      <c r="M305" s="80"/>
      <c r="N305" s="81"/>
      <c r="O305" s="82"/>
      <c r="P305" s="79"/>
      <c r="Q305" s="83"/>
      <c r="R305" s="84"/>
      <c r="S305" s="196"/>
      <c r="U305" s="2">
        <f t="shared" si="24"/>
        <v>0</v>
      </c>
      <c r="V305" s="2">
        <f t="shared" si="25"/>
        <v>0</v>
      </c>
      <c r="W305" s="2">
        <f t="shared" si="26"/>
        <v>0</v>
      </c>
      <c r="X305" s="2">
        <f t="shared" si="27"/>
        <v>0</v>
      </c>
      <c r="Y305" s="2">
        <f t="shared" si="29"/>
        <v>0</v>
      </c>
    </row>
    <row r="306" spans="1:25" hidden="1" x14ac:dyDescent="0.25">
      <c r="A306" s="191">
        <f t="shared" si="28"/>
        <v>45595</v>
      </c>
      <c r="B306" s="27" t="s">
        <v>35</v>
      </c>
      <c r="C306" s="18"/>
      <c r="D306" s="32"/>
      <c r="E306" s="61"/>
      <c r="F306" s="67"/>
      <c r="G306" s="47"/>
      <c r="H306" s="9"/>
      <c r="I306" s="79"/>
      <c r="J306" s="52"/>
      <c r="K306" s="79"/>
      <c r="L306" s="95"/>
      <c r="M306" s="80"/>
      <c r="N306" s="81"/>
      <c r="O306" s="82"/>
      <c r="P306" s="79"/>
      <c r="Q306" s="83"/>
      <c r="R306" s="84"/>
      <c r="S306" s="196"/>
      <c r="U306" s="2">
        <f t="shared" si="24"/>
        <v>0</v>
      </c>
      <c r="V306" s="2">
        <f t="shared" si="25"/>
        <v>0</v>
      </c>
      <c r="W306" s="2">
        <f t="shared" si="26"/>
        <v>0</v>
      </c>
      <c r="X306" s="2">
        <f t="shared" si="27"/>
        <v>0</v>
      </c>
      <c r="Y306" s="2">
        <f t="shared" si="29"/>
        <v>0</v>
      </c>
    </row>
    <row r="307" spans="1:25" hidden="1" x14ac:dyDescent="0.25">
      <c r="A307" s="191">
        <f t="shared" si="28"/>
        <v>45596</v>
      </c>
      <c r="B307" s="29" t="s">
        <v>46</v>
      </c>
      <c r="C307" s="18"/>
      <c r="D307" s="32"/>
      <c r="E307" s="61"/>
      <c r="F307" s="67"/>
      <c r="G307" s="47"/>
      <c r="H307" s="9"/>
      <c r="I307" s="79"/>
      <c r="J307" s="52"/>
      <c r="K307" s="79"/>
      <c r="L307" s="95"/>
      <c r="M307" s="80"/>
      <c r="N307" s="81"/>
      <c r="O307" s="82"/>
      <c r="P307" s="79"/>
      <c r="Q307" s="83"/>
      <c r="R307" s="84"/>
      <c r="S307" s="196"/>
      <c r="U307" s="2">
        <f t="shared" si="24"/>
        <v>0</v>
      </c>
      <c r="V307" s="2">
        <f t="shared" si="25"/>
        <v>0</v>
      </c>
      <c r="W307" s="2">
        <f t="shared" si="26"/>
        <v>0</v>
      </c>
      <c r="X307" s="2">
        <f t="shared" si="27"/>
        <v>0</v>
      </c>
      <c r="Y307" s="2">
        <f t="shared" si="29"/>
        <v>0</v>
      </c>
    </row>
    <row r="308" spans="1:25" hidden="1" x14ac:dyDescent="0.25">
      <c r="A308" s="191">
        <f t="shared" si="28"/>
        <v>45597</v>
      </c>
      <c r="B308" s="27" t="s">
        <v>40</v>
      </c>
      <c r="C308" s="18"/>
      <c r="D308" s="32"/>
      <c r="E308" s="61"/>
      <c r="F308" s="67"/>
      <c r="G308" s="47"/>
      <c r="H308" s="9"/>
      <c r="I308" s="79"/>
      <c r="J308" s="52"/>
      <c r="K308" s="79"/>
      <c r="L308" s="95"/>
      <c r="M308" s="80"/>
      <c r="N308" s="81"/>
      <c r="O308" s="82"/>
      <c r="P308" s="79"/>
      <c r="Q308" s="83"/>
      <c r="R308" s="84"/>
      <c r="S308" s="196"/>
      <c r="U308" s="2">
        <f t="shared" si="24"/>
        <v>0</v>
      </c>
      <c r="V308" s="2">
        <f t="shared" si="25"/>
        <v>0</v>
      </c>
      <c r="W308" s="2">
        <f t="shared" si="26"/>
        <v>0</v>
      </c>
      <c r="X308" s="2">
        <f t="shared" si="27"/>
        <v>0</v>
      </c>
      <c r="Y308" s="2">
        <f t="shared" si="29"/>
        <v>0</v>
      </c>
    </row>
    <row r="309" spans="1:25" hidden="1" x14ac:dyDescent="0.25">
      <c r="A309" s="191">
        <f t="shared" si="28"/>
        <v>45598</v>
      </c>
      <c r="B309" s="27" t="s">
        <v>41</v>
      </c>
      <c r="C309" s="18"/>
      <c r="D309" s="32"/>
      <c r="E309" s="61"/>
      <c r="F309" s="67"/>
      <c r="G309" s="47"/>
      <c r="H309" s="9"/>
      <c r="I309" s="79"/>
      <c r="J309" s="52"/>
      <c r="K309" s="79"/>
      <c r="L309" s="95"/>
      <c r="M309" s="80"/>
      <c r="N309" s="81"/>
      <c r="O309" s="82"/>
      <c r="P309" s="79"/>
      <c r="Q309" s="83"/>
      <c r="R309" s="84"/>
      <c r="S309" s="196"/>
      <c r="U309" s="2">
        <f t="shared" si="24"/>
        <v>0</v>
      </c>
      <c r="V309" s="2">
        <f t="shared" si="25"/>
        <v>0</v>
      </c>
      <c r="W309" s="2">
        <f t="shared" si="26"/>
        <v>0</v>
      </c>
      <c r="X309" s="2">
        <f t="shared" si="27"/>
        <v>0</v>
      </c>
      <c r="Y309" s="2">
        <f t="shared" si="29"/>
        <v>0</v>
      </c>
    </row>
    <row r="310" spans="1:25" hidden="1" x14ac:dyDescent="0.25">
      <c r="A310" s="361">
        <f t="shared" si="28"/>
        <v>45599</v>
      </c>
      <c r="B310" s="28" t="s">
        <v>43</v>
      </c>
      <c r="C310" s="21"/>
      <c r="D310" s="33"/>
      <c r="E310" s="62"/>
      <c r="F310" s="68"/>
      <c r="G310" s="48"/>
      <c r="H310" s="10"/>
      <c r="I310" s="87"/>
      <c r="J310" s="53"/>
      <c r="K310" s="87"/>
      <c r="L310" s="97"/>
      <c r="M310" s="88"/>
      <c r="N310" s="89"/>
      <c r="O310" s="90"/>
      <c r="P310" s="87"/>
      <c r="Q310" s="91"/>
      <c r="R310" s="92"/>
      <c r="S310" s="197"/>
      <c r="U310" s="2">
        <f t="shared" si="24"/>
        <v>0</v>
      </c>
      <c r="V310" s="2">
        <f t="shared" si="25"/>
        <v>0</v>
      </c>
      <c r="W310" s="2">
        <f t="shared" si="26"/>
        <v>0</v>
      </c>
      <c r="X310" s="2">
        <f t="shared" si="27"/>
        <v>0</v>
      </c>
      <c r="Y310" s="2">
        <f t="shared" si="29"/>
        <v>0</v>
      </c>
    </row>
    <row r="311" spans="1:25" hidden="1" x14ac:dyDescent="0.25">
      <c r="A311" s="362">
        <f t="shared" si="28"/>
        <v>45600</v>
      </c>
      <c r="B311" s="26" t="s">
        <v>28</v>
      </c>
      <c r="C311" s="17"/>
      <c r="D311" s="31"/>
      <c r="E311" s="60">
        <v>2</v>
      </c>
      <c r="F311" s="66"/>
      <c r="G311" s="66"/>
      <c r="H311" s="8"/>
      <c r="I311" s="69"/>
      <c r="J311" s="51"/>
      <c r="K311" s="70"/>
      <c r="L311" s="71"/>
      <c r="M311" s="72"/>
      <c r="N311" s="71"/>
      <c r="O311" s="74"/>
      <c r="P311" s="71"/>
      <c r="Q311" s="71"/>
      <c r="R311" s="76"/>
      <c r="S311" s="190"/>
      <c r="U311" s="2">
        <f t="shared" si="24"/>
        <v>0</v>
      </c>
      <c r="V311" s="2">
        <f t="shared" si="25"/>
        <v>0</v>
      </c>
      <c r="W311" s="2">
        <f t="shared" si="26"/>
        <v>0</v>
      </c>
      <c r="X311" s="2">
        <f t="shared" si="27"/>
        <v>0</v>
      </c>
      <c r="Y311" s="2">
        <f t="shared" si="29"/>
        <v>0</v>
      </c>
    </row>
    <row r="312" spans="1:25" hidden="1" x14ac:dyDescent="0.25">
      <c r="A312" s="191">
        <f t="shared" si="28"/>
        <v>45601</v>
      </c>
      <c r="B312" s="27" t="s">
        <v>45</v>
      </c>
      <c r="C312" s="18"/>
      <c r="D312" s="32"/>
      <c r="E312" s="61"/>
      <c r="F312" s="67"/>
      <c r="G312" s="67"/>
      <c r="H312" s="9"/>
      <c r="I312" s="77"/>
      <c r="J312" s="52"/>
      <c r="K312" s="78"/>
      <c r="L312" s="79"/>
      <c r="M312" s="80"/>
      <c r="N312" s="79"/>
      <c r="O312" s="82"/>
      <c r="P312" s="79"/>
      <c r="Q312" s="79"/>
      <c r="R312" s="84"/>
      <c r="S312" s="192"/>
      <c r="U312" s="2">
        <f t="shared" si="24"/>
        <v>0</v>
      </c>
      <c r="V312" s="2">
        <f t="shared" si="25"/>
        <v>0</v>
      </c>
      <c r="W312" s="2">
        <f t="shared" si="26"/>
        <v>0</v>
      </c>
      <c r="X312" s="2">
        <f t="shared" si="27"/>
        <v>0</v>
      </c>
      <c r="Y312" s="2">
        <f t="shared" si="29"/>
        <v>0</v>
      </c>
    </row>
    <row r="313" spans="1:25" hidden="1" x14ac:dyDescent="0.25">
      <c r="A313" s="191">
        <f t="shared" si="28"/>
        <v>45602</v>
      </c>
      <c r="B313" s="27" t="s">
        <v>35</v>
      </c>
      <c r="C313" s="18"/>
      <c r="D313" s="32"/>
      <c r="E313" s="61"/>
      <c r="F313" s="67"/>
      <c r="G313" s="67"/>
      <c r="H313" s="9"/>
      <c r="I313" s="77"/>
      <c r="J313" s="52"/>
      <c r="K313" s="78"/>
      <c r="L313" s="79"/>
      <c r="M313" s="80"/>
      <c r="N313" s="79"/>
      <c r="O313" s="82"/>
      <c r="P313" s="79"/>
      <c r="Q313" s="79"/>
      <c r="R313" s="84"/>
      <c r="S313" s="192"/>
      <c r="U313" s="2">
        <f t="shared" si="24"/>
        <v>0</v>
      </c>
      <c r="V313" s="2">
        <f t="shared" si="25"/>
        <v>0</v>
      </c>
      <c r="W313" s="2">
        <f t="shared" si="26"/>
        <v>0</v>
      </c>
      <c r="X313" s="2">
        <f t="shared" si="27"/>
        <v>0</v>
      </c>
      <c r="Y313" s="2">
        <f t="shared" si="29"/>
        <v>0</v>
      </c>
    </row>
    <row r="314" spans="1:25" hidden="1" x14ac:dyDescent="0.25">
      <c r="A314" s="191">
        <f t="shared" si="28"/>
        <v>45603</v>
      </c>
      <c r="B314" s="27" t="s">
        <v>46</v>
      </c>
      <c r="C314" s="18"/>
      <c r="D314" s="32"/>
      <c r="E314" s="61"/>
      <c r="F314" s="67"/>
      <c r="G314" s="67"/>
      <c r="H314" s="9"/>
      <c r="I314" s="77"/>
      <c r="J314" s="52"/>
      <c r="K314" s="78"/>
      <c r="L314" s="79"/>
      <c r="M314" s="80"/>
      <c r="N314" s="79"/>
      <c r="O314" s="82"/>
      <c r="P314" s="79"/>
      <c r="Q314" s="79"/>
      <c r="R314" s="84"/>
      <c r="S314" s="192"/>
      <c r="U314" s="2">
        <f t="shared" si="24"/>
        <v>0</v>
      </c>
      <c r="V314" s="2">
        <f t="shared" si="25"/>
        <v>0</v>
      </c>
      <c r="W314" s="2">
        <f t="shared" si="26"/>
        <v>0</v>
      </c>
      <c r="X314" s="2">
        <f t="shared" si="27"/>
        <v>0</v>
      </c>
      <c r="Y314" s="2">
        <f t="shared" si="29"/>
        <v>0</v>
      </c>
    </row>
    <row r="315" spans="1:25" hidden="1" x14ac:dyDescent="0.25">
      <c r="A315" s="191">
        <f t="shared" si="28"/>
        <v>45604</v>
      </c>
      <c r="B315" s="27" t="s">
        <v>40</v>
      </c>
      <c r="C315" s="18"/>
      <c r="D315" s="32"/>
      <c r="E315" s="61"/>
      <c r="F315" s="67"/>
      <c r="G315" s="67"/>
      <c r="H315" s="9"/>
      <c r="I315" s="77"/>
      <c r="J315" s="52"/>
      <c r="K315" s="78"/>
      <c r="L315" s="79"/>
      <c r="M315" s="80"/>
      <c r="N315" s="79"/>
      <c r="O315" s="82"/>
      <c r="P315" s="79"/>
      <c r="Q315" s="79"/>
      <c r="R315" s="84"/>
      <c r="S315" s="192"/>
      <c r="U315" s="2">
        <f t="shared" si="24"/>
        <v>0</v>
      </c>
      <c r="V315" s="2">
        <f t="shared" si="25"/>
        <v>0</v>
      </c>
      <c r="W315" s="2">
        <f t="shared" si="26"/>
        <v>0</v>
      </c>
      <c r="X315" s="2">
        <f t="shared" si="27"/>
        <v>0</v>
      </c>
      <c r="Y315" s="2">
        <f t="shared" si="29"/>
        <v>0</v>
      </c>
    </row>
    <row r="316" spans="1:25" hidden="1" x14ac:dyDescent="0.25">
      <c r="A316" s="191">
        <f t="shared" si="28"/>
        <v>45605</v>
      </c>
      <c r="B316" s="27" t="s">
        <v>41</v>
      </c>
      <c r="C316" s="18"/>
      <c r="D316" s="32"/>
      <c r="E316" s="61"/>
      <c r="F316" s="67"/>
      <c r="G316" s="67"/>
      <c r="H316" s="9"/>
      <c r="I316" s="77"/>
      <c r="J316" s="52"/>
      <c r="K316" s="78"/>
      <c r="L316" s="79"/>
      <c r="M316" s="80"/>
      <c r="N316" s="79"/>
      <c r="O316" s="82"/>
      <c r="P316" s="79"/>
      <c r="Q316" s="79"/>
      <c r="R316" s="84"/>
      <c r="S316" s="192"/>
      <c r="U316" s="2">
        <f t="shared" si="24"/>
        <v>0</v>
      </c>
      <c r="V316" s="2">
        <f t="shared" si="25"/>
        <v>0</v>
      </c>
      <c r="W316" s="2">
        <f t="shared" si="26"/>
        <v>0</v>
      </c>
      <c r="X316" s="2">
        <f t="shared" si="27"/>
        <v>0</v>
      </c>
      <c r="Y316" s="2">
        <f t="shared" si="29"/>
        <v>0</v>
      </c>
    </row>
    <row r="317" spans="1:25" hidden="1" x14ac:dyDescent="0.25">
      <c r="A317" s="361">
        <f t="shared" si="28"/>
        <v>45606</v>
      </c>
      <c r="B317" s="28" t="s">
        <v>43</v>
      </c>
      <c r="C317" s="21"/>
      <c r="D317" s="33"/>
      <c r="E317" s="62"/>
      <c r="F317" s="68"/>
      <c r="G317" s="68"/>
      <c r="H317" s="10"/>
      <c r="I317" s="85"/>
      <c r="J317" s="53"/>
      <c r="K317" s="86"/>
      <c r="L317" s="87"/>
      <c r="M317" s="88"/>
      <c r="N317" s="87"/>
      <c r="O317" s="90"/>
      <c r="P317" s="87"/>
      <c r="Q317" s="87"/>
      <c r="R317" s="92"/>
      <c r="S317" s="194"/>
      <c r="U317" s="2">
        <f t="shared" si="24"/>
        <v>0</v>
      </c>
      <c r="V317" s="2">
        <f t="shared" si="25"/>
        <v>0</v>
      </c>
      <c r="W317" s="2">
        <f t="shared" si="26"/>
        <v>0</v>
      </c>
      <c r="X317" s="2">
        <f t="shared" si="27"/>
        <v>0</v>
      </c>
      <c r="Y317" s="2">
        <f t="shared" si="29"/>
        <v>0</v>
      </c>
    </row>
    <row r="318" spans="1:25" hidden="1" x14ac:dyDescent="0.25">
      <c r="A318" s="362">
        <f t="shared" si="28"/>
        <v>45607</v>
      </c>
      <c r="B318" s="26" t="s">
        <v>28</v>
      </c>
      <c r="C318" s="17"/>
      <c r="D318" s="31"/>
      <c r="E318" s="4">
        <v>3</v>
      </c>
      <c r="F318" s="42"/>
      <c r="G318" s="46"/>
      <c r="H318" s="66"/>
      <c r="I318" s="69" t="s">
        <v>49</v>
      </c>
      <c r="J318" s="51"/>
      <c r="K318" s="70"/>
      <c r="L318" s="93"/>
      <c r="M318" s="72"/>
      <c r="N318" s="73"/>
      <c r="O318" s="74"/>
      <c r="P318" s="71" t="s">
        <v>44</v>
      </c>
      <c r="Q318" s="71"/>
      <c r="R318" s="71"/>
      <c r="S318" s="195"/>
      <c r="U318" s="2">
        <f t="shared" si="24"/>
        <v>0</v>
      </c>
      <c r="V318" s="2">
        <f t="shared" si="25"/>
        <v>0</v>
      </c>
      <c r="W318" s="2">
        <f t="shared" si="26"/>
        <v>0</v>
      </c>
      <c r="X318" s="2">
        <f t="shared" si="27"/>
        <v>0</v>
      </c>
      <c r="Y318" s="2">
        <f t="shared" si="29"/>
        <v>0</v>
      </c>
    </row>
    <row r="319" spans="1:25" hidden="1" x14ac:dyDescent="0.25">
      <c r="A319" s="191">
        <f t="shared" si="28"/>
        <v>45608</v>
      </c>
      <c r="B319" s="27" t="s">
        <v>45</v>
      </c>
      <c r="C319" s="18"/>
      <c r="D319" s="32"/>
      <c r="E319" s="4"/>
      <c r="F319" s="43"/>
      <c r="G319" s="47"/>
      <c r="H319" s="67"/>
      <c r="I319" s="77" t="s">
        <v>49</v>
      </c>
      <c r="J319" s="52"/>
      <c r="K319" s="78"/>
      <c r="L319" s="95"/>
      <c r="M319" s="80"/>
      <c r="N319" s="81"/>
      <c r="O319" s="82"/>
      <c r="P319" s="79" t="s">
        <v>44</v>
      </c>
      <c r="Q319" s="79"/>
      <c r="R319" s="79"/>
      <c r="S319" s="196"/>
      <c r="U319" s="2">
        <f t="shared" si="24"/>
        <v>0</v>
      </c>
      <c r="V319" s="2">
        <f t="shared" si="25"/>
        <v>0</v>
      </c>
      <c r="W319" s="2">
        <f t="shared" si="26"/>
        <v>0</v>
      </c>
      <c r="X319" s="2">
        <f t="shared" si="27"/>
        <v>0</v>
      </c>
      <c r="Y319" s="2">
        <f t="shared" si="29"/>
        <v>0</v>
      </c>
    </row>
    <row r="320" spans="1:25" hidden="1" x14ac:dyDescent="0.25">
      <c r="A320" s="191">
        <f t="shared" si="28"/>
        <v>45609</v>
      </c>
      <c r="B320" s="27" t="s">
        <v>35</v>
      </c>
      <c r="C320" s="18"/>
      <c r="D320" s="32"/>
      <c r="E320" s="4"/>
      <c r="F320" s="43"/>
      <c r="G320" s="47"/>
      <c r="H320" s="67"/>
      <c r="I320" s="77" t="s">
        <v>49</v>
      </c>
      <c r="J320" s="52"/>
      <c r="K320" s="78"/>
      <c r="L320" s="95"/>
      <c r="M320" s="80"/>
      <c r="N320" s="81"/>
      <c r="O320" s="82"/>
      <c r="P320" s="79" t="s">
        <v>44</v>
      </c>
      <c r="Q320" s="79"/>
      <c r="R320" s="79"/>
      <c r="S320" s="196"/>
      <c r="U320" s="2">
        <f t="shared" si="24"/>
        <v>0</v>
      </c>
      <c r="V320" s="2">
        <f t="shared" si="25"/>
        <v>0</v>
      </c>
      <c r="W320" s="2">
        <f t="shared" si="26"/>
        <v>0</v>
      </c>
      <c r="X320" s="2">
        <f t="shared" si="27"/>
        <v>0</v>
      </c>
      <c r="Y320" s="2">
        <f t="shared" si="29"/>
        <v>0</v>
      </c>
    </row>
    <row r="321" spans="1:25" hidden="1" x14ac:dyDescent="0.25">
      <c r="A321" s="191">
        <f t="shared" si="28"/>
        <v>45610</v>
      </c>
      <c r="B321" s="27" t="s">
        <v>46</v>
      </c>
      <c r="C321" s="18"/>
      <c r="D321" s="32"/>
      <c r="E321" s="4"/>
      <c r="F321" s="43"/>
      <c r="G321" s="47"/>
      <c r="H321" s="67"/>
      <c r="I321" s="79"/>
      <c r="J321" s="52"/>
      <c r="K321" s="78"/>
      <c r="L321" s="95"/>
      <c r="M321" s="80"/>
      <c r="N321" s="81"/>
      <c r="O321" s="82"/>
      <c r="P321" s="79" t="s">
        <v>44</v>
      </c>
      <c r="Q321" s="79"/>
      <c r="R321" s="79"/>
      <c r="S321" s="196"/>
      <c r="U321" s="2">
        <f t="shared" si="24"/>
        <v>0</v>
      </c>
      <c r="V321" s="2">
        <f t="shared" si="25"/>
        <v>0</v>
      </c>
      <c r="W321" s="2">
        <f t="shared" si="26"/>
        <v>0</v>
      </c>
      <c r="X321" s="2">
        <f t="shared" si="27"/>
        <v>0</v>
      </c>
      <c r="Y321" s="2">
        <f t="shared" si="29"/>
        <v>0</v>
      </c>
    </row>
    <row r="322" spans="1:25" hidden="1" x14ac:dyDescent="0.25">
      <c r="A322" s="191">
        <f t="shared" si="28"/>
        <v>45611</v>
      </c>
      <c r="B322" s="27" t="s">
        <v>40</v>
      </c>
      <c r="C322" s="18"/>
      <c r="D322" s="32"/>
      <c r="E322" s="4"/>
      <c r="F322" s="43"/>
      <c r="G322" s="47"/>
      <c r="H322" s="67"/>
      <c r="I322" s="79"/>
      <c r="J322" s="52"/>
      <c r="K322" s="78"/>
      <c r="L322" s="95"/>
      <c r="M322" s="80"/>
      <c r="N322" s="81"/>
      <c r="O322" s="82"/>
      <c r="P322" s="79" t="s">
        <v>44</v>
      </c>
      <c r="Q322" s="79"/>
      <c r="R322" s="79"/>
      <c r="S322" s="196"/>
      <c r="U322" s="2">
        <f t="shared" si="24"/>
        <v>0</v>
      </c>
      <c r="V322" s="2">
        <f t="shared" si="25"/>
        <v>0</v>
      </c>
      <c r="W322" s="2">
        <f t="shared" si="26"/>
        <v>0</v>
      </c>
      <c r="X322" s="2">
        <f t="shared" si="27"/>
        <v>0</v>
      </c>
      <c r="Y322" s="2">
        <f t="shared" si="29"/>
        <v>0</v>
      </c>
    </row>
    <row r="323" spans="1:25" hidden="1" x14ac:dyDescent="0.25">
      <c r="A323" s="191">
        <f t="shared" si="28"/>
        <v>45612</v>
      </c>
      <c r="B323" s="27" t="s">
        <v>41</v>
      </c>
      <c r="C323" s="18"/>
      <c r="D323" s="32"/>
      <c r="E323" s="4"/>
      <c r="F323" s="43"/>
      <c r="G323" s="47"/>
      <c r="H323" s="67"/>
      <c r="I323" s="79"/>
      <c r="J323" s="52"/>
      <c r="K323" s="78"/>
      <c r="L323" s="95"/>
      <c r="M323" s="80"/>
      <c r="N323" s="81"/>
      <c r="O323" s="82"/>
      <c r="P323" s="79"/>
      <c r="Q323" s="79"/>
      <c r="R323" s="79"/>
      <c r="S323" s="196"/>
      <c r="U323" s="2">
        <f t="shared" si="24"/>
        <v>0</v>
      </c>
      <c r="V323" s="2">
        <f t="shared" si="25"/>
        <v>0</v>
      </c>
      <c r="W323" s="2">
        <f t="shared" si="26"/>
        <v>0</v>
      </c>
      <c r="X323" s="2">
        <f t="shared" si="27"/>
        <v>0</v>
      </c>
      <c r="Y323" s="2">
        <f t="shared" si="29"/>
        <v>0</v>
      </c>
    </row>
    <row r="324" spans="1:25" hidden="1" x14ac:dyDescent="0.25">
      <c r="A324" s="191">
        <f t="shared" si="28"/>
        <v>45613</v>
      </c>
      <c r="B324" s="28" t="s">
        <v>43</v>
      </c>
      <c r="C324" s="21"/>
      <c r="D324" s="33"/>
      <c r="E324" s="6"/>
      <c r="F324" s="44"/>
      <c r="G324" s="48"/>
      <c r="H324" s="68"/>
      <c r="I324" s="87"/>
      <c r="J324" s="53"/>
      <c r="K324" s="86"/>
      <c r="L324" s="97"/>
      <c r="M324" s="88"/>
      <c r="N324" s="89"/>
      <c r="O324" s="90"/>
      <c r="P324" s="87"/>
      <c r="Q324" s="87"/>
      <c r="R324" s="87"/>
      <c r="S324" s="197"/>
      <c r="U324" s="2">
        <f t="shared" ref="U324:U366" si="30">COUNTIF(F324:S324,"POD 1")</f>
        <v>0</v>
      </c>
      <c r="V324" s="2">
        <f t="shared" ref="V324:V366" si="31">COUNTIF(F324:S324,"POD 2")</f>
        <v>0</v>
      </c>
      <c r="W324" s="2">
        <f t="shared" ref="W324:W366" si="32">COUNTIF(F324:S324,"Back-up")</f>
        <v>0</v>
      </c>
      <c r="X324" s="2">
        <f t="shared" ref="X324:X366" si="33">COUNTIF(F324:S324,"Outreach")+COUNTIF(F324:S324,"Outreach/QF")</f>
        <v>0</v>
      </c>
      <c r="Y324" s="2">
        <f t="shared" si="29"/>
        <v>0</v>
      </c>
    </row>
    <row r="325" spans="1:25" hidden="1" x14ac:dyDescent="0.25">
      <c r="A325" s="191">
        <f t="shared" ref="A325:A366" si="34">A324+1</f>
        <v>45614</v>
      </c>
      <c r="B325" s="26" t="s">
        <v>28</v>
      </c>
      <c r="C325" s="17"/>
      <c r="D325" s="31"/>
      <c r="E325" s="4">
        <v>4</v>
      </c>
      <c r="F325" s="42"/>
      <c r="G325" s="66"/>
      <c r="H325" s="66"/>
      <c r="I325" s="71"/>
      <c r="J325" s="51"/>
      <c r="K325" s="71"/>
      <c r="L325" s="93"/>
      <c r="M325" s="72"/>
      <c r="N325" s="71"/>
      <c r="O325" s="74"/>
      <c r="P325" s="94"/>
      <c r="Q325" s="75"/>
      <c r="R325" s="76"/>
      <c r="S325" s="190"/>
      <c r="U325" s="2">
        <f t="shared" si="30"/>
        <v>0</v>
      </c>
      <c r="V325" s="2">
        <f t="shared" si="31"/>
        <v>0</v>
      </c>
      <c r="W325" s="2">
        <f t="shared" si="32"/>
        <v>0</v>
      </c>
      <c r="X325" s="2">
        <f t="shared" si="33"/>
        <v>0</v>
      </c>
      <c r="Y325" s="2">
        <f t="shared" ref="Y325:Y366" si="35">COUNTIF(F325:S325,"CST")</f>
        <v>0</v>
      </c>
    </row>
    <row r="326" spans="1:25" hidden="1" x14ac:dyDescent="0.25">
      <c r="A326" s="191">
        <f t="shared" si="34"/>
        <v>45615</v>
      </c>
      <c r="B326" s="27" t="s">
        <v>45</v>
      </c>
      <c r="C326" s="18"/>
      <c r="D326" s="32"/>
      <c r="E326" s="4"/>
      <c r="F326" s="43"/>
      <c r="G326" s="67"/>
      <c r="H326" s="67"/>
      <c r="I326" s="79"/>
      <c r="J326" s="52"/>
      <c r="K326" s="79"/>
      <c r="L326" s="95"/>
      <c r="M326" s="80"/>
      <c r="N326" s="79"/>
      <c r="O326" s="82"/>
      <c r="P326" s="96"/>
      <c r="Q326" s="83"/>
      <c r="R326" s="84"/>
      <c r="S326" s="192"/>
      <c r="U326" s="2">
        <f t="shared" si="30"/>
        <v>0</v>
      </c>
      <c r="V326" s="2">
        <f t="shared" si="31"/>
        <v>0</v>
      </c>
      <c r="W326" s="2">
        <f t="shared" si="32"/>
        <v>0</v>
      </c>
      <c r="X326" s="2">
        <f t="shared" si="33"/>
        <v>0</v>
      </c>
      <c r="Y326" s="2">
        <f t="shared" si="35"/>
        <v>0</v>
      </c>
    </row>
    <row r="327" spans="1:25" hidden="1" x14ac:dyDescent="0.25">
      <c r="A327" s="191">
        <f t="shared" si="34"/>
        <v>45616</v>
      </c>
      <c r="B327" s="27" t="s">
        <v>35</v>
      </c>
      <c r="C327" s="18"/>
      <c r="D327" s="32"/>
      <c r="E327" s="4"/>
      <c r="F327" s="43"/>
      <c r="G327" s="67"/>
      <c r="H327" s="67"/>
      <c r="I327" s="79"/>
      <c r="J327" s="52"/>
      <c r="K327" s="79"/>
      <c r="L327" s="95"/>
      <c r="M327" s="80"/>
      <c r="N327" s="79"/>
      <c r="O327" s="82"/>
      <c r="P327" s="96"/>
      <c r="Q327" s="83"/>
      <c r="R327" s="84"/>
      <c r="S327" s="192"/>
      <c r="U327" s="2">
        <f t="shared" si="30"/>
        <v>0</v>
      </c>
      <c r="V327" s="2">
        <f t="shared" si="31"/>
        <v>0</v>
      </c>
      <c r="W327" s="2">
        <f t="shared" si="32"/>
        <v>0</v>
      </c>
      <c r="X327" s="2">
        <f t="shared" si="33"/>
        <v>0</v>
      </c>
      <c r="Y327" s="2">
        <f t="shared" si="35"/>
        <v>0</v>
      </c>
    </row>
    <row r="328" spans="1:25" hidden="1" x14ac:dyDescent="0.25">
      <c r="A328" s="191">
        <f t="shared" si="34"/>
        <v>45617</v>
      </c>
      <c r="B328" s="27" t="s">
        <v>46</v>
      </c>
      <c r="C328" s="18"/>
      <c r="D328" s="32"/>
      <c r="E328" s="4"/>
      <c r="F328" s="43"/>
      <c r="G328" s="67"/>
      <c r="H328" s="67"/>
      <c r="I328" s="79"/>
      <c r="J328" s="52"/>
      <c r="K328" s="79"/>
      <c r="L328" s="95"/>
      <c r="M328" s="80"/>
      <c r="N328" s="79"/>
      <c r="O328" s="82"/>
      <c r="P328" s="96"/>
      <c r="Q328" s="83"/>
      <c r="R328" s="84"/>
      <c r="S328" s="192"/>
      <c r="U328" s="2">
        <f t="shared" si="30"/>
        <v>0</v>
      </c>
      <c r="V328" s="2">
        <f t="shared" si="31"/>
        <v>0</v>
      </c>
      <c r="W328" s="2">
        <f t="shared" si="32"/>
        <v>0</v>
      </c>
      <c r="X328" s="2">
        <f t="shared" si="33"/>
        <v>0</v>
      </c>
      <c r="Y328" s="2">
        <f t="shared" si="35"/>
        <v>0</v>
      </c>
    </row>
    <row r="329" spans="1:25" hidden="1" x14ac:dyDescent="0.25">
      <c r="A329" s="191">
        <f t="shared" si="34"/>
        <v>45618</v>
      </c>
      <c r="B329" s="27" t="s">
        <v>40</v>
      </c>
      <c r="C329" s="18"/>
      <c r="D329" s="32"/>
      <c r="E329" s="4"/>
      <c r="F329" s="43"/>
      <c r="G329" s="67"/>
      <c r="H329" s="67"/>
      <c r="I329" s="79"/>
      <c r="J329" s="52"/>
      <c r="K329" s="79"/>
      <c r="L329" s="95"/>
      <c r="M329" s="80"/>
      <c r="N329" s="79"/>
      <c r="O329" s="82"/>
      <c r="P329" s="96"/>
      <c r="Q329" s="83"/>
      <c r="R329" s="84"/>
      <c r="S329" s="192"/>
      <c r="U329" s="2">
        <f t="shared" si="30"/>
        <v>0</v>
      </c>
      <c r="V329" s="2">
        <f t="shared" si="31"/>
        <v>0</v>
      </c>
      <c r="W329" s="2">
        <f t="shared" si="32"/>
        <v>0</v>
      </c>
      <c r="X329" s="2">
        <f t="shared" si="33"/>
        <v>0</v>
      </c>
      <c r="Y329" s="2">
        <f t="shared" si="35"/>
        <v>0</v>
      </c>
    </row>
    <row r="330" spans="1:25" hidden="1" x14ac:dyDescent="0.25">
      <c r="A330" s="191">
        <f t="shared" si="34"/>
        <v>45619</v>
      </c>
      <c r="B330" s="27" t="s">
        <v>41</v>
      </c>
      <c r="C330" s="18"/>
      <c r="D330" s="32"/>
      <c r="E330" s="4"/>
      <c r="F330" s="43"/>
      <c r="G330" s="67"/>
      <c r="H330" s="67"/>
      <c r="I330" s="79"/>
      <c r="J330" s="52"/>
      <c r="K330" s="79"/>
      <c r="L330" s="95"/>
      <c r="M330" s="80"/>
      <c r="N330" s="79"/>
      <c r="O330" s="82"/>
      <c r="P330" s="96"/>
      <c r="Q330" s="83"/>
      <c r="R330" s="84"/>
      <c r="S330" s="192"/>
      <c r="U330" s="2">
        <f t="shared" si="30"/>
        <v>0</v>
      </c>
      <c r="V330" s="2">
        <f t="shared" si="31"/>
        <v>0</v>
      </c>
      <c r="W330" s="2">
        <f t="shared" si="32"/>
        <v>0</v>
      </c>
      <c r="X330" s="2">
        <f t="shared" si="33"/>
        <v>0</v>
      </c>
      <c r="Y330" s="2">
        <f t="shared" si="35"/>
        <v>0</v>
      </c>
    </row>
    <row r="331" spans="1:25" hidden="1" x14ac:dyDescent="0.25">
      <c r="A331" s="193">
        <f t="shared" si="34"/>
        <v>45620</v>
      </c>
      <c r="B331" s="28" t="s">
        <v>43</v>
      </c>
      <c r="C331" s="21"/>
      <c r="D331" s="33"/>
      <c r="E331" s="6"/>
      <c r="F331" s="44"/>
      <c r="G331" s="68"/>
      <c r="H331" s="68"/>
      <c r="I331" s="87"/>
      <c r="J331" s="53"/>
      <c r="K331" s="87"/>
      <c r="L331" s="97"/>
      <c r="M331" s="88"/>
      <c r="N331" s="87"/>
      <c r="O331" s="90"/>
      <c r="P331" s="98"/>
      <c r="Q331" s="91"/>
      <c r="R331" s="92"/>
      <c r="S331" s="194"/>
      <c r="U331" s="2">
        <f t="shared" si="30"/>
        <v>0</v>
      </c>
      <c r="V331" s="2">
        <f t="shared" si="31"/>
        <v>0</v>
      </c>
      <c r="W331" s="2">
        <f t="shared" si="32"/>
        <v>0</v>
      </c>
      <c r="X331" s="2">
        <f t="shared" si="33"/>
        <v>0</v>
      </c>
      <c r="Y331" s="2">
        <f t="shared" si="35"/>
        <v>0</v>
      </c>
    </row>
    <row r="332" spans="1:25" hidden="1" x14ac:dyDescent="0.25">
      <c r="A332" s="189">
        <f t="shared" si="34"/>
        <v>45621</v>
      </c>
      <c r="B332" s="26" t="s">
        <v>28</v>
      </c>
      <c r="C332" s="17"/>
      <c r="D332" s="31"/>
      <c r="E332" s="60">
        <v>1</v>
      </c>
      <c r="F332" s="66"/>
      <c r="G332" s="46"/>
      <c r="H332" s="8"/>
      <c r="I332" s="71"/>
      <c r="J332" s="51"/>
      <c r="K332" s="71"/>
      <c r="L332" s="93"/>
      <c r="M332" s="72"/>
      <c r="N332" s="73"/>
      <c r="O332" s="74"/>
      <c r="P332" s="71"/>
      <c r="Q332" s="75"/>
      <c r="R332" s="76"/>
      <c r="S332" s="195"/>
      <c r="U332" s="2">
        <f t="shared" si="30"/>
        <v>0</v>
      </c>
      <c r="V332" s="2">
        <f t="shared" si="31"/>
        <v>0</v>
      </c>
      <c r="W332" s="2">
        <f t="shared" si="32"/>
        <v>0</v>
      </c>
      <c r="X332" s="2">
        <f t="shared" si="33"/>
        <v>0</v>
      </c>
      <c r="Y332" s="2">
        <f t="shared" si="35"/>
        <v>0</v>
      </c>
    </row>
    <row r="333" spans="1:25" hidden="1" x14ac:dyDescent="0.25">
      <c r="A333" s="191">
        <f t="shared" si="34"/>
        <v>45622</v>
      </c>
      <c r="B333" s="27" t="s">
        <v>45</v>
      </c>
      <c r="C333" s="18"/>
      <c r="D333" s="32"/>
      <c r="E333" s="61"/>
      <c r="F333" s="67"/>
      <c r="G333" s="47"/>
      <c r="H333" s="9"/>
      <c r="I333" s="79"/>
      <c r="J333" s="52"/>
      <c r="K333" s="79"/>
      <c r="L333" s="95"/>
      <c r="M333" s="80"/>
      <c r="N333" s="81"/>
      <c r="O333" s="82"/>
      <c r="P333" s="79"/>
      <c r="Q333" s="83"/>
      <c r="R333" s="84"/>
      <c r="S333" s="196"/>
      <c r="U333" s="2">
        <f t="shared" si="30"/>
        <v>0</v>
      </c>
      <c r="V333" s="2">
        <f t="shared" si="31"/>
        <v>0</v>
      </c>
      <c r="W333" s="2">
        <f t="shared" si="32"/>
        <v>0</v>
      </c>
      <c r="X333" s="2">
        <f t="shared" si="33"/>
        <v>0</v>
      </c>
      <c r="Y333" s="2">
        <f t="shared" si="35"/>
        <v>0</v>
      </c>
    </row>
    <row r="334" spans="1:25" hidden="1" x14ac:dyDescent="0.25">
      <c r="A334" s="191">
        <f t="shared" si="34"/>
        <v>45623</v>
      </c>
      <c r="B334" s="27" t="s">
        <v>35</v>
      </c>
      <c r="C334" s="18"/>
      <c r="D334" s="32"/>
      <c r="E334" s="61"/>
      <c r="F334" s="67"/>
      <c r="G334" s="47"/>
      <c r="H334" s="9"/>
      <c r="I334" s="79"/>
      <c r="J334" s="52"/>
      <c r="K334" s="79"/>
      <c r="L334" s="95"/>
      <c r="M334" s="80"/>
      <c r="N334" s="81"/>
      <c r="O334" s="82"/>
      <c r="P334" s="79"/>
      <c r="Q334" s="83"/>
      <c r="R334" s="84"/>
      <c r="S334" s="196"/>
      <c r="U334" s="2">
        <f t="shared" si="30"/>
        <v>0</v>
      </c>
      <c r="V334" s="2">
        <f t="shared" si="31"/>
        <v>0</v>
      </c>
      <c r="W334" s="2">
        <f t="shared" si="32"/>
        <v>0</v>
      </c>
      <c r="X334" s="2">
        <f t="shared" si="33"/>
        <v>0</v>
      </c>
      <c r="Y334" s="2">
        <f t="shared" si="35"/>
        <v>0</v>
      </c>
    </row>
    <row r="335" spans="1:25" hidden="1" x14ac:dyDescent="0.25">
      <c r="A335" s="191">
        <f t="shared" si="34"/>
        <v>45624</v>
      </c>
      <c r="B335" s="29" t="s">
        <v>46</v>
      </c>
      <c r="C335" s="18"/>
      <c r="D335" s="32"/>
      <c r="E335" s="61"/>
      <c r="F335" s="67"/>
      <c r="G335" s="47"/>
      <c r="H335" s="9"/>
      <c r="I335" s="79"/>
      <c r="J335" s="52"/>
      <c r="K335" s="79"/>
      <c r="L335" s="95"/>
      <c r="M335" s="80"/>
      <c r="N335" s="81"/>
      <c r="O335" s="82"/>
      <c r="P335" s="79"/>
      <c r="Q335" s="83"/>
      <c r="R335" s="84"/>
      <c r="S335" s="196"/>
      <c r="U335" s="2">
        <f t="shared" si="30"/>
        <v>0</v>
      </c>
      <c r="V335" s="2">
        <f t="shared" si="31"/>
        <v>0</v>
      </c>
      <c r="W335" s="2">
        <f t="shared" si="32"/>
        <v>0</v>
      </c>
      <c r="X335" s="2">
        <f t="shared" si="33"/>
        <v>0</v>
      </c>
      <c r="Y335" s="2">
        <f t="shared" si="35"/>
        <v>0</v>
      </c>
    </row>
    <row r="336" spans="1:25" hidden="1" x14ac:dyDescent="0.25">
      <c r="A336" s="191">
        <f t="shared" si="34"/>
        <v>45625</v>
      </c>
      <c r="B336" s="27" t="s">
        <v>40</v>
      </c>
      <c r="C336" s="18"/>
      <c r="D336" s="32"/>
      <c r="E336" s="61"/>
      <c r="F336" s="67"/>
      <c r="G336" s="47"/>
      <c r="H336" s="9"/>
      <c r="I336" s="79"/>
      <c r="J336" s="52"/>
      <c r="K336" s="79"/>
      <c r="L336" s="95"/>
      <c r="M336" s="80"/>
      <c r="N336" s="81"/>
      <c r="O336" s="82"/>
      <c r="P336" s="79"/>
      <c r="Q336" s="83"/>
      <c r="R336" s="84"/>
      <c r="S336" s="196"/>
      <c r="U336" s="2">
        <f t="shared" si="30"/>
        <v>0</v>
      </c>
      <c r="V336" s="2">
        <f t="shared" si="31"/>
        <v>0</v>
      </c>
      <c r="W336" s="2">
        <f t="shared" si="32"/>
        <v>0</v>
      </c>
      <c r="X336" s="2">
        <f t="shared" si="33"/>
        <v>0</v>
      </c>
      <c r="Y336" s="2">
        <f t="shared" si="35"/>
        <v>0</v>
      </c>
    </row>
    <row r="337" spans="1:25" hidden="1" x14ac:dyDescent="0.25">
      <c r="A337" s="191">
        <f t="shared" si="34"/>
        <v>45626</v>
      </c>
      <c r="B337" s="27" t="s">
        <v>41</v>
      </c>
      <c r="C337" s="18"/>
      <c r="D337" s="32"/>
      <c r="E337" s="61"/>
      <c r="F337" s="67"/>
      <c r="G337" s="47"/>
      <c r="H337" s="9"/>
      <c r="I337" s="79"/>
      <c r="J337" s="52"/>
      <c r="K337" s="79"/>
      <c r="L337" s="95"/>
      <c r="M337" s="80"/>
      <c r="N337" s="81"/>
      <c r="O337" s="82"/>
      <c r="P337" s="79"/>
      <c r="Q337" s="83"/>
      <c r="R337" s="84"/>
      <c r="S337" s="196"/>
      <c r="U337" s="2">
        <f t="shared" si="30"/>
        <v>0</v>
      </c>
      <c r="V337" s="2">
        <f t="shared" si="31"/>
        <v>0</v>
      </c>
      <c r="W337" s="2">
        <f t="shared" si="32"/>
        <v>0</v>
      </c>
      <c r="X337" s="2">
        <f t="shared" si="33"/>
        <v>0</v>
      </c>
      <c r="Y337" s="2">
        <f t="shared" si="35"/>
        <v>0</v>
      </c>
    </row>
    <row r="338" spans="1:25" hidden="1" x14ac:dyDescent="0.25">
      <c r="A338" s="361">
        <f t="shared" si="34"/>
        <v>45627</v>
      </c>
      <c r="B338" s="28" t="s">
        <v>43</v>
      </c>
      <c r="C338" s="21"/>
      <c r="D338" s="33"/>
      <c r="E338" s="62"/>
      <c r="F338" s="68"/>
      <c r="G338" s="48"/>
      <c r="H338" s="10"/>
      <c r="I338" s="87"/>
      <c r="J338" s="53"/>
      <c r="K338" s="87"/>
      <c r="L338" s="97"/>
      <c r="M338" s="88"/>
      <c r="N338" s="89"/>
      <c r="O338" s="90"/>
      <c r="P338" s="87"/>
      <c r="Q338" s="91"/>
      <c r="R338" s="92"/>
      <c r="S338" s="197"/>
      <c r="U338" s="2">
        <f t="shared" si="30"/>
        <v>0</v>
      </c>
      <c r="V338" s="2">
        <f t="shared" si="31"/>
        <v>0</v>
      </c>
      <c r="W338" s="2">
        <f t="shared" si="32"/>
        <v>0</v>
      </c>
      <c r="X338" s="2">
        <f t="shared" si="33"/>
        <v>0</v>
      </c>
      <c r="Y338" s="2">
        <f t="shared" si="35"/>
        <v>0</v>
      </c>
    </row>
    <row r="339" spans="1:25" hidden="1" x14ac:dyDescent="0.25">
      <c r="A339" s="362">
        <f t="shared" si="34"/>
        <v>45628</v>
      </c>
      <c r="B339" s="26" t="s">
        <v>28</v>
      </c>
      <c r="C339" s="17"/>
      <c r="D339" s="31"/>
      <c r="E339" s="60">
        <v>2</v>
      </c>
      <c r="F339" s="66"/>
      <c r="G339" s="66"/>
      <c r="H339" s="8"/>
      <c r="I339" s="69"/>
      <c r="J339" s="51"/>
      <c r="K339" s="70"/>
      <c r="L339" s="71"/>
      <c r="M339" s="72"/>
      <c r="N339" s="71"/>
      <c r="O339" s="74"/>
      <c r="P339" s="71"/>
      <c r="Q339" s="71"/>
      <c r="R339" s="76"/>
      <c r="S339" s="190"/>
      <c r="U339" s="2">
        <f t="shared" si="30"/>
        <v>0</v>
      </c>
      <c r="V339" s="2">
        <f t="shared" si="31"/>
        <v>0</v>
      </c>
      <c r="W339" s="2">
        <f t="shared" si="32"/>
        <v>0</v>
      </c>
      <c r="X339" s="2">
        <f t="shared" si="33"/>
        <v>0</v>
      </c>
      <c r="Y339" s="2">
        <f t="shared" si="35"/>
        <v>0</v>
      </c>
    </row>
    <row r="340" spans="1:25" hidden="1" x14ac:dyDescent="0.25">
      <c r="A340" s="191">
        <f t="shared" si="34"/>
        <v>45629</v>
      </c>
      <c r="B340" s="27" t="s">
        <v>45</v>
      </c>
      <c r="C340" s="18"/>
      <c r="D340" s="32"/>
      <c r="E340" s="61"/>
      <c r="F340" s="67"/>
      <c r="G340" s="67"/>
      <c r="H340" s="9"/>
      <c r="I340" s="77"/>
      <c r="J340" s="52"/>
      <c r="K340" s="78"/>
      <c r="L340" s="79"/>
      <c r="M340" s="80"/>
      <c r="N340" s="79"/>
      <c r="O340" s="82"/>
      <c r="P340" s="79"/>
      <c r="Q340" s="79"/>
      <c r="R340" s="84"/>
      <c r="S340" s="192"/>
      <c r="U340" s="2">
        <f t="shared" si="30"/>
        <v>0</v>
      </c>
      <c r="V340" s="2">
        <f t="shared" si="31"/>
        <v>0</v>
      </c>
      <c r="W340" s="2">
        <f t="shared" si="32"/>
        <v>0</v>
      </c>
      <c r="X340" s="2">
        <f t="shared" si="33"/>
        <v>0</v>
      </c>
      <c r="Y340" s="2">
        <f t="shared" si="35"/>
        <v>0</v>
      </c>
    </row>
    <row r="341" spans="1:25" hidden="1" x14ac:dyDescent="0.25">
      <c r="A341" s="191">
        <f t="shared" si="34"/>
        <v>45630</v>
      </c>
      <c r="B341" s="27" t="s">
        <v>35</v>
      </c>
      <c r="C341" s="18"/>
      <c r="D341" s="32"/>
      <c r="E341" s="61"/>
      <c r="F341" s="67"/>
      <c r="G341" s="67"/>
      <c r="H341" s="9"/>
      <c r="I341" s="77"/>
      <c r="J341" s="52"/>
      <c r="K341" s="78"/>
      <c r="L341" s="79"/>
      <c r="M341" s="80"/>
      <c r="N341" s="79"/>
      <c r="O341" s="82"/>
      <c r="P341" s="79"/>
      <c r="Q341" s="79"/>
      <c r="R341" s="84"/>
      <c r="S341" s="192"/>
      <c r="U341" s="2">
        <f t="shared" si="30"/>
        <v>0</v>
      </c>
      <c r="V341" s="2">
        <f t="shared" si="31"/>
        <v>0</v>
      </c>
      <c r="W341" s="2">
        <f t="shared" si="32"/>
        <v>0</v>
      </c>
      <c r="X341" s="2">
        <f t="shared" si="33"/>
        <v>0</v>
      </c>
      <c r="Y341" s="2">
        <f t="shared" si="35"/>
        <v>0</v>
      </c>
    </row>
    <row r="342" spans="1:25" hidden="1" x14ac:dyDescent="0.25">
      <c r="A342" s="191">
        <f t="shared" si="34"/>
        <v>45631</v>
      </c>
      <c r="B342" s="27" t="s">
        <v>46</v>
      </c>
      <c r="C342" s="18"/>
      <c r="D342" s="32"/>
      <c r="E342" s="61"/>
      <c r="F342" s="67"/>
      <c r="G342" s="67"/>
      <c r="H342" s="9"/>
      <c r="I342" s="77"/>
      <c r="J342" s="52"/>
      <c r="K342" s="78"/>
      <c r="L342" s="79"/>
      <c r="M342" s="80"/>
      <c r="N342" s="79"/>
      <c r="O342" s="82"/>
      <c r="P342" s="79"/>
      <c r="Q342" s="79"/>
      <c r="R342" s="84"/>
      <c r="S342" s="192"/>
      <c r="U342" s="2">
        <f t="shared" si="30"/>
        <v>0</v>
      </c>
      <c r="V342" s="2">
        <f t="shared" si="31"/>
        <v>0</v>
      </c>
      <c r="W342" s="2">
        <f t="shared" si="32"/>
        <v>0</v>
      </c>
      <c r="X342" s="2">
        <f t="shared" si="33"/>
        <v>0</v>
      </c>
      <c r="Y342" s="2">
        <f t="shared" si="35"/>
        <v>0</v>
      </c>
    </row>
    <row r="343" spans="1:25" hidden="1" x14ac:dyDescent="0.25">
      <c r="A343" s="191">
        <f t="shared" si="34"/>
        <v>45632</v>
      </c>
      <c r="B343" s="27" t="s">
        <v>40</v>
      </c>
      <c r="C343" s="18"/>
      <c r="D343" s="32"/>
      <c r="E343" s="61"/>
      <c r="F343" s="67"/>
      <c r="G343" s="67"/>
      <c r="H343" s="9"/>
      <c r="I343" s="77"/>
      <c r="J343" s="52"/>
      <c r="K343" s="78"/>
      <c r="L343" s="79"/>
      <c r="M343" s="80"/>
      <c r="N343" s="79"/>
      <c r="O343" s="82"/>
      <c r="P343" s="79"/>
      <c r="Q343" s="79"/>
      <c r="R343" s="84"/>
      <c r="S343" s="192"/>
      <c r="U343" s="2">
        <f t="shared" si="30"/>
        <v>0</v>
      </c>
      <c r="V343" s="2">
        <f t="shared" si="31"/>
        <v>0</v>
      </c>
      <c r="W343" s="2">
        <f t="shared" si="32"/>
        <v>0</v>
      </c>
      <c r="X343" s="2">
        <f t="shared" si="33"/>
        <v>0</v>
      </c>
      <c r="Y343" s="2">
        <f t="shared" si="35"/>
        <v>0</v>
      </c>
    </row>
    <row r="344" spans="1:25" hidden="1" x14ac:dyDescent="0.25">
      <c r="A344" s="191">
        <f t="shared" si="34"/>
        <v>45633</v>
      </c>
      <c r="B344" s="27" t="s">
        <v>41</v>
      </c>
      <c r="C344" s="18"/>
      <c r="D344" s="32"/>
      <c r="E344" s="61"/>
      <c r="F344" s="67"/>
      <c r="G344" s="67"/>
      <c r="H344" s="9"/>
      <c r="I344" s="77"/>
      <c r="J344" s="52"/>
      <c r="K344" s="78"/>
      <c r="L344" s="79"/>
      <c r="M344" s="80"/>
      <c r="N344" s="79"/>
      <c r="O344" s="82"/>
      <c r="P344" s="79"/>
      <c r="Q344" s="79"/>
      <c r="R344" s="84"/>
      <c r="S344" s="192"/>
      <c r="U344" s="2">
        <f t="shared" si="30"/>
        <v>0</v>
      </c>
      <c r="V344" s="2">
        <f t="shared" si="31"/>
        <v>0</v>
      </c>
      <c r="W344" s="2">
        <f t="shared" si="32"/>
        <v>0</v>
      </c>
      <c r="X344" s="2">
        <f t="shared" si="33"/>
        <v>0</v>
      </c>
      <c r="Y344" s="2">
        <f t="shared" si="35"/>
        <v>0</v>
      </c>
    </row>
    <row r="345" spans="1:25" hidden="1" x14ac:dyDescent="0.25">
      <c r="A345" s="361">
        <f t="shared" si="34"/>
        <v>45634</v>
      </c>
      <c r="B345" s="28" t="s">
        <v>43</v>
      </c>
      <c r="C345" s="21"/>
      <c r="D345" s="33"/>
      <c r="E345" s="62"/>
      <c r="F345" s="68"/>
      <c r="G345" s="68"/>
      <c r="H345" s="10"/>
      <c r="I345" s="85"/>
      <c r="J345" s="53"/>
      <c r="K345" s="86"/>
      <c r="L345" s="87"/>
      <c r="M345" s="88"/>
      <c r="N345" s="87"/>
      <c r="O345" s="90"/>
      <c r="P345" s="87"/>
      <c r="Q345" s="87"/>
      <c r="R345" s="92"/>
      <c r="S345" s="194"/>
      <c r="U345" s="2">
        <f t="shared" si="30"/>
        <v>0</v>
      </c>
      <c r="V345" s="2">
        <f t="shared" si="31"/>
        <v>0</v>
      </c>
      <c r="W345" s="2">
        <f t="shared" si="32"/>
        <v>0</v>
      </c>
      <c r="X345" s="2">
        <f t="shared" si="33"/>
        <v>0</v>
      </c>
      <c r="Y345" s="2">
        <f t="shared" si="35"/>
        <v>0</v>
      </c>
    </row>
    <row r="346" spans="1:25" hidden="1" x14ac:dyDescent="0.25">
      <c r="A346" s="362">
        <f t="shared" si="34"/>
        <v>45635</v>
      </c>
      <c r="B346" s="26" t="s">
        <v>28</v>
      </c>
      <c r="C346" s="17"/>
      <c r="D346" s="31"/>
      <c r="E346" s="4">
        <v>3</v>
      </c>
      <c r="F346" s="42"/>
      <c r="G346" s="46"/>
      <c r="H346" s="66"/>
      <c r="I346" s="69" t="s">
        <v>49</v>
      </c>
      <c r="J346" s="51"/>
      <c r="K346" s="70"/>
      <c r="L346" s="93"/>
      <c r="M346" s="72"/>
      <c r="N346" s="73"/>
      <c r="O346" s="74"/>
      <c r="P346" s="71" t="s">
        <v>44</v>
      </c>
      <c r="Q346" s="71"/>
      <c r="R346" s="71"/>
      <c r="S346" s="195"/>
      <c r="U346" s="2">
        <f t="shared" si="30"/>
        <v>0</v>
      </c>
      <c r="V346" s="2">
        <f t="shared" si="31"/>
        <v>0</v>
      </c>
      <c r="W346" s="2">
        <f t="shared" si="32"/>
        <v>0</v>
      </c>
      <c r="X346" s="2">
        <f t="shared" si="33"/>
        <v>0</v>
      </c>
      <c r="Y346" s="2">
        <f t="shared" si="35"/>
        <v>0</v>
      </c>
    </row>
    <row r="347" spans="1:25" hidden="1" x14ac:dyDescent="0.25">
      <c r="A347" s="191">
        <f t="shared" si="34"/>
        <v>45636</v>
      </c>
      <c r="B347" s="27" t="s">
        <v>45</v>
      </c>
      <c r="C347" s="18"/>
      <c r="D347" s="32"/>
      <c r="E347" s="4"/>
      <c r="F347" s="43"/>
      <c r="G347" s="47"/>
      <c r="H347" s="67"/>
      <c r="I347" s="77" t="s">
        <v>49</v>
      </c>
      <c r="J347" s="52"/>
      <c r="K347" s="78"/>
      <c r="L347" s="95"/>
      <c r="M347" s="80"/>
      <c r="N347" s="81"/>
      <c r="O347" s="82"/>
      <c r="P347" s="79" t="s">
        <v>44</v>
      </c>
      <c r="Q347" s="79"/>
      <c r="R347" s="79"/>
      <c r="S347" s="196"/>
      <c r="U347" s="2">
        <f t="shared" si="30"/>
        <v>0</v>
      </c>
      <c r="V347" s="2">
        <f t="shared" si="31"/>
        <v>0</v>
      </c>
      <c r="W347" s="2">
        <f t="shared" si="32"/>
        <v>0</v>
      </c>
      <c r="X347" s="2">
        <f t="shared" si="33"/>
        <v>0</v>
      </c>
      <c r="Y347" s="2">
        <f t="shared" si="35"/>
        <v>0</v>
      </c>
    </row>
    <row r="348" spans="1:25" hidden="1" x14ac:dyDescent="0.25">
      <c r="A348" s="191">
        <f t="shared" si="34"/>
        <v>45637</v>
      </c>
      <c r="B348" s="27" t="s">
        <v>35</v>
      </c>
      <c r="C348" s="18"/>
      <c r="D348" s="32"/>
      <c r="E348" s="4"/>
      <c r="F348" s="43"/>
      <c r="G348" s="47"/>
      <c r="H348" s="67"/>
      <c r="I348" s="77" t="s">
        <v>49</v>
      </c>
      <c r="J348" s="52"/>
      <c r="K348" s="78"/>
      <c r="L348" s="95"/>
      <c r="M348" s="80"/>
      <c r="N348" s="81"/>
      <c r="O348" s="82"/>
      <c r="P348" s="79" t="s">
        <v>44</v>
      </c>
      <c r="Q348" s="79"/>
      <c r="R348" s="79"/>
      <c r="S348" s="196"/>
      <c r="U348" s="2">
        <f t="shared" si="30"/>
        <v>0</v>
      </c>
      <c r="V348" s="2">
        <f t="shared" si="31"/>
        <v>0</v>
      </c>
      <c r="W348" s="2">
        <f t="shared" si="32"/>
        <v>0</v>
      </c>
      <c r="X348" s="2">
        <f t="shared" si="33"/>
        <v>0</v>
      </c>
      <c r="Y348" s="2">
        <f t="shared" si="35"/>
        <v>0</v>
      </c>
    </row>
    <row r="349" spans="1:25" hidden="1" x14ac:dyDescent="0.25">
      <c r="A349" s="191">
        <f t="shared" si="34"/>
        <v>45638</v>
      </c>
      <c r="B349" s="27" t="s">
        <v>46</v>
      </c>
      <c r="C349" s="18"/>
      <c r="D349" s="32"/>
      <c r="E349" s="4"/>
      <c r="F349" s="43"/>
      <c r="G349" s="47"/>
      <c r="H349" s="67"/>
      <c r="I349" s="79"/>
      <c r="J349" s="52"/>
      <c r="K349" s="78"/>
      <c r="L349" s="95"/>
      <c r="M349" s="80"/>
      <c r="N349" s="81"/>
      <c r="O349" s="82"/>
      <c r="P349" s="79" t="s">
        <v>44</v>
      </c>
      <c r="Q349" s="79"/>
      <c r="R349" s="79"/>
      <c r="S349" s="196"/>
      <c r="U349" s="2">
        <f t="shared" si="30"/>
        <v>0</v>
      </c>
      <c r="V349" s="2">
        <f t="shared" si="31"/>
        <v>0</v>
      </c>
      <c r="W349" s="2">
        <f t="shared" si="32"/>
        <v>0</v>
      </c>
      <c r="X349" s="2">
        <f t="shared" si="33"/>
        <v>0</v>
      </c>
      <c r="Y349" s="2">
        <f t="shared" si="35"/>
        <v>0</v>
      </c>
    </row>
    <row r="350" spans="1:25" hidden="1" x14ac:dyDescent="0.25">
      <c r="A350" s="191">
        <f t="shared" si="34"/>
        <v>45639</v>
      </c>
      <c r="B350" s="27" t="s">
        <v>40</v>
      </c>
      <c r="C350" s="18"/>
      <c r="D350" s="32"/>
      <c r="E350" s="4"/>
      <c r="F350" s="43"/>
      <c r="G350" s="47"/>
      <c r="H350" s="67"/>
      <c r="I350" s="79"/>
      <c r="J350" s="52"/>
      <c r="K350" s="78"/>
      <c r="L350" s="95"/>
      <c r="M350" s="80"/>
      <c r="N350" s="81"/>
      <c r="O350" s="82"/>
      <c r="P350" s="79" t="s">
        <v>44</v>
      </c>
      <c r="Q350" s="79"/>
      <c r="R350" s="79"/>
      <c r="S350" s="196"/>
      <c r="U350" s="2">
        <f t="shared" si="30"/>
        <v>0</v>
      </c>
      <c r="V350" s="2">
        <f t="shared" si="31"/>
        <v>0</v>
      </c>
      <c r="W350" s="2">
        <f t="shared" si="32"/>
        <v>0</v>
      </c>
      <c r="X350" s="2">
        <f t="shared" si="33"/>
        <v>0</v>
      </c>
      <c r="Y350" s="2">
        <f t="shared" si="35"/>
        <v>0</v>
      </c>
    </row>
    <row r="351" spans="1:25" hidden="1" x14ac:dyDescent="0.25">
      <c r="A351" s="191">
        <f t="shared" si="34"/>
        <v>45640</v>
      </c>
      <c r="B351" s="27" t="s">
        <v>41</v>
      </c>
      <c r="C351" s="14" t="s">
        <v>33</v>
      </c>
      <c r="D351" s="32"/>
      <c r="E351" s="4"/>
      <c r="F351" s="43"/>
      <c r="G351" s="47"/>
      <c r="H351" s="67"/>
      <c r="I351" s="79"/>
      <c r="J351" s="52"/>
      <c r="K351" s="78"/>
      <c r="L351" s="95"/>
      <c r="M351" s="80"/>
      <c r="N351" s="81"/>
      <c r="O351" s="82"/>
      <c r="P351" s="79"/>
      <c r="Q351" s="79"/>
      <c r="R351" s="79"/>
      <c r="S351" s="196"/>
      <c r="U351" s="2">
        <f t="shared" si="30"/>
        <v>0</v>
      </c>
      <c r="V351" s="2">
        <f t="shared" si="31"/>
        <v>0</v>
      </c>
      <c r="W351" s="2">
        <f t="shared" si="32"/>
        <v>0</v>
      </c>
      <c r="X351" s="2">
        <f t="shared" si="33"/>
        <v>0</v>
      </c>
      <c r="Y351" s="2">
        <f t="shared" si="35"/>
        <v>0</v>
      </c>
    </row>
    <row r="352" spans="1:25" hidden="1" x14ac:dyDescent="0.25">
      <c r="A352" s="193">
        <f t="shared" si="34"/>
        <v>45641</v>
      </c>
      <c r="B352" s="28" t="s">
        <v>43</v>
      </c>
      <c r="C352" s="22" t="s">
        <v>33</v>
      </c>
      <c r="D352" s="33"/>
      <c r="E352" s="6"/>
      <c r="F352" s="44"/>
      <c r="G352" s="48"/>
      <c r="H352" s="68"/>
      <c r="I352" s="87"/>
      <c r="J352" s="53"/>
      <c r="K352" s="86"/>
      <c r="L352" s="97"/>
      <c r="M352" s="88"/>
      <c r="N352" s="89"/>
      <c r="O352" s="90"/>
      <c r="P352" s="87"/>
      <c r="Q352" s="87"/>
      <c r="R352" s="87"/>
      <c r="S352" s="197"/>
      <c r="U352" s="2">
        <f t="shared" si="30"/>
        <v>0</v>
      </c>
      <c r="V352" s="2">
        <f t="shared" si="31"/>
        <v>0</v>
      </c>
      <c r="W352" s="2">
        <f t="shared" si="32"/>
        <v>0</v>
      </c>
      <c r="X352" s="2">
        <f t="shared" si="33"/>
        <v>0</v>
      </c>
      <c r="Y352" s="2">
        <f t="shared" si="35"/>
        <v>0</v>
      </c>
    </row>
    <row r="353" spans="1:25" hidden="1" x14ac:dyDescent="0.25">
      <c r="A353" s="189">
        <f t="shared" si="34"/>
        <v>45642</v>
      </c>
      <c r="B353" s="26" t="s">
        <v>28</v>
      </c>
      <c r="C353" s="16" t="s">
        <v>33</v>
      </c>
      <c r="D353" s="31"/>
      <c r="E353" s="4">
        <v>4</v>
      </c>
      <c r="F353" s="42"/>
      <c r="G353" s="66"/>
      <c r="H353" s="66"/>
      <c r="I353" s="71"/>
      <c r="J353" s="51"/>
      <c r="K353" s="71"/>
      <c r="L353" s="93"/>
      <c r="M353" s="72"/>
      <c r="N353" s="71"/>
      <c r="O353" s="74"/>
      <c r="P353" s="94"/>
      <c r="Q353" s="75"/>
      <c r="R353" s="76"/>
      <c r="S353" s="190"/>
      <c r="U353" s="2">
        <f t="shared" si="30"/>
        <v>0</v>
      </c>
      <c r="V353" s="2">
        <f t="shared" si="31"/>
        <v>0</v>
      </c>
      <c r="W353" s="2">
        <f t="shared" si="32"/>
        <v>0</v>
      </c>
      <c r="X353" s="2">
        <f t="shared" si="33"/>
        <v>0</v>
      </c>
      <c r="Y353" s="2">
        <f t="shared" si="35"/>
        <v>0</v>
      </c>
    </row>
    <row r="354" spans="1:25" hidden="1" x14ac:dyDescent="0.25">
      <c r="A354" s="191">
        <f t="shared" si="34"/>
        <v>45643</v>
      </c>
      <c r="B354" s="27" t="s">
        <v>45</v>
      </c>
      <c r="C354" s="14" t="s">
        <v>33</v>
      </c>
      <c r="D354" s="32"/>
      <c r="E354" s="4"/>
      <c r="F354" s="43"/>
      <c r="G354" s="67"/>
      <c r="H354" s="67"/>
      <c r="I354" s="79"/>
      <c r="J354" s="52"/>
      <c r="K354" s="79"/>
      <c r="L354" s="95"/>
      <c r="M354" s="80"/>
      <c r="N354" s="79"/>
      <c r="O354" s="82"/>
      <c r="P354" s="96"/>
      <c r="Q354" s="83"/>
      <c r="R354" s="84"/>
      <c r="S354" s="192"/>
      <c r="U354" s="2">
        <f t="shared" si="30"/>
        <v>0</v>
      </c>
      <c r="V354" s="2">
        <f t="shared" si="31"/>
        <v>0</v>
      </c>
      <c r="W354" s="2">
        <f t="shared" si="32"/>
        <v>0</v>
      </c>
      <c r="X354" s="2">
        <f t="shared" si="33"/>
        <v>0</v>
      </c>
      <c r="Y354" s="2">
        <f t="shared" si="35"/>
        <v>0</v>
      </c>
    </row>
    <row r="355" spans="1:25" hidden="1" x14ac:dyDescent="0.25">
      <c r="A355" s="191">
        <f t="shared" si="34"/>
        <v>45644</v>
      </c>
      <c r="B355" s="27" t="s">
        <v>35</v>
      </c>
      <c r="C355" s="14" t="s">
        <v>33</v>
      </c>
      <c r="D355" s="32"/>
      <c r="E355" s="4"/>
      <c r="F355" s="43"/>
      <c r="G355" s="67"/>
      <c r="H355" s="67"/>
      <c r="I355" s="79"/>
      <c r="J355" s="52"/>
      <c r="K355" s="79"/>
      <c r="L355" s="95"/>
      <c r="M355" s="80"/>
      <c r="N355" s="79"/>
      <c r="O355" s="82"/>
      <c r="P355" s="96"/>
      <c r="Q355" s="83"/>
      <c r="R355" s="84"/>
      <c r="S355" s="192"/>
      <c r="U355" s="2">
        <f t="shared" si="30"/>
        <v>0</v>
      </c>
      <c r="V355" s="2">
        <f t="shared" si="31"/>
        <v>0</v>
      </c>
      <c r="W355" s="2">
        <f t="shared" si="32"/>
        <v>0</v>
      </c>
      <c r="X355" s="2">
        <f t="shared" si="33"/>
        <v>0</v>
      </c>
      <c r="Y355" s="2">
        <f t="shared" si="35"/>
        <v>0</v>
      </c>
    </row>
    <row r="356" spans="1:25" hidden="1" x14ac:dyDescent="0.25">
      <c r="A356" s="191">
        <f t="shared" si="34"/>
        <v>45645</v>
      </c>
      <c r="B356" s="27" t="s">
        <v>46</v>
      </c>
      <c r="C356" s="14" t="s">
        <v>33</v>
      </c>
      <c r="D356" s="32"/>
      <c r="E356" s="4"/>
      <c r="F356" s="43"/>
      <c r="G356" s="67"/>
      <c r="H356" s="67"/>
      <c r="I356" s="79"/>
      <c r="J356" s="52"/>
      <c r="K356" s="79"/>
      <c r="L356" s="95"/>
      <c r="M356" s="80"/>
      <c r="N356" s="79"/>
      <c r="O356" s="82"/>
      <c r="P356" s="96"/>
      <c r="Q356" s="83"/>
      <c r="R356" s="84"/>
      <c r="S356" s="192"/>
      <c r="U356" s="2">
        <f t="shared" si="30"/>
        <v>0</v>
      </c>
      <c r="V356" s="2">
        <f t="shared" si="31"/>
        <v>0</v>
      </c>
      <c r="W356" s="2">
        <f t="shared" si="32"/>
        <v>0</v>
      </c>
      <c r="X356" s="2">
        <f t="shared" si="33"/>
        <v>0</v>
      </c>
      <c r="Y356" s="2">
        <f t="shared" si="35"/>
        <v>0</v>
      </c>
    </row>
    <row r="357" spans="1:25" hidden="1" x14ac:dyDescent="0.25">
      <c r="A357" s="191">
        <f t="shared" si="34"/>
        <v>45646</v>
      </c>
      <c r="B357" s="27" t="s">
        <v>40</v>
      </c>
      <c r="C357" s="14" t="s">
        <v>33</v>
      </c>
      <c r="D357" s="32"/>
      <c r="E357" s="4"/>
      <c r="F357" s="43"/>
      <c r="G357" s="67"/>
      <c r="H357" s="67"/>
      <c r="I357" s="79"/>
      <c r="J357" s="52"/>
      <c r="K357" s="79"/>
      <c r="L357" s="95"/>
      <c r="M357" s="80"/>
      <c r="N357" s="79"/>
      <c r="O357" s="82"/>
      <c r="P357" s="96"/>
      <c r="Q357" s="83"/>
      <c r="R357" s="84"/>
      <c r="S357" s="192"/>
      <c r="U357" s="2">
        <f t="shared" si="30"/>
        <v>0</v>
      </c>
      <c r="V357" s="2">
        <f t="shared" si="31"/>
        <v>0</v>
      </c>
      <c r="W357" s="2">
        <f t="shared" si="32"/>
        <v>0</v>
      </c>
      <c r="X357" s="2">
        <f t="shared" si="33"/>
        <v>0</v>
      </c>
      <c r="Y357" s="2">
        <f t="shared" si="35"/>
        <v>0</v>
      </c>
    </row>
    <row r="358" spans="1:25" hidden="1" x14ac:dyDescent="0.25">
      <c r="A358" s="191">
        <f t="shared" si="34"/>
        <v>45647</v>
      </c>
      <c r="B358" s="27" t="s">
        <v>41</v>
      </c>
      <c r="C358" s="14" t="s">
        <v>33</v>
      </c>
      <c r="D358" s="32"/>
      <c r="E358" s="4"/>
      <c r="F358" s="43"/>
      <c r="G358" s="67"/>
      <c r="H358" s="67"/>
      <c r="I358" s="79"/>
      <c r="J358" s="52"/>
      <c r="K358" s="79"/>
      <c r="L358" s="95"/>
      <c r="M358" s="80"/>
      <c r="N358" s="79"/>
      <c r="O358" s="82"/>
      <c r="P358" s="96"/>
      <c r="Q358" s="83"/>
      <c r="R358" s="84"/>
      <c r="S358" s="192"/>
      <c r="U358" s="2">
        <f t="shared" si="30"/>
        <v>0</v>
      </c>
      <c r="V358" s="2">
        <f t="shared" si="31"/>
        <v>0</v>
      </c>
      <c r="W358" s="2">
        <f t="shared" si="32"/>
        <v>0</v>
      </c>
      <c r="X358" s="2">
        <f t="shared" si="33"/>
        <v>0</v>
      </c>
      <c r="Y358" s="2">
        <f t="shared" si="35"/>
        <v>0</v>
      </c>
    </row>
    <row r="359" spans="1:25" hidden="1" x14ac:dyDescent="0.25">
      <c r="A359" s="361">
        <f t="shared" si="34"/>
        <v>45648</v>
      </c>
      <c r="B359" s="28" t="s">
        <v>43</v>
      </c>
      <c r="C359" s="22" t="s">
        <v>33</v>
      </c>
      <c r="D359" s="33"/>
      <c r="E359" s="6"/>
      <c r="F359" s="44"/>
      <c r="G359" s="68"/>
      <c r="H359" s="68"/>
      <c r="I359" s="87"/>
      <c r="J359" s="53"/>
      <c r="K359" s="87"/>
      <c r="L359" s="97"/>
      <c r="M359" s="88"/>
      <c r="N359" s="87"/>
      <c r="O359" s="90"/>
      <c r="P359" s="98"/>
      <c r="Q359" s="91"/>
      <c r="R359" s="92"/>
      <c r="S359" s="194"/>
      <c r="U359" s="2">
        <f t="shared" si="30"/>
        <v>0</v>
      </c>
      <c r="V359" s="2">
        <f t="shared" si="31"/>
        <v>0</v>
      </c>
      <c r="W359" s="2">
        <f t="shared" si="32"/>
        <v>0</v>
      </c>
      <c r="X359" s="2">
        <f t="shared" si="33"/>
        <v>0</v>
      </c>
      <c r="Y359" s="2">
        <f t="shared" si="35"/>
        <v>0</v>
      </c>
    </row>
    <row r="360" spans="1:25" hidden="1" x14ac:dyDescent="0.25">
      <c r="A360" s="362">
        <f t="shared" si="34"/>
        <v>45649</v>
      </c>
      <c r="B360" s="26" t="s">
        <v>28</v>
      </c>
      <c r="C360" s="368" t="s">
        <v>33</v>
      </c>
      <c r="D360" s="31"/>
      <c r="E360" s="60">
        <v>1</v>
      </c>
      <c r="F360" s="66"/>
      <c r="G360" s="46"/>
      <c r="H360" s="8"/>
      <c r="I360" s="71"/>
      <c r="J360" s="51"/>
      <c r="K360" s="71"/>
      <c r="L360" s="93"/>
      <c r="M360" s="72"/>
      <c r="N360" s="73"/>
      <c r="O360" s="74"/>
      <c r="P360" s="71"/>
      <c r="Q360" s="75"/>
      <c r="R360" s="76"/>
      <c r="S360" s="195"/>
      <c r="U360" s="2">
        <f t="shared" si="30"/>
        <v>0</v>
      </c>
      <c r="V360" s="2">
        <f t="shared" si="31"/>
        <v>0</v>
      </c>
      <c r="W360" s="2">
        <f t="shared" si="32"/>
        <v>0</v>
      </c>
      <c r="X360" s="2">
        <f t="shared" si="33"/>
        <v>0</v>
      </c>
      <c r="Y360" s="2">
        <f t="shared" si="35"/>
        <v>0</v>
      </c>
    </row>
    <row r="361" spans="1:25" hidden="1" x14ac:dyDescent="0.25">
      <c r="A361" s="191">
        <f t="shared" si="34"/>
        <v>45650</v>
      </c>
      <c r="B361" s="27" t="s">
        <v>45</v>
      </c>
      <c r="C361" s="367" t="s">
        <v>33</v>
      </c>
      <c r="D361" s="32"/>
      <c r="E361" s="61"/>
      <c r="F361" s="67"/>
      <c r="G361" s="47"/>
      <c r="H361" s="9"/>
      <c r="I361" s="79"/>
      <c r="J361" s="52"/>
      <c r="K361" s="79"/>
      <c r="L361" s="95"/>
      <c r="M361" s="80"/>
      <c r="N361" s="81"/>
      <c r="O361" s="82"/>
      <c r="P361" s="79"/>
      <c r="Q361" s="83"/>
      <c r="R361" s="84"/>
      <c r="S361" s="196"/>
      <c r="U361" s="2">
        <f t="shared" si="30"/>
        <v>0</v>
      </c>
      <c r="V361" s="2">
        <f t="shared" si="31"/>
        <v>0</v>
      </c>
      <c r="W361" s="2">
        <f t="shared" si="32"/>
        <v>0</v>
      </c>
      <c r="X361" s="2">
        <f t="shared" si="33"/>
        <v>0</v>
      </c>
      <c r="Y361" s="2">
        <f t="shared" si="35"/>
        <v>0</v>
      </c>
    </row>
    <row r="362" spans="1:25" hidden="1" x14ac:dyDescent="0.25">
      <c r="A362" s="191">
        <f t="shared" si="34"/>
        <v>45651</v>
      </c>
      <c r="B362" s="27" t="s">
        <v>35</v>
      </c>
      <c r="C362" s="24" t="s">
        <v>29</v>
      </c>
      <c r="D362" s="32"/>
      <c r="E362" s="61"/>
      <c r="F362" s="67"/>
      <c r="G362" s="47"/>
      <c r="H362" s="9"/>
      <c r="I362" s="79"/>
      <c r="J362" s="52"/>
      <c r="K362" s="79"/>
      <c r="L362" s="95"/>
      <c r="M362" s="80"/>
      <c r="N362" s="81"/>
      <c r="O362" s="82"/>
      <c r="P362" s="79"/>
      <c r="Q362" s="83"/>
      <c r="R362" s="84"/>
      <c r="S362" s="196"/>
      <c r="U362" s="2">
        <f t="shared" si="30"/>
        <v>0</v>
      </c>
      <c r="V362" s="2">
        <f t="shared" si="31"/>
        <v>0</v>
      </c>
      <c r="W362" s="2">
        <f t="shared" si="32"/>
        <v>0</v>
      </c>
      <c r="X362" s="2">
        <f t="shared" si="33"/>
        <v>0</v>
      </c>
      <c r="Y362" s="2">
        <f t="shared" si="35"/>
        <v>0</v>
      </c>
    </row>
    <row r="363" spans="1:25" hidden="1" x14ac:dyDescent="0.25">
      <c r="A363" s="191">
        <f t="shared" si="34"/>
        <v>45652</v>
      </c>
      <c r="B363" s="29" t="s">
        <v>46</v>
      </c>
      <c r="C363" s="24" t="s">
        <v>29</v>
      </c>
      <c r="D363" s="32"/>
      <c r="E363" s="61"/>
      <c r="F363" s="67"/>
      <c r="G363" s="47"/>
      <c r="H363" s="9"/>
      <c r="I363" s="79"/>
      <c r="J363" s="52"/>
      <c r="K363" s="79"/>
      <c r="L363" s="95"/>
      <c r="M363" s="80"/>
      <c r="N363" s="81"/>
      <c r="O363" s="82"/>
      <c r="P363" s="79"/>
      <c r="Q363" s="83"/>
      <c r="R363" s="84"/>
      <c r="S363" s="196"/>
      <c r="U363" s="2">
        <f t="shared" si="30"/>
        <v>0</v>
      </c>
      <c r="V363" s="2">
        <f t="shared" si="31"/>
        <v>0</v>
      </c>
      <c r="W363" s="2">
        <f t="shared" si="32"/>
        <v>0</v>
      </c>
      <c r="X363" s="2">
        <f t="shared" si="33"/>
        <v>0</v>
      </c>
      <c r="Y363" s="2">
        <f t="shared" si="35"/>
        <v>0</v>
      </c>
    </row>
    <row r="364" spans="1:25" hidden="1" x14ac:dyDescent="0.25">
      <c r="A364" s="191">
        <f t="shared" si="34"/>
        <v>45653</v>
      </c>
      <c r="B364" s="27" t="s">
        <v>40</v>
      </c>
      <c r="C364" s="14" t="s">
        <v>33</v>
      </c>
      <c r="D364" s="32"/>
      <c r="E364" s="61"/>
      <c r="F364" s="67"/>
      <c r="G364" s="47"/>
      <c r="H364" s="9"/>
      <c r="I364" s="79"/>
      <c r="J364" s="52"/>
      <c r="K364" s="79"/>
      <c r="L364" s="95"/>
      <c r="M364" s="80"/>
      <c r="N364" s="81"/>
      <c r="O364" s="82"/>
      <c r="P364" s="79"/>
      <c r="Q364" s="83"/>
      <c r="R364" s="84"/>
      <c r="S364" s="196"/>
      <c r="U364" s="2">
        <f t="shared" si="30"/>
        <v>0</v>
      </c>
      <c r="V364" s="2">
        <f t="shared" si="31"/>
        <v>0</v>
      </c>
      <c r="W364" s="2">
        <f t="shared" si="32"/>
        <v>0</v>
      </c>
      <c r="X364" s="2">
        <f t="shared" si="33"/>
        <v>0</v>
      </c>
      <c r="Y364" s="2">
        <f t="shared" si="35"/>
        <v>0</v>
      </c>
    </row>
    <row r="365" spans="1:25" hidden="1" x14ac:dyDescent="0.25">
      <c r="A365" s="191">
        <f t="shared" si="34"/>
        <v>45654</v>
      </c>
      <c r="B365" s="27" t="s">
        <v>41</v>
      </c>
      <c r="C365" s="14" t="s">
        <v>33</v>
      </c>
      <c r="D365" s="32"/>
      <c r="E365" s="61"/>
      <c r="F365" s="67"/>
      <c r="G365" s="47"/>
      <c r="H365" s="9"/>
      <c r="I365" s="79"/>
      <c r="J365" s="52"/>
      <c r="K365" s="79"/>
      <c r="L365" s="95"/>
      <c r="M365" s="80"/>
      <c r="N365" s="81"/>
      <c r="O365" s="82"/>
      <c r="P365" s="79"/>
      <c r="Q365" s="83"/>
      <c r="R365" s="84"/>
      <c r="S365" s="196"/>
      <c r="U365" s="2">
        <f t="shared" si="30"/>
        <v>0</v>
      </c>
      <c r="V365" s="2">
        <f t="shared" si="31"/>
        <v>0</v>
      </c>
      <c r="W365" s="2">
        <f t="shared" si="32"/>
        <v>0</v>
      </c>
      <c r="X365" s="2">
        <f t="shared" si="33"/>
        <v>0</v>
      </c>
      <c r="Y365" s="2">
        <f t="shared" si="35"/>
        <v>0</v>
      </c>
    </row>
    <row r="366" spans="1:25" hidden="1" x14ac:dyDescent="0.25">
      <c r="A366" s="191">
        <f t="shared" si="34"/>
        <v>45655</v>
      </c>
      <c r="B366" s="28" t="s">
        <v>43</v>
      </c>
      <c r="C366" s="22" t="s">
        <v>33</v>
      </c>
      <c r="D366" s="33"/>
      <c r="E366" s="62"/>
      <c r="F366" s="68"/>
      <c r="G366" s="48"/>
      <c r="H366" s="10"/>
      <c r="I366" s="87"/>
      <c r="J366" s="53"/>
      <c r="K366" s="87"/>
      <c r="L366" s="97"/>
      <c r="M366" s="88"/>
      <c r="N366" s="89"/>
      <c r="O366" s="90"/>
      <c r="P366" s="87"/>
      <c r="Q366" s="91"/>
      <c r="R366" s="92"/>
      <c r="S366" s="197"/>
      <c r="U366" s="2">
        <f t="shared" si="30"/>
        <v>0</v>
      </c>
      <c r="V366" s="2">
        <f t="shared" si="31"/>
        <v>0</v>
      </c>
      <c r="W366" s="2">
        <f t="shared" si="32"/>
        <v>0</v>
      </c>
      <c r="X366" s="2">
        <f t="shared" si="33"/>
        <v>0</v>
      </c>
      <c r="Y366" s="2">
        <f t="shared" si="35"/>
        <v>0</v>
      </c>
    </row>
    <row r="367" spans="1:25" hidden="1" x14ac:dyDescent="0.25">
      <c r="B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5" hidden="1" x14ac:dyDescent="0.25">
      <c r="B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4" hidden="1" x14ac:dyDescent="0.25">
      <c r="B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4" hidden="1" x14ac:dyDescent="0.25">
      <c r="B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4" hidden="1" x14ac:dyDescent="0.25">
      <c r="B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4" hidden="1" x14ac:dyDescent="0.25">
      <c r="B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4" x14ac:dyDescent="0.25">
      <c r="B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4" s="40" customFormat="1" ht="18.75" x14ac:dyDescent="0.3">
      <c r="A374" s="35"/>
      <c r="B374" s="36"/>
      <c r="C374" s="37"/>
      <c r="D374" s="402" t="s">
        <v>63</v>
      </c>
      <c r="E374" s="37"/>
      <c r="F374" s="399" t="s">
        <v>5</v>
      </c>
      <c r="G374" s="400" t="s">
        <v>6</v>
      </c>
      <c r="H374" s="400" t="s">
        <v>7</v>
      </c>
      <c r="I374" s="400" t="s">
        <v>8</v>
      </c>
      <c r="J374" s="400" t="s">
        <v>9</v>
      </c>
      <c r="K374" s="400" t="s">
        <v>10</v>
      </c>
      <c r="L374" s="400" t="s">
        <v>11</v>
      </c>
      <c r="M374" s="400" t="s">
        <v>12</v>
      </c>
      <c r="N374" s="400" t="s">
        <v>13</v>
      </c>
      <c r="O374" s="400" t="s">
        <v>14</v>
      </c>
      <c r="P374" s="400" t="s">
        <v>15</v>
      </c>
      <c r="Q374" s="400" t="s">
        <v>16</v>
      </c>
      <c r="R374" s="400" t="s">
        <v>17</v>
      </c>
      <c r="S374" s="401" t="s">
        <v>18</v>
      </c>
      <c r="T374" s="37"/>
      <c r="U374" s="39" t="s">
        <v>64</v>
      </c>
      <c r="V374" s="37"/>
      <c r="W374" s="37"/>
      <c r="X374" s="37"/>
    </row>
    <row r="375" spans="1:24" ht="21" customHeight="1" x14ac:dyDescent="0.25">
      <c r="D375" s="398" t="s">
        <v>3</v>
      </c>
      <c r="F375" s="404">
        <f>COUNTIF(D3:D366,"Milford")</f>
        <v>0</v>
      </c>
      <c r="G375" s="405">
        <f>COUNTIF(D3:D366,"Campbell")</f>
        <v>0</v>
      </c>
      <c r="H375" s="405">
        <f>COUNTIF(D3:D366,"Grosso")</f>
        <v>0</v>
      </c>
      <c r="I375" s="405">
        <f>COUNTIF(D3:D366,"Moore")</f>
        <v>0</v>
      </c>
      <c r="J375" s="405">
        <f>COUNTIF(D3:D366,"Landy")</f>
        <v>0</v>
      </c>
      <c r="K375" s="405">
        <f>COUNTIF(D3:D366,"Scott")</f>
        <v>0</v>
      </c>
      <c r="L375" s="405">
        <f>COUNTIF(D3:D366,"Masurkar")</f>
        <v>0</v>
      </c>
      <c r="M375" s="405">
        <f>COUNTIF(D3:D366,"Justus")</f>
        <v>0</v>
      </c>
      <c r="N375" s="405">
        <f>COUNTIF(D3:D366,"Gutierrez")</f>
        <v>0</v>
      </c>
      <c r="O375" s="405">
        <f>COUNTIF(D3:D366,"Haggerty")</f>
        <v>0</v>
      </c>
      <c r="P375" s="405">
        <f>COUNTIF(D3:D366,"O'Donoghue")</f>
        <v>0</v>
      </c>
      <c r="Q375" s="405">
        <f>COUNTIF(D3:D366,"Marment")</f>
        <v>0</v>
      </c>
      <c r="R375" s="405">
        <f>COUNTIF(D3:D366,"Nagaraj")</f>
        <v>0</v>
      </c>
      <c r="S375" s="406">
        <f>COUNTIF(D3:D366,"Garrett")</f>
        <v>0</v>
      </c>
      <c r="T375" s="2"/>
      <c r="U375" s="34">
        <f>SUM(F375:S375)+COUNTIF(D3:D366,"Watts")+COUNTIF(D3:D355,"Shah/Landy")</f>
        <v>0</v>
      </c>
    </row>
    <row r="376" spans="1:24" ht="21" customHeight="1" x14ac:dyDescent="0.25">
      <c r="D376" s="391" t="s">
        <v>67</v>
      </c>
      <c r="F376" s="393">
        <f>COUNTIF(F3:F366,"Pub Hol")</f>
        <v>0</v>
      </c>
      <c r="G376" s="335">
        <f t="shared" ref="G376:S376" si="36">COUNTIF(G3:G366,"Pub Hol")</f>
        <v>0</v>
      </c>
      <c r="H376" s="335">
        <f t="shared" si="36"/>
        <v>0</v>
      </c>
      <c r="I376" s="335">
        <f t="shared" si="36"/>
        <v>0</v>
      </c>
      <c r="J376" s="335">
        <f t="shared" si="36"/>
        <v>0</v>
      </c>
      <c r="K376" s="335">
        <f t="shared" si="36"/>
        <v>0</v>
      </c>
      <c r="L376" s="335">
        <f t="shared" si="36"/>
        <v>0</v>
      </c>
      <c r="M376" s="335">
        <f t="shared" si="36"/>
        <v>0</v>
      </c>
      <c r="N376" s="335">
        <f t="shared" si="36"/>
        <v>0</v>
      </c>
      <c r="O376" s="335">
        <f t="shared" si="36"/>
        <v>0</v>
      </c>
      <c r="P376" s="335">
        <f t="shared" si="36"/>
        <v>0</v>
      </c>
      <c r="Q376" s="335">
        <f t="shared" si="36"/>
        <v>0</v>
      </c>
      <c r="R376" s="335">
        <f t="shared" si="36"/>
        <v>0</v>
      </c>
      <c r="S376" s="394">
        <f t="shared" si="36"/>
        <v>0</v>
      </c>
      <c r="T376" s="2"/>
    </row>
    <row r="377" spans="1:24" ht="21" customHeight="1" x14ac:dyDescent="0.25">
      <c r="D377" s="391" t="s">
        <v>19</v>
      </c>
      <c r="F377" s="407">
        <f t="shared" ref="F377:S377" si="37">COUNTIF(F3:F366,"POD 1")</f>
        <v>0</v>
      </c>
      <c r="G377" s="337">
        <f t="shared" si="37"/>
        <v>0</v>
      </c>
      <c r="H377" s="337">
        <f t="shared" si="37"/>
        <v>0</v>
      </c>
      <c r="I377" s="337">
        <f t="shared" si="37"/>
        <v>0</v>
      </c>
      <c r="J377" s="337">
        <f t="shared" si="37"/>
        <v>0</v>
      </c>
      <c r="K377" s="337">
        <f t="shared" si="37"/>
        <v>0</v>
      </c>
      <c r="L377" s="337">
        <f t="shared" si="37"/>
        <v>0</v>
      </c>
      <c r="M377" s="337">
        <f t="shared" si="37"/>
        <v>0</v>
      </c>
      <c r="N377" s="337">
        <f t="shared" si="37"/>
        <v>0</v>
      </c>
      <c r="O377" s="337">
        <f t="shared" si="37"/>
        <v>0</v>
      </c>
      <c r="P377" s="337">
        <f t="shared" si="37"/>
        <v>0</v>
      </c>
      <c r="Q377" s="337">
        <f t="shared" si="37"/>
        <v>0</v>
      </c>
      <c r="R377" s="337">
        <f t="shared" si="37"/>
        <v>0</v>
      </c>
      <c r="S377" s="408">
        <f t="shared" si="37"/>
        <v>0</v>
      </c>
      <c r="T377" s="2"/>
    </row>
    <row r="378" spans="1:24" ht="21" customHeight="1" x14ac:dyDescent="0.25">
      <c r="D378" s="391" t="s">
        <v>20</v>
      </c>
      <c r="F378" s="393">
        <f t="shared" ref="F378:S378" si="38">COUNTIF(F3:F366,"POD 2")</f>
        <v>0</v>
      </c>
      <c r="G378" s="335">
        <f t="shared" si="38"/>
        <v>0</v>
      </c>
      <c r="H378" s="335">
        <f t="shared" si="38"/>
        <v>0</v>
      </c>
      <c r="I378" s="335">
        <f t="shared" si="38"/>
        <v>0</v>
      </c>
      <c r="J378" s="335">
        <f t="shared" si="38"/>
        <v>0</v>
      </c>
      <c r="K378" s="335">
        <f t="shared" si="38"/>
        <v>0</v>
      </c>
      <c r="L378" s="335">
        <f t="shared" si="38"/>
        <v>0</v>
      </c>
      <c r="M378" s="335">
        <f t="shared" si="38"/>
        <v>0</v>
      </c>
      <c r="N378" s="335">
        <f t="shared" si="38"/>
        <v>0</v>
      </c>
      <c r="O378" s="335">
        <f t="shared" si="38"/>
        <v>0</v>
      </c>
      <c r="P378" s="335">
        <f t="shared" si="38"/>
        <v>0</v>
      </c>
      <c r="Q378" s="335">
        <f t="shared" si="38"/>
        <v>0</v>
      </c>
      <c r="R378" s="335">
        <f t="shared" si="38"/>
        <v>0</v>
      </c>
      <c r="S378" s="394">
        <f t="shared" si="38"/>
        <v>0</v>
      </c>
      <c r="T378" s="2"/>
    </row>
    <row r="379" spans="1:24" ht="21" customHeight="1" x14ac:dyDescent="0.25">
      <c r="D379" s="403" t="s">
        <v>47</v>
      </c>
      <c r="F379" s="407">
        <f t="shared" ref="F379:S379" si="39">COUNTIF(F3:F366,"Outreach/QF")</f>
        <v>0</v>
      </c>
      <c r="G379" s="337">
        <f t="shared" si="39"/>
        <v>0</v>
      </c>
      <c r="H379" s="337">
        <f t="shared" si="39"/>
        <v>0</v>
      </c>
      <c r="I379" s="337">
        <f t="shared" si="39"/>
        <v>0</v>
      </c>
      <c r="J379" s="337">
        <f t="shared" si="39"/>
        <v>0</v>
      </c>
      <c r="K379" s="337">
        <f t="shared" si="39"/>
        <v>0</v>
      </c>
      <c r="L379" s="337">
        <f t="shared" si="39"/>
        <v>0</v>
      </c>
      <c r="M379" s="337">
        <f t="shared" si="39"/>
        <v>0</v>
      </c>
      <c r="N379" s="337">
        <f t="shared" si="39"/>
        <v>0</v>
      </c>
      <c r="O379" s="337">
        <f t="shared" si="39"/>
        <v>0</v>
      </c>
      <c r="P379" s="337">
        <f t="shared" si="39"/>
        <v>0</v>
      </c>
      <c r="Q379" s="337">
        <f t="shared" si="39"/>
        <v>0</v>
      </c>
      <c r="R379" s="337">
        <f t="shared" si="39"/>
        <v>0</v>
      </c>
      <c r="S379" s="408">
        <f t="shared" si="39"/>
        <v>0</v>
      </c>
      <c r="T379" s="2"/>
    </row>
    <row r="380" spans="1:24" ht="21" customHeight="1" x14ac:dyDescent="0.25">
      <c r="D380" s="391" t="s">
        <v>22</v>
      </c>
      <c r="F380" s="393">
        <f t="shared" ref="F380:S380" si="40">COUNTIF(F3:F366,"Outreach")</f>
        <v>0</v>
      </c>
      <c r="G380" s="335">
        <f t="shared" si="40"/>
        <v>0</v>
      </c>
      <c r="H380" s="335">
        <f t="shared" si="40"/>
        <v>0</v>
      </c>
      <c r="I380" s="335">
        <f t="shared" si="40"/>
        <v>0</v>
      </c>
      <c r="J380" s="335">
        <f t="shared" si="40"/>
        <v>0</v>
      </c>
      <c r="K380" s="335">
        <f t="shared" si="40"/>
        <v>0</v>
      </c>
      <c r="L380" s="335">
        <f t="shared" si="40"/>
        <v>0</v>
      </c>
      <c r="M380" s="335">
        <f t="shared" si="40"/>
        <v>0</v>
      </c>
      <c r="N380" s="335">
        <f t="shared" si="40"/>
        <v>0</v>
      </c>
      <c r="O380" s="335">
        <f t="shared" si="40"/>
        <v>0</v>
      </c>
      <c r="P380" s="335">
        <f t="shared" si="40"/>
        <v>0</v>
      </c>
      <c r="Q380" s="335">
        <f t="shared" si="40"/>
        <v>0</v>
      </c>
      <c r="R380" s="335">
        <f t="shared" si="40"/>
        <v>0</v>
      </c>
      <c r="S380" s="394">
        <f t="shared" si="40"/>
        <v>0</v>
      </c>
      <c r="T380" s="2"/>
    </row>
    <row r="381" spans="1:24" ht="21" customHeight="1" x14ac:dyDescent="0.25">
      <c r="D381" s="391" t="s">
        <v>21</v>
      </c>
      <c r="F381" s="407">
        <f t="shared" ref="F381:S381" si="41">COUNTIF(F3:F366,"Back-up")</f>
        <v>0</v>
      </c>
      <c r="G381" s="337">
        <f t="shared" si="41"/>
        <v>0</v>
      </c>
      <c r="H381" s="337">
        <f t="shared" si="41"/>
        <v>0</v>
      </c>
      <c r="I381" s="337">
        <f t="shared" si="41"/>
        <v>0</v>
      </c>
      <c r="J381" s="337">
        <f t="shared" si="41"/>
        <v>0</v>
      </c>
      <c r="K381" s="337">
        <f t="shared" si="41"/>
        <v>0</v>
      </c>
      <c r="L381" s="337">
        <f t="shared" si="41"/>
        <v>0</v>
      </c>
      <c r="M381" s="337">
        <f t="shared" si="41"/>
        <v>0</v>
      </c>
      <c r="N381" s="337">
        <f t="shared" si="41"/>
        <v>0</v>
      </c>
      <c r="O381" s="337">
        <f t="shared" si="41"/>
        <v>0</v>
      </c>
      <c r="P381" s="337">
        <f t="shared" si="41"/>
        <v>0</v>
      </c>
      <c r="Q381" s="337">
        <f t="shared" si="41"/>
        <v>0</v>
      </c>
      <c r="R381" s="337">
        <f t="shared" si="41"/>
        <v>0</v>
      </c>
      <c r="S381" s="408">
        <f t="shared" si="41"/>
        <v>0</v>
      </c>
      <c r="T381" s="2"/>
    </row>
    <row r="382" spans="1:24" ht="21" customHeight="1" x14ac:dyDescent="0.25">
      <c r="D382" s="391" t="s">
        <v>93</v>
      </c>
      <c r="F382" s="393">
        <f t="shared" ref="F382:S382" si="42">COUNTIF(F3:F366,"CST")+COUNTIF(F3:F366,"Non-clinical")</f>
        <v>0</v>
      </c>
      <c r="G382" s="335">
        <f t="shared" si="42"/>
        <v>0</v>
      </c>
      <c r="H382" s="335">
        <f t="shared" si="42"/>
        <v>0</v>
      </c>
      <c r="I382" s="335">
        <f t="shared" si="42"/>
        <v>0</v>
      </c>
      <c r="J382" s="335">
        <f t="shared" si="42"/>
        <v>0</v>
      </c>
      <c r="K382" s="335">
        <f t="shared" si="42"/>
        <v>0</v>
      </c>
      <c r="L382" s="335">
        <f t="shared" si="42"/>
        <v>0</v>
      </c>
      <c r="M382" s="335">
        <f t="shared" si="42"/>
        <v>0</v>
      </c>
      <c r="N382" s="335">
        <f t="shared" si="42"/>
        <v>0</v>
      </c>
      <c r="O382" s="335">
        <f t="shared" si="42"/>
        <v>0</v>
      </c>
      <c r="P382" s="335">
        <f t="shared" si="42"/>
        <v>0</v>
      </c>
      <c r="Q382" s="335">
        <f t="shared" si="42"/>
        <v>0</v>
      </c>
      <c r="R382" s="335">
        <f t="shared" si="42"/>
        <v>0</v>
      </c>
      <c r="S382" s="394">
        <f t="shared" si="42"/>
        <v>0</v>
      </c>
      <c r="T382" s="2"/>
    </row>
    <row r="383" spans="1:24" ht="21" customHeight="1" x14ac:dyDescent="0.3">
      <c r="D383" s="391" t="s">
        <v>42</v>
      </c>
      <c r="F383" s="407">
        <f t="shared" ref="F383:S383" si="43">COUNTIF(F3:F366,"1st On WE")</f>
        <v>0</v>
      </c>
      <c r="G383" s="337">
        <f t="shared" si="43"/>
        <v>0</v>
      </c>
      <c r="H383" s="337">
        <f t="shared" si="43"/>
        <v>0</v>
      </c>
      <c r="I383" s="337">
        <f t="shared" si="43"/>
        <v>0</v>
      </c>
      <c r="J383" s="337">
        <f t="shared" si="43"/>
        <v>0</v>
      </c>
      <c r="K383" s="337">
        <f t="shared" si="43"/>
        <v>0</v>
      </c>
      <c r="L383" s="337">
        <f t="shared" si="43"/>
        <v>0</v>
      </c>
      <c r="M383" s="337">
        <f t="shared" si="43"/>
        <v>0</v>
      </c>
      <c r="N383" s="337">
        <f t="shared" si="43"/>
        <v>0</v>
      </c>
      <c r="O383" s="337">
        <f t="shared" si="43"/>
        <v>0</v>
      </c>
      <c r="P383" s="337">
        <f t="shared" si="43"/>
        <v>0</v>
      </c>
      <c r="Q383" s="337">
        <f t="shared" si="43"/>
        <v>0</v>
      </c>
      <c r="R383" s="337">
        <f t="shared" si="43"/>
        <v>0</v>
      </c>
      <c r="S383" s="408">
        <f t="shared" si="43"/>
        <v>0</v>
      </c>
      <c r="T383" s="2"/>
      <c r="U383" s="39" t="s">
        <v>74</v>
      </c>
    </row>
    <row r="384" spans="1:24" ht="21" customHeight="1" x14ac:dyDescent="0.25">
      <c r="D384" s="392" t="s">
        <v>76</v>
      </c>
      <c r="F384" s="395" cm="1">
        <f t="array" ref="F384">SUM(IF(B3:B366="Fri",IF(D3:D366="Milford",1,0)))</f>
        <v>0</v>
      </c>
      <c r="G384" s="396" cm="1">
        <f t="array" ref="G384">SUM(IF(B3:B366="Fri",IF(D3:D366="Campbell",1,0)))</f>
        <v>0</v>
      </c>
      <c r="H384" s="396" cm="1">
        <f t="array" ref="H384">SUM(IF(B3:B366="Fri",IF(D3:D366="Grosso",1,0)))</f>
        <v>0</v>
      </c>
      <c r="I384" s="396" cm="1">
        <f t="array" ref="I384">SUM(IF(B3:B366="Fri",IF(D3:D366="Moore",1,0)))</f>
        <v>0</v>
      </c>
      <c r="J384" s="396" cm="1">
        <f t="array" ref="J384">SUM(IF(B3:B366="Fri",IF(D3:D366="Landy",1,0)))</f>
        <v>0</v>
      </c>
      <c r="K384" s="396" cm="1">
        <f t="array" ref="K384">SUM(IF(B3:B366="Fri",IF(D3:D366="Scott",1,0)))</f>
        <v>0</v>
      </c>
      <c r="L384" s="396" cm="1">
        <f t="array" ref="L384">SUM(IF(B3:B366="Fri",IF(D3:D366="Masurkar",1,0)))</f>
        <v>0</v>
      </c>
      <c r="M384" s="396" cm="1">
        <f t="array" ref="M384">SUM(IF(B3:B366="Fri",IF(D3:D366="Justus",1,0)))</f>
        <v>0</v>
      </c>
      <c r="N384" s="396" cm="1">
        <f t="array" ref="N384">SUM(IF(B3:B366="Fri",IF(D3:D366="Gutierrez",1,0)))</f>
        <v>0</v>
      </c>
      <c r="O384" s="396" cm="1">
        <f t="array" ref="O384">SUM(IF(B3:B366="Fri",IF(D3:D366="Haggerty",1,0)))</f>
        <v>0</v>
      </c>
      <c r="P384" s="396" cm="1">
        <f t="array" ref="P384">SUM(IF(B3:B366="Fri",IF(D3:D366="O'Donoghue",1,0)))</f>
        <v>0</v>
      </c>
      <c r="Q384" s="396" cm="1">
        <f t="array" ref="Q384">SUM(IF(B3:B366="Fri",IF(D3:D366="Marment",1,0)))</f>
        <v>0</v>
      </c>
      <c r="R384" s="396" cm="1">
        <f t="array" ref="R384">SUM(IF(B3:B366="Fri",IF(D3:D366="Nagaraj",1,0)))</f>
        <v>0</v>
      </c>
      <c r="S384" s="397" cm="1">
        <f t="array" ref="S384">SUM(IF(B3:B366="Fri",IF(D3:D366="Garrett",1,0)))</f>
        <v>0</v>
      </c>
      <c r="T384" s="2"/>
      <c r="U384" s="34">
        <f>SUM(F384:S384)</f>
        <v>0</v>
      </c>
    </row>
    <row r="385" spans="3:20" x14ac:dyDescent="0.25"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3:20" ht="18.75" x14ac:dyDescent="0.3">
      <c r="D386" s="38" t="s">
        <v>77</v>
      </c>
      <c r="F386" s="225">
        <v>0.5</v>
      </c>
      <c r="G386" s="226">
        <v>0.5</v>
      </c>
      <c r="H386" s="226">
        <v>0.5</v>
      </c>
      <c r="I386" s="226">
        <v>0.5</v>
      </c>
      <c r="J386" s="226">
        <v>1</v>
      </c>
      <c r="K386" s="226">
        <v>0.5</v>
      </c>
      <c r="L386" s="226">
        <v>0.75</v>
      </c>
      <c r="M386" s="226">
        <v>1</v>
      </c>
      <c r="N386" s="226">
        <v>0.5</v>
      </c>
      <c r="O386" s="226">
        <v>1</v>
      </c>
      <c r="P386" s="226">
        <v>0.25</v>
      </c>
      <c r="Q386" s="226">
        <v>0.5</v>
      </c>
      <c r="R386" s="226">
        <v>0.75</v>
      </c>
      <c r="S386" s="227">
        <v>0.5</v>
      </c>
      <c r="T386" s="2"/>
    </row>
    <row r="387" spans="3:20" ht="20.25" customHeight="1" x14ac:dyDescent="0.25">
      <c r="C387" s="549" t="s">
        <v>78</v>
      </c>
      <c r="D387" s="550"/>
      <c r="F387" s="228">
        <f>F375/F386</f>
        <v>0</v>
      </c>
      <c r="G387" s="221">
        <f t="shared" ref="G387:S387" si="44">G375/G386</f>
        <v>0</v>
      </c>
      <c r="H387" s="221">
        <f t="shared" si="44"/>
        <v>0</v>
      </c>
      <c r="I387" s="221">
        <f t="shared" si="44"/>
        <v>0</v>
      </c>
      <c r="J387" s="221">
        <f t="shared" si="44"/>
        <v>0</v>
      </c>
      <c r="K387" s="221">
        <f t="shared" si="44"/>
        <v>0</v>
      </c>
      <c r="L387" s="221">
        <f t="shared" si="44"/>
        <v>0</v>
      </c>
      <c r="M387" s="221">
        <f t="shared" si="44"/>
        <v>0</v>
      </c>
      <c r="N387" s="221">
        <f t="shared" si="44"/>
        <v>0</v>
      </c>
      <c r="O387" s="221">
        <f t="shared" si="44"/>
        <v>0</v>
      </c>
      <c r="P387" s="221">
        <f t="shared" si="44"/>
        <v>0</v>
      </c>
      <c r="Q387" s="221">
        <f t="shared" si="44"/>
        <v>0</v>
      </c>
      <c r="R387" s="221">
        <f t="shared" si="44"/>
        <v>0</v>
      </c>
      <c r="S387" s="229">
        <f t="shared" si="44"/>
        <v>0</v>
      </c>
      <c r="T387" s="2"/>
    </row>
    <row r="388" spans="3:20" ht="17.25" customHeight="1" x14ac:dyDescent="0.25">
      <c r="C388" s="568" t="s">
        <v>79</v>
      </c>
      <c r="D388" s="569"/>
      <c r="F388" s="230" t="e">
        <f>F375/SUM(F375:F383)</f>
        <v>#DIV/0!</v>
      </c>
      <c r="G388" s="231" t="e">
        <f t="shared" ref="G388:S388" si="45">G375/SUM(G375:G383)</f>
        <v>#DIV/0!</v>
      </c>
      <c r="H388" s="231" t="e">
        <f t="shared" si="45"/>
        <v>#DIV/0!</v>
      </c>
      <c r="I388" s="231" t="e">
        <f t="shared" si="45"/>
        <v>#DIV/0!</v>
      </c>
      <c r="J388" s="231" t="e">
        <f t="shared" si="45"/>
        <v>#DIV/0!</v>
      </c>
      <c r="K388" s="231" t="e">
        <f t="shared" si="45"/>
        <v>#DIV/0!</v>
      </c>
      <c r="L388" s="231" t="e">
        <f t="shared" si="45"/>
        <v>#DIV/0!</v>
      </c>
      <c r="M388" s="231" t="e">
        <f t="shared" si="45"/>
        <v>#DIV/0!</v>
      </c>
      <c r="N388" s="231" t="e">
        <f t="shared" si="45"/>
        <v>#DIV/0!</v>
      </c>
      <c r="O388" s="231" t="e">
        <f t="shared" si="45"/>
        <v>#DIV/0!</v>
      </c>
      <c r="P388" s="231" t="e">
        <f t="shared" si="45"/>
        <v>#DIV/0!</v>
      </c>
      <c r="Q388" s="231" t="e">
        <f t="shared" si="45"/>
        <v>#DIV/0!</v>
      </c>
      <c r="R388" s="231" t="e">
        <f t="shared" si="45"/>
        <v>#DIV/0!</v>
      </c>
      <c r="S388" s="232" t="e">
        <f t="shared" si="45"/>
        <v>#DIV/0!</v>
      </c>
      <c r="T388" s="2"/>
    </row>
    <row r="389" spans="3:20" x14ac:dyDescent="0.25">
      <c r="C389" s="570"/>
      <c r="D389" s="570"/>
      <c r="F389" s="222"/>
      <c r="G389" s="223"/>
      <c r="H389" s="223"/>
      <c r="I389" s="223"/>
      <c r="J389" s="223"/>
      <c r="K389" s="223"/>
      <c r="L389" s="223"/>
      <c r="M389" s="223"/>
      <c r="N389" s="223"/>
      <c r="O389" s="223"/>
      <c r="P389" s="223"/>
      <c r="Q389" s="223"/>
      <c r="R389" s="223"/>
      <c r="S389" s="224"/>
      <c r="T389" s="2"/>
    </row>
    <row r="390" spans="3:20" x14ac:dyDescent="0.25"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3:20" x14ac:dyDescent="0.25"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3:20" x14ac:dyDescent="0.25"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3:20" x14ac:dyDescent="0.25"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3:20" x14ac:dyDescent="0.25"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3:20" x14ac:dyDescent="0.25"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3:20" x14ac:dyDescent="0.25"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3:20" x14ac:dyDescent="0.25"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3:20" x14ac:dyDescent="0.25"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3:20" x14ac:dyDescent="0.25"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3:20" x14ac:dyDescent="0.25">
      <c r="F400" s="2"/>
    </row>
    <row r="401" spans="6:6" x14ac:dyDescent="0.25">
      <c r="F401" s="2"/>
    </row>
    <row r="402" spans="6:6" x14ac:dyDescent="0.25">
      <c r="F402" s="2"/>
    </row>
    <row r="403" spans="6:6" x14ac:dyDescent="0.25">
      <c r="F403" s="2"/>
    </row>
    <row r="404" spans="6:6" x14ac:dyDescent="0.25">
      <c r="F404" s="2"/>
    </row>
    <row r="405" spans="6:6" x14ac:dyDescent="0.25">
      <c r="F405" s="2"/>
    </row>
    <row r="406" spans="6:6" x14ac:dyDescent="0.25">
      <c r="F406" s="2"/>
    </row>
    <row r="407" spans="6:6" x14ac:dyDescent="0.25">
      <c r="F407" s="2"/>
    </row>
    <row r="408" spans="6:6" x14ac:dyDescent="0.25">
      <c r="F408" s="2"/>
    </row>
    <row r="409" spans="6:6" x14ac:dyDescent="0.25">
      <c r="F409" s="2"/>
    </row>
    <row r="410" spans="6:6" x14ac:dyDescent="0.25">
      <c r="F410" s="2"/>
    </row>
    <row r="411" spans="6:6" x14ac:dyDescent="0.25">
      <c r="F411" s="2"/>
    </row>
    <row r="412" spans="6:6" x14ac:dyDescent="0.25">
      <c r="F412" s="2"/>
    </row>
    <row r="413" spans="6:6" x14ac:dyDescent="0.25">
      <c r="F413" s="2"/>
    </row>
    <row r="414" spans="6:6" x14ac:dyDescent="0.25">
      <c r="F414" s="2"/>
    </row>
    <row r="415" spans="6:6" x14ac:dyDescent="0.25">
      <c r="F415" s="2"/>
    </row>
    <row r="416" spans="6:6" x14ac:dyDescent="0.25">
      <c r="F416" s="2"/>
    </row>
    <row r="417" spans="6:6" x14ac:dyDescent="0.25">
      <c r="F417" s="2"/>
    </row>
    <row r="418" spans="6:6" x14ac:dyDescent="0.25">
      <c r="F418" s="2"/>
    </row>
    <row r="419" spans="6:6" x14ac:dyDescent="0.25">
      <c r="F419" s="2"/>
    </row>
    <row r="420" spans="6:6" x14ac:dyDescent="0.25">
      <c r="F420" s="2"/>
    </row>
    <row r="421" spans="6:6" x14ac:dyDescent="0.25">
      <c r="F421" s="2"/>
    </row>
    <row r="422" spans="6:6" x14ac:dyDescent="0.25">
      <c r="F422" s="2"/>
    </row>
    <row r="423" spans="6:6" x14ac:dyDescent="0.25">
      <c r="F423" s="2"/>
    </row>
    <row r="424" spans="6:6" x14ac:dyDescent="0.25">
      <c r="F424" s="2"/>
    </row>
    <row r="425" spans="6:6" x14ac:dyDescent="0.25">
      <c r="F425" s="2"/>
    </row>
    <row r="426" spans="6:6" x14ac:dyDescent="0.25">
      <c r="F426" s="2"/>
    </row>
    <row r="427" spans="6:6" x14ac:dyDescent="0.25">
      <c r="F427" s="2"/>
    </row>
    <row r="428" spans="6:6" x14ac:dyDescent="0.25">
      <c r="F428" s="2"/>
    </row>
    <row r="429" spans="6:6" x14ac:dyDescent="0.25">
      <c r="F429" s="2"/>
    </row>
    <row r="430" spans="6:6" x14ac:dyDescent="0.25">
      <c r="F430" s="2"/>
    </row>
    <row r="431" spans="6:6" x14ac:dyDescent="0.25">
      <c r="F431" s="2"/>
    </row>
    <row r="432" spans="6:6" x14ac:dyDescent="0.25">
      <c r="F432" s="2"/>
    </row>
    <row r="433" spans="6:6" x14ac:dyDescent="0.25">
      <c r="F433" s="2"/>
    </row>
    <row r="434" spans="6:6" x14ac:dyDescent="0.25">
      <c r="F434" s="2"/>
    </row>
    <row r="435" spans="6:6" x14ac:dyDescent="0.25">
      <c r="F435" s="2"/>
    </row>
    <row r="436" spans="6:6" x14ac:dyDescent="0.25">
      <c r="F436" s="2"/>
    </row>
    <row r="437" spans="6:6" x14ac:dyDescent="0.25">
      <c r="F437" s="2"/>
    </row>
    <row r="438" spans="6:6" x14ac:dyDescent="0.25">
      <c r="F438" s="2"/>
    </row>
    <row r="439" spans="6:6" x14ac:dyDescent="0.25">
      <c r="F439" s="2"/>
    </row>
    <row r="440" spans="6:6" x14ac:dyDescent="0.25">
      <c r="F440" s="2"/>
    </row>
    <row r="441" spans="6:6" x14ac:dyDescent="0.25">
      <c r="F441" s="2"/>
    </row>
    <row r="442" spans="6:6" x14ac:dyDescent="0.25">
      <c r="F442" s="2"/>
    </row>
    <row r="443" spans="6:6" x14ac:dyDescent="0.25">
      <c r="F443" s="2"/>
    </row>
    <row r="444" spans="6:6" x14ac:dyDescent="0.25">
      <c r="F444" s="2"/>
    </row>
    <row r="445" spans="6:6" x14ac:dyDescent="0.25">
      <c r="F445" s="2"/>
    </row>
    <row r="446" spans="6:6" x14ac:dyDescent="0.25">
      <c r="F446" s="2"/>
    </row>
    <row r="447" spans="6:6" x14ac:dyDescent="0.25">
      <c r="F447" s="2"/>
    </row>
    <row r="448" spans="6:6" x14ac:dyDescent="0.25">
      <c r="F448" s="2"/>
    </row>
    <row r="449" spans="6:6" x14ac:dyDescent="0.25">
      <c r="F449" s="2"/>
    </row>
    <row r="450" spans="6:6" x14ac:dyDescent="0.25">
      <c r="F450" s="2"/>
    </row>
    <row r="451" spans="6:6" x14ac:dyDescent="0.25">
      <c r="F451" s="2"/>
    </row>
    <row r="452" spans="6:6" x14ac:dyDescent="0.25">
      <c r="F452" s="2"/>
    </row>
    <row r="453" spans="6:6" x14ac:dyDescent="0.25">
      <c r="F453" s="2"/>
    </row>
    <row r="454" spans="6:6" x14ac:dyDescent="0.25">
      <c r="F454" s="2"/>
    </row>
    <row r="455" spans="6:6" x14ac:dyDescent="0.25">
      <c r="F455" s="2"/>
    </row>
    <row r="456" spans="6:6" x14ac:dyDescent="0.25">
      <c r="F456" s="2"/>
    </row>
    <row r="457" spans="6:6" x14ac:dyDescent="0.25">
      <c r="F457" s="2"/>
    </row>
    <row r="458" spans="6:6" x14ac:dyDescent="0.25">
      <c r="F458" s="2"/>
    </row>
    <row r="459" spans="6:6" x14ac:dyDescent="0.25">
      <c r="F459" s="2"/>
    </row>
    <row r="460" spans="6:6" x14ac:dyDescent="0.25">
      <c r="F460" s="2"/>
    </row>
    <row r="461" spans="6:6" x14ac:dyDescent="0.25">
      <c r="F461" s="2"/>
    </row>
    <row r="462" spans="6:6" x14ac:dyDescent="0.25">
      <c r="F462" s="2"/>
    </row>
    <row r="463" spans="6:6" x14ac:dyDescent="0.25">
      <c r="F463" s="2"/>
    </row>
    <row r="464" spans="6:6" x14ac:dyDescent="0.25">
      <c r="F464" s="2"/>
    </row>
    <row r="465" spans="6:6" x14ac:dyDescent="0.25">
      <c r="F465" s="2"/>
    </row>
    <row r="466" spans="6:6" x14ac:dyDescent="0.25">
      <c r="F466" s="2"/>
    </row>
    <row r="467" spans="6:6" x14ac:dyDescent="0.25">
      <c r="F467" s="2"/>
    </row>
    <row r="468" spans="6:6" x14ac:dyDescent="0.25">
      <c r="F468" s="2"/>
    </row>
    <row r="469" spans="6:6" x14ac:dyDescent="0.25">
      <c r="F469" s="2"/>
    </row>
    <row r="470" spans="6:6" x14ac:dyDescent="0.25">
      <c r="F470" s="2"/>
    </row>
    <row r="471" spans="6:6" x14ac:dyDescent="0.25">
      <c r="F471" s="2"/>
    </row>
    <row r="472" spans="6:6" x14ac:dyDescent="0.25">
      <c r="F472" s="2"/>
    </row>
    <row r="473" spans="6:6" x14ac:dyDescent="0.25">
      <c r="F473" s="2"/>
    </row>
    <row r="474" spans="6:6" x14ac:dyDescent="0.25">
      <c r="F474" s="2"/>
    </row>
    <row r="475" spans="6:6" x14ac:dyDescent="0.25">
      <c r="F475" s="2"/>
    </row>
    <row r="476" spans="6:6" x14ac:dyDescent="0.25">
      <c r="F476" s="2"/>
    </row>
  </sheetData>
  <mergeCells count="4">
    <mergeCell ref="U1:Y1"/>
    <mergeCell ref="C387:D387"/>
    <mergeCell ref="C388:D388"/>
    <mergeCell ref="C389:D389"/>
  </mergeCells>
  <conditionalFormatting sqref="A3:A1048576">
    <cfRule type="expression" dxfId="149" priority="22">
      <formula>$A3&lt;TODAY()</formula>
    </cfRule>
  </conditionalFormatting>
  <conditionalFormatting sqref="J16">
    <cfRule type="containsText" dxfId="148" priority="21" operator="containsText" text="Milford">
      <formula>NOT(ISERROR(SEARCH("Milford",J16)))</formula>
    </cfRule>
  </conditionalFormatting>
  <conditionalFormatting sqref="D1:D366 D477:D1048576">
    <cfRule type="containsText" dxfId="147" priority="20" operator="containsText" text="Milford">
      <formula>NOT(ISERROR(SEARCH("Milford",D1)))</formula>
    </cfRule>
  </conditionalFormatting>
  <conditionalFormatting sqref="D1:D366 D477:D1048576">
    <cfRule type="containsText" dxfId="146" priority="19" operator="containsText" text="Campbell">
      <formula>NOT(ISERROR(SEARCH("Campbell",D1)))</formula>
    </cfRule>
  </conditionalFormatting>
  <conditionalFormatting sqref="D1:D366 D477:D1048576">
    <cfRule type="containsText" dxfId="145" priority="18" operator="containsText" text="Grosso">
      <formula>NOT(ISERROR(SEARCH("Grosso",D1)))</formula>
    </cfRule>
  </conditionalFormatting>
  <conditionalFormatting sqref="D1:D366 D477:D1048576">
    <cfRule type="containsText" dxfId="144" priority="17" operator="containsText" text="Moore">
      <formula>NOT(ISERROR(SEARCH("Moore",D1)))</formula>
    </cfRule>
  </conditionalFormatting>
  <conditionalFormatting sqref="D1:D366 D477:D1048576">
    <cfRule type="containsText" dxfId="143" priority="16" operator="containsText" text="Landy">
      <formula>NOT(ISERROR(SEARCH("Landy",D1)))</formula>
    </cfRule>
  </conditionalFormatting>
  <conditionalFormatting sqref="D1:D366 D477:D1048576">
    <cfRule type="containsText" dxfId="142" priority="15" operator="containsText" text="Scott">
      <formula>NOT(ISERROR(SEARCH("Scott",D1)))</formula>
    </cfRule>
  </conditionalFormatting>
  <conditionalFormatting sqref="D1:D366 D477:D1048576">
    <cfRule type="containsText" dxfId="141" priority="14" operator="containsText" text="Masurkar">
      <formula>NOT(ISERROR(SEARCH("Masurkar",D1)))</formula>
    </cfRule>
  </conditionalFormatting>
  <conditionalFormatting sqref="D1:D366 D477:D1048576">
    <cfRule type="containsText" dxfId="140" priority="13" operator="containsText" text="Justus">
      <formula>NOT(ISERROR(SEARCH("Justus",D1)))</formula>
    </cfRule>
  </conditionalFormatting>
  <conditionalFormatting sqref="D1:D366 D477:D1048576">
    <cfRule type="containsText" dxfId="139" priority="12" operator="containsText" text="Haggerty">
      <formula>NOT(ISERROR(SEARCH("Haggerty",D1)))</formula>
    </cfRule>
  </conditionalFormatting>
  <conditionalFormatting sqref="D1:D366 D477:D1048576">
    <cfRule type="containsText" dxfId="138" priority="11" operator="containsText" text="O'Donoghue">
      <formula>NOT(ISERROR(SEARCH("O'Donoghue",D1)))</formula>
    </cfRule>
  </conditionalFormatting>
  <conditionalFormatting sqref="D1:D366 D477:D1048576">
    <cfRule type="containsText" dxfId="137" priority="10" operator="containsText" text="Marment">
      <formula>NOT(ISERROR(SEARCH("Marment",D1)))</formula>
    </cfRule>
  </conditionalFormatting>
  <conditionalFormatting sqref="D1:D366 D477:D1048576">
    <cfRule type="containsText" dxfId="136" priority="9" operator="containsText" text="Nagaraj">
      <formula>NOT(ISERROR(SEARCH("Nagaraj",D1)))</formula>
    </cfRule>
  </conditionalFormatting>
  <conditionalFormatting sqref="D1:D366 D477:D1048576">
    <cfRule type="containsText" dxfId="135" priority="8" operator="containsText" text="Gutierrez">
      <formula>NOT(ISERROR(SEARCH("Gutierrez",D1)))</formula>
    </cfRule>
  </conditionalFormatting>
  <conditionalFormatting sqref="D1:D366 D477:D1048576">
    <cfRule type="containsText" dxfId="134" priority="7" operator="containsText" text="Garrett">
      <formula>NOT(ISERROR(SEARCH("Garrett",D1)))</formula>
    </cfRule>
  </conditionalFormatting>
  <conditionalFormatting sqref="A1:A1048576">
    <cfRule type="cellIs" dxfId="133" priority="6" operator="equal">
      <formula>TODAY()</formula>
    </cfRule>
  </conditionalFormatting>
  <conditionalFormatting sqref="F388:S388">
    <cfRule type="colorScale" priority="5">
      <colorScale>
        <cfvo type="min"/>
        <cfvo type="max"/>
        <color theme="8" tint="-0.249977111117893"/>
        <color theme="8" tint="0.79998168889431442"/>
      </colorScale>
    </cfRule>
  </conditionalFormatting>
  <conditionalFormatting sqref="I279">
    <cfRule type="cellIs" dxfId="132" priority="4" operator="equal">
      <formula>"RDO"</formula>
    </cfRule>
  </conditionalFormatting>
  <conditionalFormatting sqref="U3:X366">
    <cfRule type="cellIs" dxfId="131" priority="3" operator="notEqual">
      <formula>1</formula>
    </cfRule>
  </conditionalFormatting>
  <conditionalFormatting sqref="Y3:Y366">
    <cfRule type="cellIs" dxfId="130" priority="1" operator="equal">
      <formula>0</formula>
    </cfRule>
    <cfRule type="cellIs" dxfId="129" priority="2" operator="greaterThan">
      <formula>1</formula>
    </cfRule>
  </conditionalFormatting>
  <printOptions gridLines="1"/>
  <pageMargins left="0.23622047244094491" right="0.23622047244094491" top="0.78740157480314965" bottom="0.86614173228346458" header="0.11811023622047245" footer="0.19685039370078741"/>
  <pageSetup paperSize="9" scale="65" fitToHeight="0" orientation="landscape" errors="NA"/>
  <headerFooter>
    <oddHeader>&amp;C&amp;"Arial Black,Regular"&amp;14
ICU SMO Roster&amp;R2023 Q2 - Apr-Jun</oddHeader>
    <oddFooter>&amp;C
Page &amp;P of &amp;N&amp;R
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F9DC1-C7A2-4635-9C5B-315B70764B4B}">
  <sheetPr codeName="Sheet4"/>
  <dimension ref="A1:S27"/>
  <sheetViews>
    <sheetView workbookViewId="0">
      <selection activeCell="P21" sqref="P21:Q21"/>
    </sheetView>
  </sheetViews>
  <sheetFormatPr defaultRowHeight="15" x14ac:dyDescent="0.25"/>
  <cols>
    <col min="1" max="1" width="24.140625" customWidth="1"/>
    <col min="7" max="7" width="41.5703125" customWidth="1"/>
    <col min="9" max="9" width="10.5703125" customWidth="1"/>
  </cols>
  <sheetData>
    <row r="1" spans="1:16" x14ac:dyDescent="0.25">
      <c r="A1" s="99" t="s">
        <v>61</v>
      </c>
      <c r="B1" s="100" t="s">
        <v>77</v>
      </c>
      <c r="C1" s="100" t="s">
        <v>89</v>
      </c>
      <c r="D1" s="100" t="s">
        <v>82</v>
      </c>
      <c r="E1" s="100" t="s">
        <v>86</v>
      </c>
      <c r="F1" s="100" t="s">
        <v>88</v>
      </c>
      <c r="G1" s="101" t="s">
        <v>94</v>
      </c>
      <c r="I1" t="s">
        <v>95</v>
      </c>
    </row>
    <row r="2" spans="1:16" x14ac:dyDescent="0.25">
      <c r="A2" s="110" t="s">
        <v>96</v>
      </c>
      <c r="B2" s="112">
        <v>0.5</v>
      </c>
      <c r="C2" s="113" t="s">
        <v>97</v>
      </c>
      <c r="D2" s="112" t="s">
        <v>61</v>
      </c>
      <c r="E2" s="113" t="s">
        <v>97</v>
      </c>
      <c r="F2" s="114" t="s">
        <v>61</v>
      </c>
      <c r="G2" s="102" t="s">
        <v>98</v>
      </c>
      <c r="I2" s="125" t="s">
        <v>65</v>
      </c>
      <c r="J2" s="414">
        <v>1</v>
      </c>
      <c r="K2" s="414">
        <v>2</v>
      </c>
      <c r="L2" s="414">
        <v>3</v>
      </c>
      <c r="M2" s="414">
        <v>4</v>
      </c>
      <c r="N2" s="414">
        <v>5</v>
      </c>
      <c r="O2" s="414">
        <v>6</v>
      </c>
      <c r="P2" s="415">
        <v>7</v>
      </c>
    </row>
    <row r="3" spans="1:16" x14ac:dyDescent="0.25">
      <c r="A3" s="110" t="s">
        <v>99</v>
      </c>
      <c r="B3" s="112">
        <v>0.5</v>
      </c>
      <c r="C3" s="115" t="s">
        <v>97</v>
      </c>
      <c r="D3" s="115" t="s">
        <v>97</v>
      </c>
      <c r="E3" s="112" t="s">
        <v>61</v>
      </c>
      <c r="F3" s="114" t="s">
        <v>61</v>
      </c>
      <c r="G3" s="102" t="s">
        <v>100</v>
      </c>
      <c r="I3" s="126" t="s">
        <v>66</v>
      </c>
      <c r="J3" s="130" t="s">
        <v>19</v>
      </c>
      <c r="K3" s="131" t="s">
        <v>20</v>
      </c>
      <c r="L3" s="132" t="s">
        <v>22</v>
      </c>
      <c r="M3" s="131" t="s">
        <v>34</v>
      </c>
      <c r="N3" s="132" t="s">
        <v>21</v>
      </c>
      <c r="O3" s="131" t="s">
        <v>34</v>
      </c>
      <c r="P3" s="132" t="s">
        <v>23</v>
      </c>
    </row>
    <row r="4" spans="1:16" x14ac:dyDescent="0.25">
      <c r="A4" s="110" t="s">
        <v>101</v>
      </c>
      <c r="B4" s="112">
        <v>0.25</v>
      </c>
      <c r="C4" s="112" t="s">
        <v>61</v>
      </c>
      <c r="D4" s="115" t="s">
        <v>97</v>
      </c>
      <c r="E4" s="112" t="s">
        <v>61</v>
      </c>
      <c r="F4" s="114" t="s">
        <v>61</v>
      </c>
      <c r="G4" s="102" t="s">
        <v>102</v>
      </c>
      <c r="I4" s="126" t="s">
        <v>68</v>
      </c>
      <c r="J4" s="130" t="s">
        <v>34</v>
      </c>
      <c r="K4" s="131" t="s">
        <v>20</v>
      </c>
      <c r="L4" s="132" t="s">
        <v>23</v>
      </c>
      <c r="M4" s="131" t="s">
        <v>22</v>
      </c>
      <c r="N4" s="132" t="s">
        <v>19</v>
      </c>
      <c r="O4" s="131" t="s">
        <v>21</v>
      </c>
      <c r="P4" s="132" t="s">
        <v>34</v>
      </c>
    </row>
    <row r="5" spans="1:16" x14ac:dyDescent="0.25">
      <c r="A5" s="110" t="s">
        <v>103</v>
      </c>
      <c r="B5" s="112">
        <v>1</v>
      </c>
      <c r="C5" s="115" t="s">
        <v>97</v>
      </c>
      <c r="D5" s="115" t="s">
        <v>97</v>
      </c>
      <c r="E5" s="115" t="s">
        <v>97</v>
      </c>
      <c r="F5" s="116" t="s">
        <v>97</v>
      </c>
      <c r="G5" s="102" t="s">
        <v>104</v>
      </c>
      <c r="I5" s="126" t="s">
        <v>69</v>
      </c>
      <c r="J5" s="130" t="s">
        <v>19</v>
      </c>
      <c r="K5" s="131" t="s">
        <v>20</v>
      </c>
      <c r="L5" s="132" t="s">
        <v>34</v>
      </c>
      <c r="M5" s="131" t="s">
        <v>23</v>
      </c>
      <c r="N5" s="132" t="s">
        <v>22</v>
      </c>
      <c r="O5" s="131" t="s">
        <v>23</v>
      </c>
      <c r="P5" s="132" t="s">
        <v>21</v>
      </c>
    </row>
    <row r="6" spans="1:16" x14ac:dyDescent="0.25">
      <c r="A6" s="110" t="s">
        <v>105</v>
      </c>
      <c r="B6" s="112">
        <v>0.5</v>
      </c>
      <c r="C6" s="112" t="s">
        <v>61</v>
      </c>
      <c r="D6" s="115" t="s">
        <v>97</v>
      </c>
      <c r="E6" s="115" t="s">
        <v>97</v>
      </c>
      <c r="F6" s="114" t="s">
        <v>61</v>
      </c>
      <c r="G6" s="102" t="s">
        <v>106</v>
      </c>
      <c r="I6" s="126" t="s">
        <v>70</v>
      </c>
      <c r="J6" s="130" t="s">
        <v>19</v>
      </c>
      <c r="K6" s="131" t="s">
        <v>34</v>
      </c>
      <c r="L6" s="132" t="s">
        <v>22</v>
      </c>
      <c r="M6" s="131" t="s">
        <v>20</v>
      </c>
      <c r="N6" s="132" t="s">
        <v>23</v>
      </c>
      <c r="O6" s="131" t="s">
        <v>23</v>
      </c>
      <c r="P6" s="132" t="s">
        <v>23</v>
      </c>
    </row>
    <row r="7" spans="1:16" x14ac:dyDescent="0.25">
      <c r="A7" s="110" t="s">
        <v>107</v>
      </c>
      <c r="B7" s="112">
        <v>0.75</v>
      </c>
      <c r="C7" s="115" t="s">
        <v>97</v>
      </c>
      <c r="D7" s="112" t="s">
        <v>61</v>
      </c>
      <c r="E7" s="115" t="s">
        <v>97</v>
      </c>
      <c r="F7" s="116" t="s">
        <v>97</v>
      </c>
      <c r="G7" s="102" t="s">
        <v>108</v>
      </c>
      <c r="I7" s="126" t="s">
        <v>71</v>
      </c>
      <c r="J7" s="130" t="s">
        <v>19</v>
      </c>
      <c r="K7" s="131" t="s">
        <v>20</v>
      </c>
      <c r="L7" s="132" t="s">
        <v>23</v>
      </c>
      <c r="M7" s="131" t="s">
        <v>22</v>
      </c>
      <c r="N7" s="132" t="s">
        <v>34</v>
      </c>
      <c r="O7" s="131" t="s">
        <v>21</v>
      </c>
      <c r="P7" s="132" t="s">
        <v>23</v>
      </c>
    </row>
    <row r="8" spans="1:16" x14ac:dyDescent="0.25">
      <c r="A8" s="110" t="s">
        <v>109</v>
      </c>
      <c r="B8" s="112">
        <v>1</v>
      </c>
      <c r="C8" s="115" t="s">
        <v>97</v>
      </c>
      <c r="D8" s="115" t="s">
        <v>97</v>
      </c>
      <c r="E8" s="115" t="s">
        <v>97</v>
      </c>
      <c r="F8" s="116" t="s">
        <v>97</v>
      </c>
      <c r="G8" s="102" t="s">
        <v>110</v>
      </c>
      <c r="I8" s="126" t="s">
        <v>72</v>
      </c>
      <c r="J8" s="133" t="s">
        <v>61</v>
      </c>
      <c r="K8" s="134" t="s">
        <v>42</v>
      </c>
      <c r="L8" s="135" t="s">
        <v>61</v>
      </c>
      <c r="M8" s="136" t="s">
        <v>61</v>
      </c>
      <c r="N8" s="136" t="s">
        <v>61</v>
      </c>
      <c r="O8" s="136" t="s">
        <v>61</v>
      </c>
      <c r="P8" s="137" t="s">
        <v>61</v>
      </c>
    </row>
    <row r="9" spans="1:16" x14ac:dyDescent="0.25">
      <c r="A9" s="110" t="s">
        <v>111</v>
      </c>
      <c r="B9" s="112">
        <v>0.5</v>
      </c>
      <c r="C9" s="115" t="s">
        <v>97</v>
      </c>
      <c r="D9" s="112" t="s">
        <v>61</v>
      </c>
      <c r="E9" s="115" t="s">
        <v>97</v>
      </c>
      <c r="F9" s="114" t="s">
        <v>61</v>
      </c>
      <c r="G9" s="102" t="s">
        <v>61</v>
      </c>
      <c r="I9" s="127" t="s">
        <v>73</v>
      </c>
      <c r="J9" s="138" t="s">
        <v>61</v>
      </c>
      <c r="K9" s="139" t="s">
        <v>42</v>
      </c>
      <c r="L9" s="140" t="s">
        <v>61</v>
      </c>
      <c r="M9" s="141" t="s">
        <v>61</v>
      </c>
      <c r="N9" s="141" t="s">
        <v>61</v>
      </c>
      <c r="O9" s="141" t="s">
        <v>61</v>
      </c>
      <c r="P9" s="142" t="s">
        <v>61</v>
      </c>
    </row>
    <row r="10" spans="1:16" x14ac:dyDescent="0.25">
      <c r="A10" s="110" t="s">
        <v>112</v>
      </c>
      <c r="B10" s="112">
        <v>1</v>
      </c>
      <c r="C10" s="115" t="s">
        <v>97</v>
      </c>
      <c r="D10" s="115" t="s">
        <v>97</v>
      </c>
      <c r="E10" s="115" t="s">
        <v>97</v>
      </c>
      <c r="F10" s="116" t="s">
        <v>97</v>
      </c>
      <c r="G10" s="102" t="s">
        <v>113</v>
      </c>
    </row>
    <row r="11" spans="1:16" x14ac:dyDescent="0.25">
      <c r="A11" s="110" t="s">
        <v>114</v>
      </c>
      <c r="B11" s="112">
        <v>0.25</v>
      </c>
      <c r="C11" s="112" t="s">
        <v>61</v>
      </c>
      <c r="D11" s="112" t="s">
        <v>61</v>
      </c>
      <c r="E11" s="117" t="s">
        <v>44</v>
      </c>
      <c r="F11" s="116" t="s">
        <v>97</v>
      </c>
      <c r="G11" s="102" t="s">
        <v>115</v>
      </c>
      <c r="I11" s="417" t="s">
        <v>87</v>
      </c>
      <c r="J11" t="s">
        <v>116</v>
      </c>
      <c r="K11" s="134" t="s">
        <v>35</v>
      </c>
    </row>
    <row r="12" spans="1:16" x14ac:dyDescent="0.25">
      <c r="A12" s="110" t="s">
        <v>117</v>
      </c>
      <c r="B12" s="112">
        <v>0.5</v>
      </c>
      <c r="C12" s="115" t="s">
        <v>97</v>
      </c>
      <c r="D12" s="112" t="s">
        <v>61</v>
      </c>
      <c r="E12" s="112" t="s">
        <v>61</v>
      </c>
      <c r="F12" s="116" t="s">
        <v>97</v>
      </c>
      <c r="G12" s="102"/>
      <c r="J12" t="s">
        <v>118</v>
      </c>
      <c r="K12" s="134" t="s">
        <v>32</v>
      </c>
    </row>
    <row r="13" spans="1:16" x14ac:dyDescent="0.25">
      <c r="A13" s="110" t="s">
        <v>119</v>
      </c>
      <c r="B13" s="112">
        <v>0.75</v>
      </c>
      <c r="C13" s="115" t="s">
        <v>97</v>
      </c>
      <c r="D13" s="115" t="s">
        <v>97</v>
      </c>
      <c r="E13" s="112" t="s">
        <v>61</v>
      </c>
      <c r="F13" s="116" t="s">
        <v>97</v>
      </c>
      <c r="G13" s="102"/>
    </row>
    <row r="14" spans="1:16" x14ac:dyDescent="0.25">
      <c r="A14" s="110" t="s">
        <v>120</v>
      </c>
      <c r="B14" s="112">
        <v>0.5</v>
      </c>
      <c r="C14" s="112" t="s">
        <v>61</v>
      </c>
      <c r="D14" s="115" t="s">
        <v>97</v>
      </c>
      <c r="E14" s="112" t="s">
        <v>61</v>
      </c>
      <c r="F14" s="116" t="s">
        <v>97</v>
      </c>
      <c r="G14" s="102"/>
    </row>
    <row r="15" spans="1:16" x14ac:dyDescent="0.25">
      <c r="A15" s="111" t="s">
        <v>121</v>
      </c>
      <c r="B15" s="112">
        <v>0.5</v>
      </c>
      <c r="C15" s="118" t="s">
        <v>61</v>
      </c>
      <c r="D15" s="118" t="s">
        <v>61</v>
      </c>
      <c r="E15" s="119" t="s">
        <v>97</v>
      </c>
      <c r="F15" s="120" t="s">
        <v>97</v>
      </c>
      <c r="G15" s="103"/>
    </row>
    <row r="16" spans="1:16" x14ac:dyDescent="0.25">
      <c r="A16" s="128" t="s">
        <v>77</v>
      </c>
      <c r="B16" s="121">
        <v>8.5</v>
      </c>
      <c r="C16" s="122">
        <v>9</v>
      </c>
      <c r="D16" s="122">
        <v>8</v>
      </c>
      <c r="E16" s="122">
        <v>8</v>
      </c>
      <c r="F16" s="123">
        <v>9</v>
      </c>
      <c r="G16" s="104" t="s">
        <v>61</v>
      </c>
    </row>
    <row r="17" spans="1:19" x14ac:dyDescent="0.25">
      <c r="A17" s="129" t="s">
        <v>122</v>
      </c>
      <c r="B17" s="124" t="s">
        <v>123</v>
      </c>
      <c r="C17" s="124">
        <v>4</v>
      </c>
      <c r="D17" s="124">
        <v>3</v>
      </c>
      <c r="E17" s="124">
        <v>3</v>
      </c>
      <c r="F17" s="124">
        <v>4</v>
      </c>
      <c r="G17" s="105" t="s">
        <v>61</v>
      </c>
    </row>
    <row r="18" spans="1:19" ht="15.75" thickBot="1" x14ac:dyDescent="0.3">
      <c r="A18" s="106" t="s">
        <v>124</v>
      </c>
      <c r="B18" s="107"/>
      <c r="C18" s="108"/>
      <c r="D18" s="108"/>
      <c r="E18" s="108"/>
      <c r="F18" s="108"/>
      <c r="G18" s="108"/>
    </row>
    <row r="19" spans="1:19" x14ac:dyDescent="0.25">
      <c r="A19" s="108"/>
      <c r="B19" s="108"/>
      <c r="C19" s="108"/>
      <c r="D19" s="108"/>
      <c r="E19" s="108"/>
      <c r="F19" s="108"/>
      <c r="G19" s="108"/>
      <c r="I19" s="530" t="s">
        <v>33</v>
      </c>
      <c r="J19" s="533">
        <v>2016</v>
      </c>
      <c r="K19" s="533">
        <v>2017</v>
      </c>
      <c r="L19" s="533">
        <v>2018</v>
      </c>
      <c r="M19" s="533">
        <v>2019</v>
      </c>
      <c r="N19" s="533">
        <v>2020</v>
      </c>
      <c r="O19" s="533">
        <v>2021</v>
      </c>
      <c r="P19" s="533">
        <v>2022</v>
      </c>
      <c r="Q19" s="533">
        <v>2023</v>
      </c>
      <c r="R19" s="533">
        <v>2024</v>
      </c>
      <c r="S19" s="534">
        <v>2025</v>
      </c>
    </row>
    <row r="20" spans="1:19" x14ac:dyDescent="0.25">
      <c r="A20" s="109" t="s">
        <v>125</v>
      </c>
      <c r="B20" s="108"/>
      <c r="C20" s="108"/>
      <c r="D20" s="108"/>
      <c r="E20" s="108"/>
      <c r="F20" s="108"/>
      <c r="G20" s="108"/>
      <c r="I20" s="531" t="s">
        <v>126</v>
      </c>
      <c r="J20" s="539" t="s">
        <v>96</v>
      </c>
      <c r="K20" s="540" t="s">
        <v>111</v>
      </c>
      <c r="L20" s="541" t="s">
        <v>99</v>
      </c>
      <c r="M20" s="540" t="s">
        <v>117</v>
      </c>
      <c r="N20" s="541" t="s">
        <v>119</v>
      </c>
      <c r="O20" s="540" t="s">
        <v>107</v>
      </c>
      <c r="P20" s="541" t="s">
        <v>114</v>
      </c>
      <c r="Q20" s="540" t="s">
        <v>117</v>
      </c>
      <c r="R20" s="542"/>
      <c r="S20" s="543"/>
    </row>
    <row r="21" spans="1:19" x14ac:dyDescent="0.25">
      <c r="A21" s="108" t="s">
        <v>127</v>
      </c>
      <c r="B21" s="108"/>
      <c r="C21" s="108"/>
      <c r="D21" s="108"/>
      <c r="E21" s="108"/>
      <c r="F21" s="108"/>
      <c r="G21" s="108"/>
      <c r="I21" s="531" t="s">
        <v>128</v>
      </c>
      <c r="J21" s="539" t="s">
        <v>96</v>
      </c>
      <c r="K21" s="540" t="s">
        <v>117</v>
      </c>
      <c r="L21" s="544" t="s">
        <v>129</v>
      </c>
      <c r="M21" s="540" t="s">
        <v>119</v>
      </c>
      <c r="N21" s="541" t="s">
        <v>117</v>
      </c>
      <c r="O21" s="540" t="s">
        <v>117</v>
      </c>
      <c r="P21" s="541" t="s">
        <v>103</v>
      </c>
      <c r="Q21" s="540" t="s">
        <v>103</v>
      </c>
      <c r="R21" s="542"/>
      <c r="S21" s="543"/>
    </row>
    <row r="22" spans="1:19" x14ac:dyDescent="0.25">
      <c r="A22" s="108" t="s">
        <v>130</v>
      </c>
      <c r="B22" s="108" t="s">
        <v>103</v>
      </c>
      <c r="C22" s="108" t="s">
        <v>107</v>
      </c>
      <c r="D22" s="108" t="s">
        <v>109</v>
      </c>
      <c r="E22" s="108" t="s">
        <v>114</v>
      </c>
      <c r="F22" s="108" t="s">
        <v>117</v>
      </c>
      <c r="G22" s="108" t="s">
        <v>119</v>
      </c>
      <c r="I22" s="531" t="s">
        <v>131</v>
      </c>
      <c r="J22" s="545" t="s">
        <v>129</v>
      </c>
      <c r="K22" s="540" t="s">
        <v>119</v>
      </c>
      <c r="L22" s="541" t="s">
        <v>114</v>
      </c>
      <c r="M22" s="540" t="s">
        <v>111</v>
      </c>
      <c r="N22" s="541" t="s">
        <v>120</v>
      </c>
      <c r="O22" s="540" t="s">
        <v>107</v>
      </c>
      <c r="P22" s="541" t="s">
        <v>99</v>
      </c>
      <c r="Q22" s="540" t="s">
        <v>109</v>
      </c>
      <c r="R22" s="542"/>
      <c r="S22" s="543"/>
    </row>
    <row r="23" spans="1:19" x14ac:dyDescent="0.25">
      <c r="A23" s="108" t="s">
        <v>132</v>
      </c>
      <c r="B23" s="108" t="s">
        <v>101</v>
      </c>
      <c r="C23" s="108" t="s">
        <v>105</v>
      </c>
      <c r="D23" s="108" t="s">
        <v>109</v>
      </c>
      <c r="E23" s="108" t="s">
        <v>117</v>
      </c>
      <c r="F23" s="108"/>
      <c r="G23" s="108"/>
      <c r="I23" s="531" t="s">
        <v>133</v>
      </c>
      <c r="J23" s="545" t="s">
        <v>129</v>
      </c>
      <c r="K23" s="540" t="s">
        <v>99</v>
      </c>
      <c r="L23" s="541" t="s">
        <v>107</v>
      </c>
      <c r="M23" s="540" t="s">
        <v>96</v>
      </c>
      <c r="N23" s="541" t="s">
        <v>119</v>
      </c>
      <c r="O23" s="540" t="s">
        <v>107</v>
      </c>
      <c r="P23" s="541" t="s">
        <v>112</v>
      </c>
      <c r="Q23" s="540" t="s">
        <v>111</v>
      </c>
      <c r="R23" s="542"/>
      <c r="S23" s="543"/>
    </row>
    <row r="24" spans="1:19" x14ac:dyDescent="0.25">
      <c r="A24" s="108" t="s">
        <v>134</v>
      </c>
      <c r="B24" s="108" t="s">
        <v>114</v>
      </c>
      <c r="C24" s="108"/>
      <c r="D24" s="108"/>
      <c r="E24" s="108"/>
      <c r="F24" s="108"/>
      <c r="G24" s="108"/>
      <c r="I24" s="531" t="s">
        <v>135</v>
      </c>
      <c r="J24" s="545" t="s">
        <v>136</v>
      </c>
      <c r="K24" s="540" t="s">
        <v>119</v>
      </c>
      <c r="L24" s="541" t="s">
        <v>103</v>
      </c>
      <c r="M24" s="546" t="s">
        <v>136</v>
      </c>
      <c r="N24" s="541" t="s">
        <v>107</v>
      </c>
      <c r="O24" s="540" t="s">
        <v>96</v>
      </c>
      <c r="P24" s="541" t="s">
        <v>112</v>
      </c>
      <c r="Q24" s="540" t="s">
        <v>99</v>
      </c>
      <c r="R24" s="542" t="s">
        <v>101</v>
      </c>
      <c r="S24" s="543"/>
    </row>
    <row r="25" spans="1:19" x14ac:dyDescent="0.25">
      <c r="A25" s="108" t="s">
        <v>137</v>
      </c>
      <c r="B25" s="108" t="s">
        <v>107</v>
      </c>
      <c r="C25" s="108" t="s">
        <v>117</v>
      </c>
      <c r="D25" s="108" t="s">
        <v>119</v>
      </c>
      <c r="E25" s="108" t="s">
        <v>99</v>
      </c>
      <c r="F25" s="108"/>
      <c r="G25" s="108"/>
      <c r="I25" s="531" t="s">
        <v>138</v>
      </c>
      <c r="J25" s="547"/>
      <c r="K25" s="548"/>
      <c r="L25" s="542"/>
      <c r="M25" s="548"/>
      <c r="N25" s="542"/>
      <c r="O25" s="548"/>
      <c r="P25" s="542"/>
      <c r="Q25" s="540" t="s">
        <v>105</v>
      </c>
      <c r="R25" s="542" t="s">
        <v>99</v>
      </c>
      <c r="S25" s="543"/>
    </row>
    <row r="26" spans="1:19" ht="15.75" thickBot="1" x14ac:dyDescent="0.3">
      <c r="I26" s="532" t="s">
        <v>139</v>
      </c>
      <c r="J26" s="535"/>
      <c r="K26" s="536"/>
      <c r="L26" s="535"/>
      <c r="M26" s="536"/>
      <c r="N26" s="535"/>
      <c r="O26" s="536"/>
      <c r="P26" s="535"/>
      <c r="Q26" s="537" t="s">
        <v>112</v>
      </c>
      <c r="R26" s="535" t="s">
        <v>114</v>
      </c>
      <c r="S26" s="538"/>
    </row>
    <row r="27" spans="1:19" x14ac:dyDescent="0.25">
      <c r="I27" s="528"/>
      <c r="J27" s="529"/>
      <c r="K27" s="529"/>
      <c r="L27" s="529"/>
      <c r="M27" s="529"/>
      <c r="N27" s="529"/>
      <c r="O27" s="529"/>
      <c r="P27" s="529"/>
      <c r="Q27" s="529"/>
      <c r="R27" s="529"/>
      <c r="S27" s="52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1A23E-128D-46BE-BE88-533AFCDFB919}">
  <sheetPr codeName="Sheet1">
    <pageSetUpPr fitToPage="1"/>
  </sheetPr>
  <dimension ref="A1:AB476"/>
  <sheetViews>
    <sheetView workbookViewId="0">
      <pane xSplit="5" ySplit="2" topLeftCell="F313" activePane="bottomRight" state="frozen"/>
      <selection pane="topRight"/>
      <selection pane="bottomLeft"/>
      <selection pane="bottomRight" activeCell="AG353" sqref="AG353"/>
    </sheetView>
  </sheetViews>
  <sheetFormatPr defaultColWidth="9.140625" defaultRowHeight="15" x14ac:dyDescent="0.25"/>
  <cols>
    <col min="1" max="1" width="11.7109375" style="1" bestFit="1" customWidth="1"/>
    <col min="2" max="2" width="3.85546875" style="3" customWidth="1"/>
    <col min="3" max="3" width="7" style="2" customWidth="1"/>
    <col min="4" max="4" width="13.28515625" style="2" customWidth="1"/>
    <col min="5" max="5" width="4" style="2" customWidth="1"/>
    <col min="6" max="7" width="11.5703125" style="25" bestFit="1" customWidth="1"/>
    <col min="8" max="8" width="12.42578125" style="25" bestFit="1" customWidth="1"/>
    <col min="9" max="9" width="11.5703125" style="25" bestFit="1" customWidth="1"/>
    <col min="10" max="10" width="12.42578125" style="25" bestFit="1" customWidth="1"/>
    <col min="11" max="11" width="14.7109375" style="25" bestFit="1" customWidth="1"/>
    <col min="12" max="12" width="12" style="25" customWidth="1"/>
    <col min="13" max="13" width="12.42578125" style="25" bestFit="1" customWidth="1"/>
    <col min="14" max="14" width="11.5703125" style="25" bestFit="1" customWidth="1"/>
    <col min="15" max="15" width="12.42578125" style="25" bestFit="1" customWidth="1"/>
    <col min="16" max="16" width="15.28515625" style="25" bestFit="1" customWidth="1"/>
    <col min="17" max="17" width="13.5703125" style="25" customWidth="1"/>
    <col min="18" max="18" width="14.7109375" style="25" bestFit="1" customWidth="1"/>
    <col min="19" max="19" width="13.7109375" style="25" customWidth="1"/>
    <col min="20" max="20" width="1.42578125" style="25" customWidth="1"/>
    <col min="21" max="21" width="8.85546875" style="2" customWidth="1"/>
    <col min="22" max="22" width="7.7109375" style="2" customWidth="1"/>
    <col min="23" max="23" width="8.28515625" style="2" customWidth="1"/>
    <col min="24" max="24" width="9" style="2" customWidth="1"/>
    <col min="25" max="25" width="9.140625" style="25"/>
    <col min="26" max="27" width="12.42578125" style="25" customWidth="1"/>
    <col min="28" max="28" width="11.7109375" style="1" bestFit="1" customWidth="1"/>
    <col min="29" max="16384" width="9.140625" style="25"/>
  </cols>
  <sheetData>
    <row r="1" spans="1:28" ht="30" customHeight="1" thickBot="1" x14ac:dyDescent="0.3">
      <c r="A1" s="180"/>
      <c r="B1" s="181"/>
      <c r="C1" s="181"/>
      <c r="D1" s="182"/>
      <c r="E1" s="183"/>
      <c r="F1" s="184"/>
      <c r="G1" s="185"/>
      <c r="H1" s="185"/>
      <c r="I1" s="185"/>
      <c r="J1" s="185"/>
      <c r="K1" s="185"/>
      <c r="L1" s="185" t="s">
        <v>0</v>
      </c>
      <c r="M1" s="185"/>
      <c r="N1" s="185"/>
      <c r="O1" s="185"/>
      <c r="P1" s="185"/>
      <c r="Q1" s="185"/>
      <c r="R1" s="185"/>
      <c r="S1" s="186"/>
      <c r="U1" s="571" t="s">
        <v>1</v>
      </c>
      <c r="V1" s="572"/>
      <c r="W1" s="572"/>
      <c r="X1" s="572"/>
      <c r="Y1" s="573"/>
      <c r="AB1" s="450"/>
    </row>
    <row r="2" spans="1:28" ht="25.5" customHeight="1" thickBot="1" x14ac:dyDescent="0.3">
      <c r="A2" s="187"/>
      <c r="B2" s="143"/>
      <c r="C2" s="143" t="s">
        <v>2</v>
      </c>
      <c r="D2" s="144" t="s">
        <v>3</v>
      </c>
      <c r="E2" s="7" t="s">
        <v>4</v>
      </c>
      <c r="F2" s="41" t="s">
        <v>5</v>
      </c>
      <c r="G2" s="45" t="s">
        <v>6</v>
      </c>
      <c r="H2" s="11" t="s">
        <v>7</v>
      </c>
      <c r="I2" s="49" t="s">
        <v>8</v>
      </c>
      <c r="J2" s="50" t="s">
        <v>9</v>
      </c>
      <c r="K2" s="54" t="s">
        <v>10</v>
      </c>
      <c r="L2" s="55" t="s">
        <v>11</v>
      </c>
      <c r="M2" s="56" t="s">
        <v>12</v>
      </c>
      <c r="N2" s="30" t="s">
        <v>13</v>
      </c>
      <c r="O2" s="57" t="s">
        <v>14</v>
      </c>
      <c r="P2" s="58" t="s">
        <v>15</v>
      </c>
      <c r="Q2" s="12" t="s">
        <v>16</v>
      </c>
      <c r="R2" s="59" t="s">
        <v>17</v>
      </c>
      <c r="S2" s="188" t="s">
        <v>18</v>
      </c>
      <c r="U2" s="371" t="s">
        <v>19</v>
      </c>
      <c r="V2" s="372" t="s">
        <v>20</v>
      </c>
      <c r="W2" s="373" t="s">
        <v>21</v>
      </c>
      <c r="X2" s="372" t="s">
        <v>22</v>
      </c>
      <c r="Y2" s="374" t="s">
        <v>23</v>
      </c>
      <c r="Z2" s="374" t="s">
        <v>26</v>
      </c>
      <c r="AA2" s="442" t="s">
        <v>25</v>
      </c>
      <c r="AB2" s="451"/>
    </row>
    <row r="3" spans="1:28" x14ac:dyDescent="0.25">
      <c r="A3" s="189">
        <v>44928</v>
      </c>
      <c r="B3" s="26" t="s">
        <v>28</v>
      </c>
      <c r="C3" s="13" t="s">
        <v>29</v>
      </c>
      <c r="D3" s="31" t="s">
        <v>7</v>
      </c>
      <c r="E3" s="60">
        <v>2</v>
      </c>
      <c r="F3" s="66"/>
      <c r="G3" s="66"/>
      <c r="H3" s="8" t="s">
        <v>67</v>
      </c>
      <c r="I3" s="69" t="s">
        <v>30</v>
      </c>
      <c r="J3" s="51" t="s">
        <v>30</v>
      </c>
      <c r="K3" s="70" t="s">
        <v>140</v>
      </c>
      <c r="L3" s="71"/>
      <c r="M3" s="72" t="s">
        <v>37</v>
      </c>
      <c r="N3" s="73" t="s">
        <v>37</v>
      </c>
      <c r="O3" s="74" t="s">
        <v>30</v>
      </c>
      <c r="P3" s="71"/>
      <c r="Q3" s="75" t="s">
        <v>141</v>
      </c>
      <c r="R3" s="76" t="s">
        <v>37</v>
      </c>
      <c r="S3" s="190" t="s">
        <v>37</v>
      </c>
      <c r="Y3" s="2"/>
      <c r="Z3" s="438"/>
      <c r="AA3" s="443"/>
      <c r="AB3" s="452">
        <v>44928</v>
      </c>
    </row>
    <row r="4" spans="1:28" ht="15.75" thickBot="1" x14ac:dyDescent="0.3">
      <c r="A4" s="191">
        <v>44929</v>
      </c>
      <c r="B4" s="27" t="s">
        <v>32</v>
      </c>
      <c r="C4" s="14" t="s">
        <v>60</v>
      </c>
      <c r="D4" s="32" t="s">
        <v>14</v>
      </c>
      <c r="E4" s="61"/>
      <c r="F4" s="67"/>
      <c r="G4" s="67"/>
      <c r="H4" s="9" t="s">
        <v>19</v>
      </c>
      <c r="I4" s="77" t="s">
        <v>20</v>
      </c>
      <c r="J4" s="52" t="s">
        <v>21</v>
      </c>
      <c r="K4" s="78" t="s">
        <v>140</v>
      </c>
      <c r="L4" s="79"/>
      <c r="M4" s="80" t="s">
        <v>37</v>
      </c>
      <c r="N4" s="81" t="s">
        <v>37</v>
      </c>
      <c r="O4" s="82" t="s">
        <v>22</v>
      </c>
      <c r="P4" s="79"/>
      <c r="Q4" s="83" t="s">
        <v>141</v>
      </c>
      <c r="R4" s="84" t="s">
        <v>37</v>
      </c>
      <c r="S4" s="192" t="s">
        <v>37</v>
      </c>
      <c r="Y4" s="2"/>
      <c r="Z4" s="437"/>
      <c r="AA4" s="443"/>
      <c r="AB4" s="453">
        <v>44929</v>
      </c>
    </row>
    <row r="5" spans="1:28" ht="16.5" thickTop="1" thickBot="1" x14ac:dyDescent="0.3">
      <c r="A5" s="191">
        <v>44930</v>
      </c>
      <c r="B5" s="27" t="s">
        <v>35</v>
      </c>
      <c r="C5" s="14" t="s">
        <v>60</v>
      </c>
      <c r="D5" s="32" t="s">
        <v>142</v>
      </c>
      <c r="E5" s="61"/>
      <c r="F5" s="67"/>
      <c r="G5" s="67"/>
      <c r="H5" s="9" t="s">
        <v>34</v>
      </c>
      <c r="I5" s="77" t="s">
        <v>34</v>
      </c>
      <c r="J5" s="52" t="s">
        <v>19</v>
      </c>
      <c r="K5" s="78" t="s">
        <v>140</v>
      </c>
      <c r="L5" s="79"/>
      <c r="M5" s="80" t="s">
        <v>37</v>
      </c>
      <c r="N5" s="81" t="s">
        <v>37</v>
      </c>
      <c r="O5" s="82" t="s">
        <v>20</v>
      </c>
      <c r="P5" s="79"/>
      <c r="Q5" s="83" t="s">
        <v>143</v>
      </c>
      <c r="R5" s="84" t="s">
        <v>37</v>
      </c>
      <c r="S5" s="192" t="s">
        <v>37</v>
      </c>
      <c r="Y5" s="2"/>
      <c r="Z5" s="439"/>
      <c r="AA5" s="443"/>
      <c r="AB5" s="453">
        <v>44930</v>
      </c>
    </row>
    <row r="6" spans="1:28" ht="15.75" thickTop="1" x14ac:dyDescent="0.25">
      <c r="A6" s="191">
        <v>44931</v>
      </c>
      <c r="B6" s="29" t="s">
        <v>39</v>
      </c>
      <c r="C6" s="14" t="s">
        <v>60</v>
      </c>
      <c r="D6" s="32" t="s">
        <v>8</v>
      </c>
      <c r="E6" s="61"/>
      <c r="F6" s="67"/>
      <c r="G6" s="67"/>
      <c r="H6" s="9" t="s">
        <v>19</v>
      </c>
      <c r="I6" s="77" t="s">
        <v>20</v>
      </c>
      <c r="J6" s="52" t="s">
        <v>22</v>
      </c>
      <c r="K6" s="78" t="s">
        <v>140</v>
      </c>
      <c r="L6" s="79"/>
      <c r="M6" s="80" t="s">
        <v>37</v>
      </c>
      <c r="N6" s="81" t="s">
        <v>37</v>
      </c>
      <c r="O6" s="82" t="s">
        <v>34</v>
      </c>
      <c r="P6" s="79"/>
      <c r="Q6" s="83" t="s">
        <v>34</v>
      </c>
      <c r="R6" s="84" t="s">
        <v>37</v>
      </c>
      <c r="S6" s="192" t="s">
        <v>37</v>
      </c>
      <c r="Y6" s="2"/>
      <c r="Z6" s="31"/>
      <c r="AA6" s="443"/>
      <c r="AB6" s="453">
        <v>44931</v>
      </c>
    </row>
    <row r="7" spans="1:28" x14ac:dyDescent="0.25">
      <c r="A7" s="191">
        <v>44932</v>
      </c>
      <c r="B7" s="27" t="s">
        <v>40</v>
      </c>
      <c r="C7" s="14" t="s">
        <v>60</v>
      </c>
      <c r="D7" s="32" t="s">
        <v>7</v>
      </c>
      <c r="E7" s="61"/>
      <c r="F7" s="67"/>
      <c r="G7" s="67"/>
      <c r="H7" s="9" t="s">
        <v>19</v>
      </c>
      <c r="I7" s="77" t="s">
        <v>20</v>
      </c>
      <c r="J7" s="52" t="s">
        <v>34</v>
      </c>
      <c r="K7" s="78" t="s">
        <v>144</v>
      </c>
      <c r="L7" s="79"/>
      <c r="M7" s="80" t="s">
        <v>34</v>
      </c>
      <c r="N7" s="81" t="s">
        <v>34</v>
      </c>
      <c r="O7" s="82" t="s">
        <v>22</v>
      </c>
      <c r="P7" s="79"/>
      <c r="Q7" s="83" t="s">
        <v>37</v>
      </c>
      <c r="R7" s="84" t="s">
        <v>34</v>
      </c>
      <c r="S7" s="192" t="s">
        <v>34</v>
      </c>
      <c r="Y7" s="2"/>
      <c r="Z7" s="32"/>
      <c r="AA7" s="443"/>
      <c r="AB7" s="453">
        <v>44932</v>
      </c>
    </row>
    <row r="8" spans="1:28" x14ac:dyDescent="0.25">
      <c r="A8" s="191">
        <v>44933</v>
      </c>
      <c r="B8" s="27" t="s">
        <v>41</v>
      </c>
      <c r="C8" s="14" t="s">
        <v>60</v>
      </c>
      <c r="D8" s="32" t="s">
        <v>8</v>
      </c>
      <c r="E8" s="61"/>
      <c r="F8" s="67"/>
      <c r="G8" s="67"/>
      <c r="H8" s="9"/>
      <c r="I8" s="77" t="s">
        <v>42</v>
      </c>
      <c r="J8" s="52"/>
      <c r="K8" s="78"/>
      <c r="L8" s="79"/>
      <c r="M8" s="80"/>
      <c r="N8" s="81"/>
      <c r="O8" s="82"/>
      <c r="P8" s="79"/>
      <c r="Q8" s="83"/>
      <c r="R8" s="84"/>
      <c r="S8" s="192"/>
      <c r="Y8" s="2"/>
      <c r="Z8" s="32"/>
      <c r="AA8" s="443"/>
      <c r="AB8" s="453">
        <v>44933</v>
      </c>
    </row>
    <row r="9" spans="1:28" ht="15.75" thickBot="1" x14ac:dyDescent="0.3">
      <c r="A9" s="193">
        <v>44934</v>
      </c>
      <c r="B9" s="28" t="s">
        <v>43</v>
      </c>
      <c r="C9" s="15" t="s">
        <v>60</v>
      </c>
      <c r="D9" s="33" t="s">
        <v>8</v>
      </c>
      <c r="E9" s="62"/>
      <c r="F9" s="68"/>
      <c r="G9" s="68"/>
      <c r="H9" s="10"/>
      <c r="I9" s="85" t="s">
        <v>42</v>
      </c>
      <c r="J9" s="53"/>
      <c r="K9" s="86"/>
      <c r="L9" s="87"/>
      <c r="M9" s="88"/>
      <c r="N9" s="89"/>
      <c r="O9" s="90"/>
      <c r="P9" s="87"/>
      <c r="Q9" s="91"/>
      <c r="R9" s="92"/>
      <c r="S9" s="194"/>
      <c r="Y9" s="2"/>
      <c r="Z9" s="33"/>
      <c r="AA9" s="444"/>
      <c r="AB9" s="454">
        <v>44934</v>
      </c>
    </row>
    <row r="10" spans="1:28" x14ac:dyDescent="0.25">
      <c r="A10" s="189">
        <v>44935</v>
      </c>
      <c r="B10" s="26" t="s">
        <v>28</v>
      </c>
      <c r="C10" s="16" t="s">
        <v>60</v>
      </c>
      <c r="D10" s="31" t="s">
        <v>14</v>
      </c>
      <c r="E10" s="63">
        <v>3</v>
      </c>
      <c r="F10" s="66"/>
      <c r="G10" s="46" t="s">
        <v>37</v>
      </c>
      <c r="H10" s="66"/>
      <c r="I10" s="71"/>
      <c r="J10" s="51" t="s">
        <v>22</v>
      </c>
      <c r="K10" s="70" t="s">
        <v>140</v>
      </c>
      <c r="L10" s="93" t="s">
        <v>20</v>
      </c>
      <c r="M10" s="72" t="s">
        <v>34</v>
      </c>
      <c r="N10" s="73" t="s">
        <v>37</v>
      </c>
      <c r="O10" s="74" t="s">
        <v>19</v>
      </c>
      <c r="P10" s="94" t="s">
        <v>143</v>
      </c>
      <c r="Q10" s="75" t="s">
        <v>37</v>
      </c>
      <c r="R10" s="71"/>
      <c r="S10" s="195"/>
      <c r="Y10" s="2"/>
      <c r="Z10" s="438"/>
      <c r="AA10" s="443"/>
      <c r="AB10" s="452">
        <v>44935</v>
      </c>
    </row>
    <row r="11" spans="1:28" ht="15.75" thickBot="1" x14ac:dyDescent="0.3">
      <c r="A11" s="191">
        <v>44936</v>
      </c>
      <c r="B11" s="27" t="s">
        <v>45</v>
      </c>
      <c r="C11" s="14" t="s">
        <v>60</v>
      </c>
      <c r="D11" s="32" t="s">
        <v>12</v>
      </c>
      <c r="E11" s="64"/>
      <c r="F11" s="67"/>
      <c r="G11" s="47" t="s">
        <v>37</v>
      </c>
      <c r="H11" s="67"/>
      <c r="I11" s="79"/>
      <c r="J11" s="52" t="s">
        <v>21</v>
      </c>
      <c r="K11" s="78" t="s">
        <v>140</v>
      </c>
      <c r="L11" s="95" t="s">
        <v>20</v>
      </c>
      <c r="M11" s="80" t="s">
        <v>22</v>
      </c>
      <c r="N11" s="81" t="s">
        <v>37</v>
      </c>
      <c r="O11" s="82" t="s">
        <v>19</v>
      </c>
      <c r="P11" s="96" t="s">
        <v>143</v>
      </c>
      <c r="Q11" s="83" t="s">
        <v>37</v>
      </c>
      <c r="R11" s="79"/>
      <c r="S11" s="196"/>
      <c r="Y11" s="2"/>
      <c r="Z11" s="437"/>
      <c r="AA11" s="443"/>
      <c r="AB11" s="453">
        <v>44936</v>
      </c>
    </row>
    <row r="12" spans="1:28" ht="16.5" thickTop="1" thickBot="1" x14ac:dyDescent="0.3">
      <c r="A12" s="191">
        <v>44937</v>
      </c>
      <c r="B12" s="27" t="s">
        <v>35</v>
      </c>
      <c r="C12" s="14" t="s">
        <v>60</v>
      </c>
      <c r="D12" s="32" t="s">
        <v>9</v>
      </c>
      <c r="E12" s="64"/>
      <c r="F12" s="67"/>
      <c r="G12" s="47" t="s">
        <v>37</v>
      </c>
      <c r="H12" s="67"/>
      <c r="I12" s="79"/>
      <c r="J12" s="52" t="s">
        <v>19</v>
      </c>
      <c r="K12" s="78" t="s">
        <v>140</v>
      </c>
      <c r="L12" s="95" t="s">
        <v>20</v>
      </c>
      <c r="M12" s="80" t="s">
        <v>22</v>
      </c>
      <c r="N12" s="81" t="s">
        <v>37</v>
      </c>
      <c r="O12" s="82" t="s">
        <v>34</v>
      </c>
      <c r="P12" s="96" t="s">
        <v>143</v>
      </c>
      <c r="Q12" s="83" t="s">
        <v>37</v>
      </c>
      <c r="R12" s="79"/>
      <c r="S12" s="196"/>
      <c r="Y12" s="2"/>
      <c r="Z12" s="439"/>
      <c r="AA12" s="443"/>
      <c r="AB12" s="453">
        <v>44937</v>
      </c>
    </row>
    <row r="13" spans="1:28" ht="15.75" thickTop="1" x14ac:dyDescent="0.25">
      <c r="A13" s="191">
        <v>44938</v>
      </c>
      <c r="B13" s="29" t="s">
        <v>46</v>
      </c>
      <c r="C13" s="14" t="s">
        <v>60</v>
      </c>
      <c r="D13" s="32" t="s">
        <v>12</v>
      </c>
      <c r="E13" s="64"/>
      <c r="F13" s="67"/>
      <c r="G13" s="47" t="s">
        <v>37</v>
      </c>
      <c r="H13" s="67"/>
      <c r="I13" s="79"/>
      <c r="J13" s="52" t="s">
        <v>21</v>
      </c>
      <c r="K13" s="78" t="s">
        <v>140</v>
      </c>
      <c r="L13" s="95" t="s">
        <v>34</v>
      </c>
      <c r="M13" s="80" t="s">
        <v>20</v>
      </c>
      <c r="N13" s="81" t="s">
        <v>34</v>
      </c>
      <c r="O13" s="82" t="s">
        <v>19</v>
      </c>
      <c r="P13" s="96" t="s">
        <v>34</v>
      </c>
      <c r="Q13" s="83" t="s">
        <v>37</v>
      </c>
      <c r="R13" s="79"/>
      <c r="S13" s="196"/>
      <c r="Y13" s="2"/>
      <c r="Z13" s="31"/>
      <c r="AA13" s="443"/>
      <c r="AB13" s="453">
        <v>44938</v>
      </c>
    </row>
    <row r="14" spans="1:28" x14ac:dyDescent="0.25">
      <c r="A14" s="191">
        <v>44939</v>
      </c>
      <c r="B14" s="27" t="s">
        <v>40</v>
      </c>
      <c r="C14" s="14" t="s">
        <v>60</v>
      </c>
      <c r="D14" s="32" t="s">
        <v>14</v>
      </c>
      <c r="E14" s="64"/>
      <c r="F14" s="67"/>
      <c r="G14" s="47" t="s">
        <v>34</v>
      </c>
      <c r="H14" s="67"/>
      <c r="I14" s="79"/>
      <c r="J14" s="52" t="s">
        <v>34</v>
      </c>
      <c r="K14" s="78" t="s">
        <v>34</v>
      </c>
      <c r="L14" s="95" t="s">
        <v>20</v>
      </c>
      <c r="M14" s="80" t="s">
        <v>22</v>
      </c>
      <c r="N14" s="81" t="s">
        <v>37</v>
      </c>
      <c r="O14" s="82" t="s">
        <v>19</v>
      </c>
      <c r="P14" s="96" t="s">
        <v>141</v>
      </c>
      <c r="Q14" s="83" t="s">
        <v>37</v>
      </c>
      <c r="R14" s="79"/>
      <c r="S14" s="196"/>
      <c r="Y14" s="2"/>
      <c r="Z14" s="32"/>
      <c r="AA14" s="443"/>
      <c r="AB14" s="453">
        <v>44939</v>
      </c>
    </row>
    <row r="15" spans="1:28" x14ac:dyDescent="0.25">
      <c r="A15" s="191">
        <v>44940</v>
      </c>
      <c r="B15" s="27" t="s">
        <v>41</v>
      </c>
      <c r="C15" s="14" t="s">
        <v>60</v>
      </c>
      <c r="D15" s="32" t="s">
        <v>11</v>
      </c>
      <c r="E15" s="64"/>
      <c r="F15" s="67"/>
      <c r="G15" s="47"/>
      <c r="H15" s="67"/>
      <c r="I15" s="79"/>
      <c r="J15" s="52"/>
      <c r="K15" s="78"/>
      <c r="L15" s="95" t="s">
        <v>42</v>
      </c>
      <c r="M15" s="80"/>
      <c r="N15" s="81"/>
      <c r="O15" s="82"/>
      <c r="P15" s="96" t="s">
        <v>141</v>
      </c>
      <c r="Q15" s="83"/>
      <c r="R15" s="79"/>
      <c r="S15" s="196"/>
      <c r="Y15" s="2"/>
      <c r="Z15" s="32"/>
      <c r="AA15" s="443"/>
      <c r="AB15" s="453">
        <v>44940</v>
      </c>
    </row>
    <row r="16" spans="1:28" ht="15.75" thickBot="1" x14ac:dyDescent="0.3">
      <c r="A16" s="193">
        <v>44941</v>
      </c>
      <c r="B16" s="28" t="s">
        <v>43</v>
      </c>
      <c r="C16" s="15" t="s">
        <v>60</v>
      </c>
      <c r="D16" s="33" t="s">
        <v>11</v>
      </c>
      <c r="E16" s="65"/>
      <c r="F16" s="68"/>
      <c r="G16" s="48"/>
      <c r="H16" s="68"/>
      <c r="I16" s="87"/>
      <c r="J16" s="53"/>
      <c r="K16" s="86"/>
      <c r="L16" s="97" t="s">
        <v>42</v>
      </c>
      <c r="M16" s="88"/>
      <c r="N16" s="89"/>
      <c r="O16" s="90"/>
      <c r="P16" s="98" t="s">
        <v>141</v>
      </c>
      <c r="Q16" s="91"/>
      <c r="R16" s="87"/>
      <c r="S16" s="197"/>
      <c r="Y16" s="2"/>
      <c r="Z16" s="33"/>
      <c r="AA16" s="444"/>
      <c r="AB16" s="454">
        <v>44941</v>
      </c>
    </row>
    <row r="17" spans="1:28" x14ac:dyDescent="0.25">
      <c r="A17" s="189">
        <v>44942</v>
      </c>
      <c r="B17" s="26" t="s">
        <v>28</v>
      </c>
      <c r="C17" s="16" t="s">
        <v>60</v>
      </c>
      <c r="D17" s="31" t="s">
        <v>17</v>
      </c>
      <c r="E17" s="4">
        <v>4</v>
      </c>
      <c r="F17" s="66"/>
      <c r="G17" s="66"/>
      <c r="H17" s="66"/>
      <c r="I17" s="71"/>
      <c r="J17" s="51" t="s">
        <v>20</v>
      </c>
      <c r="K17" s="71"/>
      <c r="L17" s="93" t="s">
        <v>21</v>
      </c>
      <c r="M17" s="72" t="s">
        <v>34</v>
      </c>
      <c r="N17" s="71"/>
      <c r="O17" s="74" t="s">
        <v>37</v>
      </c>
      <c r="P17" s="94" t="s">
        <v>34</v>
      </c>
      <c r="Q17" s="75" t="s">
        <v>141</v>
      </c>
      <c r="R17" s="76" t="s">
        <v>19</v>
      </c>
      <c r="S17" s="190" t="s">
        <v>37</v>
      </c>
      <c r="Y17" s="2"/>
      <c r="Z17" s="438"/>
      <c r="AA17" s="443"/>
      <c r="AB17" s="452">
        <v>44942</v>
      </c>
    </row>
    <row r="18" spans="1:28" ht="15.75" thickBot="1" x14ac:dyDescent="0.3">
      <c r="A18" s="191">
        <v>44943</v>
      </c>
      <c r="B18" s="27" t="s">
        <v>45</v>
      </c>
      <c r="C18" s="14" t="s">
        <v>60</v>
      </c>
      <c r="D18" s="32" t="s">
        <v>15</v>
      </c>
      <c r="E18" s="4"/>
      <c r="F18" s="67"/>
      <c r="G18" s="67"/>
      <c r="H18" s="67"/>
      <c r="I18" s="79"/>
      <c r="J18" s="52" t="s">
        <v>20</v>
      </c>
      <c r="K18" s="79"/>
      <c r="L18" s="95" t="s">
        <v>93</v>
      </c>
      <c r="M18" s="80" t="s">
        <v>19</v>
      </c>
      <c r="N18" s="79"/>
      <c r="O18" s="82" t="s">
        <v>37</v>
      </c>
      <c r="P18" s="96" t="s">
        <v>22</v>
      </c>
      <c r="Q18" s="83" t="s">
        <v>141</v>
      </c>
      <c r="R18" s="84" t="s">
        <v>21</v>
      </c>
      <c r="S18" s="192" t="s">
        <v>37</v>
      </c>
      <c r="Y18" s="2"/>
      <c r="Z18" s="437"/>
      <c r="AA18" s="443"/>
      <c r="AB18" s="453">
        <v>44943</v>
      </c>
    </row>
    <row r="19" spans="1:28" ht="16.5" thickTop="1" thickBot="1" x14ac:dyDescent="0.3">
      <c r="A19" s="191">
        <v>44944</v>
      </c>
      <c r="B19" s="27" t="s">
        <v>35</v>
      </c>
      <c r="C19" s="14" t="s">
        <v>60</v>
      </c>
      <c r="D19" s="32" t="s">
        <v>17</v>
      </c>
      <c r="E19" s="4"/>
      <c r="F19" s="67"/>
      <c r="G19" s="67"/>
      <c r="H19" s="67"/>
      <c r="I19" s="79"/>
      <c r="J19" s="52" t="s">
        <v>20</v>
      </c>
      <c r="K19" s="79"/>
      <c r="L19" s="95" t="s">
        <v>93</v>
      </c>
      <c r="M19" s="80" t="s">
        <v>19</v>
      </c>
      <c r="N19" s="79"/>
      <c r="O19" s="82" t="s">
        <v>37</v>
      </c>
      <c r="P19" s="96" t="s">
        <v>21</v>
      </c>
      <c r="Q19" s="83" t="s">
        <v>23</v>
      </c>
      <c r="R19" s="84" t="s">
        <v>22</v>
      </c>
      <c r="S19" s="192" t="s">
        <v>37</v>
      </c>
      <c r="Y19" s="2"/>
      <c r="Z19" s="439"/>
      <c r="AA19" s="443"/>
      <c r="AB19" s="453">
        <v>44944</v>
      </c>
    </row>
    <row r="20" spans="1:28" ht="15.75" thickTop="1" x14ac:dyDescent="0.25">
      <c r="A20" s="191">
        <v>44945</v>
      </c>
      <c r="B20" s="29" t="s">
        <v>46</v>
      </c>
      <c r="C20" s="14" t="s">
        <v>60</v>
      </c>
      <c r="D20" s="32" t="s">
        <v>15</v>
      </c>
      <c r="E20" s="4"/>
      <c r="F20" s="67"/>
      <c r="G20" s="67"/>
      <c r="H20" s="67"/>
      <c r="I20" s="79"/>
      <c r="J20" s="52" t="s">
        <v>34</v>
      </c>
      <c r="K20" s="79"/>
      <c r="L20" s="95" t="s">
        <v>22</v>
      </c>
      <c r="M20" s="80" t="s">
        <v>19</v>
      </c>
      <c r="N20" s="79"/>
      <c r="O20" s="82" t="s">
        <v>37</v>
      </c>
      <c r="P20" s="96" t="s">
        <v>20</v>
      </c>
      <c r="Q20" s="83" t="s">
        <v>143</v>
      </c>
      <c r="R20" s="84" t="s">
        <v>21</v>
      </c>
      <c r="S20" s="192" t="s">
        <v>37</v>
      </c>
      <c r="Y20" s="2"/>
      <c r="Z20" s="31"/>
      <c r="AA20" s="443"/>
      <c r="AB20" s="453">
        <v>44945</v>
      </c>
    </row>
    <row r="21" spans="1:28" x14ac:dyDescent="0.25">
      <c r="A21" s="191">
        <v>44946</v>
      </c>
      <c r="B21" s="27" t="s">
        <v>40</v>
      </c>
      <c r="C21" s="14" t="s">
        <v>60</v>
      </c>
      <c r="D21" s="32" t="s">
        <v>12</v>
      </c>
      <c r="E21" s="4"/>
      <c r="F21" s="67"/>
      <c r="G21" s="67"/>
      <c r="H21" s="67"/>
      <c r="I21" s="79"/>
      <c r="J21" s="52" t="s">
        <v>20</v>
      </c>
      <c r="K21" s="79"/>
      <c r="L21" s="95" t="s">
        <v>34</v>
      </c>
      <c r="M21" s="80" t="s">
        <v>19</v>
      </c>
      <c r="N21" s="79"/>
      <c r="O21" s="82" t="s">
        <v>34</v>
      </c>
      <c r="P21" s="96" t="s">
        <v>22</v>
      </c>
      <c r="Q21" s="83" t="s">
        <v>34</v>
      </c>
      <c r="R21" s="84" t="s">
        <v>34</v>
      </c>
      <c r="S21" s="192" t="s">
        <v>34</v>
      </c>
      <c r="Y21" s="2"/>
      <c r="Z21" s="32"/>
      <c r="AA21" s="443"/>
      <c r="AB21" s="453">
        <v>44946</v>
      </c>
    </row>
    <row r="22" spans="1:28" x14ac:dyDescent="0.25">
      <c r="A22" s="191">
        <v>44947</v>
      </c>
      <c r="B22" s="27" t="s">
        <v>41</v>
      </c>
      <c r="C22" s="14" t="s">
        <v>60</v>
      </c>
      <c r="D22" s="32" t="s">
        <v>142</v>
      </c>
      <c r="E22" s="4"/>
      <c r="F22" s="67"/>
      <c r="G22" s="67"/>
      <c r="H22" s="67"/>
      <c r="I22" s="79"/>
      <c r="J22" s="52" t="s">
        <v>42</v>
      </c>
      <c r="K22" s="79"/>
      <c r="L22" s="95"/>
      <c r="M22" s="80"/>
      <c r="N22" s="79"/>
      <c r="O22" s="82"/>
      <c r="P22" s="96"/>
      <c r="Q22" s="83"/>
      <c r="R22" s="84"/>
      <c r="S22" s="192"/>
      <c r="Y22" s="2"/>
      <c r="Z22" s="32"/>
      <c r="AA22" s="443"/>
      <c r="AB22" s="453">
        <v>44947</v>
      </c>
    </row>
    <row r="23" spans="1:28" ht="15.75" thickBot="1" x14ac:dyDescent="0.3">
      <c r="A23" s="193">
        <v>44948</v>
      </c>
      <c r="B23" s="28" t="s">
        <v>43</v>
      </c>
      <c r="C23" s="15" t="s">
        <v>60</v>
      </c>
      <c r="D23" s="33" t="s">
        <v>142</v>
      </c>
      <c r="E23" s="6"/>
      <c r="F23" s="68"/>
      <c r="G23" s="68"/>
      <c r="H23" s="68"/>
      <c r="I23" s="87"/>
      <c r="J23" s="53" t="s">
        <v>42</v>
      </c>
      <c r="K23" s="87"/>
      <c r="L23" s="97"/>
      <c r="M23" s="88"/>
      <c r="N23" s="87"/>
      <c r="O23" s="90"/>
      <c r="P23" s="98"/>
      <c r="Q23" s="91"/>
      <c r="R23" s="92"/>
      <c r="S23" s="194"/>
      <c r="Y23" s="2"/>
      <c r="Z23" s="33"/>
      <c r="AA23" s="444"/>
      <c r="AB23" s="454">
        <v>44948</v>
      </c>
    </row>
    <row r="24" spans="1:28" x14ac:dyDescent="0.25">
      <c r="A24" s="189">
        <v>44949</v>
      </c>
      <c r="B24" s="26" t="s">
        <v>28</v>
      </c>
      <c r="C24" s="17"/>
      <c r="D24" s="31" t="s">
        <v>16</v>
      </c>
      <c r="E24" s="60">
        <v>1</v>
      </c>
      <c r="F24" s="66"/>
      <c r="G24" s="46" t="s">
        <v>37</v>
      </c>
      <c r="H24" s="8" t="s">
        <v>20</v>
      </c>
      <c r="I24" s="71"/>
      <c r="J24" s="51" t="s">
        <v>21</v>
      </c>
      <c r="K24" s="71"/>
      <c r="L24" s="93" t="s">
        <v>22</v>
      </c>
      <c r="M24" s="71"/>
      <c r="N24" s="73" t="s">
        <v>37</v>
      </c>
      <c r="O24" s="74" t="s">
        <v>34</v>
      </c>
      <c r="P24" s="71"/>
      <c r="Q24" s="75" t="s">
        <v>19</v>
      </c>
      <c r="R24" s="76" t="s">
        <v>34</v>
      </c>
      <c r="S24" s="190" t="s">
        <v>34</v>
      </c>
      <c r="Y24" s="2"/>
      <c r="Z24" s="438"/>
      <c r="AA24" s="443"/>
      <c r="AB24" s="452">
        <v>44949</v>
      </c>
    </row>
    <row r="25" spans="1:28" ht="15.75" thickBot="1" x14ac:dyDescent="0.3">
      <c r="A25" s="191">
        <v>44950</v>
      </c>
      <c r="B25" s="27" t="s">
        <v>45</v>
      </c>
      <c r="C25" s="18"/>
      <c r="D25" s="32" t="s">
        <v>11</v>
      </c>
      <c r="E25" s="61"/>
      <c r="F25" s="67"/>
      <c r="G25" s="47" t="s">
        <v>37</v>
      </c>
      <c r="H25" s="9" t="s">
        <v>20</v>
      </c>
      <c r="I25" s="79"/>
      <c r="J25" s="52" t="s">
        <v>21</v>
      </c>
      <c r="K25" s="79"/>
      <c r="L25" s="95" t="s">
        <v>22</v>
      </c>
      <c r="M25" s="79"/>
      <c r="N25" s="81" t="s">
        <v>37</v>
      </c>
      <c r="O25" s="82" t="s">
        <v>93</v>
      </c>
      <c r="P25" s="79"/>
      <c r="Q25" s="83" t="s">
        <v>93</v>
      </c>
      <c r="R25" s="84" t="s">
        <v>145</v>
      </c>
      <c r="S25" s="192" t="s">
        <v>19</v>
      </c>
      <c r="Y25" s="2"/>
      <c r="Z25" s="437"/>
      <c r="AA25" s="443"/>
      <c r="AB25" s="453">
        <v>44950</v>
      </c>
    </row>
    <row r="26" spans="1:28" ht="16.5" thickTop="1" thickBot="1" x14ac:dyDescent="0.3">
      <c r="A26" s="191">
        <v>44951</v>
      </c>
      <c r="B26" s="27" t="s">
        <v>35</v>
      </c>
      <c r="C26" s="19"/>
      <c r="D26" s="32" t="s">
        <v>14</v>
      </c>
      <c r="E26" s="61"/>
      <c r="F26" s="67"/>
      <c r="G26" s="47" t="s">
        <v>37</v>
      </c>
      <c r="H26" s="9" t="s">
        <v>34</v>
      </c>
      <c r="I26" s="79"/>
      <c r="J26" s="52" t="s">
        <v>22</v>
      </c>
      <c r="K26" s="79"/>
      <c r="L26" s="95" t="s">
        <v>21</v>
      </c>
      <c r="M26" s="79"/>
      <c r="N26" s="81" t="s">
        <v>37</v>
      </c>
      <c r="O26" s="82" t="s">
        <v>20</v>
      </c>
      <c r="P26" s="79"/>
      <c r="Q26" s="83" t="s">
        <v>93</v>
      </c>
      <c r="R26" s="84" t="s">
        <v>141</v>
      </c>
      <c r="S26" s="192" t="s">
        <v>19</v>
      </c>
      <c r="Y26" s="2"/>
      <c r="Z26" s="439"/>
      <c r="AA26" s="443"/>
      <c r="AB26" s="453">
        <v>44951</v>
      </c>
    </row>
    <row r="27" spans="1:28" ht="15.75" thickTop="1" x14ac:dyDescent="0.25">
      <c r="A27" s="191">
        <v>44952</v>
      </c>
      <c r="B27" s="29" t="s">
        <v>46</v>
      </c>
      <c r="C27" s="20" t="s">
        <v>29</v>
      </c>
      <c r="D27" s="32" t="s">
        <v>18</v>
      </c>
      <c r="E27" s="61"/>
      <c r="F27" s="67"/>
      <c r="G27" s="47" t="s">
        <v>37</v>
      </c>
      <c r="H27" s="9" t="s">
        <v>30</v>
      </c>
      <c r="I27" s="79"/>
      <c r="J27" s="52" t="s">
        <v>30</v>
      </c>
      <c r="K27" s="79"/>
      <c r="L27" s="95" t="s">
        <v>30</v>
      </c>
      <c r="M27" s="79"/>
      <c r="N27" s="81" t="s">
        <v>37</v>
      </c>
      <c r="O27" s="82" t="s">
        <v>30</v>
      </c>
      <c r="P27" s="79"/>
      <c r="Q27" s="83" t="s">
        <v>30</v>
      </c>
      <c r="R27" s="84" t="s">
        <v>141</v>
      </c>
      <c r="S27" s="192" t="s">
        <v>67</v>
      </c>
      <c r="Y27" s="2"/>
      <c r="Z27" s="31"/>
      <c r="AA27" s="443"/>
      <c r="AB27" s="453">
        <v>44952</v>
      </c>
    </row>
    <row r="28" spans="1:28" x14ac:dyDescent="0.25">
      <c r="A28" s="191">
        <v>44953</v>
      </c>
      <c r="B28" s="27" t="s">
        <v>40</v>
      </c>
      <c r="C28" s="17"/>
      <c r="D28" s="32" t="s">
        <v>14</v>
      </c>
      <c r="E28" s="61"/>
      <c r="F28" s="67"/>
      <c r="G28" s="47" t="s">
        <v>34</v>
      </c>
      <c r="H28" s="9" t="s">
        <v>20</v>
      </c>
      <c r="I28" s="79"/>
      <c r="J28" s="52" t="s">
        <v>34</v>
      </c>
      <c r="K28" s="79"/>
      <c r="L28" s="95" t="s">
        <v>34</v>
      </c>
      <c r="M28" s="79"/>
      <c r="N28" s="81" t="s">
        <v>34</v>
      </c>
      <c r="O28" s="82" t="s">
        <v>22</v>
      </c>
      <c r="P28" s="79"/>
      <c r="Q28" s="83" t="s">
        <v>93</v>
      </c>
      <c r="R28" s="84" t="s">
        <v>145</v>
      </c>
      <c r="S28" s="192" t="s">
        <v>19</v>
      </c>
      <c r="Y28" s="2"/>
      <c r="Z28" s="32"/>
      <c r="AA28" s="443"/>
      <c r="AB28" s="453">
        <v>44953</v>
      </c>
    </row>
    <row r="29" spans="1:28" x14ac:dyDescent="0.25">
      <c r="A29" s="191">
        <v>44954</v>
      </c>
      <c r="B29" s="27" t="s">
        <v>41</v>
      </c>
      <c r="C29" s="18"/>
      <c r="D29" s="32" t="s">
        <v>7</v>
      </c>
      <c r="E29" s="61"/>
      <c r="F29" s="67"/>
      <c r="G29" s="47"/>
      <c r="H29" s="9" t="s">
        <v>42</v>
      </c>
      <c r="I29" s="79"/>
      <c r="J29" s="52"/>
      <c r="K29" s="79"/>
      <c r="L29" s="95"/>
      <c r="M29" s="79"/>
      <c r="N29" s="81"/>
      <c r="O29" s="82"/>
      <c r="P29" s="79"/>
      <c r="Q29" s="83"/>
      <c r="R29" s="84"/>
      <c r="S29" s="192"/>
      <c r="Y29" s="2"/>
      <c r="Z29" s="32"/>
      <c r="AA29" s="443"/>
      <c r="AB29" s="453">
        <v>44954</v>
      </c>
    </row>
    <row r="30" spans="1:28" ht="15.75" thickBot="1" x14ac:dyDescent="0.3">
      <c r="A30" s="193">
        <v>44955</v>
      </c>
      <c r="B30" s="28" t="s">
        <v>43</v>
      </c>
      <c r="C30" s="21"/>
      <c r="D30" s="33" t="s">
        <v>7</v>
      </c>
      <c r="E30" s="62"/>
      <c r="F30" s="68"/>
      <c r="G30" s="48"/>
      <c r="H30" s="10" t="s">
        <v>42</v>
      </c>
      <c r="I30" s="87"/>
      <c r="J30" s="53"/>
      <c r="K30" s="87"/>
      <c r="L30" s="97"/>
      <c r="M30" s="87"/>
      <c r="N30" s="89"/>
      <c r="O30" s="90"/>
      <c r="P30" s="87"/>
      <c r="Q30" s="91"/>
      <c r="R30" s="92"/>
      <c r="S30" s="194"/>
      <c r="Y30" s="2"/>
      <c r="Z30" s="33"/>
      <c r="AA30" s="444"/>
      <c r="AB30" s="454">
        <v>44955</v>
      </c>
    </row>
    <row r="31" spans="1:28" x14ac:dyDescent="0.25">
      <c r="A31" s="189">
        <v>44956</v>
      </c>
      <c r="B31" s="26" t="s">
        <v>28</v>
      </c>
      <c r="C31" s="17"/>
      <c r="D31" s="31" t="s">
        <v>12</v>
      </c>
      <c r="E31" s="60">
        <v>2</v>
      </c>
      <c r="F31" s="66"/>
      <c r="G31" s="66"/>
      <c r="H31" s="8" t="s">
        <v>93</v>
      </c>
      <c r="I31" s="69" t="s">
        <v>34</v>
      </c>
      <c r="J31" s="51" t="s">
        <v>93</v>
      </c>
      <c r="K31" s="70" t="s">
        <v>21</v>
      </c>
      <c r="L31" s="71"/>
      <c r="M31" s="72" t="s">
        <v>22</v>
      </c>
      <c r="N31" s="73" t="s">
        <v>34</v>
      </c>
      <c r="O31" s="74" t="s">
        <v>20</v>
      </c>
      <c r="P31" s="71"/>
      <c r="Q31" s="75" t="s">
        <v>93</v>
      </c>
      <c r="R31" s="76" t="s">
        <v>19</v>
      </c>
      <c r="S31" s="190" t="s">
        <v>141</v>
      </c>
      <c r="Y31" s="2"/>
      <c r="Z31" s="438"/>
      <c r="AA31" s="443"/>
      <c r="AB31" s="452">
        <v>44956</v>
      </c>
    </row>
    <row r="32" spans="1:28" ht="15.75" thickBot="1" x14ac:dyDescent="0.3">
      <c r="A32" s="191">
        <v>44957</v>
      </c>
      <c r="B32" s="27" t="s">
        <v>45</v>
      </c>
      <c r="C32" s="18"/>
      <c r="D32" s="32" t="s">
        <v>14</v>
      </c>
      <c r="E32" s="61"/>
      <c r="F32" s="67"/>
      <c r="G32" s="67"/>
      <c r="H32" s="9" t="s">
        <v>34</v>
      </c>
      <c r="I32" s="77" t="s">
        <v>22</v>
      </c>
      <c r="J32" s="52" t="s">
        <v>93</v>
      </c>
      <c r="K32" s="78" t="s">
        <v>93</v>
      </c>
      <c r="L32" s="79"/>
      <c r="M32" s="80" t="s">
        <v>21</v>
      </c>
      <c r="N32" s="81" t="s">
        <v>37</v>
      </c>
      <c r="O32" s="82" t="s">
        <v>20</v>
      </c>
      <c r="P32" s="79"/>
      <c r="Q32" s="83" t="s">
        <v>93</v>
      </c>
      <c r="R32" s="84" t="s">
        <v>19</v>
      </c>
      <c r="S32" s="192" t="s">
        <v>141</v>
      </c>
      <c r="Y32" s="2"/>
      <c r="Z32" s="437"/>
      <c r="AA32" s="443"/>
      <c r="AB32" s="453">
        <v>44957</v>
      </c>
    </row>
    <row r="33" spans="1:28" ht="16.5" thickTop="1" thickBot="1" x14ac:dyDescent="0.3">
      <c r="A33" s="191">
        <v>44958</v>
      </c>
      <c r="B33" s="27" t="s">
        <v>35</v>
      </c>
      <c r="C33" s="18"/>
      <c r="D33" s="32" t="s">
        <v>9</v>
      </c>
      <c r="E33" s="61"/>
      <c r="F33" s="67"/>
      <c r="G33" s="67"/>
      <c r="H33" s="9" t="s">
        <v>93</v>
      </c>
      <c r="I33" s="77" t="s">
        <v>21</v>
      </c>
      <c r="J33" s="52" t="s">
        <v>19</v>
      </c>
      <c r="K33" s="78" t="s">
        <v>22</v>
      </c>
      <c r="L33" s="79"/>
      <c r="M33" s="80" t="s">
        <v>21</v>
      </c>
      <c r="N33" s="81" t="s">
        <v>37</v>
      </c>
      <c r="O33" s="82" t="s">
        <v>20</v>
      </c>
      <c r="P33" s="79"/>
      <c r="Q33" s="83" t="s">
        <v>34</v>
      </c>
      <c r="R33" s="84" t="s">
        <v>34</v>
      </c>
      <c r="S33" s="192" t="s">
        <v>23</v>
      </c>
      <c r="Y33" s="2"/>
      <c r="Z33" s="439"/>
      <c r="AA33" s="443"/>
      <c r="AB33" s="453">
        <v>44958</v>
      </c>
    </row>
    <row r="34" spans="1:28" ht="15.75" thickTop="1" x14ac:dyDescent="0.25">
      <c r="A34" s="191">
        <v>44959</v>
      </c>
      <c r="B34" s="27" t="s">
        <v>46</v>
      </c>
      <c r="C34" s="18"/>
      <c r="D34" s="32" t="s">
        <v>8</v>
      </c>
      <c r="E34" s="61"/>
      <c r="F34" s="67"/>
      <c r="G34" s="67"/>
      <c r="H34" s="9" t="s">
        <v>93</v>
      </c>
      <c r="I34" s="77" t="s">
        <v>20</v>
      </c>
      <c r="J34" s="52" t="s">
        <v>93</v>
      </c>
      <c r="K34" s="78" t="s">
        <v>22</v>
      </c>
      <c r="L34" s="79"/>
      <c r="M34" s="80" t="s">
        <v>34</v>
      </c>
      <c r="N34" s="81" t="s">
        <v>37</v>
      </c>
      <c r="O34" s="82" t="s">
        <v>34</v>
      </c>
      <c r="P34" s="79"/>
      <c r="Q34" s="83" t="s">
        <v>34</v>
      </c>
      <c r="R34" s="84" t="s">
        <v>19</v>
      </c>
      <c r="S34" s="192" t="s">
        <v>143</v>
      </c>
      <c r="Y34" s="2"/>
      <c r="Z34" s="31"/>
      <c r="AA34" s="443"/>
      <c r="AB34" s="453">
        <v>44959</v>
      </c>
    </row>
    <row r="35" spans="1:28" x14ac:dyDescent="0.25">
      <c r="A35" s="191">
        <v>44960</v>
      </c>
      <c r="B35" s="27" t="s">
        <v>40</v>
      </c>
      <c r="C35" s="18"/>
      <c r="D35" s="32" t="s">
        <v>17</v>
      </c>
      <c r="E35" s="61"/>
      <c r="F35" s="67"/>
      <c r="G35" s="67"/>
      <c r="H35" s="9" t="s">
        <v>21</v>
      </c>
      <c r="I35" s="77" t="s">
        <v>22</v>
      </c>
      <c r="J35" s="52" t="s">
        <v>34</v>
      </c>
      <c r="K35" s="78" t="s">
        <v>34</v>
      </c>
      <c r="L35" s="79"/>
      <c r="M35" s="80" t="s">
        <v>93</v>
      </c>
      <c r="N35" s="81" t="s">
        <v>37</v>
      </c>
      <c r="O35" s="82" t="s">
        <v>20</v>
      </c>
      <c r="P35" s="79"/>
      <c r="Q35" s="83" t="s">
        <v>37</v>
      </c>
      <c r="R35" s="84" t="s">
        <v>19</v>
      </c>
      <c r="S35" s="192" t="s">
        <v>34</v>
      </c>
      <c r="Y35" s="2"/>
      <c r="Z35" s="32"/>
      <c r="AA35" s="443"/>
      <c r="AB35" s="453">
        <v>44960</v>
      </c>
    </row>
    <row r="36" spans="1:28" x14ac:dyDescent="0.25">
      <c r="A36" s="191">
        <v>44961</v>
      </c>
      <c r="B36" s="27" t="s">
        <v>41</v>
      </c>
      <c r="C36" s="18"/>
      <c r="D36" s="32" t="s">
        <v>14</v>
      </c>
      <c r="E36" s="61"/>
      <c r="F36" s="67"/>
      <c r="G36" s="67"/>
      <c r="H36" s="9"/>
      <c r="I36" s="77"/>
      <c r="J36" s="52"/>
      <c r="K36" s="78"/>
      <c r="L36" s="79"/>
      <c r="M36" s="80"/>
      <c r="N36" s="81"/>
      <c r="O36" s="82" t="s">
        <v>42</v>
      </c>
      <c r="P36" s="79"/>
      <c r="Q36" s="83"/>
      <c r="R36" s="84"/>
      <c r="S36" s="192"/>
      <c r="Y36" s="2"/>
      <c r="Z36" s="32"/>
      <c r="AA36" s="443"/>
      <c r="AB36" s="453">
        <v>44961</v>
      </c>
    </row>
    <row r="37" spans="1:28" ht="15.75" thickBot="1" x14ac:dyDescent="0.3">
      <c r="A37" s="193">
        <v>44962</v>
      </c>
      <c r="B37" s="28" t="s">
        <v>43</v>
      </c>
      <c r="C37" s="21"/>
      <c r="D37" s="33" t="s">
        <v>14</v>
      </c>
      <c r="E37" s="62"/>
      <c r="F37" s="68"/>
      <c r="G37" s="68"/>
      <c r="H37" s="10"/>
      <c r="I37" s="85"/>
      <c r="J37" s="53"/>
      <c r="K37" s="86"/>
      <c r="L37" s="87"/>
      <c r="M37" s="88"/>
      <c r="N37" s="89"/>
      <c r="O37" s="90" t="s">
        <v>42</v>
      </c>
      <c r="P37" s="87"/>
      <c r="Q37" s="91"/>
      <c r="R37" s="92"/>
      <c r="S37" s="194"/>
      <c r="Y37" s="2"/>
      <c r="Z37" s="33"/>
      <c r="AA37" s="444"/>
      <c r="AB37" s="454">
        <v>44962</v>
      </c>
    </row>
    <row r="38" spans="1:28" x14ac:dyDescent="0.25">
      <c r="A38" s="189">
        <v>44963</v>
      </c>
      <c r="B38" s="26" t="s">
        <v>28</v>
      </c>
      <c r="C38" s="17"/>
      <c r="D38" s="31" t="s">
        <v>16</v>
      </c>
      <c r="E38" s="4">
        <v>3</v>
      </c>
      <c r="F38" s="66"/>
      <c r="G38" s="46" t="s">
        <v>50</v>
      </c>
      <c r="H38" s="66"/>
      <c r="I38" s="71"/>
      <c r="J38" s="51" t="s">
        <v>37</v>
      </c>
      <c r="K38" s="70" t="s">
        <v>22</v>
      </c>
      <c r="L38" s="93" t="s">
        <v>93</v>
      </c>
      <c r="M38" s="72" t="s">
        <v>20</v>
      </c>
      <c r="N38" s="73" t="s">
        <v>37</v>
      </c>
      <c r="O38" s="74" t="s">
        <v>21</v>
      </c>
      <c r="P38" s="94" t="s">
        <v>34</v>
      </c>
      <c r="Q38" s="75" t="s">
        <v>19</v>
      </c>
      <c r="R38" s="71"/>
      <c r="S38" s="195"/>
      <c r="Y38" s="2"/>
      <c r="Z38" s="438"/>
      <c r="AA38" s="443"/>
      <c r="AB38" s="452">
        <v>44963</v>
      </c>
    </row>
    <row r="39" spans="1:28" ht="15.75" thickBot="1" x14ac:dyDescent="0.3">
      <c r="A39" s="191">
        <v>44964</v>
      </c>
      <c r="B39" s="27" t="s">
        <v>45</v>
      </c>
      <c r="C39" s="18"/>
      <c r="D39" s="32" t="s">
        <v>11</v>
      </c>
      <c r="E39" s="4"/>
      <c r="F39" s="67"/>
      <c r="G39" s="47" t="s">
        <v>50</v>
      </c>
      <c r="H39" s="67"/>
      <c r="I39" s="79"/>
      <c r="J39" s="52" t="s">
        <v>37</v>
      </c>
      <c r="K39" s="78" t="s">
        <v>93</v>
      </c>
      <c r="L39" s="95" t="s">
        <v>22</v>
      </c>
      <c r="M39" s="80" t="s">
        <v>20</v>
      </c>
      <c r="N39" s="81" t="s">
        <v>37</v>
      </c>
      <c r="O39" s="82" t="s">
        <v>34</v>
      </c>
      <c r="P39" s="96" t="s">
        <v>143</v>
      </c>
      <c r="Q39" s="83" t="s">
        <v>19</v>
      </c>
      <c r="R39" s="79"/>
      <c r="S39" s="196"/>
      <c r="Y39" s="2"/>
      <c r="Z39" s="437"/>
      <c r="AA39" s="443"/>
      <c r="AB39" s="453">
        <v>44964</v>
      </c>
    </row>
    <row r="40" spans="1:28" ht="16.5" thickTop="1" thickBot="1" x14ac:dyDescent="0.3">
      <c r="A40" s="191">
        <v>44965</v>
      </c>
      <c r="B40" s="27" t="s">
        <v>35</v>
      </c>
      <c r="C40" s="18"/>
      <c r="D40" s="32" t="s">
        <v>10</v>
      </c>
      <c r="E40" s="4"/>
      <c r="F40" s="67"/>
      <c r="G40" s="47" t="s">
        <v>50</v>
      </c>
      <c r="H40" s="67"/>
      <c r="I40" s="79"/>
      <c r="J40" s="52" t="s">
        <v>37</v>
      </c>
      <c r="K40" s="78" t="s">
        <v>19</v>
      </c>
      <c r="L40" s="95" t="s">
        <v>93</v>
      </c>
      <c r="M40" s="80" t="s">
        <v>20</v>
      </c>
      <c r="N40" s="81" t="s">
        <v>37</v>
      </c>
      <c r="O40" s="82" t="s">
        <v>21</v>
      </c>
      <c r="P40" s="96" t="s">
        <v>141</v>
      </c>
      <c r="Q40" s="83" t="s">
        <v>34</v>
      </c>
      <c r="R40" s="79"/>
      <c r="S40" s="196"/>
      <c r="Y40" s="2"/>
      <c r="Z40" s="439"/>
      <c r="AA40" s="443"/>
      <c r="AB40" s="453">
        <v>44965</v>
      </c>
    </row>
    <row r="41" spans="1:28" ht="15.75" thickTop="1" x14ac:dyDescent="0.25">
      <c r="A41" s="191">
        <v>44966</v>
      </c>
      <c r="B41" s="27" t="s">
        <v>46</v>
      </c>
      <c r="C41" s="18"/>
      <c r="D41" s="32" t="s">
        <v>11</v>
      </c>
      <c r="E41" s="4"/>
      <c r="F41" s="67"/>
      <c r="G41" s="47" t="s">
        <v>93</v>
      </c>
      <c r="H41" s="67"/>
      <c r="I41" s="79"/>
      <c r="J41" s="52" t="s">
        <v>37</v>
      </c>
      <c r="K41" s="78" t="s">
        <v>22</v>
      </c>
      <c r="L41" s="95" t="s">
        <v>20</v>
      </c>
      <c r="M41" s="80" t="s">
        <v>34</v>
      </c>
      <c r="N41" s="81" t="s">
        <v>37</v>
      </c>
      <c r="O41" s="82" t="s">
        <v>93</v>
      </c>
      <c r="P41" s="96" t="s">
        <v>141</v>
      </c>
      <c r="Q41" s="83" t="s">
        <v>19</v>
      </c>
      <c r="R41" s="79"/>
      <c r="S41" s="196"/>
      <c r="Y41" s="2"/>
      <c r="Z41" s="31"/>
      <c r="AA41" s="443"/>
      <c r="AB41" s="453">
        <v>44966</v>
      </c>
    </row>
    <row r="42" spans="1:28" x14ac:dyDescent="0.25">
      <c r="A42" s="191">
        <v>44967</v>
      </c>
      <c r="B42" s="27" t="s">
        <v>40</v>
      </c>
      <c r="C42" s="18"/>
      <c r="D42" s="32" t="s">
        <v>16</v>
      </c>
      <c r="E42" s="4"/>
      <c r="F42" s="67"/>
      <c r="G42" s="47" t="s">
        <v>34</v>
      </c>
      <c r="H42" s="67"/>
      <c r="I42" s="79"/>
      <c r="J42" s="52" t="s">
        <v>34</v>
      </c>
      <c r="K42" s="78" t="s">
        <v>34</v>
      </c>
      <c r="L42" s="95" t="s">
        <v>34</v>
      </c>
      <c r="M42" s="80" t="s">
        <v>20</v>
      </c>
      <c r="N42" s="81" t="s">
        <v>34</v>
      </c>
      <c r="O42" s="82" t="s">
        <v>22</v>
      </c>
      <c r="P42" s="96" t="s">
        <v>143</v>
      </c>
      <c r="Q42" s="83" t="s">
        <v>19</v>
      </c>
      <c r="R42" s="79"/>
      <c r="S42" s="196"/>
      <c r="Y42" s="2"/>
      <c r="Z42" s="32"/>
      <c r="AA42" s="443"/>
      <c r="AB42" s="453">
        <v>44967</v>
      </c>
    </row>
    <row r="43" spans="1:28" x14ac:dyDescent="0.25">
      <c r="A43" s="191">
        <v>44968</v>
      </c>
      <c r="B43" s="27" t="s">
        <v>41</v>
      </c>
      <c r="C43" s="18"/>
      <c r="D43" s="32" t="s">
        <v>12</v>
      </c>
      <c r="E43" s="4"/>
      <c r="F43" s="67"/>
      <c r="G43" s="47"/>
      <c r="H43" s="67"/>
      <c r="I43" s="79"/>
      <c r="J43" s="52"/>
      <c r="K43" s="78"/>
      <c r="L43" s="95"/>
      <c r="M43" s="80" t="s">
        <v>42</v>
      </c>
      <c r="N43" s="81"/>
      <c r="O43" s="82"/>
      <c r="P43" s="96"/>
      <c r="Q43" s="83"/>
      <c r="R43" s="79"/>
      <c r="S43" s="196"/>
      <c r="Y43" s="2"/>
      <c r="Z43" s="32"/>
      <c r="AA43" s="443"/>
      <c r="AB43" s="453">
        <v>44968</v>
      </c>
    </row>
    <row r="44" spans="1:28" ht="15.75" thickBot="1" x14ac:dyDescent="0.3">
      <c r="A44" s="193">
        <v>44969</v>
      </c>
      <c r="B44" s="28" t="s">
        <v>43</v>
      </c>
      <c r="C44" s="21"/>
      <c r="D44" s="33" t="s">
        <v>12</v>
      </c>
      <c r="E44" s="6"/>
      <c r="F44" s="68"/>
      <c r="G44" s="48"/>
      <c r="H44" s="68"/>
      <c r="I44" s="87"/>
      <c r="J44" s="53"/>
      <c r="K44" s="86"/>
      <c r="L44" s="97"/>
      <c r="M44" s="88" t="s">
        <v>42</v>
      </c>
      <c r="N44" s="89"/>
      <c r="O44" s="90"/>
      <c r="P44" s="98"/>
      <c r="Q44" s="91"/>
      <c r="R44" s="87"/>
      <c r="S44" s="197"/>
      <c r="Y44" s="2"/>
      <c r="Z44" s="33"/>
      <c r="AA44" s="444"/>
      <c r="AB44" s="454">
        <v>44969</v>
      </c>
    </row>
    <row r="45" spans="1:28" x14ac:dyDescent="0.25">
      <c r="A45" s="189">
        <v>44970</v>
      </c>
      <c r="B45" s="26" t="s">
        <v>28</v>
      </c>
      <c r="C45" s="17"/>
      <c r="D45" s="31" t="s">
        <v>11</v>
      </c>
      <c r="E45" s="4">
        <v>4</v>
      </c>
      <c r="F45" s="66"/>
      <c r="G45" s="66"/>
      <c r="H45" s="66"/>
      <c r="I45" s="71"/>
      <c r="J45" s="51" t="s">
        <v>37</v>
      </c>
      <c r="K45" s="71"/>
      <c r="L45" s="93" t="s">
        <v>19</v>
      </c>
      <c r="M45" s="72" t="s">
        <v>22</v>
      </c>
      <c r="N45" s="71"/>
      <c r="O45" s="74" t="s">
        <v>34</v>
      </c>
      <c r="P45" s="94" t="s">
        <v>21</v>
      </c>
      <c r="Q45" s="75" t="s">
        <v>146</v>
      </c>
      <c r="R45" s="76" t="s">
        <v>20</v>
      </c>
      <c r="S45" s="190" t="s">
        <v>37</v>
      </c>
      <c r="Y45" s="2"/>
      <c r="Z45" s="438"/>
      <c r="AA45" s="443"/>
      <c r="AB45" s="455">
        <v>44970</v>
      </c>
    </row>
    <row r="46" spans="1:28" ht="15.75" thickBot="1" x14ac:dyDescent="0.3">
      <c r="A46" s="191">
        <v>44971</v>
      </c>
      <c r="B46" s="27" t="s">
        <v>45</v>
      </c>
      <c r="C46" s="18"/>
      <c r="D46" s="32" t="s">
        <v>14</v>
      </c>
      <c r="E46" s="4"/>
      <c r="F46" s="67"/>
      <c r="G46" s="67"/>
      <c r="H46" s="67"/>
      <c r="I46" s="79"/>
      <c r="J46" s="52" t="s">
        <v>37</v>
      </c>
      <c r="K46" s="79"/>
      <c r="L46" s="95" t="s">
        <v>19</v>
      </c>
      <c r="M46" s="80" t="s">
        <v>21</v>
      </c>
      <c r="N46" s="79"/>
      <c r="O46" s="82" t="s">
        <v>22</v>
      </c>
      <c r="P46" s="96" t="s">
        <v>93</v>
      </c>
      <c r="Q46" s="83" t="s">
        <v>146</v>
      </c>
      <c r="R46" s="84" t="s">
        <v>20</v>
      </c>
      <c r="S46" s="192" t="s">
        <v>37</v>
      </c>
      <c r="Y46" s="2"/>
      <c r="Z46" s="437"/>
      <c r="AA46" s="443"/>
      <c r="AB46" s="456">
        <v>44971</v>
      </c>
    </row>
    <row r="47" spans="1:28" ht="16.5" thickTop="1" thickBot="1" x14ac:dyDescent="0.3">
      <c r="A47" s="191">
        <v>44972</v>
      </c>
      <c r="B47" s="27" t="s">
        <v>35</v>
      </c>
      <c r="C47" s="18"/>
      <c r="D47" s="32" t="s">
        <v>12</v>
      </c>
      <c r="E47" s="4"/>
      <c r="F47" s="67"/>
      <c r="G47" s="67"/>
      <c r="H47" s="67"/>
      <c r="I47" s="79"/>
      <c r="J47" s="52" t="s">
        <v>37</v>
      </c>
      <c r="K47" s="79"/>
      <c r="L47" s="95" t="s">
        <v>34</v>
      </c>
      <c r="M47" s="80" t="s">
        <v>19</v>
      </c>
      <c r="N47" s="79"/>
      <c r="O47" s="82" t="s">
        <v>22</v>
      </c>
      <c r="P47" s="96" t="s">
        <v>21</v>
      </c>
      <c r="Q47" s="83" t="s">
        <v>146</v>
      </c>
      <c r="R47" s="84" t="s">
        <v>20</v>
      </c>
      <c r="S47" s="192" t="s">
        <v>37</v>
      </c>
      <c r="Y47" s="2"/>
      <c r="Z47" s="439" t="s">
        <v>15</v>
      </c>
      <c r="AA47" s="443"/>
      <c r="AB47" s="456">
        <v>44972</v>
      </c>
    </row>
    <row r="48" spans="1:28" ht="15.75" thickTop="1" x14ac:dyDescent="0.25">
      <c r="A48" s="191">
        <v>44973</v>
      </c>
      <c r="B48" s="27" t="s">
        <v>46</v>
      </c>
      <c r="C48" s="18"/>
      <c r="D48" s="32" t="s">
        <v>14</v>
      </c>
      <c r="E48" s="4"/>
      <c r="F48" s="67"/>
      <c r="G48" s="67"/>
      <c r="H48" s="67"/>
      <c r="I48" s="79"/>
      <c r="J48" s="52" t="s">
        <v>37</v>
      </c>
      <c r="K48" s="79"/>
      <c r="L48" s="95" t="s">
        <v>19</v>
      </c>
      <c r="M48" s="80" t="s">
        <v>22</v>
      </c>
      <c r="N48" s="79"/>
      <c r="O48" s="82" t="s">
        <v>20</v>
      </c>
      <c r="P48" s="96" t="s">
        <v>21</v>
      </c>
      <c r="Q48" s="83" t="s">
        <v>34</v>
      </c>
      <c r="R48" s="84" t="s">
        <v>34</v>
      </c>
      <c r="S48" s="192" t="s">
        <v>37</v>
      </c>
      <c r="Y48" s="2"/>
      <c r="Z48" s="31"/>
      <c r="AA48" s="443"/>
      <c r="AB48" s="456">
        <v>44973</v>
      </c>
    </row>
    <row r="49" spans="1:28" x14ac:dyDescent="0.25">
      <c r="A49" s="191">
        <v>44974</v>
      </c>
      <c r="B49" s="27" t="s">
        <v>40</v>
      </c>
      <c r="C49" s="18"/>
      <c r="D49" s="32" t="s">
        <v>11</v>
      </c>
      <c r="E49" s="4"/>
      <c r="F49" s="67"/>
      <c r="G49" s="67"/>
      <c r="H49" s="67"/>
      <c r="I49" s="79"/>
      <c r="J49" s="52" t="s">
        <v>34</v>
      </c>
      <c r="K49" s="79"/>
      <c r="L49" s="95" t="s">
        <v>19</v>
      </c>
      <c r="M49" s="80" t="s">
        <v>34</v>
      </c>
      <c r="N49" s="79"/>
      <c r="O49" s="82" t="s">
        <v>22</v>
      </c>
      <c r="P49" s="96" t="s">
        <v>34</v>
      </c>
      <c r="Q49" s="83" t="s">
        <v>141</v>
      </c>
      <c r="R49" s="84" t="s">
        <v>20</v>
      </c>
      <c r="S49" s="192" t="s">
        <v>34</v>
      </c>
      <c r="Y49" s="2"/>
      <c r="Z49" s="32"/>
      <c r="AA49" s="443"/>
      <c r="AB49" s="456">
        <v>44974</v>
      </c>
    </row>
    <row r="50" spans="1:28" x14ac:dyDescent="0.25">
      <c r="A50" s="191">
        <v>44975</v>
      </c>
      <c r="B50" s="27" t="s">
        <v>41</v>
      </c>
      <c r="C50" s="18"/>
      <c r="D50" s="32" t="s">
        <v>17</v>
      </c>
      <c r="E50" s="4"/>
      <c r="F50" s="67"/>
      <c r="G50" s="67"/>
      <c r="H50" s="67"/>
      <c r="I50" s="79"/>
      <c r="J50" s="52"/>
      <c r="K50" s="79"/>
      <c r="L50" s="95"/>
      <c r="M50" s="80"/>
      <c r="N50" s="79"/>
      <c r="O50" s="82"/>
      <c r="P50" s="96"/>
      <c r="Q50" s="83" t="s">
        <v>141</v>
      </c>
      <c r="R50" s="84" t="s">
        <v>42</v>
      </c>
      <c r="S50" s="192"/>
      <c r="Y50" s="2"/>
      <c r="Z50" s="32"/>
      <c r="AA50" s="443"/>
      <c r="AB50" s="456">
        <v>44975</v>
      </c>
    </row>
    <row r="51" spans="1:28" ht="15.75" thickBot="1" x14ac:dyDescent="0.3">
      <c r="A51" s="193">
        <v>44976</v>
      </c>
      <c r="B51" s="28" t="s">
        <v>43</v>
      </c>
      <c r="C51" s="21"/>
      <c r="D51" s="33" t="s">
        <v>17</v>
      </c>
      <c r="E51" s="6"/>
      <c r="F51" s="68"/>
      <c r="G51" s="68"/>
      <c r="H51" s="68"/>
      <c r="I51" s="87"/>
      <c r="J51" s="53"/>
      <c r="K51" s="87"/>
      <c r="L51" s="97"/>
      <c r="M51" s="88"/>
      <c r="N51" s="87"/>
      <c r="O51" s="90"/>
      <c r="P51" s="98"/>
      <c r="Q51" s="91" t="s">
        <v>141</v>
      </c>
      <c r="R51" s="92" t="s">
        <v>42</v>
      </c>
      <c r="S51" s="194"/>
      <c r="Y51" s="2"/>
      <c r="Z51" s="33"/>
      <c r="AA51" s="444"/>
      <c r="AB51" s="457">
        <v>44976</v>
      </c>
    </row>
    <row r="52" spans="1:28" x14ac:dyDescent="0.25">
      <c r="A52" s="189">
        <v>44977</v>
      </c>
      <c r="B52" s="26" t="s">
        <v>28</v>
      </c>
      <c r="C52" s="17"/>
      <c r="D52" s="31" t="s">
        <v>14</v>
      </c>
      <c r="E52" s="60">
        <v>1</v>
      </c>
      <c r="F52" s="66"/>
      <c r="G52" s="46" t="s">
        <v>50</v>
      </c>
      <c r="H52" s="8" t="s">
        <v>34</v>
      </c>
      <c r="I52" s="71"/>
      <c r="J52" s="51" t="s">
        <v>37</v>
      </c>
      <c r="K52" s="71"/>
      <c r="L52" s="93" t="s">
        <v>22</v>
      </c>
      <c r="M52" s="71"/>
      <c r="N52" s="73" t="s">
        <v>37</v>
      </c>
      <c r="O52" s="74" t="s">
        <v>19</v>
      </c>
      <c r="P52" s="71"/>
      <c r="Q52" s="75" t="s">
        <v>20</v>
      </c>
      <c r="R52" s="76" t="s">
        <v>34</v>
      </c>
      <c r="S52" s="190" t="s">
        <v>37</v>
      </c>
      <c r="Y52" s="2"/>
      <c r="Z52" s="438"/>
      <c r="AA52" s="443"/>
      <c r="AB52" s="452">
        <v>44977</v>
      </c>
    </row>
    <row r="53" spans="1:28" ht="15.75" thickBot="1" x14ac:dyDescent="0.3">
      <c r="A53" s="191">
        <v>44978</v>
      </c>
      <c r="B53" s="27" t="s">
        <v>45</v>
      </c>
      <c r="C53" s="18"/>
      <c r="D53" s="32" t="s">
        <v>7</v>
      </c>
      <c r="E53" s="61"/>
      <c r="F53" s="67"/>
      <c r="G53" s="47" t="s">
        <v>50</v>
      </c>
      <c r="H53" s="9" t="s">
        <v>22</v>
      </c>
      <c r="I53" s="79"/>
      <c r="J53" s="52" t="s">
        <v>37</v>
      </c>
      <c r="K53" s="79"/>
      <c r="L53" s="95" t="s">
        <v>21</v>
      </c>
      <c r="M53" s="79"/>
      <c r="N53" s="81" t="s">
        <v>37</v>
      </c>
      <c r="O53" s="82" t="s">
        <v>19</v>
      </c>
      <c r="P53" s="79"/>
      <c r="Q53" s="83" t="s">
        <v>20</v>
      </c>
      <c r="R53" s="84" t="s">
        <v>147</v>
      </c>
      <c r="S53" s="192" t="s">
        <v>34</v>
      </c>
      <c r="Y53" s="2"/>
      <c r="Z53" s="437"/>
      <c r="AA53" s="443"/>
      <c r="AB53" s="453">
        <v>44978</v>
      </c>
    </row>
    <row r="54" spans="1:28" ht="16.5" thickTop="1" thickBot="1" x14ac:dyDescent="0.3">
      <c r="A54" s="191">
        <v>44979</v>
      </c>
      <c r="B54" s="27" t="s">
        <v>35</v>
      </c>
      <c r="C54" s="18"/>
      <c r="D54" s="32" t="s">
        <v>11</v>
      </c>
      <c r="E54" s="61"/>
      <c r="F54" s="67"/>
      <c r="G54" s="47" t="s">
        <v>50</v>
      </c>
      <c r="H54" s="9" t="s">
        <v>22</v>
      </c>
      <c r="I54" s="79"/>
      <c r="J54" s="52" t="s">
        <v>37</v>
      </c>
      <c r="K54" s="79"/>
      <c r="L54" s="95" t="s">
        <v>21</v>
      </c>
      <c r="M54" s="79"/>
      <c r="N54" s="81" t="s">
        <v>37</v>
      </c>
      <c r="O54" s="82" t="s">
        <v>34</v>
      </c>
      <c r="P54" s="79"/>
      <c r="Q54" s="83" t="s">
        <v>93</v>
      </c>
      <c r="R54" s="84" t="s">
        <v>141</v>
      </c>
      <c r="S54" s="192" t="s">
        <v>20</v>
      </c>
      <c r="Y54" s="2"/>
      <c r="Z54" s="439" t="s">
        <v>16</v>
      </c>
      <c r="AA54" s="443"/>
      <c r="AB54" s="453">
        <v>44979</v>
      </c>
    </row>
    <row r="55" spans="1:28" ht="15.75" thickTop="1" x14ac:dyDescent="0.25">
      <c r="A55" s="191">
        <v>44980</v>
      </c>
      <c r="B55" s="29" t="s">
        <v>46</v>
      </c>
      <c r="C55" s="18"/>
      <c r="D55" s="32" t="s">
        <v>7</v>
      </c>
      <c r="E55" s="61"/>
      <c r="F55" s="67"/>
      <c r="G55" s="47" t="s">
        <v>34</v>
      </c>
      <c r="H55" s="9" t="s">
        <v>93</v>
      </c>
      <c r="I55" s="79"/>
      <c r="J55" s="52" t="s">
        <v>37</v>
      </c>
      <c r="K55" s="79"/>
      <c r="L55" s="95" t="s">
        <v>21</v>
      </c>
      <c r="M55" s="79"/>
      <c r="N55" s="81" t="s">
        <v>37</v>
      </c>
      <c r="O55" s="82" t="s">
        <v>19</v>
      </c>
      <c r="P55" s="79"/>
      <c r="Q55" s="83" t="s">
        <v>93</v>
      </c>
      <c r="R55" s="84" t="s">
        <v>141</v>
      </c>
      <c r="S55" s="192" t="s">
        <v>20</v>
      </c>
      <c r="Y55" s="2"/>
      <c r="Z55" s="31"/>
      <c r="AA55" s="443"/>
      <c r="AB55" s="453">
        <v>44980</v>
      </c>
    </row>
    <row r="56" spans="1:28" x14ac:dyDescent="0.25">
      <c r="A56" s="191">
        <v>44981</v>
      </c>
      <c r="B56" s="27" t="s">
        <v>40</v>
      </c>
      <c r="C56" s="18"/>
      <c r="D56" s="32" t="s">
        <v>6</v>
      </c>
      <c r="E56" s="61"/>
      <c r="F56" s="67"/>
      <c r="G56" s="47" t="s">
        <v>93</v>
      </c>
      <c r="H56" s="9" t="s">
        <v>21</v>
      </c>
      <c r="I56" s="79"/>
      <c r="J56" s="52" t="s">
        <v>34</v>
      </c>
      <c r="K56" s="79"/>
      <c r="L56" s="95" t="s">
        <v>34</v>
      </c>
      <c r="M56" s="79"/>
      <c r="N56" s="81" t="s">
        <v>34</v>
      </c>
      <c r="O56" s="82" t="s">
        <v>19</v>
      </c>
      <c r="P56" s="79"/>
      <c r="Q56" s="83" t="s">
        <v>34</v>
      </c>
      <c r="R56" s="84" t="s">
        <v>145</v>
      </c>
      <c r="S56" s="192" t="s">
        <v>20</v>
      </c>
      <c r="Y56" s="2"/>
      <c r="Z56" s="32"/>
      <c r="AA56" s="443"/>
      <c r="AB56" s="453">
        <v>44981</v>
      </c>
    </row>
    <row r="57" spans="1:28" x14ac:dyDescent="0.25">
      <c r="A57" s="191">
        <v>44982</v>
      </c>
      <c r="B57" s="27" t="s">
        <v>41</v>
      </c>
      <c r="C57" s="18"/>
      <c r="D57" s="32" t="s">
        <v>18</v>
      </c>
      <c r="E57" s="61"/>
      <c r="F57" s="67"/>
      <c r="G57" s="47"/>
      <c r="H57" s="9"/>
      <c r="I57" s="79"/>
      <c r="J57" s="52"/>
      <c r="K57" s="79"/>
      <c r="L57" s="95" t="s">
        <v>148</v>
      </c>
      <c r="M57" s="79"/>
      <c r="N57" s="81"/>
      <c r="O57" s="82"/>
      <c r="P57" s="79"/>
      <c r="Q57" s="83"/>
      <c r="R57" s="84"/>
      <c r="S57" s="192" t="s">
        <v>42</v>
      </c>
      <c r="Y57" s="2"/>
      <c r="Z57" s="32"/>
      <c r="AA57" s="443"/>
      <c r="AB57" s="453">
        <v>44982</v>
      </c>
    </row>
    <row r="58" spans="1:28" ht="15.75" thickBot="1" x14ac:dyDescent="0.3">
      <c r="A58" s="193">
        <v>44983</v>
      </c>
      <c r="B58" s="28" t="s">
        <v>43</v>
      </c>
      <c r="C58" s="21"/>
      <c r="D58" s="33" t="s">
        <v>18</v>
      </c>
      <c r="E58" s="62"/>
      <c r="F58" s="68"/>
      <c r="G58" s="48"/>
      <c r="H58" s="10"/>
      <c r="I58" s="87"/>
      <c r="J58" s="53"/>
      <c r="K58" s="87"/>
      <c r="L58" s="97" t="s">
        <v>148</v>
      </c>
      <c r="M58" s="87"/>
      <c r="N58" s="89"/>
      <c r="O58" s="90"/>
      <c r="P58" s="87"/>
      <c r="Q58" s="91"/>
      <c r="R58" s="92"/>
      <c r="S58" s="194" t="s">
        <v>42</v>
      </c>
      <c r="Y58" s="2"/>
      <c r="Z58" s="33"/>
      <c r="AA58" s="444"/>
      <c r="AB58" s="454">
        <v>44983</v>
      </c>
    </row>
    <row r="59" spans="1:28" x14ac:dyDescent="0.25">
      <c r="A59" s="189">
        <v>44984</v>
      </c>
      <c r="B59" s="26" t="s">
        <v>28</v>
      </c>
      <c r="C59" s="17"/>
      <c r="D59" s="31" t="s">
        <v>8</v>
      </c>
      <c r="E59" s="60">
        <v>2</v>
      </c>
      <c r="F59" s="66"/>
      <c r="G59" s="66"/>
      <c r="H59" s="8" t="s">
        <v>34</v>
      </c>
      <c r="I59" s="69" t="s">
        <v>19</v>
      </c>
      <c r="J59" s="51" t="s">
        <v>37</v>
      </c>
      <c r="K59" s="70" t="s">
        <v>22</v>
      </c>
      <c r="L59" s="71"/>
      <c r="M59" s="72" t="s">
        <v>93</v>
      </c>
      <c r="N59" s="73" t="s">
        <v>37</v>
      </c>
      <c r="O59" s="74" t="s">
        <v>20</v>
      </c>
      <c r="P59" s="71"/>
      <c r="Q59" s="75" t="s">
        <v>93</v>
      </c>
      <c r="R59" s="76" t="s">
        <v>34</v>
      </c>
      <c r="S59" s="190" t="s">
        <v>93</v>
      </c>
      <c r="Y59" s="2"/>
      <c r="Z59" s="438"/>
      <c r="AA59" s="443"/>
      <c r="AB59" s="452">
        <v>44984</v>
      </c>
    </row>
    <row r="60" spans="1:28" ht="15.75" thickBot="1" x14ac:dyDescent="0.3">
      <c r="A60" s="191">
        <v>44985</v>
      </c>
      <c r="B60" s="27" t="s">
        <v>45</v>
      </c>
      <c r="C60" s="18"/>
      <c r="D60" s="32" t="s">
        <v>17</v>
      </c>
      <c r="E60" s="61"/>
      <c r="F60" s="67"/>
      <c r="G60" s="67"/>
      <c r="H60" s="9" t="s">
        <v>21</v>
      </c>
      <c r="I60" s="77" t="s">
        <v>19</v>
      </c>
      <c r="J60" s="52" t="s">
        <v>37</v>
      </c>
      <c r="K60" s="78" t="s">
        <v>21</v>
      </c>
      <c r="L60" s="79"/>
      <c r="M60" s="80" t="s">
        <v>93</v>
      </c>
      <c r="N60" s="81" t="s">
        <v>37</v>
      </c>
      <c r="O60" s="82" t="s">
        <v>20</v>
      </c>
      <c r="P60" s="79"/>
      <c r="Q60" s="83" t="s">
        <v>141</v>
      </c>
      <c r="R60" s="84" t="s">
        <v>22</v>
      </c>
      <c r="S60" s="192" t="s">
        <v>93</v>
      </c>
      <c r="Y60" s="2"/>
      <c r="Z60" s="437"/>
      <c r="AA60" s="443"/>
      <c r="AB60" s="453">
        <v>44985</v>
      </c>
    </row>
    <row r="61" spans="1:28" ht="16.5" thickTop="1" thickBot="1" x14ac:dyDescent="0.3">
      <c r="A61" s="191">
        <v>44986</v>
      </c>
      <c r="B61" s="27" t="s">
        <v>35</v>
      </c>
      <c r="C61" s="18"/>
      <c r="D61" s="32" t="s">
        <v>7</v>
      </c>
      <c r="E61" s="61"/>
      <c r="F61" s="67"/>
      <c r="G61" s="67"/>
      <c r="H61" s="9" t="s">
        <v>19</v>
      </c>
      <c r="I61" s="77" t="s">
        <v>34</v>
      </c>
      <c r="J61" s="52" t="s">
        <v>37</v>
      </c>
      <c r="K61" s="78" t="s">
        <v>34</v>
      </c>
      <c r="L61" s="79"/>
      <c r="M61" s="80" t="s">
        <v>47</v>
      </c>
      <c r="N61" s="81" t="s">
        <v>37</v>
      </c>
      <c r="O61" s="82" t="s">
        <v>20</v>
      </c>
      <c r="P61" s="79"/>
      <c r="Q61" s="83" t="s">
        <v>93</v>
      </c>
      <c r="R61" s="84" t="s">
        <v>21</v>
      </c>
      <c r="S61" s="192" t="s">
        <v>93</v>
      </c>
      <c r="Y61" s="2"/>
      <c r="Z61" s="439" t="s">
        <v>17</v>
      </c>
      <c r="AA61" s="443"/>
      <c r="AB61" s="453">
        <v>44986</v>
      </c>
    </row>
    <row r="62" spans="1:28" ht="15.75" thickTop="1" x14ac:dyDescent="0.25">
      <c r="A62" s="191">
        <v>44987</v>
      </c>
      <c r="B62" s="27" t="s">
        <v>46</v>
      </c>
      <c r="C62" s="18"/>
      <c r="D62" s="32" t="s">
        <v>17</v>
      </c>
      <c r="E62" s="61"/>
      <c r="F62" s="67"/>
      <c r="G62" s="67"/>
      <c r="H62" s="9" t="s">
        <v>22</v>
      </c>
      <c r="I62" s="77" t="s">
        <v>19</v>
      </c>
      <c r="J62" s="52" t="s">
        <v>37</v>
      </c>
      <c r="K62" s="78" t="s">
        <v>21</v>
      </c>
      <c r="L62" s="79"/>
      <c r="M62" s="80" t="s">
        <v>93</v>
      </c>
      <c r="N62" s="81" t="s">
        <v>37</v>
      </c>
      <c r="O62" s="82" t="s">
        <v>34</v>
      </c>
      <c r="P62" s="79"/>
      <c r="Q62" s="83" t="s">
        <v>34</v>
      </c>
      <c r="R62" s="84" t="s">
        <v>20</v>
      </c>
      <c r="S62" s="192" t="s">
        <v>93</v>
      </c>
      <c r="Y62" s="2"/>
      <c r="Z62" s="31"/>
      <c r="AA62" s="443"/>
      <c r="AB62" s="453">
        <v>44987</v>
      </c>
    </row>
    <row r="63" spans="1:28" x14ac:dyDescent="0.25">
      <c r="A63" s="191">
        <v>44988</v>
      </c>
      <c r="B63" s="27" t="s">
        <v>40</v>
      </c>
      <c r="C63" s="18"/>
      <c r="D63" s="32" t="s">
        <v>8</v>
      </c>
      <c r="E63" s="61"/>
      <c r="F63" s="67"/>
      <c r="G63" s="67"/>
      <c r="H63" s="9" t="s">
        <v>21</v>
      </c>
      <c r="I63" s="77" t="s">
        <v>19</v>
      </c>
      <c r="J63" s="52" t="s">
        <v>34</v>
      </c>
      <c r="K63" s="78" t="s">
        <v>93</v>
      </c>
      <c r="L63" s="79"/>
      <c r="M63" s="80" t="s">
        <v>34</v>
      </c>
      <c r="N63" s="81" t="s">
        <v>34</v>
      </c>
      <c r="O63" s="82" t="s">
        <v>20</v>
      </c>
      <c r="P63" s="79"/>
      <c r="Q63" s="83" t="s">
        <v>37</v>
      </c>
      <c r="R63" s="84" t="s">
        <v>22</v>
      </c>
      <c r="S63" s="192" t="s">
        <v>34</v>
      </c>
      <c r="Y63" s="2"/>
      <c r="Z63" s="32"/>
      <c r="AA63" s="443"/>
      <c r="AB63" s="453">
        <v>44988</v>
      </c>
    </row>
    <row r="64" spans="1:28" x14ac:dyDescent="0.25">
      <c r="A64" s="191">
        <v>44989</v>
      </c>
      <c r="B64" s="27" t="s">
        <v>41</v>
      </c>
      <c r="C64" s="18"/>
      <c r="D64" s="32" t="s">
        <v>14</v>
      </c>
      <c r="E64" s="61"/>
      <c r="F64" s="67"/>
      <c r="G64" s="67"/>
      <c r="H64" s="9"/>
      <c r="I64" s="77"/>
      <c r="J64" s="52"/>
      <c r="K64" s="78"/>
      <c r="L64" s="79"/>
      <c r="M64" s="80"/>
      <c r="N64" s="81"/>
      <c r="O64" s="82" t="s">
        <v>42</v>
      </c>
      <c r="P64" s="79"/>
      <c r="Q64" s="83"/>
      <c r="R64" s="84"/>
      <c r="S64" s="192"/>
      <c r="Y64" s="2"/>
      <c r="Z64" s="32"/>
      <c r="AA64" s="443"/>
      <c r="AB64" s="453">
        <v>44989</v>
      </c>
    </row>
    <row r="65" spans="1:28" ht="15.75" thickBot="1" x14ac:dyDescent="0.3">
      <c r="A65" s="193">
        <v>44990</v>
      </c>
      <c r="B65" s="28" t="s">
        <v>43</v>
      </c>
      <c r="C65" s="21"/>
      <c r="D65" s="33" t="s">
        <v>14</v>
      </c>
      <c r="E65" s="62"/>
      <c r="F65" s="68"/>
      <c r="G65" s="68"/>
      <c r="H65" s="10"/>
      <c r="I65" s="85"/>
      <c r="J65" s="53"/>
      <c r="K65" s="86"/>
      <c r="L65" s="87"/>
      <c r="M65" s="88"/>
      <c r="N65" s="89"/>
      <c r="O65" s="90" t="s">
        <v>42</v>
      </c>
      <c r="P65" s="87"/>
      <c r="Q65" s="91"/>
      <c r="R65" s="92"/>
      <c r="S65" s="194"/>
      <c r="Y65" s="2"/>
      <c r="Z65" s="33"/>
      <c r="AA65" s="444"/>
      <c r="AB65" s="454">
        <v>44990</v>
      </c>
    </row>
    <row r="66" spans="1:28" x14ac:dyDescent="0.25">
      <c r="A66" s="189">
        <v>44991</v>
      </c>
      <c r="B66" s="26" t="s">
        <v>28</v>
      </c>
      <c r="C66" s="17"/>
      <c r="D66" s="31" t="s">
        <v>10</v>
      </c>
      <c r="E66" s="4">
        <v>3</v>
      </c>
      <c r="F66" s="66"/>
      <c r="G66" s="46" t="s">
        <v>37</v>
      </c>
      <c r="H66" s="66"/>
      <c r="I66" s="71"/>
      <c r="J66" s="51" t="s">
        <v>37</v>
      </c>
      <c r="K66" s="70" t="s">
        <v>19</v>
      </c>
      <c r="L66" s="93" t="s">
        <v>20</v>
      </c>
      <c r="M66" s="72" t="s">
        <v>93</v>
      </c>
      <c r="N66" s="73" t="s">
        <v>37</v>
      </c>
      <c r="O66" s="74" t="s">
        <v>22</v>
      </c>
      <c r="P66" s="94" t="s">
        <v>141</v>
      </c>
      <c r="Q66" s="75" t="s">
        <v>93</v>
      </c>
      <c r="R66" s="71"/>
      <c r="S66" s="195"/>
      <c r="Y66" s="2"/>
      <c r="Z66" s="438"/>
      <c r="AA66" s="443"/>
      <c r="AB66" s="452">
        <v>44991</v>
      </c>
    </row>
    <row r="67" spans="1:28" ht="15.75" thickBot="1" x14ac:dyDescent="0.3">
      <c r="A67" s="191">
        <v>44992</v>
      </c>
      <c r="B67" s="27" t="s">
        <v>45</v>
      </c>
      <c r="C67" s="18"/>
      <c r="D67" s="32" t="s">
        <v>16</v>
      </c>
      <c r="E67" s="4"/>
      <c r="F67" s="67"/>
      <c r="G67" s="47" t="s">
        <v>37</v>
      </c>
      <c r="H67" s="67"/>
      <c r="I67" s="79"/>
      <c r="J67" s="52" t="s">
        <v>37</v>
      </c>
      <c r="K67" s="78" t="s">
        <v>19</v>
      </c>
      <c r="L67" s="95" t="s">
        <v>20</v>
      </c>
      <c r="M67" s="80" t="s">
        <v>34</v>
      </c>
      <c r="N67" s="81" t="s">
        <v>37</v>
      </c>
      <c r="O67" s="82" t="s">
        <v>93</v>
      </c>
      <c r="P67" s="96" t="s">
        <v>141</v>
      </c>
      <c r="Q67" s="83" t="s">
        <v>22</v>
      </c>
      <c r="R67" s="79"/>
      <c r="S67" s="196"/>
      <c r="Y67" s="2"/>
      <c r="Z67" s="437"/>
      <c r="AA67" s="443"/>
      <c r="AB67" s="453">
        <v>44992</v>
      </c>
    </row>
    <row r="68" spans="1:28" ht="16.5" thickTop="1" thickBot="1" x14ac:dyDescent="0.3">
      <c r="A68" s="191">
        <v>44993</v>
      </c>
      <c r="B68" s="27" t="s">
        <v>35</v>
      </c>
      <c r="C68" s="18"/>
      <c r="D68" s="32" t="s">
        <v>12</v>
      </c>
      <c r="E68" s="4"/>
      <c r="F68" s="67"/>
      <c r="G68" s="47" t="s">
        <v>37</v>
      </c>
      <c r="H68" s="67"/>
      <c r="I68" s="79"/>
      <c r="J68" s="52" t="s">
        <v>37</v>
      </c>
      <c r="K68" s="78" t="s">
        <v>34</v>
      </c>
      <c r="L68" s="95" t="s">
        <v>20</v>
      </c>
      <c r="M68" s="80" t="s">
        <v>19</v>
      </c>
      <c r="N68" s="81" t="s">
        <v>37</v>
      </c>
      <c r="O68" s="82" t="s">
        <v>22</v>
      </c>
      <c r="P68" s="96" t="s">
        <v>23</v>
      </c>
      <c r="Q68" s="83" t="s">
        <v>21</v>
      </c>
      <c r="R68" s="79"/>
      <c r="S68" s="196"/>
      <c r="Y68" s="2"/>
      <c r="Z68" s="439"/>
      <c r="AA68" s="443"/>
      <c r="AB68" s="453">
        <v>44993</v>
      </c>
    </row>
    <row r="69" spans="1:28" ht="15.75" thickTop="1" x14ac:dyDescent="0.25">
      <c r="A69" s="191">
        <v>44994</v>
      </c>
      <c r="B69" s="27" t="s">
        <v>46</v>
      </c>
      <c r="C69" s="18"/>
      <c r="D69" s="32" t="s">
        <v>14</v>
      </c>
      <c r="E69" s="4"/>
      <c r="F69" s="67"/>
      <c r="G69" s="47" t="s">
        <v>37</v>
      </c>
      <c r="H69" s="67"/>
      <c r="I69" s="79"/>
      <c r="J69" s="52" t="s">
        <v>37</v>
      </c>
      <c r="K69" s="78" t="s">
        <v>19</v>
      </c>
      <c r="L69" s="95" t="s">
        <v>34</v>
      </c>
      <c r="M69" s="80" t="s">
        <v>21</v>
      </c>
      <c r="N69" s="81" t="s">
        <v>37</v>
      </c>
      <c r="O69" s="82" t="s">
        <v>20</v>
      </c>
      <c r="P69" s="96" t="s">
        <v>143</v>
      </c>
      <c r="Q69" s="83" t="s">
        <v>22</v>
      </c>
      <c r="R69" s="79"/>
      <c r="S69" s="196"/>
      <c r="Y69" s="2"/>
      <c r="Z69" s="31"/>
      <c r="AA69" s="443"/>
      <c r="AB69" s="453">
        <v>44994</v>
      </c>
    </row>
    <row r="70" spans="1:28" x14ac:dyDescent="0.25">
      <c r="A70" s="191">
        <v>44995</v>
      </c>
      <c r="B70" s="27" t="s">
        <v>40</v>
      </c>
      <c r="C70" s="18"/>
      <c r="D70" s="32" t="s">
        <v>12</v>
      </c>
      <c r="E70" s="4"/>
      <c r="F70" s="67"/>
      <c r="G70" s="47" t="s">
        <v>34</v>
      </c>
      <c r="H70" s="67"/>
      <c r="I70" s="79"/>
      <c r="J70" s="52" t="s">
        <v>34</v>
      </c>
      <c r="K70" s="78" t="s">
        <v>19</v>
      </c>
      <c r="L70" s="95" t="s">
        <v>20</v>
      </c>
      <c r="M70" s="80" t="s">
        <v>22</v>
      </c>
      <c r="N70" s="81" t="s">
        <v>34</v>
      </c>
      <c r="O70" s="82" t="s">
        <v>21</v>
      </c>
      <c r="P70" s="96" t="s">
        <v>34</v>
      </c>
      <c r="Q70" s="83" t="s">
        <v>34</v>
      </c>
      <c r="R70" s="79"/>
      <c r="S70" s="196"/>
      <c r="Y70" s="2"/>
      <c r="Z70" s="32"/>
      <c r="AA70" s="443"/>
      <c r="AB70" s="453">
        <v>44995</v>
      </c>
    </row>
    <row r="71" spans="1:28" x14ac:dyDescent="0.25">
      <c r="A71" s="191">
        <v>44996</v>
      </c>
      <c r="B71" s="27" t="s">
        <v>41</v>
      </c>
      <c r="C71" s="18"/>
      <c r="D71" s="32" t="s">
        <v>11</v>
      </c>
      <c r="E71" s="4"/>
      <c r="F71" s="67"/>
      <c r="G71" s="47"/>
      <c r="H71" s="67"/>
      <c r="I71" s="79"/>
      <c r="J71" s="52"/>
      <c r="K71" s="78"/>
      <c r="L71" s="95" t="s">
        <v>42</v>
      </c>
      <c r="M71" s="80"/>
      <c r="N71" s="81"/>
      <c r="O71" s="82"/>
      <c r="P71" s="96"/>
      <c r="Q71" s="83"/>
      <c r="R71" s="79"/>
      <c r="S71" s="196"/>
      <c r="Y71" s="2"/>
      <c r="Z71" s="32"/>
      <c r="AA71" s="443"/>
      <c r="AB71" s="453">
        <v>44996</v>
      </c>
    </row>
    <row r="72" spans="1:28" ht="15.75" thickBot="1" x14ac:dyDescent="0.3">
      <c r="A72" s="193">
        <v>44997</v>
      </c>
      <c r="B72" s="28" t="s">
        <v>43</v>
      </c>
      <c r="C72" s="21"/>
      <c r="D72" s="33" t="s">
        <v>11</v>
      </c>
      <c r="E72" s="6"/>
      <c r="F72" s="68"/>
      <c r="G72" s="48"/>
      <c r="H72" s="68"/>
      <c r="I72" s="87"/>
      <c r="J72" s="53"/>
      <c r="K72" s="86"/>
      <c r="L72" s="97" t="s">
        <v>42</v>
      </c>
      <c r="M72" s="88"/>
      <c r="N72" s="89"/>
      <c r="O72" s="90"/>
      <c r="P72" s="98"/>
      <c r="Q72" s="91"/>
      <c r="R72" s="87"/>
      <c r="S72" s="197"/>
      <c r="Y72" s="2"/>
      <c r="Z72" s="33"/>
      <c r="AA72" s="444"/>
      <c r="AB72" s="454">
        <v>44997</v>
      </c>
    </row>
    <row r="73" spans="1:28" x14ac:dyDescent="0.25">
      <c r="A73" s="189">
        <v>44998</v>
      </c>
      <c r="B73" s="26" t="s">
        <v>28</v>
      </c>
      <c r="C73" s="17"/>
      <c r="D73" s="31" t="s">
        <v>16</v>
      </c>
      <c r="E73" s="4">
        <v>4</v>
      </c>
      <c r="F73" s="66"/>
      <c r="G73" s="66" t="s">
        <v>149</v>
      </c>
      <c r="H73" s="66"/>
      <c r="I73" s="71"/>
      <c r="J73" s="51" t="s">
        <v>37</v>
      </c>
      <c r="K73" s="71"/>
      <c r="L73" s="93" t="s">
        <v>21</v>
      </c>
      <c r="M73" s="72" t="s">
        <v>34</v>
      </c>
      <c r="N73" s="71"/>
      <c r="O73" s="74" t="s">
        <v>93</v>
      </c>
      <c r="P73" s="94" t="s">
        <v>20</v>
      </c>
      <c r="Q73" s="75" t="s">
        <v>22</v>
      </c>
      <c r="R73" s="76" t="s">
        <v>19</v>
      </c>
      <c r="S73" s="190" t="s">
        <v>34</v>
      </c>
      <c r="Y73" s="2"/>
      <c r="Z73" s="438"/>
      <c r="AA73" s="443"/>
      <c r="AB73" s="452">
        <v>44998</v>
      </c>
    </row>
    <row r="74" spans="1:28" ht="15.75" thickBot="1" x14ac:dyDescent="0.3">
      <c r="A74" s="191">
        <v>44999</v>
      </c>
      <c r="B74" s="27" t="s">
        <v>45</v>
      </c>
      <c r="C74" s="18"/>
      <c r="D74" s="32" t="s">
        <v>12</v>
      </c>
      <c r="E74" s="4"/>
      <c r="F74" s="67"/>
      <c r="G74" s="67"/>
      <c r="H74" s="67"/>
      <c r="I74" s="79"/>
      <c r="J74" s="52" t="s">
        <v>37</v>
      </c>
      <c r="K74" s="79"/>
      <c r="L74" s="95" t="s">
        <v>34</v>
      </c>
      <c r="M74" s="80" t="s">
        <v>47</v>
      </c>
      <c r="N74" s="79"/>
      <c r="O74" s="82" t="s">
        <v>34</v>
      </c>
      <c r="P74" s="96" t="s">
        <v>20</v>
      </c>
      <c r="Q74" s="83" t="s">
        <v>21</v>
      </c>
      <c r="R74" s="84" t="s">
        <v>19</v>
      </c>
      <c r="S74" s="192" t="s">
        <v>141</v>
      </c>
      <c r="Y74" s="2"/>
      <c r="Z74" s="437"/>
      <c r="AA74" s="443"/>
      <c r="AB74" s="453">
        <v>44999</v>
      </c>
    </row>
    <row r="75" spans="1:28" ht="16.5" thickTop="1" thickBot="1" x14ac:dyDescent="0.3">
      <c r="A75" s="191">
        <v>45000</v>
      </c>
      <c r="B75" s="27" t="s">
        <v>35</v>
      </c>
      <c r="C75" s="18"/>
      <c r="D75" s="32" t="s">
        <v>14</v>
      </c>
      <c r="E75" s="4"/>
      <c r="F75" s="67"/>
      <c r="G75" s="67"/>
      <c r="H75" s="67"/>
      <c r="I75" s="79"/>
      <c r="J75" s="52" t="s">
        <v>37</v>
      </c>
      <c r="K75" s="79"/>
      <c r="L75" s="95" t="s">
        <v>93</v>
      </c>
      <c r="M75" s="80" t="s">
        <v>21</v>
      </c>
      <c r="N75" s="79"/>
      <c r="O75" s="82" t="s">
        <v>19</v>
      </c>
      <c r="P75" s="96" t="s">
        <v>20</v>
      </c>
      <c r="Q75" s="83" t="s">
        <v>22</v>
      </c>
      <c r="R75" s="84" t="s">
        <v>34</v>
      </c>
      <c r="S75" s="192" t="s">
        <v>141</v>
      </c>
      <c r="Y75" s="2"/>
      <c r="Z75" s="439" t="s">
        <v>12</v>
      </c>
      <c r="AA75" s="443"/>
      <c r="AB75" s="453">
        <v>45000</v>
      </c>
    </row>
    <row r="76" spans="1:28" ht="15.75" thickTop="1" x14ac:dyDescent="0.25">
      <c r="A76" s="191">
        <v>45001</v>
      </c>
      <c r="B76" s="27" t="s">
        <v>46</v>
      </c>
      <c r="C76" s="18"/>
      <c r="D76" s="32" t="s">
        <v>12</v>
      </c>
      <c r="E76" s="4"/>
      <c r="F76" s="67"/>
      <c r="G76" s="67"/>
      <c r="H76" s="67"/>
      <c r="I76" s="79"/>
      <c r="J76" s="52" t="s">
        <v>37</v>
      </c>
      <c r="K76" s="79"/>
      <c r="L76" s="95" t="s">
        <v>93</v>
      </c>
      <c r="M76" s="80" t="s">
        <v>20</v>
      </c>
      <c r="N76" s="79"/>
      <c r="O76" s="82" t="s">
        <v>21</v>
      </c>
      <c r="P76" s="96" t="s">
        <v>34</v>
      </c>
      <c r="Q76" s="83" t="s">
        <v>22</v>
      </c>
      <c r="R76" s="84" t="s">
        <v>19</v>
      </c>
      <c r="S76" s="192" t="s">
        <v>150</v>
      </c>
      <c r="Y76" s="2"/>
      <c r="Z76" s="31"/>
      <c r="AA76" s="443"/>
      <c r="AB76" s="453">
        <v>45001</v>
      </c>
    </row>
    <row r="77" spans="1:28" x14ac:dyDescent="0.25">
      <c r="A77" s="191">
        <v>45002</v>
      </c>
      <c r="B77" s="27" t="s">
        <v>40</v>
      </c>
      <c r="C77" s="18"/>
      <c r="D77" s="32" t="s">
        <v>17</v>
      </c>
      <c r="E77" s="4"/>
      <c r="F77" s="67"/>
      <c r="G77" s="67"/>
      <c r="H77" s="67"/>
      <c r="I77" s="79"/>
      <c r="J77" s="52" t="s">
        <v>34</v>
      </c>
      <c r="K77" s="79"/>
      <c r="L77" s="95" t="s">
        <v>21</v>
      </c>
      <c r="M77" s="80" t="s">
        <v>22</v>
      </c>
      <c r="N77" s="79"/>
      <c r="O77" s="82" t="s">
        <v>34</v>
      </c>
      <c r="P77" s="96" t="s">
        <v>20</v>
      </c>
      <c r="Q77" s="83" t="s">
        <v>34</v>
      </c>
      <c r="R77" s="84" t="s">
        <v>19</v>
      </c>
      <c r="S77" s="192" t="s">
        <v>151</v>
      </c>
      <c r="Y77" s="2"/>
      <c r="Z77" s="32"/>
      <c r="AA77" s="443"/>
      <c r="AB77" s="453">
        <v>45002</v>
      </c>
    </row>
    <row r="78" spans="1:28" x14ac:dyDescent="0.25">
      <c r="A78" s="191">
        <v>45003</v>
      </c>
      <c r="B78" s="27" t="s">
        <v>41</v>
      </c>
      <c r="C78" s="18"/>
      <c r="D78" s="32" t="s">
        <v>18</v>
      </c>
      <c r="E78" s="4"/>
      <c r="F78" s="67"/>
      <c r="G78" s="67"/>
      <c r="H78" s="67"/>
      <c r="I78" s="79"/>
      <c r="J78" s="52"/>
      <c r="K78" s="79"/>
      <c r="L78" s="95"/>
      <c r="M78" s="80"/>
      <c r="N78" s="79"/>
      <c r="O78" s="82"/>
      <c r="P78" s="96" t="s">
        <v>42</v>
      </c>
      <c r="Q78" s="83"/>
      <c r="R78" s="84"/>
      <c r="S78" s="192"/>
      <c r="Y78" s="2"/>
      <c r="Z78" s="32"/>
      <c r="AA78" s="443"/>
      <c r="AB78" s="453">
        <v>45003</v>
      </c>
    </row>
    <row r="79" spans="1:28" ht="15.75" thickBot="1" x14ac:dyDescent="0.3">
      <c r="A79" s="193">
        <v>45004</v>
      </c>
      <c r="B79" s="28" t="s">
        <v>43</v>
      </c>
      <c r="C79" s="21"/>
      <c r="D79" s="33" t="s">
        <v>18</v>
      </c>
      <c r="E79" s="6"/>
      <c r="F79" s="68"/>
      <c r="G79" s="68"/>
      <c r="H79" s="68"/>
      <c r="I79" s="87"/>
      <c r="J79" s="53"/>
      <c r="K79" s="87"/>
      <c r="L79" s="97"/>
      <c r="M79" s="88"/>
      <c r="N79" s="87"/>
      <c r="O79" s="90"/>
      <c r="P79" s="98" t="s">
        <v>42</v>
      </c>
      <c r="Q79" s="91"/>
      <c r="R79" s="92"/>
      <c r="S79" s="194"/>
      <c r="Y79" s="2"/>
      <c r="Z79" s="33"/>
      <c r="AA79" s="444"/>
      <c r="AB79" s="454">
        <v>45004</v>
      </c>
    </row>
    <row r="80" spans="1:28" x14ac:dyDescent="0.25">
      <c r="A80" s="189">
        <v>45005</v>
      </c>
      <c r="B80" s="26" t="s">
        <v>28</v>
      </c>
      <c r="C80" s="17"/>
      <c r="D80" s="31" t="s">
        <v>6</v>
      </c>
      <c r="E80" s="60">
        <v>1</v>
      </c>
      <c r="F80" s="66"/>
      <c r="G80" s="46" t="s">
        <v>19</v>
      </c>
      <c r="H80" s="8" t="s">
        <v>20</v>
      </c>
      <c r="I80" s="71"/>
      <c r="J80" s="51" t="s">
        <v>37</v>
      </c>
      <c r="K80" s="71"/>
      <c r="L80" s="93" t="s">
        <v>22</v>
      </c>
      <c r="M80" s="71" t="s">
        <v>34</v>
      </c>
      <c r="N80" s="73" t="s">
        <v>37</v>
      </c>
      <c r="O80" s="74" t="s">
        <v>20</v>
      </c>
      <c r="P80" s="71"/>
      <c r="Q80" s="75" t="s">
        <v>50</v>
      </c>
      <c r="R80" s="76" t="s">
        <v>141</v>
      </c>
      <c r="S80" s="195"/>
      <c r="Y80" s="2"/>
      <c r="Z80" s="438"/>
      <c r="AA80" s="443"/>
      <c r="AB80" s="452">
        <v>45005</v>
      </c>
    </row>
    <row r="81" spans="1:28" ht="15.75" thickBot="1" x14ac:dyDescent="0.3">
      <c r="A81" s="191">
        <v>45006</v>
      </c>
      <c r="B81" s="27" t="s">
        <v>45</v>
      </c>
      <c r="C81" s="18"/>
      <c r="D81" s="32" t="s">
        <v>12</v>
      </c>
      <c r="E81" s="61"/>
      <c r="F81" s="67"/>
      <c r="G81" s="47" t="s">
        <v>19</v>
      </c>
      <c r="H81" s="9" t="s">
        <v>20</v>
      </c>
      <c r="I81" s="79"/>
      <c r="J81" s="52" t="s">
        <v>37</v>
      </c>
      <c r="K81" s="79"/>
      <c r="L81" s="95" t="s">
        <v>22</v>
      </c>
      <c r="M81" s="79" t="s">
        <v>22</v>
      </c>
      <c r="N81" s="81" t="s">
        <v>37</v>
      </c>
      <c r="O81" s="82" t="s">
        <v>34</v>
      </c>
      <c r="P81" s="79"/>
      <c r="Q81" s="83" t="s">
        <v>93</v>
      </c>
      <c r="R81" s="84" t="s">
        <v>141</v>
      </c>
      <c r="S81" s="196"/>
      <c r="Y81" s="2"/>
      <c r="Z81" s="437"/>
      <c r="AA81" s="443"/>
      <c r="AB81" s="453">
        <v>45006</v>
      </c>
    </row>
    <row r="82" spans="1:28" ht="16.5" thickTop="1" thickBot="1" x14ac:dyDescent="0.3">
      <c r="A82" s="191">
        <v>45007</v>
      </c>
      <c r="B82" s="27" t="s">
        <v>35</v>
      </c>
      <c r="C82" s="18"/>
      <c r="D82" s="32" t="s">
        <v>11</v>
      </c>
      <c r="E82" s="61"/>
      <c r="F82" s="67"/>
      <c r="G82" s="47" t="s">
        <v>34</v>
      </c>
      <c r="H82" s="9" t="s">
        <v>20</v>
      </c>
      <c r="I82" s="79"/>
      <c r="J82" s="52" t="s">
        <v>37</v>
      </c>
      <c r="K82" s="79"/>
      <c r="L82" s="95" t="s">
        <v>19</v>
      </c>
      <c r="M82" s="79" t="s">
        <v>21</v>
      </c>
      <c r="N82" s="81" t="s">
        <v>37</v>
      </c>
      <c r="O82" s="82" t="s">
        <v>22</v>
      </c>
      <c r="P82" s="79"/>
      <c r="Q82" s="83" t="s">
        <v>93</v>
      </c>
      <c r="R82" s="84" t="s">
        <v>23</v>
      </c>
      <c r="S82" s="196"/>
      <c r="Y82" s="2"/>
      <c r="Z82" s="439" t="s">
        <v>18</v>
      </c>
      <c r="AA82" s="443"/>
      <c r="AB82" s="453">
        <v>45007</v>
      </c>
    </row>
    <row r="83" spans="1:28" ht="15.75" thickTop="1" x14ac:dyDescent="0.25">
      <c r="A83" s="191">
        <v>45008</v>
      </c>
      <c r="B83" s="29" t="s">
        <v>46</v>
      </c>
      <c r="C83" s="18"/>
      <c r="D83" s="32" t="s">
        <v>14</v>
      </c>
      <c r="E83" s="61"/>
      <c r="F83" s="67"/>
      <c r="G83" s="47" t="s">
        <v>19</v>
      </c>
      <c r="H83" s="9" t="s">
        <v>34</v>
      </c>
      <c r="I83" s="79"/>
      <c r="J83" s="52" t="s">
        <v>37</v>
      </c>
      <c r="K83" s="79"/>
      <c r="L83" s="95" t="s">
        <v>22</v>
      </c>
      <c r="M83" s="79" t="s">
        <v>21</v>
      </c>
      <c r="N83" s="81" t="s">
        <v>37</v>
      </c>
      <c r="O83" s="82" t="s">
        <v>20</v>
      </c>
      <c r="P83" s="79"/>
      <c r="Q83" s="83" t="s">
        <v>93</v>
      </c>
      <c r="R83" s="84" t="s">
        <v>34</v>
      </c>
      <c r="S83" s="196"/>
      <c r="Y83" s="2"/>
      <c r="Z83" s="31"/>
      <c r="AA83" s="443"/>
      <c r="AB83" s="453">
        <v>45008</v>
      </c>
    </row>
    <row r="84" spans="1:28" x14ac:dyDescent="0.25">
      <c r="A84" s="191">
        <v>45009</v>
      </c>
      <c r="B84" s="27" t="s">
        <v>40</v>
      </c>
      <c r="C84" s="18"/>
      <c r="D84" s="32" t="s">
        <v>6</v>
      </c>
      <c r="E84" s="61"/>
      <c r="F84" s="67"/>
      <c r="G84" s="47" t="s">
        <v>19</v>
      </c>
      <c r="H84" s="9" t="s">
        <v>20</v>
      </c>
      <c r="I84" s="79"/>
      <c r="J84" s="52" t="s">
        <v>34</v>
      </c>
      <c r="K84" s="79"/>
      <c r="L84" s="95" t="s">
        <v>34</v>
      </c>
      <c r="M84" s="79" t="s">
        <v>21</v>
      </c>
      <c r="N84" s="81" t="s">
        <v>34</v>
      </c>
      <c r="O84" s="82" t="s">
        <v>22</v>
      </c>
      <c r="P84" s="79"/>
      <c r="Q84" s="83" t="s">
        <v>34</v>
      </c>
      <c r="R84" s="84" t="s">
        <v>143</v>
      </c>
      <c r="S84" s="196"/>
      <c r="Y84" s="2"/>
      <c r="Z84" s="32"/>
      <c r="AA84" s="443"/>
      <c r="AB84" s="453">
        <v>45009</v>
      </c>
    </row>
    <row r="85" spans="1:28" x14ac:dyDescent="0.25">
      <c r="A85" s="191">
        <v>45010</v>
      </c>
      <c r="B85" s="27" t="s">
        <v>41</v>
      </c>
      <c r="C85" s="18"/>
      <c r="D85" s="32" t="s">
        <v>7</v>
      </c>
      <c r="E85" s="61"/>
      <c r="F85" s="67"/>
      <c r="G85" s="47"/>
      <c r="H85" s="9" t="s">
        <v>42</v>
      </c>
      <c r="I85" s="79"/>
      <c r="J85" s="52"/>
      <c r="K85" s="79"/>
      <c r="L85" s="95"/>
      <c r="M85" s="79"/>
      <c r="N85" s="81"/>
      <c r="O85" s="82"/>
      <c r="P85" s="79"/>
      <c r="Q85" s="83"/>
      <c r="R85" s="84"/>
      <c r="S85" s="196"/>
      <c r="Y85" s="2"/>
      <c r="Z85" s="32"/>
      <c r="AA85" s="443"/>
      <c r="AB85" s="453">
        <v>45010</v>
      </c>
    </row>
    <row r="86" spans="1:28" ht="15.75" thickBot="1" x14ac:dyDescent="0.3">
      <c r="A86" s="193">
        <v>45011</v>
      </c>
      <c r="B86" s="28" t="s">
        <v>43</v>
      </c>
      <c r="C86" s="21"/>
      <c r="D86" s="33" t="s">
        <v>7</v>
      </c>
      <c r="E86" s="62"/>
      <c r="F86" s="68"/>
      <c r="G86" s="48"/>
      <c r="H86" s="10" t="s">
        <v>42</v>
      </c>
      <c r="I86" s="87"/>
      <c r="J86" s="53"/>
      <c r="K86" s="87"/>
      <c r="L86" s="97"/>
      <c r="M86" s="87"/>
      <c r="N86" s="89"/>
      <c r="O86" s="90"/>
      <c r="P86" s="87"/>
      <c r="Q86" s="91"/>
      <c r="R86" s="92"/>
      <c r="S86" s="197"/>
      <c r="Y86" s="2"/>
      <c r="Z86" s="33"/>
      <c r="AA86" s="444"/>
      <c r="AB86" s="454">
        <v>45011</v>
      </c>
    </row>
    <row r="87" spans="1:28" x14ac:dyDescent="0.25">
      <c r="A87" s="189">
        <v>45012</v>
      </c>
      <c r="B87" s="26" t="s">
        <v>28</v>
      </c>
      <c r="C87" s="17"/>
      <c r="D87" s="31" t="s">
        <v>8</v>
      </c>
      <c r="E87" s="60">
        <v>2</v>
      </c>
      <c r="F87" s="66"/>
      <c r="G87" s="66"/>
      <c r="H87" s="8" t="s">
        <v>21</v>
      </c>
      <c r="I87" s="69" t="s">
        <v>22</v>
      </c>
      <c r="J87" s="51" t="s">
        <v>37</v>
      </c>
      <c r="K87" s="70" t="s">
        <v>19</v>
      </c>
      <c r="L87" s="71"/>
      <c r="M87" s="72" t="s">
        <v>34</v>
      </c>
      <c r="N87" s="73" t="s">
        <v>37</v>
      </c>
      <c r="O87" s="74" t="s">
        <v>20</v>
      </c>
      <c r="P87" s="71"/>
      <c r="Q87" s="75" t="s">
        <v>37</v>
      </c>
      <c r="R87" s="76" t="s">
        <v>93</v>
      </c>
      <c r="S87" s="190" t="s">
        <v>34</v>
      </c>
      <c r="Y87" s="2"/>
      <c r="Z87" s="438"/>
      <c r="AA87" s="443"/>
      <c r="AB87" s="452">
        <v>45012</v>
      </c>
    </row>
    <row r="88" spans="1:28" ht="15.75" thickBot="1" x14ac:dyDescent="0.3">
      <c r="A88" s="191">
        <v>45013</v>
      </c>
      <c r="B88" s="27" t="s">
        <v>45</v>
      </c>
      <c r="C88" s="18"/>
      <c r="D88" s="32" t="s">
        <v>18</v>
      </c>
      <c r="E88" s="61"/>
      <c r="F88" s="67"/>
      <c r="G88" s="67"/>
      <c r="H88" s="9" t="s">
        <v>22</v>
      </c>
      <c r="I88" s="77" t="s">
        <v>93</v>
      </c>
      <c r="J88" s="52" t="s">
        <v>37</v>
      </c>
      <c r="K88" s="78" t="s">
        <v>21</v>
      </c>
      <c r="L88" s="79" t="s">
        <v>50</v>
      </c>
      <c r="M88" s="80" t="s">
        <v>93</v>
      </c>
      <c r="N88" s="81" t="s">
        <v>37</v>
      </c>
      <c r="O88" s="82" t="s">
        <v>20</v>
      </c>
      <c r="P88" s="79"/>
      <c r="Q88" s="83" t="s">
        <v>37</v>
      </c>
      <c r="R88" s="84" t="s">
        <v>34</v>
      </c>
      <c r="S88" s="192" t="s">
        <v>19</v>
      </c>
      <c r="Y88" s="2"/>
      <c r="Z88" s="437"/>
      <c r="AA88" s="443"/>
      <c r="AB88" s="453">
        <v>45013</v>
      </c>
    </row>
    <row r="89" spans="1:28" ht="16.5" thickTop="1" thickBot="1" x14ac:dyDescent="0.3">
      <c r="A89" s="191">
        <v>45014</v>
      </c>
      <c r="B89" s="27" t="s">
        <v>35</v>
      </c>
      <c r="C89" s="18"/>
      <c r="D89" s="32" t="s">
        <v>18</v>
      </c>
      <c r="E89" s="61"/>
      <c r="F89" s="67"/>
      <c r="G89" s="67"/>
      <c r="H89" s="9" t="s">
        <v>34</v>
      </c>
      <c r="I89" s="77" t="s">
        <v>34</v>
      </c>
      <c r="J89" s="52" t="s">
        <v>37</v>
      </c>
      <c r="K89" s="78" t="s">
        <v>47</v>
      </c>
      <c r="L89" s="79" t="s">
        <v>50</v>
      </c>
      <c r="M89" s="80" t="s">
        <v>21</v>
      </c>
      <c r="N89" s="81" t="s">
        <v>37</v>
      </c>
      <c r="O89" s="82" t="s">
        <v>20</v>
      </c>
      <c r="P89" s="79"/>
      <c r="Q89" s="83" t="s">
        <v>37</v>
      </c>
      <c r="R89" s="84" t="s">
        <v>50</v>
      </c>
      <c r="S89" s="192" t="s">
        <v>19</v>
      </c>
      <c r="Y89" s="2"/>
      <c r="Z89" s="439" t="s">
        <v>7</v>
      </c>
      <c r="AA89" s="443"/>
      <c r="AB89" s="453">
        <v>45014</v>
      </c>
    </row>
    <row r="90" spans="1:28" ht="15.75" thickTop="1" x14ac:dyDescent="0.25">
      <c r="A90" s="191">
        <v>45015</v>
      </c>
      <c r="B90" s="27" t="s">
        <v>46</v>
      </c>
      <c r="C90" s="18"/>
      <c r="D90" s="32" t="s">
        <v>12</v>
      </c>
      <c r="E90" s="61"/>
      <c r="F90" s="67"/>
      <c r="G90" s="67"/>
      <c r="H90" s="9" t="s">
        <v>22</v>
      </c>
      <c r="I90" s="77" t="s">
        <v>37</v>
      </c>
      <c r="J90" s="52" t="s">
        <v>37</v>
      </c>
      <c r="K90" s="78" t="s">
        <v>21</v>
      </c>
      <c r="L90" s="79" t="s">
        <v>50</v>
      </c>
      <c r="M90" s="80" t="s">
        <v>20</v>
      </c>
      <c r="N90" s="81" t="s">
        <v>37</v>
      </c>
      <c r="O90" s="82" t="s">
        <v>34</v>
      </c>
      <c r="P90" s="79"/>
      <c r="Q90" s="83" t="s">
        <v>37</v>
      </c>
      <c r="R90" s="84" t="s">
        <v>50</v>
      </c>
      <c r="S90" s="192" t="s">
        <v>19</v>
      </c>
      <c r="Y90" s="2"/>
      <c r="Z90" s="31"/>
      <c r="AA90" s="443"/>
      <c r="AB90" s="453">
        <v>45015</v>
      </c>
    </row>
    <row r="91" spans="1:28" x14ac:dyDescent="0.25">
      <c r="A91" s="191">
        <v>45016</v>
      </c>
      <c r="B91" s="27" t="s">
        <v>40</v>
      </c>
      <c r="C91" s="18"/>
      <c r="D91" s="32" t="s">
        <v>7</v>
      </c>
      <c r="E91" s="61"/>
      <c r="F91" s="67"/>
      <c r="G91" s="67"/>
      <c r="H91" s="9" t="s">
        <v>152</v>
      </c>
      <c r="I91" s="77" t="s">
        <v>37</v>
      </c>
      <c r="J91" s="52" t="s">
        <v>34</v>
      </c>
      <c r="K91" s="78" t="s">
        <v>34</v>
      </c>
      <c r="L91" s="79" t="s">
        <v>50</v>
      </c>
      <c r="M91" s="80" t="s">
        <v>22</v>
      </c>
      <c r="N91" s="81" t="s">
        <v>34</v>
      </c>
      <c r="O91" s="82" t="s">
        <v>20</v>
      </c>
      <c r="P91" s="79"/>
      <c r="Q91" s="83" t="s">
        <v>34</v>
      </c>
      <c r="R91" s="84" t="s">
        <v>50</v>
      </c>
      <c r="S91" s="192" t="s">
        <v>37</v>
      </c>
      <c r="Y91" s="2"/>
      <c r="Z91" s="32"/>
      <c r="AA91" s="443"/>
      <c r="AB91" s="453">
        <v>45016</v>
      </c>
    </row>
    <row r="92" spans="1:28" x14ac:dyDescent="0.25">
      <c r="A92" s="191">
        <v>45017</v>
      </c>
      <c r="B92" s="27" t="s">
        <v>41</v>
      </c>
      <c r="C92" s="14" t="s">
        <v>60</v>
      </c>
      <c r="D92" s="32" t="s">
        <v>14</v>
      </c>
      <c r="E92" s="61"/>
      <c r="F92" s="67"/>
      <c r="G92" s="67"/>
      <c r="H92" s="9"/>
      <c r="I92" s="77" t="s">
        <v>37</v>
      </c>
      <c r="J92" s="52"/>
      <c r="K92" s="78"/>
      <c r="L92" s="79"/>
      <c r="M92" s="80"/>
      <c r="N92" s="81"/>
      <c r="O92" s="82" t="s">
        <v>42</v>
      </c>
      <c r="P92" s="79"/>
      <c r="Q92" s="83"/>
      <c r="R92" s="84"/>
      <c r="S92" s="192" t="s">
        <v>37</v>
      </c>
      <c r="Y92" s="2"/>
      <c r="Z92" s="32"/>
      <c r="AA92" s="443"/>
      <c r="AB92" s="453">
        <v>45017</v>
      </c>
    </row>
    <row r="93" spans="1:28" ht="15.75" thickBot="1" x14ac:dyDescent="0.3">
      <c r="A93" s="193">
        <v>45018</v>
      </c>
      <c r="B93" s="28" t="s">
        <v>43</v>
      </c>
      <c r="C93" s="22" t="s">
        <v>60</v>
      </c>
      <c r="D93" s="33" t="s">
        <v>14</v>
      </c>
      <c r="E93" s="62"/>
      <c r="F93" s="68"/>
      <c r="G93" s="68"/>
      <c r="H93" s="10"/>
      <c r="I93" s="85" t="s">
        <v>37</v>
      </c>
      <c r="J93" s="53"/>
      <c r="K93" s="86"/>
      <c r="L93" s="87"/>
      <c r="M93" s="88"/>
      <c r="N93" s="89"/>
      <c r="O93" s="90" t="s">
        <v>42</v>
      </c>
      <c r="P93" s="87"/>
      <c r="Q93" s="91"/>
      <c r="R93" s="92"/>
      <c r="S93" s="194"/>
      <c r="Y93" s="2"/>
      <c r="Z93" s="33"/>
      <c r="AA93" s="444"/>
      <c r="AB93" s="454">
        <v>45018</v>
      </c>
    </row>
    <row r="94" spans="1:28" x14ac:dyDescent="0.25">
      <c r="A94" s="189">
        <v>45019</v>
      </c>
      <c r="B94" s="26" t="s">
        <v>28</v>
      </c>
      <c r="C94" s="16" t="s">
        <v>60</v>
      </c>
      <c r="D94" s="31" t="s">
        <v>10</v>
      </c>
      <c r="E94" s="4">
        <v>3</v>
      </c>
      <c r="F94" s="66"/>
      <c r="G94" s="46" t="s">
        <v>20</v>
      </c>
      <c r="H94" s="66"/>
      <c r="I94" s="71" t="s">
        <v>37</v>
      </c>
      <c r="J94" s="51" t="s">
        <v>34</v>
      </c>
      <c r="K94" s="70" t="s">
        <v>19</v>
      </c>
      <c r="L94" s="93" t="s">
        <v>37</v>
      </c>
      <c r="M94" s="72" t="s">
        <v>34</v>
      </c>
      <c r="N94" s="73" t="s">
        <v>37</v>
      </c>
      <c r="O94" s="74" t="s">
        <v>22</v>
      </c>
      <c r="P94" s="94" t="s">
        <v>141</v>
      </c>
      <c r="Q94" s="75" t="s">
        <v>37</v>
      </c>
      <c r="R94" s="71"/>
      <c r="S94" s="195"/>
      <c r="Y94" s="2"/>
      <c r="Z94" s="438"/>
      <c r="AA94" s="443"/>
      <c r="AB94" s="452">
        <v>45019</v>
      </c>
    </row>
    <row r="95" spans="1:28" ht="15.75" thickBot="1" x14ac:dyDescent="0.3">
      <c r="A95" s="191">
        <v>45020</v>
      </c>
      <c r="B95" s="27" t="s">
        <v>45</v>
      </c>
      <c r="C95" s="14" t="s">
        <v>60</v>
      </c>
      <c r="D95" s="32" t="s">
        <v>14</v>
      </c>
      <c r="E95" s="4"/>
      <c r="F95" s="67"/>
      <c r="G95" s="47" t="s">
        <v>34</v>
      </c>
      <c r="H95" s="67"/>
      <c r="I95" s="79"/>
      <c r="J95" s="52" t="s">
        <v>37</v>
      </c>
      <c r="K95" s="78" t="s">
        <v>22</v>
      </c>
      <c r="L95" s="95" t="s">
        <v>37</v>
      </c>
      <c r="M95" s="80" t="s">
        <v>37</v>
      </c>
      <c r="N95" s="81" t="s">
        <v>37</v>
      </c>
      <c r="O95" s="82" t="s">
        <v>20</v>
      </c>
      <c r="P95" s="96" t="s">
        <v>141</v>
      </c>
      <c r="Q95" s="83" t="s">
        <v>37</v>
      </c>
      <c r="R95" s="79"/>
      <c r="S95" s="196" t="s">
        <v>19</v>
      </c>
      <c r="Y95" s="2"/>
      <c r="Z95" s="437"/>
      <c r="AA95" s="443"/>
      <c r="AB95" s="453">
        <v>45020</v>
      </c>
    </row>
    <row r="96" spans="1:28" ht="16.5" thickTop="1" thickBot="1" x14ac:dyDescent="0.3">
      <c r="A96" s="191">
        <v>45021</v>
      </c>
      <c r="B96" s="27" t="s">
        <v>35</v>
      </c>
      <c r="C96" s="14" t="s">
        <v>60</v>
      </c>
      <c r="D96" s="32" t="s">
        <v>18</v>
      </c>
      <c r="E96" s="4"/>
      <c r="F96" s="67"/>
      <c r="G96" s="47" t="s">
        <v>20</v>
      </c>
      <c r="H96" s="67"/>
      <c r="I96" s="79"/>
      <c r="J96" s="52" t="s">
        <v>37</v>
      </c>
      <c r="K96" s="78" t="s">
        <v>34</v>
      </c>
      <c r="L96" s="95" t="s">
        <v>37</v>
      </c>
      <c r="M96" s="80" t="s">
        <v>37</v>
      </c>
      <c r="N96" s="81" t="s">
        <v>37</v>
      </c>
      <c r="O96" s="82" t="s">
        <v>22</v>
      </c>
      <c r="P96" s="96" t="s">
        <v>143</v>
      </c>
      <c r="Q96" s="83" t="s">
        <v>37</v>
      </c>
      <c r="R96" s="79"/>
      <c r="S96" s="196" t="s">
        <v>19</v>
      </c>
      <c r="Y96" s="2"/>
      <c r="Z96" s="439"/>
      <c r="AA96" s="443"/>
      <c r="AB96" s="453">
        <v>45021</v>
      </c>
    </row>
    <row r="97" spans="1:28" ht="15.75" thickTop="1" x14ac:dyDescent="0.25">
      <c r="A97" s="191">
        <v>45022</v>
      </c>
      <c r="B97" s="27" t="s">
        <v>46</v>
      </c>
      <c r="C97" s="14" t="s">
        <v>60</v>
      </c>
      <c r="D97" s="32" t="s">
        <v>6</v>
      </c>
      <c r="E97" s="4"/>
      <c r="F97" s="67"/>
      <c r="G97" s="47" t="s">
        <v>20</v>
      </c>
      <c r="H97" s="67"/>
      <c r="I97" s="79"/>
      <c r="J97" s="52" t="s">
        <v>37</v>
      </c>
      <c r="K97" s="78" t="s">
        <v>22</v>
      </c>
      <c r="L97" s="95" t="s">
        <v>37</v>
      </c>
      <c r="M97" s="80" t="s">
        <v>37</v>
      </c>
      <c r="N97" s="81" t="s">
        <v>37</v>
      </c>
      <c r="O97" s="82" t="s">
        <v>34</v>
      </c>
      <c r="P97" s="96" t="s">
        <v>34</v>
      </c>
      <c r="Q97" s="83" t="s">
        <v>34</v>
      </c>
      <c r="R97" s="79"/>
      <c r="S97" s="196" t="s">
        <v>19</v>
      </c>
      <c r="Y97" s="2"/>
      <c r="Z97" s="31"/>
      <c r="AA97" s="443"/>
      <c r="AB97" s="453">
        <v>45022</v>
      </c>
    </row>
    <row r="98" spans="1:28" x14ac:dyDescent="0.25">
      <c r="A98" s="191">
        <v>45023</v>
      </c>
      <c r="B98" s="27" t="s">
        <v>40</v>
      </c>
      <c r="C98" s="20" t="s">
        <v>29</v>
      </c>
      <c r="D98" s="32" t="s">
        <v>10</v>
      </c>
      <c r="E98" s="4"/>
      <c r="F98" s="67"/>
      <c r="G98" s="47" t="s">
        <v>30</v>
      </c>
      <c r="H98" s="67"/>
      <c r="I98" s="79"/>
      <c r="J98" s="52" t="s">
        <v>30</v>
      </c>
      <c r="K98" s="78" t="s">
        <v>153</v>
      </c>
      <c r="L98" s="95" t="s">
        <v>34</v>
      </c>
      <c r="M98" s="80" t="s">
        <v>30</v>
      </c>
      <c r="N98" s="81" t="s">
        <v>34</v>
      </c>
      <c r="O98" s="82" t="s">
        <v>30</v>
      </c>
      <c r="P98" s="96" t="s">
        <v>154</v>
      </c>
      <c r="Q98" s="83" t="s">
        <v>30</v>
      </c>
      <c r="R98" s="79"/>
      <c r="S98" s="196"/>
      <c r="Y98" s="2"/>
      <c r="Z98" s="32"/>
      <c r="AA98" s="443"/>
      <c r="AB98" s="453">
        <v>45023</v>
      </c>
    </row>
    <row r="99" spans="1:28" x14ac:dyDescent="0.25">
      <c r="A99" s="191">
        <v>45024</v>
      </c>
      <c r="B99" s="27" t="s">
        <v>41</v>
      </c>
      <c r="C99" s="14" t="s">
        <v>60</v>
      </c>
      <c r="D99" s="32" t="s">
        <v>6</v>
      </c>
      <c r="E99" s="4"/>
      <c r="F99" s="67"/>
      <c r="G99" s="47" t="s">
        <v>153</v>
      </c>
      <c r="H99" s="67"/>
      <c r="I99" s="79"/>
      <c r="J99" s="52"/>
      <c r="K99" s="78"/>
      <c r="L99" s="95"/>
      <c r="M99" s="80"/>
      <c r="N99" s="81"/>
      <c r="O99" s="82"/>
      <c r="P99" s="96"/>
      <c r="Q99" s="83"/>
      <c r="R99" s="79"/>
      <c r="S99" s="196"/>
      <c r="Y99" s="2"/>
      <c r="Z99" s="32"/>
      <c r="AA99" s="443"/>
      <c r="AB99" s="453">
        <v>45024</v>
      </c>
    </row>
    <row r="100" spans="1:28" ht="15.75" thickBot="1" x14ac:dyDescent="0.3">
      <c r="A100" s="193">
        <v>45025</v>
      </c>
      <c r="B100" s="28" t="s">
        <v>43</v>
      </c>
      <c r="C100" s="22" t="s">
        <v>60</v>
      </c>
      <c r="D100" s="33" t="s">
        <v>6</v>
      </c>
      <c r="E100" s="6"/>
      <c r="F100" s="68"/>
      <c r="G100" s="48" t="s">
        <v>153</v>
      </c>
      <c r="H100" s="68"/>
      <c r="I100" s="87"/>
      <c r="J100" s="53"/>
      <c r="K100" s="86"/>
      <c r="L100" s="97"/>
      <c r="M100" s="88"/>
      <c r="N100" s="89"/>
      <c r="O100" s="90"/>
      <c r="P100" s="98"/>
      <c r="Q100" s="91"/>
      <c r="R100" s="87"/>
      <c r="S100" s="197"/>
      <c r="Y100" s="2"/>
      <c r="Z100" s="33"/>
      <c r="AA100" s="444"/>
      <c r="AB100" s="454">
        <v>45025</v>
      </c>
    </row>
    <row r="101" spans="1:28" x14ac:dyDescent="0.25">
      <c r="A101" s="189">
        <v>45026</v>
      </c>
      <c r="B101" s="26" t="s">
        <v>28</v>
      </c>
      <c r="C101" s="23" t="s">
        <v>29</v>
      </c>
      <c r="D101" s="31" t="s">
        <v>14</v>
      </c>
      <c r="E101" s="4">
        <v>4</v>
      </c>
      <c r="F101" s="66"/>
      <c r="G101" s="66"/>
      <c r="H101" s="66"/>
      <c r="I101" s="71" t="s">
        <v>37</v>
      </c>
      <c r="J101" s="51" t="s">
        <v>30</v>
      </c>
      <c r="K101" s="71"/>
      <c r="L101" s="93" t="s">
        <v>30</v>
      </c>
      <c r="M101" s="72" t="s">
        <v>30</v>
      </c>
      <c r="N101" s="71"/>
      <c r="O101" s="74" t="s">
        <v>153</v>
      </c>
      <c r="P101" s="94" t="s">
        <v>155</v>
      </c>
      <c r="Q101" s="75" t="s">
        <v>30</v>
      </c>
      <c r="R101" s="76" t="s">
        <v>37</v>
      </c>
      <c r="S101" s="190" t="s">
        <v>30</v>
      </c>
      <c r="Y101" s="2"/>
      <c r="Z101" s="438"/>
      <c r="AA101" s="443"/>
      <c r="AB101" s="452">
        <v>45026</v>
      </c>
    </row>
    <row r="102" spans="1:28" ht="15.75" thickBot="1" x14ac:dyDescent="0.3">
      <c r="A102" s="191">
        <v>45027</v>
      </c>
      <c r="B102" s="27" t="s">
        <v>45</v>
      </c>
      <c r="C102" s="14" t="s">
        <v>60</v>
      </c>
      <c r="D102" s="32" t="s">
        <v>11</v>
      </c>
      <c r="E102" s="4"/>
      <c r="F102" s="67"/>
      <c r="G102" s="67"/>
      <c r="H102" s="67"/>
      <c r="I102" s="79"/>
      <c r="J102" s="52" t="s">
        <v>37</v>
      </c>
      <c r="K102" s="79"/>
      <c r="L102" s="95" t="s">
        <v>20</v>
      </c>
      <c r="M102" s="80" t="s">
        <v>37</v>
      </c>
      <c r="N102" s="79"/>
      <c r="O102" s="82" t="s">
        <v>19</v>
      </c>
      <c r="P102" s="96" t="s">
        <v>155</v>
      </c>
      <c r="Q102" s="83" t="s">
        <v>34</v>
      </c>
      <c r="R102" s="84" t="s">
        <v>37</v>
      </c>
      <c r="S102" s="192" t="s">
        <v>37</v>
      </c>
      <c r="Y102" s="2"/>
      <c r="Z102" s="437"/>
      <c r="AA102" s="443"/>
      <c r="AB102" s="453">
        <v>45027</v>
      </c>
    </row>
    <row r="103" spans="1:28" ht="16.5" thickTop="1" thickBot="1" x14ac:dyDescent="0.3">
      <c r="A103" s="191">
        <v>45028</v>
      </c>
      <c r="B103" s="27" t="s">
        <v>35</v>
      </c>
      <c r="C103" s="14" t="s">
        <v>60</v>
      </c>
      <c r="D103" s="32" t="s">
        <v>7</v>
      </c>
      <c r="E103" s="4"/>
      <c r="F103" s="67"/>
      <c r="G103" s="67"/>
      <c r="H103" s="67"/>
      <c r="I103" s="79"/>
      <c r="J103" s="52" t="s">
        <v>37</v>
      </c>
      <c r="K103" s="79"/>
      <c r="L103" s="95" t="s">
        <v>20</v>
      </c>
      <c r="M103" s="80" t="s">
        <v>37</v>
      </c>
      <c r="N103" s="79"/>
      <c r="O103" s="82" t="s">
        <v>34</v>
      </c>
      <c r="P103" s="96" t="s">
        <v>155</v>
      </c>
      <c r="Q103" s="83" t="s">
        <v>155</v>
      </c>
      <c r="R103" s="84" t="s">
        <v>37</v>
      </c>
      <c r="S103" s="192" t="s">
        <v>37</v>
      </c>
      <c r="Y103" s="2"/>
      <c r="Z103" s="439"/>
      <c r="AA103" s="443"/>
      <c r="AB103" s="453">
        <v>45028</v>
      </c>
    </row>
    <row r="104" spans="1:28" ht="15.75" thickTop="1" x14ac:dyDescent="0.25">
      <c r="A104" s="191">
        <v>45029</v>
      </c>
      <c r="B104" s="27" t="s">
        <v>46</v>
      </c>
      <c r="C104" s="14" t="s">
        <v>60</v>
      </c>
      <c r="D104" s="32" t="s">
        <v>11</v>
      </c>
      <c r="E104" s="4"/>
      <c r="F104" s="67"/>
      <c r="G104" s="67"/>
      <c r="H104" s="67"/>
      <c r="I104" s="79"/>
      <c r="J104" s="52" t="s">
        <v>37</v>
      </c>
      <c r="K104" s="79"/>
      <c r="L104" s="95" t="s">
        <v>34</v>
      </c>
      <c r="M104" s="80" t="s">
        <v>37</v>
      </c>
      <c r="N104" s="79"/>
      <c r="O104" s="82" t="s">
        <v>19</v>
      </c>
      <c r="P104" s="96" t="s">
        <v>155</v>
      </c>
      <c r="Q104" s="83" t="s">
        <v>155</v>
      </c>
      <c r="R104" s="84" t="s">
        <v>37</v>
      </c>
      <c r="S104" s="192" t="s">
        <v>37</v>
      </c>
      <c r="Y104" s="2"/>
      <c r="Z104" s="31"/>
      <c r="AA104" s="443"/>
      <c r="AB104" s="453">
        <v>45029</v>
      </c>
    </row>
    <row r="105" spans="1:28" x14ac:dyDescent="0.25">
      <c r="A105" s="191">
        <v>45030</v>
      </c>
      <c r="B105" s="27" t="s">
        <v>40</v>
      </c>
      <c r="C105" s="14" t="s">
        <v>60</v>
      </c>
      <c r="D105" s="32" t="s">
        <v>14</v>
      </c>
      <c r="E105" s="4"/>
      <c r="F105" s="67"/>
      <c r="G105" s="67"/>
      <c r="H105" s="67"/>
      <c r="I105" s="79"/>
      <c r="J105" s="52" t="s">
        <v>34</v>
      </c>
      <c r="K105" s="79"/>
      <c r="L105" s="95" t="s">
        <v>20</v>
      </c>
      <c r="M105" s="80" t="s">
        <v>34</v>
      </c>
      <c r="N105" s="79"/>
      <c r="O105" s="82" t="s">
        <v>19</v>
      </c>
      <c r="P105" s="96" t="s">
        <v>155</v>
      </c>
      <c r="Q105" s="83" t="s">
        <v>155</v>
      </c>
      <c r="R105" s="84" t="s">
        <v>34</v>
      </c>
      <c r="S105" s="192" t="s">
        <v>34</v>
      </c>
      <c r="Y105" s="2"/>
      <c r="Z105" s="32"/>
      <c r="AA105" s="443"/>
      <c r="AB105" s="453">
        <v>45030</v>
      </c>
    </row>
    <row r="106" spans="1:28" x14ac:dyDescent="0.25">
      <c r="A106" s="191">
        <v>45031</v>
      </c>
      <c r="B106" s="27" t="s">
        <v>41</v>
      </c>
      <c r="C106" s="14" t="s">
        <v>60</v>
      </c>
      <c r="D106" s="32" t="s">
        <v>11</v>
      </c>
      <c r="E106" s="4"/>
      <c r="F106" s="67"/>
      <c r="G106" s="67"/>
      <c r="H106" s="67"/>
      <c r="I106" s="79"/>
      <c r="J106" s="52"/>
      <c r="K106" s="79"/>
      <c r="L106" s="95" t="s">
        <v>42</v>
      </c>
      <c r="M106" s="80"/>
      <c r="N106" s="79"/>
      <c r="O106" s="82"/>
      <c r="P106" s="96" t="s">
        <v>155</v>
      </c>
      <c r="Q106" s="83"/>
      <c r="R106" s="84"/>
      <c r="S106" s="192"/>
      <c r="Y106" s="2"/>
      <c r="Z106" s="32"/>
      <c r="AA106" s="443"/>
      <c r="AB106" s="453">
        <v>45031</v>
      </c>
    </row>
    <row r="107" spans="1:28" ht="15.75" thickBot="1" x14ac:dyDescent="0.3">
      <c r="A107" s="193">
        <v>45032</v>
      </c>
      <c r="B107" s="28" t="s">
        <v>43</v>
      </c>
      <c r="C107" s="22" t="s">
        <v>60</v>
      </c>
      <c r="D107" s="33" t="s">
        <v>11</v>
      </c>
      <c r="E107" s="6"/>
      <c r="F107" s="68"/>
      <c r="G107" s="68"/>
      <c r="H107" s="68"/>
      <c r="I107" s="87"/>
      <c r="J107" s="53"/>
      <c r="K107" s="87"/>
      <c r="L107" s="97" t="s">
        <v>42</v>
      </c>
      <c r="M107" s="88"/>
      <c r="N107" s="87"/>
      <c r="O107" s="90"/>
      <c r="P107" s="98" t="s">
        <v>155</v>
      </c>
      <c r="Q107" s="91"/>
      <c r="R107" s="92"/>
      <c r="S107" s="194"/>
      <c r="Y107" s="2"/>
      <c r="Z107" s="33"/>
      <c r="AA107" s="444"/>
      <c r="AB107" s="454">
        <v>45032</v>
      </c>
    </row>
    <row r="108" spans="1:28" x14ac:dyDescent="0.25">
      <c r="A108" s="189">
        <v>45033</v>
      </c>
      <c r="B108" s="26" t="s">
        <v>28</v>
      </c>
      <c r="C108" s="17"/>
      <c r="D108" s="31" t="s">
        <v>7</v>
      </c>
      <c r="E108" s="60">
        <v>1</v>
      </c>
      <c r="F108" s="66"/>
      <c r="G108" s="46" t="s">
        <v>34</v>
      </c>
      <c r="H108" s="8" t="s">
        <v>19</v>
      </c>
      <c r="I108" s="69" t="s">
        <v>37</v>
      </c>
      <c r="J108" s="51" t="s">
        <v>37</v>
      </c>
      <c r="K108" s="71"/>
      <c r="L108" s="93" t="s">
        <v>21</v>
      </c>
      <c r="M108" s="72" t="s">
        <v>34</v>
      </c>
      <c r="N108" s="73" t="s">
        <v>37</v>
      </c>
      <c r="O108" s="74" t="s">
        <v>20</v>
      </c>
      <c r="P108" s="71"/>
      <c r="Q108" s="75" t="s">
        <v>37</v>
      </c>
      <c r="R108" s="76" t="s">
        <v>37</v>
      </c>
      <c r="S108" s="195"/>
      <c r="Y108" s="2"/>
      <c r="Z108" s="438"/>
      <c r="AA108" s="443"/>
      <c r="AB108" s="452">
        <v>45033</v>
      </c>
    </row>
    <row r="109" spans="1:28" ht="15.75" thickBot="1" x14ac:dyDescent="0.3">
      <c r="A109" s="191">
        <v>45034</v>
      </c>
      <c r="B109" s="27" t="s">
        <v>45</v>
      </c>
      <c r="C109" s="18"/>
      <c r="D109" s="32" t="s">
        <v>12</v>
      </c>
      <c r="E109" s="61"/>
      <c r="F109" s="67"/>
      <c r="G109" s="47" t="s">
        <v>21</v>
      </c>
      <c r="H109" s="9" t="s">
        <v>19</v>
      </c>
      <c r="I109" s="77" t="s">
        <v>49</v>
      </c>
      <c r="J109" s="52" t="s">
        <v>37</v>
      </c>
      <c r="K109" s="79"/>
      <c r="L109" s="95" t="s">
        <v>34</v>
      </c>
      <c r="M109" s="80" t="s">
        <v>22</v>
      </c>
      <c r="N109" s="81" t="s">
        <v>37</v>
      </c>
      <c r="O109" s="82" t="s">
        <v>20</v>
      </c>
      <c r="P109" s="79"/>
      <c r="Q109" s="83" t="s">
        <v>37</v>
      </c>
      <c r="R109" s="84" t="s">
        <v>34</v>
      </c>
      <c r="S109" s="196"/>
      <c r="Y109" s="2"/>
      <c r="Z109" s="437"/>
      <c r="AA109" s="443"/>
      <c r="AB109" s="453">
        <v>45034</v>
      </c>
    </row>
    <row r="110" spans="1:28" ht="16.5" thickTop="1" thickBot="1" x14ac:dyDescent="0.3">
      <c r="A110" s="191">
        <v>45035</v>
      </c>
      <c r="B110" s="27" t="s">
        <v>35</v>
      </c>
      <c r="C110" s="18"/>
      <c r="D110" s="32" t="s">
        <v>6</v>
      </c>
      <c r="E110" s="61"/>
      <c r="F110" s="67"/>
      <c r="G110" s="47" t="s">
        <v>19</v>
      </c>
      <c r="H110" s="9" t="s">
        <v>34</v>
      </c>
      <c r="I110" s="77" t="s">
        <v>49</v>
      </c>
      <c r="J110" s="52" t="s">
        <v>37</v>
      </c>
      <c r="K110" s="79"/>
      <c r="L110" s="95" t="s">
        <v>93</v>
      </c>
      <c r="M110" s="80" t="s">
        <v>22</v>
      </c>
      <c r="N110" s="81" t="s">
        <v>37</v>
      </c>
      <c r="O110" s="82" t="s">
        <v>20</v>
      </c>
      <c r="P110" s="79"/>
      <c r="Q110" s="83" t="s">
        <v>37</v>
      </c>
      <c r="R110" s="84" t="s">
        <v>37</v>
      </c>
      <c r="S110" s="196"/>
      <c r="Y110" s="2"/>
      <c r="Z110" s="439" t="s">
        <v>11</v>
      </c>
      <c r="AA110" s="443"/>
      <c r="AB110" s="453">
        <v>45035</v>
      </c>
    </row>
    <row r="111" spans="1:28" ht="15.75" thickTop="1" x14ac:dyDescent="0.25">
      <c r="A111" s="191">
        <v>45036</v>
      </c>
      <c r="B111" s="29" t="s">
        <v>46</v>
      </c>
      <c r="C111" s="18"/>
      <c r="D111" s="32" t="s">
        <v>12</v>
      </c>
      <c r="E111" s="61"/>
      <c r="F111" s="67"/>
      <c r="G111" s="47" t="s">
        <v>93</v>
      </c>
      <c r="H111" s="9" t="s">
        <v>19</v>
      </c>
      <c r="I111" s="79"/>
      <c r="J111" s="52" t="s">
        <v>37</v>
      </c>
      <c r="K111" s="79"/>
      <c r="L111" s="95" t="s">
        <v>93</v>
      </c>
      <c r="M111" s="80" t="s">
        <v>20</v>
      </c>
      <c r="N111" s="81" t="s">
        <v>37</v>
      </c>
      <c r="O111" s="82" t="s">
        <v>34</v>
      </c>
      <c r="P111" s="79"/>
      <c r="Q111" s="83" t="s">
        <v>37</v>
      </c>
      <c r="R111" s="84" t="s">
        <v>22</v>
      </c>
      <c r="S111" s="196"/>
      <c r="Y111" s="2"/>
      <c r="Z111" s="31"/>
      <c r="AA111" s="443"/>
      <c r="AB111" s="453">
        <v>45036</v>
      </c>
    </row>
    <row r="112" spans="1:28" x14ac:dyDescent="0.25">
      <c r="A112" s="191">
        <v>45037</v>
      </c>
      <c r="B112" s="27" t="s">
        <v>40</v>
      </c>
      <c r="C112" s="18"/>
      <c r="D112" s="32" t="s">
        <v>7</v>
      </c>
      <c r="E112" s="61"/>
      <c r="F112" s="67"/>
      <c r="G112" s="47" t="s">
        <v>21</v>
      </c>
      <c r="H112" s="9" t="s">
        <v>19</v>
      </c>
      <c r="I112" s="79"/>
      <c r="J112" s="52" t="s">
        <v>34</v>
      </c>
      <c r="K112" s="79"/>
      <c r="L112" s="95" t="s">
        <v>93</v>
      </c>
      <c r="M112" s="80" t="s">
        <v>21</v>
      </c>
      <c r="N112" s="81" t="s">
        <v>34</v>
      </c>
      <c r="O112" s="82" t="s">
        <v>20</v>
      </c>
      <c r="P112" s="79"/>
      <c r="Q112" s="83" t="s">
        <v>34</v>
      </c>
      <c r="R112" s="84" t="s">
        <v>22</v>
      </c>
      <c r="S112" s="196"/>
      <c r="Y112" s="2"/>
      <c r="Z112" s="32"/>
      <c r="AA112" s="443"/>
      <c r="AB112" s="453">
        <v>45037</v>
      </c>
    </row>
    <row r="113" spans="1:28" x14ac:dyDescent="0.25">
      <c r="A113" s="191">
        <v>45038</v>
      </c>
      <c r="B113" s="27" t="s">
        <v>41</v>
      </c>
      <c r="C113" s="18"/>
      <c r="D113" s="32" t="s">
        <v>14</v>
      </c>
      <c r="E113" s="61"/>
      <c r="F113" s="67"/>
      <c r="G113" s="47"/>
      <c r="H113" s="9"/>
      <c r="I113" s="79"/>
      <c r="J113" s="52"/>
      <c r="K113" s="79"/>
      <c r="L113" s="95"/>
      <c r="M113" s="80"/>
      <c r="N113" s="81"/>
      <c r="O113" s="82" t="s">
        <v>42</v>
      </c>
      <c r="P113" s="79"/>
      <c r="Q113" s="83"/>
      <c r="R113" s="84"/>
      <c r="S113" s="196"/>
      <c r="Y113" s="2"/>
      <c r="Z113" s="32"/>
      <c r="AA113" s="443"/>
      <c r="AB113" s="453">
        <v>45038</v>
      </c>
    </row>
    <row r="114" spans="1:28" ht="15.75" thickBot="1" x14ac:dyDescent="0.3">
      <c r="A114" s="193">
        <v>45039</v>
      </c>
      <c r="B114" s="28" t="s">
        <v>43</v>
      </c>
      <c r="C114" s="21"/>
      <c r="D114" s="33" t="s">
        <v>17</v>
      </c>
      <c r="E114" s="62"/>
      <c r="F114" s="68"/>
      <c r="G114" s="48"/>
      <c r="H114" s="10"/>
      <c r="I114" s="87"/>
      <c r="J114" s="53"/>
      <c r="K114" s="87"/>
      <c r="L114" s="97"/>
      <c r="M114" s="88"/>
      <c r="N114" s="89"/>
      <c r="O114" s="90"/>
      <c r="P114" s="87"/>
      <c r="Q114" s="91"/>
      <c r="R114" s="92" t="s">
        <v>42</v>
      </c>
      <c r="S114" s="197"/>
      <c r="Y114" s="2"/>
      <c r="Z114" s="33"/>
      <c r="AA114" s="444"/>
      <c r="AB114" s="454">
        <v>45039</v>
      </c>
    </row>
    <row r="115" spans="1:28" x14ac:dyDescent="0.25">
      <c r="A115" s="189">
        <v>45040</v>
      </c>
      <c r="B115" s="26" t="s">
        <v>28</v>
      </c>
      <c r="C115" s="17"/>
      <c r="D115" s="31" t="s">
        <v>7</v>
      </c>
      <c r="E115" s="60">
        <v>2</v>
      </c>
      <c r="F115" s="66"/>
      <c r="G115" s="66"/>
      <c r="H115" s="8" t="s">
        <v>22</v>
      </c>
      <c r="I115" s="69" t="s">
        <v>34</v>
      </c>
      <c r="J115" s="51" t="s">
        <v>21</v>
      </c>
      <c r="K115" s="70" t="s">
        <v>20</v>
      </c>
      <c r="L115" s="71"/>
      <c r="M115" s="72" t="s">
        <v>34</v>
      </c>
      <c r="N115" s="73" t="s">
        <v>37</v>
      </c>
      <c r="O115" s="74" t="s">
        <v>34</v>
      </c>
      <c r="P115" s="71"/>
      <c r="Q115" s="75" t="s">
        <v>93</v>
      </c>
      <c r="R115" s="76" t="s">
        <v>19</v>
      </c>
      <c r="S115" s="190" t="s">
        <v>156</v>
      </c>
      <c r="Y115" s="2"/>
      <c r="Z115" s="438"/>
      <c r="AA115" s="443"/>
      <c r="AB115" s="452">
        <v>45040</v>
      </c>
    </row>
    <row r="116" spans="1:28" ht="15.75" thickBot="1" x14ac:dyDescent="0.3">
      <c r="A116" s="191">
        <v>45041</v>
      </c>
      <c r="B116" s="27" t="s">
        <v>45</v>
      </c>
      <c r="C116" s="20" t="s">
        <v>29</v>
      </c>
      <c r="D116" s="32" t="s">
        <v>17</v>
      </c>
      <c r="E116" s="61"/>
      <c r="F116" s="67"/>
      <c r="G116" s="67"/>
      <c r="H116" s="9" t="s">
        <v>30</v>
      </c>
      <c r="I116" s="77" t="s">
        <v>30</v>
      </c>
      <c r="J116" s="52" t="s">
        <v>30</v>
      </c>
      <c r="K116" s="78" t="s">
        <v>30</v>
      </c>
      <c r="L116" s="79"/>
      <c r="M116" s="80" t="s">
        <v>30</v>
      </c>
      <c r="N116" s="81" t="s">
        <v>37</v>
      </c>
      <c r="O116" s="82" t="s">
        <v>30</v>
      </c>
      <c r="P116" s="79"/>
      <c r="Q116" s="83" t="s">
        <v>141</v>
      </c>
      <c r="R116" s="84" t="s">
        <v>153</v>
      </c>
      <c r="S116" s="192" t="s">
        <v>154</v>
      </c>
      <c r="Y116" s="2"/>
      <c r="Z116" s="437"/>
      <c r="AA116" s="443"/>
      <c r="AB116" s="453">
        <v>45041</v>
      </c>
    </row>
    <row r="117" spans="1:28" ht="16.5" thickTop="1" thickBot="1" x14ac:dyDescent="0.3">
      <c r="A117" s="191">
        <v>45042</v>
      </c>
      <c r="B117" s="27" t="s">
        <v>35</v>
      </c>
      <c r="C117" s="18"/>
      <c r="D117" s="32" t="s">
        <v>8</v>
      </c>
      <c r="E117" s="61"/>
      <c r="F117" s="67"/>
      <c r="G117" s="67"/>
      <c r="H117" s="9" t="s">
        <v>47</v>
      </c>
      <c r="I117" s="77" t="s">
        <v>93</v>
      </c>
      <c r="J117" s="52" t="s">
        <v>93</v>
      </c>
      <c r="K117" s="78" t="s">
        <v>20</v>
      </c>
      <c r="L117" s="79"/>
      <c r="M117" s="80" t="s">
        <v>50</v>
      </c>
      <c r="N117" s="81" t="s">
        <v>37</v>
      </c>
      <c r="O117" s="82" t="s">
        <v>93</v>
      </c>
      <c r="P117" s="79"/>
      <c r="Q117" s="83" t="s">
        <v>93</v>
      </c>
      <c r="R117" s="84" t="s">
        <v>19</v>
      </c>
      <c r="S117" s="192" t="s">
        <v>34</v>
      </c>
      <c r="Y117" s="2"/>
      <c r="Z117" s="440" t="s">
        <v>157</v>
      </c>
      <c r="AA117" s="443"/>
      <c r="AB117" s="453">
        <v>45042</v>
      </c>
    </row>
    <row r="118" spans="1:28" ht="15.75" thickTop="1" x14ac:dyDescent="0.25">
      <c r="A118" s="191">
        <v>45043</v>
      </c>
      <c r="B118" s="27" t="s">
        <v>46</v>
      </c>
      <c r="C118" s="18"/>
      <c r="D118" s="32" t="s">
        <v>17</v>
      </c>
      <c r="E118" s="61"/>
      <c r="F118" s="67"/>
      <c r="G118" s="67"/>
      <c r="H118" s="9" t="s">
        <v>20</v>
      </c>
      <c r="I118" s="77" t="s">
        <v>93</v>
      </c>
      <c r="J118" s="52" t="s">
        <v>22</v>
      </c>
      <c r="K118" s="78" t="s">
        <v>34</v>
      </c>
      <c r="L118" s="79"/>
      <c r="M118" s="80" t="s">
        <v>50</v>
      </c>
      <c r="N118" s="81" t="s">
        <v>37</v>
      </c>
      <c r="O118" s="82" t="s">
        <v>22</v>
      </c>
      <c r="P118" s="79"/>
      <c r="Q118" s="83" t="s">
        <v>37</v>
      </c>
      <c r="R118" s="84" t="s">
        <v>19</v>
      </c>
      <c r="S118" s="192" t="s">
        <v>143</v>
      </c>
      <c r="Y118" s="2"/>
      <c r="Z118" s="31"/>
      <c r="AA118" s="443"/>
      <c r="AB118" s="453">
        <v>45043</v>
      </c>
    </row>
    <row r="119" spans="1:28" x14ac:dyDescent="0.25">
      <c r="A119" s="191">
        <v>45044</v>
      </c>
      <c r="B119" s="27" t="s">
        <v>40</v>
      </c>
      <c r="C119" s="18"/>
      <c r="D119" s="32" t="s">
        <v>14</v>
      </c>
      <c r="E119" s="61"/>
      <c r="F119" s="67"/>
      <c r="G119" s="67"/>
      <c r="H119" s="9" t="s">
        <v>34</v>
      </c>
      <c r="I119" s="77" t="s">
        <v>21</v>
      </c>
      <c r="J119" s="52" t="s">
        <v>34</v>
      </c>
      <c r="K119" s="78" t="s">
        <v>20</v>
      </c>
      <c r="L119" s="79"/>
      <c r="M119" s="80" t="s">
        <v>50</v>
      </c>
      <c r="N119" s="81" t="s">
        <v>34</v>
      </c>
      <c r="O119" s="82" t="s">
        <v>22</v>
      </c>
      <c r="P119" s="79"/>
      <c r="Q119" s="83" t="s">
        <v>34</v>
      </c>
      <c r="R119" s="84" t="s">
        <v>34</v>
      </c>
      <c r="S119" s="192" t="s">
        <v>141</v>
      </c>
      <c r="Y119" s="2"/>
      <c r="Z119" s="32"/>
      <c r="AA119" s="443"/>
      <c r="AB119" s="453">
        <v>45044</v>
      </c>
    </row>
    <row r="120" spans="1:28" x14ac:dyDescent="0.25">
      <c r="A120" s="191">
        <v>45045</v>
      </c>
      <c r="B120" s="27" t="s">
        <v>41</v>
      </c>
      <c r="C120" s="18"/>
      <c r="D120" s="32" t="s">
        <v>158</v>
      </c>
      <c r="E120" s="61"/>
      <c r="F120" s="67"/>
      <c r="G120" s="67"/>
      <c r="H120" s="9"/>
      <c r="I120" s="77"/>
      <c r="J120" s="52"/>
      <c r="K120" s="78"/>
      <c r="L120" s="79"/>
      <c r="M120" s="80"/>
      <c r="N120" s="81"/>
      <c r="O120" s="82"/>
      <c r="P120" s="79"/>
      <c r="Q120" s="83"/>
      <c r="R120" s="84"/>
      <c r="S120" s="192" t="s">
        <v>141</v>
      </c>
      <c r="Y120" s="2"/>
      <c r="Z120" s="32"/>
      <c r="AA120" s="443"/>
      <c r="AB120" s="453">
        <v>45045</v>
      </c>
    </row>
    <row r="121" spans="1:28" ht="15.75" thickBot="1" x14ac:dyDescent="0.3">
      <c r="A121" s="193">
        <v>45046</v>
      </c>
      <c r="B121" s="28" t="s">
        <v>43</v>
      </c>
      <c r="C121" s="21"/>
      <c r="D121" s="33" t="s">
        <v>10</v>
      </c>
      <c r="E121" s="62"/>
      <c r="F121" s="68"/>
      <c r="G121" s="68"/>
      <c r="H121" s="10"/>
      <c r="I121" s="85"/>
      <c r="J121" s="53"/>
      <c r="K121" s="86" t="s">
        <v>42</v>
      </c>
      <c r="L121" s="87"/>
      <c r="M121" s="88"/>
      <c r="N121" s="89"/>
      <c r="O121" s="90"/>
      <c r="P121" s="87"/>
      <c r="Q121" s="91"/>
      <c r="R121" s="92"/>
      <c r="S121" s="194" t="s">
        <v>141</v>
      </c>
      <c r="Y121" s="2"/>
      <c r="Z121" s="33"/>
      <c r="AA121" s="444"/>
      <c r="AB121" s="454">
        <v>45046</v>
      </c>
    </row>
    <row r="122" spans="1:28" x14ac:dyDescent="0.25">
      <c r="A122" s="189">
        <v>45047</v>
      </c>
      <c r="B122" s="26" t="s">
        <v>28</v>
      </c>
      <c r="C122" s="20" t="s">
        <v>29</v>
      </c>
      <c r="D122" s="31" t="s">
        <v>16</v>
      </c>
      <c r="E122" s="4">
        <v>3</v>
      </c>
      <c r="F122" s="66"/>
      <c r="G122" s="46" t="s">
        <v>30</v>
      </c>
      <c r="H122" s="66"/>
      <c r="I122" s="69" t="s">
        <v>49</v>
      </c>
      <c r="J122" s="51" t="s">
        <v>30</v>
      </c>
      <c r="K122" s="70" t="s">
        <v>30</v>
      </c>
      <c r="L122" s="93" t="s">
        <v>30</v>
      </c>
      <c r="M122" s="72" t="s">
        <v>30</v>
      </c>
      <c r="N122" s="73" t="s">
        <v>37</v>
      </c>
      <c r="O122" s="74" t="s">
        <v>30</v>
      </c>
      <c r="P122" s="94" t="s">
        <v>37</v>
      </c>
      <c r="Q122" s="75" t="s">
        <v>67</v>
      </c>
      <c r="R122" s="71"/>
      <c r="S122" s="195"/>
      <c r="Y122" s="2"/>
      <c r="Z122" s="438"/>
      <c r="AA122" s="443"/>
      <c r="AB122" s="452">
        <v>45047</v>
      </c>
    </row>
    <row r="123" spans="1:28" ht="15.75" thickBot="1" x14ac:dyDescent="0.3">
      <c r="A123" s="191">
        <v>45048</v>
      </c>
      <c r="B123" s="27" t="s">
        <v>45</v>
      </c>
      <c r="C123" s="18"/>
      <c r="D123" s="32" t="s">
        <v>6</v>
      </c>
      <c r="E123" s="4"/>
      <c r="F123" s="67"/>
      <c r="G123" s="47" t="s">
        <v>19</v>
      </c>
      <c r="H123" s="67"/>
      <c r="I123" s="77" t="s">
        <v>49</v>
      </c>
      <c r="J123" s="52" t="s">
        <v>22</v>
      </c>
      <c r="K123" s="78" t="s">
        <v>34</v>
      </c>
      <c r="L123" s="95" t="s">
        <v>34</v>
      </c>
      <c r="M123" s="80" t="s">
        <v>50</v>
      </c>
      <c r="N123" s="81" t="s">
        <v>37</v>
      </c>
      <c r="O123" s="82" t="s">
        <v>20</v>
      </c>
      <c r="P123" s="96" t="s">
        <v>37</v>
      </c>
      <c r="Q123" s="83" t="s">
        <v>21</v>
      </c>
      <c r="R123" s="79"/>
      <c r="S123" s="196"/>
      <c r="Y123" s="2"/>
      <c r="Z123" s="437"/>
      <c r="AA123" s="443"/>
      <c r="AB123" s="453">
        <v>45048</v>
      </c>
    </row>
    <row r="124" spans="1:28" ht="16.5" thickTop="1" thickBot="1" x14ac:dyDescent="0.3">
      <c r="A124" s="191">
        <v>45049</v>
      </c>
      <c r="B124" s="27" t="s">
        <v>35</v>
      </c>
      <c r="C124" s="18"/>
      <c r="D124" s="32" t="s">
        <v>9</v>
      </c>
      <c r="E124" s="4"/>
      <c r="F124" s="67"/>
      <c r="G124" s="47" t="s">
        <v>19</v>
      </c>
      <c r="H124" s="67"/>
      <c r="I124" s="77" t="s">
        <v>49</v>
      </c>
      <c r="J124" s="52" t="s">
        <v>22</v>
      </c>
      <c r="K124" s="78" t="s">
        <v>21</v>
      </c>
      <c r="L124" s="95" t="s">
        <v>50</v>
      </c>
      <c r="M124" s="80" t="s">
        <v>50</v>
      </c>
      <c r="N124" s="81" t="s">
        <v>37</v>
      </c>
      <c r="O124" s="82" t="s">
        <v>20</v>
      </c>
      <c r="P124" s="96" t="s">
        <v>37</v>
      </c>
      <c r="Q124" s="83" t="s">
        <v>34</v>
      </c>
      <c r="R124" s="79"/>
      <c r="S124" s="196"/>
      <c r="Y124" s="2"/>
      <c r="Z124" s="439"/>
      <c r="AA124" s="443"/>
      <c r="AB124" s="453">
        <v>45049</v>
      </c>
    </row>
    <row r="125" spans="1:28" ht="15.75" thickTop="1" x14ac:dyDescent="0.25">
      <c r="A125" s="191">
        <v>45050</v>
      </c>
      <c r="B125" s="27" t="s">
        <v>46</v>
      </c>
      <c r="C125" s="18"/>
      <c r="D125" s="32" t="s">
        <v>6</v>
      </c>
      <c r="E125" s="4"/>
      <c r="F125" s="67"/>
      <c r="G125" s="47" t="s">
        <v>19</v>
      </c>
      <c r="H125" s="67"/>
      <c r="I125" s="79"/>
      <c r="J125" s="52" t="s">
        <v>20</v>
      </c>
      <c r="K125" s="78" t="s">
        <v>22</v>
      </c>
      <c r="L125" s="95" t="s">
        <v>50</v>
      </c>
      <c r="M125" s="80" t="s">
        <v>50</v>
      </c>
      <c r="N125" s="81" t="s">
        <v>37</v>
      </c>
      <c r="O125" s="82" t="s">
        <v>34</v>
      </c>
      <c r="P125" s="96" t="s">
        <v>37</v>
      </c>
      <c r="Q125" s="83" t="s">
        <v>21</v>
      </c>
      <c r="R125" s="79"/>
      <c r="S125" s="196"/>
      <c r="Y125" s="2"/>
      <c r="Z125" s="31"/>
      <c r="AA125" s="443"/>
      <c r="AB125" s="453">
        <v>45050</v>
      </c>
    </row>
    <row r="126" spans="1:28" x14ac:dyDescent="0.25">
      <c r="A126" s="191">
        <v>45051</v>
      </c>
      <c r="B126" s="27" t="s">
        <v>40</v>
      </c>
      <c r="C126" s="18"/>
      <c r="D126" s="32" t="s">
        <v>10</v>
      </c>
      <c r="E126" s="4"/>
      <c r="F126" s="67"/>
      <c r="G126" s="47" t="s">
        <v>34</v>
      </c>
      <c r="H126" s="67"/>
      <c r="I126" s="79"/>
      <c r="J126" s="52" t="s">
        <v>34</v>
      </c>
      <c r="K126" s="78" t="s">
        <v>19</v>
      </c>
      <c r="L126" s="95" t="s">
        <v>50</v>
      </c>
      <c r="M126" s="80" t="s">
        <v>34</v>
      </c>
      <c r="N126" s="81" t="s">
        <v>34</v>
      </c>
      <c r="O126" s="82" t="s">
        <v>20</v>
      </c>
      <c r="P126" s="96" t="s">
        <v>37</v>
      </c>
      <c r="Q126" s="83" t="s">
        <v>22</v>
      </c>
      <c r="R126" s="79"/>
      <c r="S126" s="196"/>
      <c r="Y126" s="2"/>
      <c r="Z126" s="32"/>
      <c r="AA126" s="443"/>
      <c r="AB126" s="453">
        <v>45051</v>
      </c>
    </row>
    <row r="127" spans="1:28" x14ac:dyDescent="0.25">
      <c r="A127" s="191">
        <v>45052</v>
      </c>
      <c r="B127" s="27" t="s">
        <v>41</v>
      </c>
      <c r="C127" s="18"/>
      <c r="D127" s="32" t="s">
        <v>14</v>
      </c>
      <c r="E127" s="4"/>
      <c r="F127" s="67"/>
      <c r="G127" s="47"/>
      <c r="H127" s="67"/>
      <c r="I127" s="79"/>
      <c r="J127" s="52"/>
      <c r="K127" s="78"/>
      <c r="L127" s="95"/>
      <c r="M127" s="80"/>
      <c r="N127" s="81"/>
      <c r="O127" s="82" t="s">
        <v>42</v>
      </c>
      <c r="P127" s="96" t="s">
        <v>37</v>
      </c>
      <c r="Q127" s="83"/>
      <c r="R127" s="79"/>
      <c r="S127" s="196"/>
      <c r="Y127" s="2"/>
      <c r="Z127" s="32"/>
      <c r="AA127" s="443"/>
      <c r="AB127" s="453">
        <v>45052</v>
      </c>
    </row>
    <row r="128" spans="1:28" ht="15.75" thickBot="1" x14ac:dyDescent="0.3">
      <c r="A128" s="193">
        <v>45053</v>
      </c>
      <c r="B128" s="28" t="s">
        <v>43</v>
      </c>
      <c r="C128" s="21"/>
      <c r="D128" s="33" t="s">
        <v>6</v>
      </c>
      <c r="E128" s="6"/>
      <c r="F128" s="68"/>
      <c r="G128" s="48" t="s">
        <v>42</v>
      </c>
      <c r="H128" s="68"/>
      <c r="I128" s="87"/>
      <c r="J128" s="53"/>
      <c r="K128" s="86"/>
      <c r="L128" s="97"/>
      <c r="M128" s="88"/>
      <c r="N128" s="89"/>
      <c r="O128" s="90"/>
      <c r="P128" s="98" t="s">
        <v>37</v>
      </c>
      <c r="Q128" s="91"/>
      <c r="R128" s="87"/>
      <c r="S128" s="197"/>
      <c r="Y128" s="2"/>
      <c r="Z128" s="33"/>
      <c r="AA128" s="444"/>
      <c r="AB128" s="454">
        <v>45053</v>
      </c>
    </row>
    <row r="129" spans="1:28" x14ac:dyDescent="0.25">
      <c r="A129" s="189">
        <v>45054</v>
      </c>
      <c r="B129" s="26" t="s">
        <v>28</v>
      </c>
      <c r="C129" s="17"/>
      <c r="D129" s="31" t="s">
        <v>11</v>
      </c>
      <c r="E129" s="4">
        <v>4</v>
      </c>
      <c r="F129" s="66"/>
      <c r="G129" s="66"/>
      <c r="H129" s="66"/>
      <c r="I129" s="71"/>
      <c r="J129" s="51" t="s">
        <v>93</v>
      </c>
      <c r="K129" s="71"/>
      <c r="L129" s="93" t="s">
        <v>22</v>
      </c>
      <c r="M129" s="72" t="s">
        <v>20</v>
      </c>
      <c r="N129" s="71"/>
      <c r="O129" s="74" t="s">
        <v>21</v>
      </c>
      <c r="P129" s="94" t="s">
        <v>37</v>
      </c>
      <c r="Q129" s="75" t="s">
        <v>19</v>
      </c>
      <c r="R129" s="76" t="s">
        <v>145</v>
      </c>
      <c r="S129" s="190" t="s">
        <v>34</v>
      </c>
      <c r="Y129" s="2"/>
      <c r="Z129" s="438"/>
      <c r="AA129" s="443"/>
      <c r="AB129" s="452">
        <v>45054</v>
      </c>
    </row>
    <row r="130" spans="1:28" ht="15.75" thickBot="1" x14ac:dyDescent="0.3">
      <c r="A130" s="191">
        <v>45055</v>
      </c>
      <c r="B130" s="27" t="s">
        <v>45</v>
      </c>
      <c r="C130" s="18"/>
      <c r="D130" s="32" t="s">
        <v>18</v>
      </c>
      <c r="E130" s="4"/>
      <c r="F130" s="67"/>
      <c r="G130" s="67"/>
      <c r="H130" s="67"/>
      <c r="I130" s="79"/>
      <c r="J130" s="52" t="s">
        <v>93</v>
      </c>
      <c r="K130" s="79"/>
      <c r="L130" s="95" t="s">
        <v>21</v>
      </c>
      <c r="M130" s="80" t="s">
        <v>20</v>
      </c>
      <c r="N130" s="79"/>
      <c r="O130" s="82" t="s">
        <v>93</v>
      </c>
      <c r="P130" s="96" t="s">
        <v>37</v>
      </c>
      <c r="Q130" s="83" t="s">
        <v>19</v>
      </c>
      <c r="R130" s="84" t="s">
        <v>145</v>
      </c>
      <c r="S130" s="192" t="s">
        <v>47</v>
      </c>
      <c r="Y130" s="2"/>
      <c r="Z130" s="437"/>
      <c r="AA130" s="443"/>
      <c r="AB130" s="453">
        <v>45055</v>
      </c>
    </row>
    <row r="131" spans="1:28" ht="16.5" thickTop="1" thickBot="1" x14ac:dyDescent="0.3">
      <c r="A131" s="191">
        <v>45056</v>
      </c>
      <c r="B131" s="27" t="s">
        <v>35</v>
      </c>
      <c r="C131" s="18"/>
      <c r="D131" s="32" t="s">
        <v>11</v>
      </c>
      <c r="E131" s="4"/>
      <c r="F131" s="67"/>
      <c r="G131" s="67"/>
      <c r="H131" s="67"/>
      <c r="I131" s="79"/>
      <c r="J131" s="52" t="s">
        <v>93</v>
      </c>
      <c r="K131" s="79"/>
      <c r="L131" s="95" t="s">
        <v>19</v>
      </c>
      <c r="M131" s="80" t="s">
        <v>20</v>
      </c>
      <c r="N131" s="79"/>
      <c r="O131" s="82" t="s">
        <v>22</v>
      </c>
      <c r="P131" s="96" t="s">
        <v>37</v>
      </c>
      <c r="Q131" s="83" t="s">
        <v>34</v>
      </c>
      <c r="R131" s="84" t="s">
        <v>145</v>
      </c>
      <c r="S131" s="192" t="s">
        <v>21</v>
      </c>
      <c r="Y131" s="2"/>
      <c r="Z131" s="439" t="s">
        <v>9</v>
      </c>
      <c r="AA131" s="443"/>
      <c r="AB131" s="453">
        <v>45056</v>
      </c>
    </row>
    <row r="132" spans="1:28" ht="15.75" thickTop="1" x14ac:dyDescent="0.25">
      <c r="A132" s="191">
        <v>45057</v>
      </c>
      <c r="B132" s="27" t="s">
        <v>46</v>
      </c>
      <c r="C132" s="18"/>
      <c r="D132" s="32" t="s">
        <v>18</v>
      </c>
      <c r="E132" s="4"/>
      <c r="F132" s="67"/>
      <c r="G132" s="67"/>
      <c r="H132" s="67"/>
      <c r="I132" s="79"/>
      <c r="J132" s="52" t="s">
        <v>21</v>
      </c>
      <c r="K132" s="79"/>
      <c r="L132" s="95" t="s">
        <v>22</v>
      </c>
      <c r="M132" s="80" t="s">
        <v>34</v>
      </c>
      <c r="N132" s="79"/>
      <c r="O132" s="82" t="s">
        <v>93</v>
      </c>
      <c r="P132" s="96" t="s">
        <v>37</v>
      </c>
      <c r="Q132" s="83" t="s">
        <v>19</v>
      </c>
      <c r="R132" s="84" t="s">
        <v>34</v>
      </c>
      <c r="S132" s="192" t="s">
        <v>20</v>
      </c>
      <c r="Y132" s="2"/>
      <c r="Z132" s="31"/>
      <c r="AA132" s="443"/>
      <c r="AB132" s="453">
        <v>45057</v>
      </c>
    </row>
    <row r="133" spans="1:28" x14ac:dyDescent="0.25">
      <c r="A133" s="191">
        <v>45058</v>
      </c>
      <c r="B133" s="27" t="s">
        <v>40</v>
      </c>
      <c r="C133" s="18"/>
      <c r="D133" s="32" t="s">
        <v>16</v>
      </c>
      <c r="E133" s="4"/>
      <c r="F133" s="67"/>
      <c r="G133" s="67"/>
      <c r="H133" s="67"/>
      <c r="I133" s="79"/>
      <c r="J133" s="52" t="s">
        <v>34</v>
      </c>
      <c r="K133" s="79"/>
      <c r="L133" s="95" t="s">
        <v>34</v>
      </c>
      <c r="M133" s="80" t="s">
        <v>20</v>
      </c>
      <c r="N133" s="79"/>
      <c r="O133" s="82" t="s">
        <v>34</v>
      </c>
      <c r="P133" s="96" t="s">
        <v>37</v>
      </c>
      <c r="Q133" s="83" t="s">
        <v>19</v>
      </c>
      <c r="R133" s="84" t="s">
        <v>141</v>
      </c>
      <c r="S133" s="192" t="s">
        <v>22</v>
      </c>
      <c r="Y133" s="2"/>
      <c r="Z133" s="32"/>
      <c r="AA133" s="443"/>
      <c r="AB133" s="453">
        <v>45058</v>
      </c>
    </row>
    <row r="134" spans="1:28" x14ac:dyDescent="0.25">
      <c r="A134" s="191">
        <v>45059</v>
      </c>
      <c r="B134" s="27" t="s">
        <v>41</v>
      </c>
      <c r="C134" s="18"/>
      <c r="D134" s="32" t="s">
        <v>12</v>
      </c>
      <c r="E134" s="4"/>
      <c r="F134" s="67"/>
      <c r="G134" s="67"/>
      <c r="H134" s="67"/>
      <c r="I134" s="79"/>
      <c r="J134" s="52"/>
      <c r="K134" s="79"/>
      <c r="L134" s="95"/>
      <c r="M134" s="80" t="s">
        <v>42</v>
      </c>
      <c r="N134" s="79"/>
      <c r="O134" s="82"/>
      <c r="P134" s="96" t="s">
        <v>37</v>
      </c>
      <c r="Q134" s="83"/>
      <c r="R134" s="84" t="s">
        <v>141</v>
      </c>
      <c r="S134" s="192"/>
      <c r="Y134" s="2"/>
      <c r="Z134" s="32"/>
      <c r="AA134" s="443"/>
      <c r="AB134" s="453">
        <v>45059</v>
      </c>
    </row>
    <row r="135" spans="1:28" ht="15.75" thickBot="1" x14ac:dyDescent="0.3">
      <c r="A135" s="193">
        <v>45060</v>
      </c>
      <c r="B135" s="28" t="s">
        <v>43</v>
      </c>
      <c r="C135" s="21"/>
      <c r="D135" s="33" t="s">
        <v>12</v>
      </c>
      <c r="E135" s="6"/>
      <c r="F135" s="68"/>
      <c r="G135" s="68"/>
      <c r="H135" s="68"/>
      <c r="I135" s="87"/>
      <c r="J135" s="53"/>
      <c r="K135" s="87"/>
      <c r="L135" s="97"/>
      <c r="M135" s="88" t="s">
        <v>42</v>
      </c>
      <c r="N135" s="87"/>
      <c r="O135" s="90"/>
      <c r="P135" s="98" t="s">
        <v>37</v>
      </c>
      <c r="Q135" s="91"/>
      <c r="R135" s="92" t="s">
        <v>141</v>
      </c>
      <c r="S135" s="194"/>
      <c r="Y135" s="2"/>
      <c r="Z135" s="33"/>
      <c r="AA135" s="444"/>
      <c r="AB135" s="454">
        <v>45060</v>
      </c>
    </row>
    <row r="136" spans="1:28" x14ac:dyDescent="0.25">
      <c r="A136" s="189">
        <v>45061</v>
      </c>
      <c r="B136" s="26" t="s">
        <v>28</v>
      </c>
      <c r="C136" s="17"/>
      <c r="D136" s="31" t="s">
        <v>11</v>
      </c>
      <c r="E136" s="60">
        <v>1</v>
      </c>
      <c r="F136" s="66"/>
      <c r="G136" s="46" t="s">
        <v>22</v>
      </c>
      <c r="H136" s="8" t="s">
        <v>37</v>
      </c>
      <c r="I136" s="69" t="s">
        <v>49</v>
      </c>
      <c r="J136" s="51" t="s">
        <v>21</v>
      </c>
      <c r="K136" s="71"/>
      <c r="L136" s="93" t="s">
        <v>19</v>
      </c>
      <c r="M136" s="72" t="s">
        <v>20</v>
      </c>
      <c r="N136" s="73" t="s">
        <v>34</v>
      </c>
      <c r="O136" s="74" t="s">
        <v>93</v>
      </c>
      <c r="P136" s="71"/>
      <c r="Q136" s="75" t="s">
        <v>159</v>
      </c>
      <c r="R136" s="76" t="s">
        <v>93</v>
      </c>
      <c r="S136" s="195"/>
      <c r="Y136" s="2"/>
      <c r="Z136" s="438"/>
      <c r="AA136" s="443"/>
      <c r="AB136" s="452">
        <v>45061</v>
      </c>
    </row>
    <row r="137" spans="1:28" ht="15.75" thickBot="1" x14ac:dyDescent="0.3">
      <c r="A137" s="191">
        <v>45062</v>
      </c>
      <c r="B137" s="27" t="s">
        <v>45</v>
      </c>
      <c r="C137" s="18"/>
      <c r="D137" s="32" t="s">
        <v>13</v>
      </c>
      <c r="E137" s="61"/>
      <c r="F137" s="67"/>
      <c r="G137" s="47" t="s">
        <v>93</v>
      </c>
      <c r="H137" s="9" t="s">
        <v>37</v>
      </c>
      <c r="I137" s="77" t="s">
        <v>49</v>
      </c>
      <c r="J137" s="52" t="s">
        <v>93</v>
      </c>
      <c r="K137" s="79"/>
      <c r="L137" s="95" t="s">
        <v>19</v>
      </c>
      <c r="M137" s="80" t="s">
        <v>20</v>
      </c>
      <c r="N137" s="81" t="s">
        <v>22</v>
      </c>
      <c r="O137" s="82" t="s">
        <v>93</v>
      </c>
      <c r="P137" s="79"/>
      <c r="Q137" s="83" t="s">
        <v>141</v>
      </c>
      <c r="R137" s="84" t="s">
        <v>21</v>
      </c>
      <c r="S137" s="196"/>
      <c r="Y137" s="2"/>
      <c r="Z137" s="437"/>
      <c r="AA137" s="443"/>
      <c r="AB137" s="453">
        <v>45062</v>
      </c>
    </row>
    <row r="138" spans="1:28" ht="16.5" thickTop="1" thickBot="1" x14ac:dyDescent="0.3">
      <c r="A138" s="191">
        <v>45063</v>
      </c>
      <c r="B138" s="27" t="s">
        <v>35</v>
      </c>
      <c r="C138" s="18"/>
      <c r="D138" s="32" t="s">
        <v>14</v>
      </c>
      <c r="E138" s="61"/>
      <c r="F138" s="67"/>
      <c r="G138" s="47" t="s">
        <v>22</v>
      </c>
      <c r="H138" s="9" t="s">
        <v>37</v>
      </c>
      <c r="I138" s="77" t="s">
        <v>49</v>
      </c>
      <c r="J138" s="52" t="s">
        <v>93</v>
      </c>
      <c r="K138" s="79"/>
      <c r="L138" s="95" t="s">
        <v>34</v>
      </c>
      <c r="M138" s="80" t="s">
        <v>20</v>
      </c>
      <c r="N138" s="81" t="s">
        <v>21</v>
      </c>
      <c r="O138" s="82" t="s">
        <v>19</v>
      </c>
      <c r="P138" s="79"/>
      <c r="Q138" s="83" t="s">
        <v>141</v>
      </c>
      <c r="R138" s="84" t="s">
        <v>34</v>
      </c>
      <c r="S138" s="196"/>
      <c r="Y138" s="2"/>
      <c r="Z138" s="440" t="s">
        <v>160</v>
      </c>
      <c r="AA138" s="443"/>
      <c r="AB138" s="453">
        <v>45063</v>
      </c>
    </row>
    <row r="139" spans="1:28" ht="15.75" thickTop="1" x14ac:dyDescent="0.25">
      <c r="A139" s="191">
        <v>45064</v>
      </c>
      <c r="B139" s="29" t="s">
        <v>46</v>
      </c>
      <c r="C139" s="18"/>
      <c r="D139" s="32" t="s">
        <v>17</v>
      </c>
      <c r="E139" s="61"/>
      <c r="F139" s="67"/>
      <c r="G139" s="47" t="s">
        <v>93</v>
      </c>
      <c r="H139" s="9" t="s">
        <v>34</v>
      </c>
      <c r="I139" s="79"/>
      <c r="J139" s="52" t="s">
        <v>21</v>
      </c>
      <c r="K139" s="79"/>
      <c r="L139" s="95" t="s">
        <v>19</v>
      </c>
      <c r="M139" s="80" t="s">
        <v>34</v>
      </c>
      <c r="N139" s="81" t="s">
        <v>22</v>
      </c>
      <c r="O139" s="82" t="s">
        <v>34</v>
      </c>
      <c r="P139" s="79"/>
      <c r="Q139" s="83" t="s">
        <v>143</v>
      </c>
      <c r="R139" s="84" t="s">
        <v>20</v>
      </c>
      <c r="S139" s="196"/>
      <c r="Y139" s="2"/>
      <c r="Z139" s="31"/>
      <c r="AA139" s="443"/>
      <c r="AB139" s="453">
        <v>45064</v>
      </c>
    </row>
    <row r="140" spans="1:28" x14ac:dyDescent="0.25">
      <c r="A140" s="191">
        <v>45065</v>
      </c>
      <c r="B140" s="27" t="s">
        <v>40</v>
      </c>
      <c r="C140" s="18"/>
      <c r="D140" s="32" t="s">
        <v>11</v>
      </c>
      <c r="E140" s="61"/>
      <c r="F140" s="67"/>
      <c r="G140" s="47" t="s">
        <v>34</v>
      </c>
      <c r="H140" s="9" t="s">
        <v>20</v>
      </c>
      <c r="I140" s="79"/>
      <c r="J140" s="52" t="s">
        <v>34</v>
      </c>
      <c r="K140" s="79"/>
      <c r="L140" s="95" t="s">
        <v>19</v>
      </c>
      <c r="M140" s="80" t="s">
        <v>93</v>
      </c>
      <c r="N140" s="81" t="s">
        <v>21</v>
      </c>
      <c r="O140" s="82" t="s">
        <v>37</v>
      </c>
      <c r="P140" s="79"/>
      <c r="Q140" s="83" t="s">
        <v>34</v>
      </c>
      <c r="R140" s="84" t="s">
        <v>22</v>
      </c>
      <c r="S140" s="196"/>
      <c r="Y140" s="2"/>
      <c r="Z140" s="32"/>
      <c r="AA140" s="443"/>
      <c r="AB140" s="453">
        <v>45065</v>
      </c>
    </row>
    <row r="141" spans="1:28" x14ac:dyDescent="0.25">
      <c r="A141" s="191">
        <v>45066</v>
      </c>
      <c r="B141" s="27" t="s">
        <v>41</v>
      </c>
      <c r="C141" s="18"/>
      <c r="D141" s="32" t="s">
        <v>7</v>
      </c>
      <c r="E141" s="61"/>
      <c r="F141" s="67"/>
      <c r="G141" s="47"/>
      <c r="H141" s="9" t="s">
        <v>42</v>
      </c>
      <c r="I141" s="79"/>
      <c r="J141" s="52"/>
      <c r="K141" s="79"/>
      <c r="L141" s="95"/>
      <c r="M141" s="80"/>
      <c r="N141" s="81"/>
      <c r="O141" s="82"/>
      <c r="P141" s="79"/>
      <c r="Q141" s="83"/>
      <c r="R141" s="84"/>
      <c r="S141" s="196"/>
      <c r="Y141" s="2"/>
      <c r="Z141" s="32"/>
      <c r="AA141" s="443"/>
      <c r="AB141" s="453">
        <v>45066</v>
      </c>
    </row>
    <row r="142" spans="1:28" ht="15.75" thickBot="1" x14ac:dyDescent="0.3">
      <c r="A142" s="193">
        <v>45067</v>
      </c>
      <c r="B142" s="28" t="s">
        <v>43</v>
      </c>
      <c r="C142" s="21"/>
      <c r="D142" s="33" t="s">
        <v>7</v>
      </c>
      <c r="E142" s="62"/>
      <c r="F142" s="68"/>
      <c r="G142" s="48"/>
      <c r="H142" s="10" t="s">
        <v>42</v>
      </c>
      <c r="I142" s="87"/>
      <c r="J142" s="53"/>
      <c r="K142" s="87"/>
      <c r="L142" s="97"/>
      <c r="M142" s="88"/>
      <c r="N142" s="89"/>
      <c r="O142" s="90"/>
      <c r="P142" s="87"/>
      <c r="Q142" s="91"/>
      <c r="R142" s="92"/>
      <c r="S142" s="197"/>
      <c r="Y142" s="2"/>
      <c r="Z142" s="33"/>
      <c r="AA142" s="444"/>
      <c r="AB142" s="454">
        <v>45067</v>
      </c>
    </row>
    <row r="143" spans="1:28" x14ac:dyDescent="0.25">
      <c r="A143" s="189">
        <v>45068</v>
      </c>
      <c r="B143" s="26" t="s">
        <v>28</v>
      </c>
      <c r="C143" s="17"/>
      <c r="D143" s="31" t="s">
        <v>12</v>
      </c>
      <c r="E143" s="60">
        <v>2</v>
      </c>
      <c r="F143" s="66"/>
      <c r="G143" s="66"/>
      <c r="H143" s="8" t="s">
        <v>21</v>
      </c>
      <c r="I143" s="69" t="s">
        <v>20</v>
      </c>
      <c r="J143" s="51" t="s">
        <v>19</v>
      </c>
      <c r="K143" s="70" t="s">
        <v>34</v>
      </c>
      <c r="L143" s="71"/>
      <c r="M143" s="72" t="s">
        <v>22</v>
      </c>
      <c r="N143" s="71"/>
      <c r="O143" s="74" t="s">
        <v>34</v>
      </c>
      <c r="P143" s="71"/>
      <c r="Q143" s="75" t="s">
        <v>37</v>
      </c>
      <c r="R143" s="76" t="s">
        <v>34</v>
      </c>
      <c r="S143" s="190" t="s">
        <v>141</v>
      </c>
      <c r="Y143" s="2"/>
      <c r="Z143" s="438"/>
      <c r="AA143" s="443"/>
      <c r="AB143" s="452">
        <v>45068</v>
      </c>
    </row>
    <row r="144" spans="1:28" ht="15.75" thickBot="1" x14ac:dyDescent="0.3">
      <c r="A144" s="191">
        <v>45069</v>
      </c>
      <c r="B144" s="27" t="s">
        <v>45</v>
      </c>
      <c r="C144" s="18"/>
      <c r="D144" s="32" t="s">
        <v>14</v>
      </c>
      <c r="E144" s="61"/>
      <c r="F144" s="67"/>
      <c r="G144" s="67"/>
      <c r="H144" s="9" t="s">
        <v>21</v>
      </c>
      <c r="I144" s="77" t="s">
        <v>20</v>
      </c>
      <c r="J144" s="52" t="s">
        <v>19</v>
      </c>
      <c r="K144" s="78" t="s">
        <v>93</v>
      </c>
      <c r="L144" s="79"/>
      <c r="M144" s="80" t="s">
        <v>93</v>
      </c>
      <c r="N144" s="79"/>
      <c r="O144" s="82" t="s">
        <v>22</v>
      </c>
      <c r="P144" s="79"/>
      <c r="Q144" s="83" t="s">
        <v>37</v>
      </c>
      <c r="R144" s="84" t="s">
        <v>50</v>
      </c>
      <c r="S144" s="192" t="s">
        <v>141</v>
      </c>
      <c r="Y144" s="2"/>
      <c r="Z144" s="437"/>
      <c r="AA144" s="443"/>
      <c r="AB144" s="453">
        <v>45069</v>
      </c>
    </row>
    <row r="145" spans="1:28" ht="16.5" thickTop="1" thickBot="1" x14ac:dyDescent="0.3">
      <c r="A145" s="191">
        <v>45070</v>
      </c>
      <c r="B145" s="27" t="s">
        <v>35</v>
      </c>
      <c r="C145" s="18"/>
      <c r="D145" s="32" t="s">
        <v>12</v>
      </c>
      <c r="E145" s="61"/>
      <c r="F145" s="67"/>
      <c r="G145" s="67"/>
      <c r="H145" s="9" t="s">
        <v>47</v>
      </c>
      <c r="I145" s="77" t="s">
        <v>20</v>
      </c>
      <c r="J145" s="52" t="s">
        <v>19</v>
      </c>
      <c r="K145" s="78" t="s">
        <v>93</v>
      </c>
      <c r="L145" s="79"/>
      <c r="M145" s="80" t="s">
        <v>93</v>
      </c>
      <c r="N145" s="79"/>
      <c r="O145" s="82" t="s">
        <v>21</v>
      </c>
      <c r="P145" s="79"/>
      <c r="Q145" s="83" t="s">
        <v>37</v>
      </c>
      <c r="R145" s="84" t="s">
        <v>50</v>
      </c>
      <c r="S145" s="192" t="s">
        <v>23</v>
      </c>
      <c r="Y145" s="2"/>
      <c r="Z145" s="440" t="s">
        <v>160</v>
      </c>
      <c r="AA145" s="443"/>
      <c r="AB145" s="453">
        <v>45070</v>
      </c>
    </row>
    <row r="146" spans="1:28" ht="15.75" thickTop="1" x14ac:dyDescent="0.25">
      <c r="A146" s="191">
        <v>45071</v>
      </c>
      <c r="B146" s="27" t="s">
        <v>46</v>
      </c>
      <c r="C146" s="18"/>
      <c r="D146" s="32" t="s">
        <v>7</v>
      </c>
      <c r="E146" s="61"/>
      <c r="F146" s="67"/>
      <c r="G146" s="67"/>
      <c r="H146" s="9" t="s">
        <v>20</v>
      </c>
      <c r="I146" s="77" t="s">
        <v>34</v>
      </c>
      <c r="J146" s="52" t="s">
        <v>19</v>
      </c>
      <c r="K146" s="78" t="s">
        <v>22</v>
      </c>
      <c r="L146" s="79"/>
      <c r="M146" s="80" t="s">
        <v>93</v>
      </c>
      <c r="N146" s="79"/>
      <c r="O146" s="82" t="s">
        <v>20</v>
      </c>
      <c r="P146" s="79"/>
      <c r="Q146" s="83" t="s">
        <v>37</v>
      </c>
      <c r="R146" s="84" t="s">
        <v>50</v>
      </c>
      <c r="S146" s="192" t="s">
        <v>143</v>
      </c>
      <c r="Y146" s="2"/>
      <c r="Z146" s="31"/>
      <c r="AA146" s="443"/>
      <c r="AB146" s="453">
        <v>45071</v>
      </c>
    </row>
    <row r="147" spans="1:28" x14ac:dyDescent="0.25">
      <c r="A147" s="191">
        <v>45072</v>
      </c>
      <c r="B147" s="27" t="s">
        <v>40</v>
      </c>
      <c r="C147" s="18"/>
      <c r="D147" s="32" t="s">
        <v>10</v>
      </c>
      <c r="E147" s="61"/>
      <c r="F147" s="67"/>
      <c r="G147" s="67"/>
      <c r="H147" s="9" t="s">
        <v>34</v>
      </c>
      <c r="I147" s="77" t="s">
        <v>20</v>
      </c>
      <c r="J147" s="52" t="s">
        <v>34</v>
      </c>
      <c r="K147" s="78" t="s">
        <v>19</v>
      </c>
      <c r="L147" s="79"/>
      <c r="M147" s="80" t="s">
        <v>34</v>
      </c>
      <c r="N147" s="79"/>
      <c r="O147" s="82" t="s">
        <v>22</v>
      </c>
      <c r="P147" s="79"/>
      <c r="Q147" s="83" t="s">
        <v>34</v>
      </c>
      <c r="R147" s="84" t="s">
        <v>50</v>
      </c>
      <c r="S147" s="192" t="s">
        <v>34</v>
      </c>
      <c r="Y147" s="2"/>
      <c r="Z147" s="32"/>
      <c r="AA147" s="443"/>
      <c r="AB147" s="453">
        <v>45072</v>
      </c>
    </row>
    <row r="148" spans="1:28" x14ac:dyDescent="0.25">
      <c r="A148" s="191">
        <v>45073</v>
      </c>
      <c r="B148" s="27" t="s">
        <v>41</v>
      </c>
      <c r="C148" s="18"/>
      <c r="D148" s="32" t="s">
        <v>8</v>
      </c>
      <c r="E148" s="61"/>
      <c r="F148" s="67"/>
      <c r="G148" s="67"/>
      <c r="H148" s="9"/>
      <c r="I148" s="77" t="s">
        <v>42</v>
      </c>
      <c r="J148" s="52"/>
      <c r="K148" s="78"/>
      <c r="L148" s="79"/>
      <c r="M148" s="80"/>
      <c r="N148" s="79"/>
      <c r="O148" s="82"/>
      <c r="P148" s="79"/>
      <c r="Q148" s="83"/>
      <c r="R148" s="84" t="s">
        <v>50</v>
      </c>
      <c r="S148" s="192"/>
      <c r="Y148" s="2"/>
      <c r="Z148" s="32"/>
      <c r="AA148" s="443"/>
      <c r="AB148" s="453">
        <v>45073</v>
      </c>
    </row>
    <row r="149" spans="1:28" ht="15.75" thickBot="1" x14ac:dyDescent="0.3">
      <c r="A149" s="193">
        <v>45074</v>
      </c>
      <c r="B149" s="28" t="s">
        <v>43</v>
      </c>
      <c r="C149" s="21"/>
      <c r="D149" s="33" t="s">
        <v>8</v>
      </c>
      <c r="E149" s="62"/>
      <c r="F149" s="68"/>
      <c r="G149" s="68"/>
      <c r="H149" s="10"/>
      <c r="I149" s="85" t="s">
        <v>42</v>
      </c>
      <c r="J149" s="53"/>
      <c r="K149" s="86"/>
      <c r="L149" s="87"/>
      <c r="M149" s="88"/>
      <c r="N149" s="87"/>
      <c r="O149" s="90"/>
      <c r="P149" s="87"/>
      <c r="Q149" s="91"/>
      <c r="R149" s="92"/>
      <c r="S149" s="194"/>
      <c r="Y149" s="2"/>
      <c r="Z149" s="33"/>
      <c r="AA149" s="444"/>
      <c r="AB149" s="454">
        <v>45074</v>
      </c>
    </row>
    <row r="150" spans="1:28" x14ac:dyDescent="0.25">
      <c r="A150" s="189">
        <v>45075</v>
      </c>
      <c r="B150" s="26" t="s">
        <v>28</v>
      </c>
      <c r="C150" s="17"/>
      <c r="D150" s="31" t="s">
        <v>13</v>
      </c>
      <c r="E150" s="4">
        <v>3</v>
      </c>
      <c r="F150" s="42" t="s">
        <v>93</v>
      </c>
      <c r="G150" s="46" t="s">
        <v>20</v>
      </c>
      <c r="H150" s="66"/>
      <c r="I150" s="69" t="s">
        <v>49</v>
      </c>
      <c r="J150" s="51" t="s">
        <v>34</v>
      </c>
      <c r="K150" s="70" t="s">
        <v>20</v>
      </c>
      <c r="L150" s="93" t="s">
        <v>22</v>
      </c>
      <c r="M150" s="72" t="s">
        <v>34</v>
      </c>
      <c r="N150" s="73" t="s">
        <v>19</v>
      </c>
      <c r="O150" s="74" t="s">
        <v>34</v>
      </c>
      <c r="P150" s="94" t="s">
        <v>143</v>
      </c>
      <c r="Q150" s="75" t="s">
        <v>37</v>
      </c>
      <c r="R150" s="71"/>
      <c r="S150" s="195"/>
      <c r="Y150" s="2"/>
      <c r="Z150" s="438"/>
      <c r="AA150" s="443"/>
      <c r="AB150" s="452">
        <v>45075</v>
      </c>
    </row>
    <row r="151" spans="1:28" ht="15.75" thickBot="1" x14ac:dyDescent="0.3">
      <c r="A151" s="191">
        <v>45076</v>
      </c>
      <c r="B151" s="27" t="s">
        <v>45</v>
      </c>
      <c r="C151" s="18"/>
      <c r="D151" s="32" t="s">
        <v>12</v>
      </c>
      <c r="E151" s="4"/>
      <c r="F151" s="43" t="s">
        <v>93</v>
      </c>
      <c r="G151" s="47" t="s">
        <v>20</v>
      </c>
      <c r="H151" s="67"/>
      <c r="I151" s="77" t="s">
        <v>49</v>
      </c>
      <c r="J151" s="52" t="s">
        <v>21</v>
      </c>
      <c r="K151" s="78" t="s">
        <v>34</v>
      </c>
      <c r="L151" s="95" t="s">
        <v>93</v>
      </c>
      <c r="M151" s="80" t="s">
        <v>22</v>
      </c>
      <c r="N151" s="81" t="s">
        <v>19</v>
      </c>
      <c r="O151" s="82" t="s">
        <v>93</v>
      </c>
      <c r="P151" s="96" t="s">
        <v>143</v>
      </c>
      <c r="Q151" s="83" t="s">
        <v>37</v>
      </c>
      <c r="R151" s="79"/>
      <c r="S151" s="196"/>
      <c r="Y151" s="2"/>
      <c r="Z151" s="437"/>
      <c r="AA151" s="443"/>
      <c r="AB151" s="453">
        <v>45076</v>
      </c>
    </row>
    <row r="152" spans="1:28" ht="16.5" thickTop="1" thickBot="1" x14ac:dyDescent="0.3">
      <c r="A152" s="191">
        <v>45077</v>
      </c>
      <c r="B152" s="27" t="s">
        <v>35</v>
      </c>
      <c r="C152" s="18"/>
      <c r="D152" s="32" t="s">
        <v>9</v>
      </c>
      <c r="E152" s="4"/>
      <c r="F152" s="43" t="s">
        <v>93</v>
      </c>
      <c r="G152" s="47" t="s">
        <v>20</v>
      </c>
      <c r="H152" s="67"/>
      <c r="I152" s="77" t="s">
        <v>49</v>
      </c>
      <c r="J152" s="52" t="s">
        <v>19</v>
      </c>
      <c r="K152" s="78" t="s">
        <v>22</v>
      </c>
      <c r="L152" s="95" t="s">
        <v>34</v>
      </c>
      <c r="M152" s="80" t="s">
        <v>21</v>
      </c>
      <c r="N152" s="81" t="s">
        <v>34</v>
      </c>
      <c r="O152" s="82" t="s">
        <v>93</v>
      </c>
      <c r="P152" s="96" t="s">
        <v>34</v>
      </c>
      <c r="Q152" s="83" t="s">
        <v>37</v>
      </c>
      <c r="R152" s="79"/>
      <c r="S152" s="196"/>
      <c r="Y152" s="2"/>
      <c r="Z152" s="439"/>
      <c r="AA152" s="443"/>
      <c r="AB152" s="453">
        <v>45077</v>
      </c>
    </row>
    <row r="153" spans="1:28" ht="15.75" thickTop="1" x14ac:dyDescent="0.25">
      <c r="A153" s="191">
        <v>45078</v>
      </c>
      <c r="B153" s="27" t="s">
        <v>46</v>
      </c>
      <c r="C153" s="18"/>
      <c r="D153" s="32" t="s">
        <v>11</v>
      </c>
      <c r="E153" s="4"/>
      <c r="F153" s="43" t="s">
        <v>34</v>
      </c>
      <c r="G153" s="47" t="s">
        <v>34</v>
      </c>
      <c r="H153" s="67"/>
      <c r="I153" s="79"/>
      <c r="J153" s="52" t="s">
        <v>22</v>
      </c>
      <c r="K153" s="78" t="s">
        <v>21</v>
      </c>
      <c r="L153" s="95" t="s">
        <v>20</v>
      </c>
      <c r="M153" s="80" t="s">
        <v>93</v>
      </c>
      <c r="N153" s="81" t="s">
        <v>19</v>
      </c>
      <c r="O153" s="82" t="s">
        <v>93</v>
      </c>
      <c r="P153" s="96" t="s">
        <v>143</v>
      </c>
      <c r="Q153" s="83" t="s">
        <v>37</v>
      </c>
      <c r="R153" s="79"/>
      <c r="S153" s="196"/>
      <c r="Y153" s="2"/>
      <c r="Z153" s="31"/>
      <c r="AA153" s="443"/>
      <c r="AB153" s="453">
        <v>45078</v>
      </c>
    </row>
    <row r="154" spans="1:28" x14ac:dyDescent="0.25">
      <c r="A154" s="191">
        <v>45079</v>
      </c>
      <c r="B154" s="27" t="s">
        <v>40</v>
      </c>
      <c r="C154" s="24" t="s">
        <v>59</v>
      </c>
      <c r="D154" s="32" t="s">
        <v>13</v>
      </c>
      <c r="E154" s="4"/>
      <c r="F154" s="43" t="s">
        <v>30</v>
      </c>
      <c r="G154" s="47" t="s">
        <v>30</v>
      </c>
      <c r="H154" s="67"/>
      <c r="I154" s="79"/>
      <c r="J154" s="52" t="s">
        <v>30</v>
      </c>
      <c r="K154" s="78" t="s">
        <v>30</v>
      </c>
      <c r="L154" s="95" t="s">
        <v>30</v>
      </c>
      <c r="M154" s="80" t="s">
        <v>30</v>
      </c>
      <c r="N154" s="81" t="s">
        <v>29</v>
      </c>
      <c r="O154" s="82" t="s">
        <v>30</v>
      </c>
      <c r="P154" s="96" t="s">
        <v>141</v>
      </c>
      <c r="Q154" s="83" t="s">
        <v>34</v>
      </c>
      <c r="R154" s="79"/>
      <c r="S154" s="196"/>
      <c r="Y154" s="2"/>
      <c r="Z154" s="32"/>
      <c r="AA154" s="443"/>
      <c r="AB154" s="453">
        <v>45079</v>
      </c>
    </row>
    <row r="155" spans="1:28" x14ac:dyDescent="0.25">
      <c r="A155" s="191">
        <v>45080</v>
      </c>
      <c r="B155" s="27" t="s">
        <v>41</v>
      </c>
      <c r="C155" s="18"/>
      <c r="D155" s="32" t="s">
        <v>6</v>
      </c>
      <c r="E155" s="4"/>
      <c r="F155" s="43"/>
      <c r="G155" s="47" t="s">
        <v>42</v>
      </c>
      <c r="H155" s="67"/>
      <c r="I155" s="79"/>
      <c r="J155" s="52"/>
      <c r="K155" s="78"/>
      <c r="L155" s="95"/>
      <c r="M155" s="80"/>
      <c r="N155" s="81"/>
      <c r="O155" s="82"/>
      <c r="P155" s="96" t="s">
        <v>141</v>
      </c>
      <c r="Q155" s="83"/>
      <c r="R155" s="79"/>
      <c r="S155" s="196"/>
      <c r="Y155" s="2"/>
      <c r="Z155" s="32"/>
      <c r="AA155" s="443"/>
      <c r="AB155" s="453">
        <v>45080</v>
      </c>
    </row>
    <row r="156" spans="1:28" ht="15.75" thickBot="1" x14ac:dyDescent="0.3">
      <c r="A156" s="193">
        <v>45081</v>
      </c>
      <c r="B156" s="28" t="s">
        <v>43</v>
      </c>
      <c r="C156" s="21"/>
      <c r="D156" s="33" t="s">
        <v>14</v>
      </c>
      <c r="E156" s="6"/>
      <c r="F156" s="44"/>
      <c r="G156" s="48"/>
      <c r="H156" s="68"/>
      <c r="I156" s="87"/>
      <c r="J156" s="53"/>
      <c r="K156" s="86"/>
      <c r="L156" s="97"/>
      <c r="M156" s="88"/>
      <c r="N156" s="89"/>
      <c r="O156" s="90" t="s">
        <v>42</v>
      </c>
      <c r="P156" s="98" t="s">
        <v>141</v>
      </c>
      <c r="Q156" s="91"/>
      <c r="R156" s="87"/>
      <c r="S156" s="197"/>
      <c r="Y156" s="2"/>
      <c r="Z156" s="33"/>
      <c r="AA156" s="444"/>
      <c r="AB156" s="454">
        <v>45081</v>
      </c>
    </row>
    <row r="157" spans="1:28" x14ac:dyDescent="0.25">
      <c r="A157" s="189">
        <v>45082</v>
      </c>
      <c r="B157" s="26" t="s">
        <v>28</v>
      </c>
      <c r="C157" s="17"/>
      <c r="D157" s="31" t="s">
        <v>12</v>
      </c>
      <c r="E157" s="4">
        <v>4</v>
      </c>
      <c r="F157" s="66"/>
      <c r="G157" s="66"/>
      <c r="H157" s="66"/>
      <c r="I157" s="71"/>
      <c r="J157" s="51" t="s">
        <v>22</v>
      </c>
      <c r="K157" s="71"/>
      <c r="L157" s="93" t="s">
        <v>34</v>
      </c>
      <c r="M157" s="72" t="s">
        <v>19</v>
      </c>
      <c r="N157" s="71"/>
      <c r="O157" s="74" t="s">
        <v>34</v>
      </c>
      <c r="P157" s="94" t="s">
        <v>21</v>
      </c>
      <c r="Q157" s="75" t="s">
        <v>37</v>
      </c>
      <c r="R157" s="76" t="s">
        <v>143</v>
      </c>
      <c r="S157" s="190" t="s">
        <v>20</v>
      </c>
      <c r="Y157" s="2"/>
      <c r="Z157" s="438"/>
      <c r="AA157" s="443"/>
      <c r="AB157" s="452">
        <v>45082</v>
      </c>
    </row>
    <row r="158" spans="1:28" ht="15.75" thickBot="1" x14ac:dyDescent="0.3">
      <c r="A158" s="191">
        <v>45083</v>
      </c>
      <c r="B158" s="27" t="s">
        <v>45</v>
      </c>
      <c r="C158" s="18"/>
      <c r="D158" s="32" t="s">
        <v>11</v>
      </c>
      <c r="E158" s="4"/>
      <c r="F158" s="67"/>
      <c r="G158" s="67"/>
      <c r="H158" s="67"/>
      <c r="I158" s="79"/>
      <c r="J158" s="52" t="s">
        <v>21</v>
      </c>
      <c r="K158" s="79"/>
      <c r="L158" s="95" t="s">
        <v>47</v>
      </c>
      <c r="M158" s="80" t="s">
        <v>19</v>
      </c>
      <c r="N158" s="79"/>
      <c r="O158" s="82" t="s">
        <v>93</v>
      </c>
      <c r="P158" s="96" t="s">
        <v>93</v>
      </c>
      <c r="Q158" s="83" t="s">
        <v>37</v>
      </c>
      <c r="R158" s="84" t="s">
        <v>34</v>
      </c>
      <c r="S158" s="192" t="s">
        <v>20</v>
      </c>
      <c r="Y158" s="2"/>
      <c r="Z158" s="437"/>
      <c r="AA158" s="443"/>
      <c r="AB158" s="453">
        <v>45083</v>
      </c>
    </row>
    <row r="159" spans="1:28" ht="16.5" thickTop="1" thickBot="1" x14ac:dyDescent="0.3">
      <c r="A159" s="191">
        <v>45084</v>
      </c>
      <c r="B159" s="27" t="s">
        <v>35</v>
      </c>
      <c r="C159" s="18"/>
      <c r="D159" s="32" t="s">
        <v>14</v>
      </c>
      <c r="E159" s="4"/>
      <c r="F159" s="67"/>
      <c r="G159" s="67"/>
      <c r="H159" s="67"/>
      <c r="I159" s="79"/>
      <c r="J159" s="52" t="s">
        <v>21</v>
      </c>
      <c r="K159" s="79"/>
      <c r="L159" s="95" t="s">
        <v>93</v>
      </c>
      <c r="M159" s="80" t="s">
        <v>34</v>
      </c>
      <c r="N159" s="79"/>
      <c r="O159" s="82" t="s">
        <v>19</v>
      </c>
      <c r="P159" s="96" t="s">
        <v>22</v>
      </c>
      <c r="Q159" s="83" t="s">
        <v>37</v>
      </c>
      <c r="R159" s="84" t="s">
        <v>141</v>
      </c>
      <c r="S159" s="192" t="s">
        <v>20</v>
      </c>
      <c r="Y159" s="2"/>
      <c r="Z159" s="439" t="s">
        <v>15</v>
      </c>
      <c r="AA159" s="443"/>
      <c r="AB159" s="453">
        <v>45084</v>
      </c>
    </row>
    <row r="160" spans="1:28" ht="15.75" thickTop="1" x14ac:dyDescent="0.25">
      <c r="A160" s="191">
        <v>45085</v>
      </c>
      <c r="B160" s="27" t="s">
        <v>46</v>
      </c>
      <c r="C160" s="18"/>
      <c r="D160" s="32" t="s">
        <v>11</v>
      </c>
      <c r="E160" s="4"/>
      <c r="F160" s="67"/>
      <c r="G160" s="67"/>
      <c r="H160" s="67"/>
      <c r="I160" s="79"/>
      <c r="J160" s="52" t="s">
        <v>21</v>
      </c>
      <c r="K160" s="79"/>
      <c r="L160" s="95" t="s">
        <v>20</v>
      </c>
      <c r="M160" s="80" t="s">
        <v>19</v>
      </c>
      <c r="N160" s="79"/>
      <c r="O160" s="82" t="s">
        <v>93</v>
      </c>
      <c r="P160" s="96" t="s">
        <v>22</v>
      </c>
      <c r="Q160" s="83" t="s">
        <v>37</v>
      </c>
      <c r="R160" s="84" t="s">
        <v>141</v>
      </c>
      <c r="S160" s="192" t="s">
        <v>34</v>
      </c>
      <c r="Y160" s="2"/>
      <c r="Z160" s="31"/>
      <c r="AA160" s="443"/>
      <c r="AB160" s="453">
        <v>45085</v>
      </c>
    </row>
    <row r="161" spans="1:28" x14ac:dyDescent="0.25">
      <c r="A161" s="191">
        <v>45086</v>
      </c>
      <c r="B161" s="27" t="s">
        <v>40</v>
      </c>
      <c r="C161" s="18"/>
      <c r="D161" s="32" t="s">
        <v>12</v>
      </c>
      <c r="E161" s="4"/>
      <c r="F161" s="67"/>
      <c r="G161" s="67"/>
      <c r="H161" s="67"/>
      <c r="I161" s="79"/>
      <c r="J161" s="52" t="s">
        <v>34</v>
      </c>
      <c r="K161" s="79"/>
      <c r="L161" s="95" t="s">
        <v>21</v>
      </c>
      <c r="M161" s="80" t="s">
        <v>19</v>
      </c>
      <c r="N161" s="79"/>
      <c r="O161" s="82" t="s">
        <v>22</v>
      </c>
      <c r="P161" s="96" t="s">
        <v>34</v>
      </c>
      <c r="Q161" s="83" t="s">
        <v>34</v>
      </c>
      <c r="R161" s="84" t="s">
        <v>23</v>
      </c>
      <c r="S161" s="192" t="s">
        <v>20</v>
      </c>
      <c r="Y161" s="2"/>
      <c r="Z161" s="32"/>
      <c r="AA161" s="443"/>
      <c r="AB161" s="453">
        <v>45086</v>
      </c>
    </row>
    <row r="162" spans="1:28" x14ac:dyDescent="0.25">
      <c r="A162" s="191">
        <v>45087</v>
      </c>
      <c r="B162" s="27" t="s">
        <v>41</v>
      </c>
      <c r="C162" s="18"/>
      <c r="D162" s="32" t="s">
        <v>18</v>
      </c>
      <c r="E162" s="4"/>
      <c r="F162" s="67"/>
      <c r="G162" s="67"/>
      <c r="H162" s="67"/>
      <c r="I162" s="79"/>
      <c r="J162" s="52"/>
      <c r="K162" s="79"/>
      <c r="L162" s="95"/>
      <c r="M162" s="80"/>
      <c r="N162" s="79"/>
      <c r="O162" s="82"/>
      <c r="P162" s="96"/>
      <c r="Q162" s="83"/>
      <c r="R162" s="84"/>
      <c r="S162" s="192" t="s">
        <v>42</v>
      </c>
      <c r="Y162" s="2"/>
      <c r="Z162" s="32"/>
      <c r="AA162" s="443"/>
      <c r="AB162" s="453">
        <v>45087</v>
      </c>
    </row>
    <row r="163" spans="1:28" ht="15.75" thickBot="1" x14ac:dyDescent="0.3">
      <c r="A163" s="193">
        <v>45088</v>
      </c>
      <c r="B163" s="28" t="s">
        <v>43</v>
      </c>
      <c r="C163" s="21"/>
      <c r="D163" s="33" t="s">
        <v>18</v>
      </c>
      <c r="E163" s="6"/>
      <c r="F163" s="68"/>
      <c r="G163" s="68"/>
      <c r="H163" s="68"/>
      <c r="I163" s="87"/>
      <c r="J163" s="53"/>
      <c r="K163" s="87"/>
      <c r="L163" s="97"/>
      <c r="M163" s="88"/>
      <c r="N163" s="87"/>
      <c r="O163" s="90"/>
      <c r="P163" s="98"/>
      <c r="Q163" s="91"/>
      <c r="R163" s="92"/>
      <c r="S163" s="194" t="s">
        <v>42</v>
      </c>
      <c r="Y163" s="2"/>
      <c r="Z163" s="33"/>
      <c r="AA163" s="444"/>
      <c r="AB163" s="454">
        <v>45088</v>
      </c>
    </row>
    <row r="164" spans="1:28" x14ac:dyDescent="0.25">
      <c r="A164" s="189">
        <v>45089</v>
      </c>
      <c r="B164" s="26" t="s">
        <v>28</v>
      </c>
      <c r="C164" s="17"/>
      <c r="D164" s="31" t="s">
        <v>14</v>
      </c>
      <c r="E164" s="60">
        <v>1</v>
      </c>
      <c r="F164" s="42" t="s">
        <v>34</v>
      </c>
      <c r="G164" s="46" t="s">
        <v>34</v>
      </c>
      <c r="H164" s="8" t="s">
        <v>21</v>
      </c>
      <c r="I164" s="69" t="s">
        <v>49</v>
      </c>
      <c r="J164" s="51" t="s">
        <v>22</v>
      </c>
      <c r="K164" s="71"/>
      <c r="L164" s="93" t="s">
        <v>50</v>
      </c>
      <c r="M164" s="72" t="s">
        <v>93</v>
      </c>
      <c r="N164" s="73" t="s">
        <v>20</v>
      </c>
      <c r="O164" s="74" t="s">
        <v>19</v>
      </c>
      <c r="P164" s="71"/>
      <c r="Q164" s="75" t="s">
        <v>34</v>
      </c>
      <c r="R164" s="76" t="s">
        <v>34</v>
      </c>
      <c r="S164" s="195"/>
      <c r="Y164" s="2"/>
      <c r="Z164" s="438"/>
      <c r="AA164" s="443"/>
      <c r="AB164" s="452">
        <v>45089</v>
      </c>
    </row>
    <row r="165" spans="1:28" ht="15.75" thickBot="1" x14ac:dyDescent="0.3">
      <c r="A165" s="191">
        <v>45090</v>
      </c>
      <c r="B165" s="27" t="s">
        <v>45</v>
      </c>
      <c r="C165" s="18"/>
      <c r="D165" s="32" t="s">
        <v>6</v>
      </c>
      <c r="E165" s="61"/>
      <c r="F165" s="43" t="s">
        <v>21</v>
      </c>
      <c r="G165" s="47" t="s">
        <v>22</v>
      </c>
      <c r="H165" s="9" t="s">
        <v>93</v>
      </c>
      <c r="I165" s="77" t="s">
        <v>49</v>
      </c>
      <c r="J165" s="52" t="s">
        <v>93</v>
      </c>
      <c r="K165" s="79"/>
      <c r="L165" s="95" t="s">
        <v>50</v>
      </c>
      <c r="M165" s="80" t="s">
        <v>93</v>
      </c>
      <c r="N165" s="81" t="s">
        <v>20</v>
      </c>
      <c r="O165" s="82" t="s">
        <v>19</v>
      </c>
      <c r="P165" s="79"/>
      <c r="Q165" s="83" t="s">
        <v>143</v>
      </c>
      <c r="R165" s="84" t="s">
        <v>93</v>
      </c>
      <c r="S165" s="196"/>
      <c r="Y165" s="2"/>
      <c r="Z165" s="437"/>
      <c r="AA165" s="443"/>
      <c r="AB165" s="453">
        <v>45090</v>
      </c>
    </row>
    <row r="166" spans="1:28" ht="16.5" thickTop="1" thickBot="1" x14ac:dyDescent="0.3">
      <c r="A166" s="191">
        <v>45091</v>
      </c>
      <c r="B166" s="27" t="s">
        <v>35</v>
      </c>
      <c r="C166" s="18"/>
      <c r="D166" s="32" t="s">
        <v>9</v>
      </c>
      <c r="E166" s="61"/>
      <c r="F166" s="43" t="s">
        <v>22</v>
      </c>
      <c r="G166" s="47" t="s">
        <v>21</v>
      </c>
      <c r="H166" s="9" t="s">
        <v>93</v>
      </c>
      <c r="I166" s="77" t="s">
        <v>49</v>
      </c>
      <c r="J166" s="52" t="s">
        <v>19</v>
      </c>
      <c r="K166" s="79"/>
      <c r="L166" s="95" t="s">
        <v>50</v>
      </c>
      <c r="M166" s="80" t="s">
        <v>93</v>
      </c>
      <c r="N166" s="81" t="s">
        <v>20</v>
      </c>
      <c r="O166" s="82" t="s">
        <v>34</v>
      </c>
      <c r="P166" s="79"/>
      <c r="Q166" s="83" t="s">
        <v>141</v>
      </c>
      <c r="R166" s="84" t="s">
        <v>93</v>
      </c>
      <c r="S166" s="196"/>
      <c r="Y166" s="2"/>
      <c r="Z166" s="439" t="s">
        <v>5</v>
      </c>
      <c r="AA166" s="443"/>
      <c r="AB166" s="453">
        <v>45091</v>
      </c>
    </row>
    <row r="167" spans="1:28" ht="15.75" thickTop="1" x14ac:dyDescent="0.25">
      <c r="A167" s="191">
        <v>45092</v>
      </c>
      <c r="B167" s="29" t="s">
        <v>46</v>
      </c>
      <c r="C167" s="18"/>
      <c r="D167" s="32" t="s">
        <v>17</v>
      </c>
      <c r="E167" s="61"/>
      <c r="F167" s="43" t="s">
        <v>21</v>
      </c>
      <c r="G167" s="47" t="s">
        <v>93</v>
      </c>
      <c r="H167" s="9" t="s">
        <v>93</v>
      </c>
      <c r="I167" s="79"/>
      <c r="J167" s="52" t="s">
        <v>22</v>
      </c>
      <c r="K167" s="79"/>
      <c r="L167" s="95" t="s">
        <v>50</v>
      </c>
      <c r="M167" s="80" t="s">
        <v>93</v>
      </c>
      <c r="N167" s="81" t="s">
        <v>34</v>
      </c>
      <c r="O167" s="82" t="s">
        <v>19</v>
      </c>
      <c r="P167" s="79"/>
      <c r="Q167" s="83" t="s">
        <v>141</v>
      </c>
      <c r="R167" s="84" t="s">
        <v>20</v>
      </c>
      <c r="S167" s="196"/>
      <c r="Y167" s="2"/>
      <c r="Z167" s="31"/>
      <c r="AA167" s="443"/>
      <c r="AB167" s="453">
        <v>45092</v>
      </c>
    </row>
    <row r="168" spans="1:28" x14ac:dyDescent="0.25">
      <c r="A168" s="191">
        <v>45093</v>
      </c>
      <c r="B168" s="27" t="s">
        <v>40</v>
      </c>
      <c r="C168" s="280" t="s">
        <v>161</v>
      </c>
      <c r="D168" s="32" t="s">
        <v>14</v>
      </c>
      <c r="E168" s="61"/>
      <c r="F168" s="43" t="s">
        <v>22</v>
      </c>
      <c r="G168" s="47" t="s">
        <v>21</v>
      </c>
      <c r="H168" s="9" t="s">
        <v>34</v>
      </c>
      <c r="I168" s="79"/>
      <c r="J168" s="52" t="s">
        <v>34</v>
      </c>
      <c r="K168" s="79"/>
      <c r="L168" s="95" t="s">
        <v>34</v>
      </c>
      <c r="M168" s="80" t="s">
        <v>34</v>
      </c>
      <c r="N168" s="81" t="s">
        <v>20</v>
      </c>
      <c r="O168" s="82" t="s">
        <v>19</v>
      </c>
      <c r="P168" s="79"/>
      <c r="Q168" s="83" t="s">
        <v>23</v>
      </c>
      <c r="R168" s="84" t="s">
        <v>93</v>
      </c>
      <c r="S168" s="196"/>
      <c r="Y168" s="2"/>
      <c r="Z168" s="32"/>
      <c r="AA168" s="443"/>
      <c r="AB168" s="453">
        <v>45093</v>
      </c>
    </row>
    <row r="169" spans="1:28" x14ac:dyDescent="0.25">
      <c r="A169" s="191">
        <v>45094</v>
      </c>
      <c r="B169" s="27" t="s">
        <v>41</v>
      </c>
      <c r="C169" s="18"/>
      <c r="D169" s="32" t="s">
        <v>13</v>
      </c>
      <c r="E169" s="61"/>
      <c r="F169" s="43"/>
      <c r="G169" s="47"/>
      <c r="H169" s="9"/>
      <c r="I169" s="79"/>
      <c r="J169" s="52"/>
      <c r="K169" s="79"/>
      <c r="L169" s="95"/>
      <c r="M169" s="80" t="s">
        <v>148</v>
      </c>
      <c r="N169" s="81" t="s">
        <v>42</v>
      </c>
      <c r="O169" s="82"/>
      <c r="P169" s="79"/>
      <c r="Q169" s="83"/>
      <c r="R169" s="84"/>
      <c r="S169" s="196"/>
      <c r="Y169" s="2"/>
      <c r="Z169" s="32"/>
      <c r="AA169" s="443"/>
      <c r="AB169" s="453">
        <v>45094</v>
      </c>
    </row>
    <row r="170" spans="1:28" ht="15.75" thickBot="1" x14ac:dyDescent="0.3">
      <c r="A170" s="193">
        <v>45095</v>
      </c>
      <c r="B170" s="28" t="s">
        <v>43</v>
      </c>
      <c r="C170" s="21"/>
      <c r="D170" s="33" t="s">
        <v>13</v>
      </c>
      <c r="E170" s="62"/>
      <c r="F170" s="44"/>
      <c r="G170" s="48"/>
      <c r="H170" s="10"/>
      <c r="I170" s="87"/>
      <c r="J170" s="53"/>
      <c r="K170" s="87"/>
      <c r="L170" s="97"/>
      <c r="M170" s="88" t="s">
        <v>148</v>
      </c>
      <c r="N170" s="89" t="s">
        <v>42</v>
      </c>
      <c r="O170" s="90"/>
      <c r="P170" s="87"/>
      <c r="Q170" s="91"/>
      <c r="R170" s="92"/>
      <c r="S170" s="197"/>
      <c r="Y170" s="2"/>
      <c r="Z170" s="33"/>
      <c r="AA170" s="444"/>
      <c r="AB170" s="454">
        <v>45095</v>
      </c>
    </row>
    <row r="171" spans="1:28" ht="15.75" thickBot="1" x14ac:dyDescent="0.3">
      <c r="A171" s="189">
        <v>45096</v>
      </c>
      <c r="B171" s="26" t="s">
        <v>28</v>
      </c>
      <c r="C171" s="17"/>
      <c r="D171" s="31" t="s">
        <v>17</v>
      </c>
      <c r="E171" s="60">
        <v>2</v>
      </c>
      <c r="F171" s="66"/>
      <c r="G171" s="66"/>
      <c r="H171" s="307" t="s">
        <v>34</v>
      </c>
      <c r="I171" s="69" t="s">
        <v>37</v>
      </c>
      <c r="J171" s="51" t="s">
        <v>22</v>
      </c>
      <c r="K171" s="70" t="s">
        <v>34</v>
      </c>
      <c r="L171" s="71"/>
      <c r="M171" s="72" t="s">
        <v>37</v>
      </c>
      <c r="N171" s="71"/>
      <c r="O171" s="74" t="s">
        <v>20</v>
      </c>
      <c r="P171" s="71"/>
      <c r="Q171" s="75" t="s">
        <v>37</v>
      </c>
      <c r="R171" s="76" t="s">
        <v>19</v>
      </c>
      <c r="S171" s="190" t="s">
        <v>37</v>
      </c>
      <c r="Y171" s="2"/>
      <c r="Z171" s="438"/>
      <c r="AA171" s="443"/>
      <c r="AB171" s="452">
        <v>45096</v>
      </c>
    </row>
    <row r="172" spans="1:28" ht="16.5" thickTop="1" thickBot="1" x14ac:dyDescent="0.3">
      <c r="A172" s="191">
        <v>45097</v>
      </c>
      <c r="B172" s="27" t="s">
        <v>45</v>
      </c>
      <c r="C172" s="18"/>
      <c r="D172" s="32" t="s">
        <v>7</v>
      </c>
      <c r="E172" s="61"/>
      <c r="F172" s="67"/>
      <c r="G172" s="79"/>
      <c r="H172" s="309" t="s">
        <v>22</v>
      </c>
      <c r="I172" s="310" t="s">
        <v>21</v>
      </c>
      <c r="J172" s="52" t="s">
        <v>93</v>
      </c>
      <c r="K172" s="288" t="s">
        <v>23</v>
      </c>
      <c r="L172" s="79"/>
      <c r="M172" s="80" t="s">
        <v>37</v>
      </c>
      <c r="N172" s="79"/>
      <c r="O172" s="82" t="s">
        <v>20</v>
      </c>
      <c r="P172" s="79"/>
      <c r="Q172" s="83" t="s">
        <v>37</v>
      </c>
      <c r="R172" s="84" t="s">
        <v>19</v>
      </c>
      <c r="S172" s="192" t="s">
        <v>37</v>
      </c>
      <c r="Y172" s="2"/>
      <c r="Z172" s="437"/>
      <c r="AA172" s="443"/>
      <c r="AB172" s="453">
        <v>45097</v>
      </c>
    </row>
    <row r="173" spans="1:28" ht="16.5" thickTop="1" thickBot="1" x14ac:dyDescent="0.3">
      <c r="A173" s="191">
        <v>45098</v>
      </c>
      <c r="B173" s="27" t="s">
        <v>35</v>
      </c>
      <c r="C173" s="18"/>
      <c r="D173" s="32" t="s">
        <v>8</v>
      </c>
      <c r="E173" s="61"/>
      <c r="F173" s="67"/>
      <c r="G173" s="79"/>
      <c r="H173" s="308" t="s">
        <v>162</v>
      </c>
      <c r="I173" s="283" t="s">
        <v>19</v>
      </c>
      <c r="J173" s="286" t="s">
        <v>93</v>
      </c>
      <c r="K173" s="289" t="s">
        <v>47</v>
      </c>
      <c r="L173" s="287"/>
      <c r="M173" s="80" t="s">
        <v>37</v>
      </c>
      <c r="N173" s="79"/>
      <c r="O173" s="82" t="s">
        <v>20</v>
      </c>
      <c r="P173" s="79"/>
      <c r="Q173" s="83" t="s">
        <v>37</v>
      </c>
      <c r="R173" s="84" t="s">
        <v>34</v>
      </c>
      <c r="S173" s="192" t="s">
        <v>37</v>
      </c>
      <c r="Y173" s="2"/>
      <c r="Z173" s="439" t="s">
        <v>7</v>
      </c>
      <c r="AA173" s="443"/>
      <c r="AB173" s="453">
        <v>45098</v>
      </c>
    </row>
    <row r="174" spans="1:28" x14ac:dyDescent="0.25">
      <c r="A174" s="191">
        <v>45099</v>
      </c>
      <c r="B174" s="27" t="s">
        <v>46</v>
      </c>
      <c r="C174" s="18"/>
      <c r="D174" s="32" t="s">
        <v>7</v>
      </c>
      <c r="E174" s="61"/>
      <c r="F174" s="67"/>
      <c r="G174" s="67"/>
      <c r="H174" s="8" t="s">
        <v>22</v>
      </c>
      <c r="I174" s="77" t="s">
        <v>34</v>
      </c>
      <c r="J174" s="52" t="s">
        <v>93</v>
      </c>
      <c r="K174" s="70" t="s">
        <v>21</v>
      </c>
      <c r="L174" s="79"/>
      <c r="M174" s="80" t="s">
        <v>37</v>
      </c>
      <c r="N174" s="79"/>
      <c r="O174" s="82" t="s">
        <v>20</v>
      </c>
      <c r="P174" s="79"/>
      <c r="Q174" s="83" t="s">
        <v>37</v>
      </c>
      <c r="R174" s="84" t="s">
        <v>19</v>
      </c>
      <c r="S174" s="192" t="s">
        <v>37</v>
      </c>
      <c r="Y174" s="2"/>
      <c r="Z174" s="31"/>
      <c r="AA174" s="443"/>
      <c r="AB174" s="453">
        <v>45099</v>
      </c>
    </row>
    <row r="175" spans="1:28" x14ac:dyDescent="0.25">
      <c r="A175" s="191">
        <v>45100</v>
      </c>
      <c r="B175" s="27" t="s">
        <v>40</v>
      </c>
      <c r="C175" s="18"/>
      <c r="D175" s="32" t="s">
        <v>17</v>
      </c>
      <c r="E175" s="61"/>
      <c r="F175" s="67"/>
      <c r="G175" s="67"/>
      <c r="H175" s="9" t="s">
        <v>21</v>
      </c>
      <c r="I175" s="77" t="s">
        <v>22</v>
      </c>
      <c r="J175" s="52" t="s">
        <v>34</v>
      </c>
      <c r="K175" s="78" t="s">
        <v>20</v>
      </c>
      <c r="L175" s="79"/>
      <c r="M175" s="80" t="s">
        <v>34</v>
      </c>
      <c r="N175" s="79"/>
      <c r="O175" s="82" t="s">
        <v>34</v>
      </c>
      <c r="P175" s="79"/>
      <c r="Q175" s="83" t="s">
        <v>34</v>
      </c>
      <c r="R175" s="84" t="s">
        <v>19</v>
      </c>
      <c r="S175" s="192" t="s">
        <v>34</v>
      </c>
      <c r="Y175" s="2"/>
      <c r="Z175" s="32"/>
      <c r="AA175" s="443"/>
      <c r="AB175" s="453">
        <v>45100</v>
      </c>
    </row>
    <row r="176" spans="1:28" x14ac:dyDescent="0.25">
      <c r="A176" s="191">
        <v>45101</v>
      </c>
      <c r="B176" s="27" t="s">
        <v>41</v>
      </c>
      <c r="C176" s="14" t="s">
        <v>60</v>
      </c>
      <c r="D176" s="32" t="s">
        <v>14</v>
      </c>
      <c r="E176" s="61"/>
      <c r="F176" s="67"/>
      <c r="G176" s="67"/>
      <c r="H176" s="9"/>
      <c r="I176" s="77"/>
      <c r="J176" s="52"/>
      <c r="K176" s="78"/>
      <c r="L176" s="79"/>
      <c r="M176" s="80" t="s">
        <v>148</v>
      </c>
      <c r="N176" s="79"/>
      <c r="O176" s="82" t="s">
        <v>42</v>
      </c>
      <c r="P176" s="79"/>
      <c r="Q176" s="83"/>
      <c r="R176" s="84"/>
      <c r="S176" s="192"/>
      <c r="Y176" s="2"/>
      <c r="Z176" s="32"/>
      <c r="AA176" s="443"/>
      <c r="AB176" s="453">
        <v>45101</v>
      </c>
    </row>
    <row r="177" spans="1:28" ht="15.75" thickBot="1" x14ac:dyDescent="0.3">
      <c r="A177" s="193">
        <v>45102</v>
      </c>
      <c r="B177" s="28" t="s">
        <v>43</v>
      </c>
      <c r="C177" s="22" t="s">
        <v>60</v>
      </c>
      <c r="D177" s="33" t="s">
        <v>9</v>
      </c>
      <c r="E177" s="62"/>
      <c r="F177" s="68"/>
      <c r="G177" s="68"/>
      <c r="H177" s="10"/>
      <c r="I177" s="85"/>
      <c r="J177" s="53" t="s">
        <v>42</v>
      </c>
      <c r="K177" s="86"/>
      <c r="L177" s="87"/>
      <c r="M177" s="88" t="s">
        <v>148</v>
      </c>
      <c r="N177" s="87"/>
      <c r="O177" s="90"/>
      <c r="P177" s="87"/>
      <c r="Q177" s="91"/>
      <c r="R177" s="92"/>
      <c r="S177" s="194"/>
      <c r="Y177" s="2"/>
      <c r="Z177" s="33"/>
      <c r="AA177" s="444"/>
      <c r="AB177" s="454">
        <v>45102</v>
      </c>
    </row>
    <row r="178" spans="1:28" x14ac:dyDescent="0.25">
      <c r="A178" s="189">
        <v>45103</v>
      </c>
      <c r="B178" s="26" t="s">
        <v>28</v>
      </c>
      <c r="C178" s="16" t="s">
        <v>60</v>
      </c>
      <c r="D178" s="31" t="s">
        <v>6</v>
      </c>
      <c r="E178" s="4">
        <v>3</v>
      </c>
      <c r="F178" s="42" t="s">
        <v>19</v>
      </c>
      <c r="G178" s="46" t="s">
        <v>22</v>
      </c>
      <c r="H178" s="66"/>
      <c r="I178" s="69" t="s">
        <v>37</v>
      </c>
      <c r="J178" s="51" t="s">
        <v>21</v>
      </c>
      <c r="K178" s="70" t="s">
        <v>37</v>
      </c>
      <c r="L178" s="93" t="s">
        <v>20</v>
      </c>
      <c r="M178" s="72" t="s">
        <v>37</v>
      </c>
      <c r="N178" s="73" t="s">
        <v>34</v>
      </c>
      <c r="O178" s="74" t="s">
        <v>34</v>
      </c>
      <c r="P178" s="94" t="s">
        <v>141</v>
      </c>
      <c r="Q178" s="75" t="s">
        <v>37</v>
      </c>
      <c r="R178" s="71"/>
      <c r="S178" s="195"/>
      <c r="Y178" s="2"/>
      <c r="Z178" s="438"/>
      <c r="AA178" s="443"/>
      <c r="AB178" s="452">
        <v>45103</v>
      </c>
    </row>
    <row r="179" spans="1:28" ht="15.75" thickBot="1" x14ac:dyDescent="0.3">
      <c r="A179" s="191">
        <v>45104</v>
      </c>
      <c r="B179" s="27" t="s">
        <v>45</v>
      </c>
      <c r="C179" s="14" t="s">
        <v>60</v>
      </c>
      <c r="D179" s="32" t="s">
        <v>13</v>
      </c>
      <c r="E179" s="4"/>
      <c r="F179" s="43" t="s">
        <v>19</v>
      </c>
      <c r="G179" s="47" t="s">
        <v>37</v>
      </c>
      <c r="H179" s="67"/>
      <c r="I179" s="77" t="s">
        <v>37</v>
      </c>
      <c r="J179" s="52" t="s">
        <v>21</v>
      </c>
      <c r="K179" s="78" t="s">
        <v>37</v>
      </c>
      <c r="L179" s="95" t="s">
        <v>20</v>
      </c>
      <c r="M179" s="80" t="s">
        <v>37</v>
      </c>
      <c r="N179" s="81" t="s">
        <v>22</v>
      </c>
      <c r="O179" s="82" t="s">
        <v>93</v>
      </c>
      <c r="P179" s="96" t="s">
        <v>141</v>
      </c>
      <c r="Q179" s="83" t="s">
        <v>37</v>
      </c>
      <c r="R179" s="79"/>
      <c r="S179" s="196"/>
      <c r="Y179" s="2"/>
      <c r="Z179" s="437"/>
      <c r="AA179" s="443"/>
      <c r="AB179" s="453">
        <v>45104</v>
      </c>
    </row>
    <row r="180" spans="1:28" ht="16.5" thickTop="1" thickBot="1" x14ac:dyDescent="0.3">
      <c r="A180" s="191">
        <v>45105</v>
      </c>
      <c r="B180" s="27" t="s">
        <v>35</v>
      </c>
      <c r="C180" s="14" t="s">
        <v>60</v>
      </c>
      <c r="D180" s="32" t="s">
        <v>9</v>
      </c>
      <c r="E180" s="4"/>
      <c r="F180" s="43" t="s">
        <v>34</v>
      </c>
      <c r="G180" s="47" t="s">
        <v>37</v>
      </c>
      <c r="H180" s="67"/>
      <c r="I180" s="77" t="s">
        <v>37</v>
      </c>
      <c r="J180" s="52" t="s">
        <v>19</v>
      </c>
      <c r="K180" s="78" t="s">
        <v>37</v>
      </c>
      <c r="L180" s="95" t="s">
        <v>20</v>
      </c>
      <c r="M180" s="80" t="s">
        <v>37</v>
      </c>
      <c r="N180" s="81" t="s">
        <v>22</v>
      </c>
      <c r="O180" s="82" t="s">
        <v>21</v>
      </c>
      <c r="P180" s="96" t="s">
        <v>143</v>
      </c>
      <c r="Q180" s="83" t="s">
        <v>37</v>
      </c>
      <c r="R180" s="79"/>
      <c r="S180" s="196"/>
      <c r="Y180" s="2"/>
      <c r="Z180" s="439"/>
      <c r="AA180" s="443"/>
      <c r="AB180" s="453">
        <v>45105</v>
      </c>
    </row>
    <row r="181" spans="1:28" ht="15.75" thickTop="1" x14ac:dyDescent="0.25">
      <c r="A181" s="191">
        <v>45106</v>
      </c>
      <c r="B181" s="27" t="s">
        <v>46</v>
      </c>
      <c r="C181" s="14" t="s">
        <v>60</v>
      </c>
      <c r="D181" s="32" t="s">
        <v>13</v>
      </c>
      <c r="E181" s="4"/>
      <c r="F181" s="43" t="s">
        <v>19</v>
      </c>
      <c r="G181" s="47" t="s">
        <v>37</v>
      </c>
      <c r="H181" s="67"/>
      <c r="I181" s="79" t="s">
        <v>37</v>
      </c>
      <c r="J181" s="52" t="s">
        <v>22</v>
      </c>
      <c r="K181" s="78" t="s">
        <v>37</v>
      </c>
      <c r="L181" s="95" t="s">
        <v>34</v>
      </c>
      <c r="M181" s="80" t="s">
        <v>37</v>
      </c>
      <c r="N181" s="81" t="s">
        <v>20</v>
      </c>
      <c r="O181" s="82" t="s">
        <v>21</v>
      </c>
      <c r="P181" s="96" t="s">
        <v>150</v>
      </c>
      <c r="Q181" s="83" t="s">
        <v>37</v>
      </c>
      <c r="R181" s="79"/>
      <c r="S181" s="196"/>
      <c r="Y181" s="2"/>
      <c r="Z181" s="31"/>
      <c r="AA181" s="443"/>
      <c r="AB181" s="453">
        <v>45106</v>
      </c>
    </row>
    <row r="182" spans="1:28" x14ac:dyDescent="0.25">
      <c r="A182" s="191">
        <v>45107</v>
      </c>
      <c r="B182" s="27" t="s">
        <v>40</v>
      </c>
      <c r="C182" s="14" t="s">
        <v>60</v>
      </c>
      <c r="D182" s="32" t="s">
        <v>5</v>
      </c>
      <c r="E182" s="4"/>
      <c r="F182" s="43" t="s">
        <v>19</v>
      </c>
      <c r="G182" s="47" t="s">
        <v>34</v>
      </c>
      <c r="H182" s="67"/>
      <c r="I182" s="79" t="s">
        <v>34</v>
      </c>
      <c r="J182" s="52" t="s">
        <v>34</v>
      </c>
      <c r="K182" s="78" t="s">
        <v>34</v>
      </c>
      <c r="L182" s="95" t="s">
        <v>20</v>
      </c>
      <c r="M182" s="80" t="s">
        <v>34</v>
      </c>
      <c r="N182" s="81" t="s">
        <v>22</v>
      </c>
      <c r="O182" s="82" t="s">
        <v>21</v>
      </c>
      <c r="P182" s="96" t="s">
        <v>34</v>
      </c>
      <c r="Q182" s="83" t="s">
        <v>34</v>
      </c>
      <c r="R182" s="79"/>
      <c r="S182" s="196"/>
      <c r="Y182" s="2"/>
      <c r="Z182" s="32"/>
      <c r="AA182" s="443"/>
      <c r="AB182" s="453">
        <v>45107</v>
      </c>
    </row>
    <row r="183" spans="1:28" x14ac:dyDescent="0.25">
      <c r="A183" s="191">
        <v>45108</v>
      </c>
      <c r="B183" s="27" t="s">
        <v>41</v>
      </c>
      <c r="C183" s="14" t="s">
        <v>60</v>
      </c>
      <c r="D183" s="32" t="s">
        <v>11</v>
      </c>
      <c r="E183" s="4"/>
      <c r="F183" s="43"/>
      <c r="G183" s="47"/>
      <c r="H183" s="67"/>
      <c r="I183" s="79"/>
      <c r="J183" s="52"/>
      <c r="K183" s="78"/>
      <c r="L183" s="95" t="s">
        <v>42</v>
      </c>
      <c r="M183" s="80"/>
      <c r="N183" s="81"/>
      <c r="O183" s="82"/>
      <c r="P183" s="96"/>
      <c r="Q183" s="83"/>
      <c r="R183" s="79"/>
      <c r="S183" s="196"/>
      <c r="Y183" s="2"/>
      <c r="Z183" s="32"/>
      <c r="AA183" s="443"/>
      <c r="AB183" s="453">
        <v>45108</v>
      </c>
    </row>
    <row r="184" spans="1:28" ht="15.75" thickBot="1" x14ac:dyDescent="0.3">
      <c r="A184" s="193">
        <v>45109</v>
      </c>
      <c r="B184" s="28" t="s">
        <v>43</v>
      </c>
      <c r="C184" s="22" t="s">
        <v>60</v>
      </c>
      <c r="D184" s="33" t="s">
        <v>11</v>
      </c>
      <c r="E184" s="5"/>
      <c r="F184" s="44"/>
      <c r="G184" s="48"/>
      <c r="H184" s="68"/>
      <c r="I184" s="87"/>
      <c r="J184" s="53"/>
      <c r="K184" s="86"/>
      <c r="L184" s="97" t="s">
        <v>42</v>
      </c>
      <c r="M184" s="88"/>
      <c r="N184" s="89"/>
      <c r="O184" s="90"/>
      <c r="P184" s="98"/>
      <c r="Q184" s="91"/>
      <c r="R184" s="87"/>
      <c r="S184" s="197"/>
      <c r="Y184" s="2"/>
      <c r="Z184" s="33"/>
      <c r="AA184" s="444"/>
      <c r="AB184" s="454">
        <v>45109</v>
      </c>
    </row>
    <row r="185" spans="1:28" ht="15.75" thickBot="1" x14ac:dyDescent="0.3">
      <c r="A185" s="189">
        <v>45110</v>
      </c>
      <c r="B185" s="26" t="s">
        <v>28</v>
      </c>
      <c r="C185" s="16" t="s">
        <v>60</v>
      </c>
      <c r="D185" s="31" t="s">
        <v>12</v>
      </c>
      <c r="E185" s="4">
        <v>4</v>
      </c>
      <c r="F185" s="66"/>
      <c r="G185" s="66"/>
      <c r="H185" s="66"/>
      <c r="I185" s="71"/>
      <c r="J185" s="51" t="s">
        <v>21</v>
      </c>
      <c r="K185" s="71"/>
      <c r="L185" s="93" t="s">
        <v>22</v>
      </c>
      <c r="M185" s="72" t="s">
        <v>19</v>
      </c>
      <c r="N185" s="71"/>
      <c r="O185" s="292" t="s">
        <v>34</v>
      </c>
      <c r="P185" s="94" t="s">
        <v>20</v>
      </c>
      <c r="Q185" s="75" t="s">
        <v>37</v>
      </c>
      <c r="R185" s="76" t="s">
        <v>34</v>
      </c>
      <c r="S185" s="190" t="s">
        <v>37</v>
      </c>
      <c r="Y185" s="2"/>
      <c r="Z185" s="438"/>
      <c r="AA185" s="443"/>
      <c r="AB185" s="452">
        <v>45110</v>
      </c>
    </row>
    <row r="186" spans="1:28" ht="15.75" thickBot="1" x14ac:dyDescent="0.3">
      <c r="A186" s="191">
        <v>45111</v>
      </c>
      <c r="B186" s="27" t="s">
        <v>45</v>
      </c>
      <c r="C186" s="14" t="s">
        <v>60</v>
      </c>
      <c r="D186" s="32" t="s">
        <v>14</v>
      </c>
      <c r="E186" s="4"/>
      <c r="F186" s="67"/>
      <c r="G186" s="67"/>
      <c r="H186" s="67"/>
      <c r="I186" s="79"/>
      <c r="J186" s="52" t="s">
        <v>93</v>
      </c>
      <c r="K186" s="79"/>
      <c r="L186" s="95" t="s">
        <v>21</v>
      </c>
      <c r="M186" s="80" t="s">
        <v>19</v>
      </c>
      <c r="N186" s="79"/>
      <c r="O186" s="291" t="s">
        <v>47</v>
      </c>
      <c r="P186" s="290" t="s">
        <v>20</v>
      </c>
      <c r="Q186" s="83" t="s">
        <v>37</v>
      </c>
      <c r="R186" s="84" t="s">
        <v>143</v>
      </c>
      <c r="S186" s="192" t="s">
        <v>37</v>
      </c>
      <c r="Y186" s="2"/>
      <c r="Z186" s="437"/>
      <c r="AA186" s="443"/>
      <c r="AB186" s="453">
        <v>45111</v>
      </c>
    </row>
    <row r="187" spans="1:28" ht="16.5" thickTop="1" thickBot="1" x14ac:dyDescent="0.3">
      <c r="A187" s="191">
        <v>45112</v>
      </c>
      <c r="B187" s="27" t="s">
        <v>35</v>
      </c>
      <c r="C187" s="14" t="s">
        <v>60</v>
      </c>
      <c r="D187" s="32" t="s">
        <v>9</v>
      </c>
      <c r="E187" s="4"/>
      <c r="F187" s="67"/>
      <c r="G187" s="67"/>
      <c r="H187" s="67"/>
      <c r="I187" s="79"/>
      <c r="J187" s="52" t="s">
        <v>20</v>
      </c>
      <c r="K187" s="79"/>
      <c r="L187" s="95" t="s">
        <v>34</v>
      </c>
      <c r="M187" s="80" t="s">
        <v>19</v>
      </c>
      <c r="N187" s="79"/>
      <c r="O187" s="291" t="s">
        <v>163</v>
      </c>
      <c r="P187" s="290" t="s">
        <v>34</v>
      </c>
      <c r="Q187" s="83" t="s">
        <v>37</v>
      </c>
      <c r="R187" s="84" t="s">
        <v>141</v>
      </c>
      <c r="S187" s="192" t="s">
        <v>37</v>
      </c>
      <c r="Y187" s="2"/>
      <c r="Z187" s="439" t="s">
        <v>14</v>
      </c>
      <c r="AA187" s="443"/>
      <c r="AB187" s="453">
        <v>45112</v>
      </c>
    </row>
    <row r="188" spans="1:28" x14ac:dyDescent="0.25">
      <c r="A188" s="191">
        <v>45113</v>
      </c>
      <c r="B188" s="27" t="s">
        <v>46</v>
      </c>
      <c r="C188" s="14" t="s">
        <v>60</v>
      </c>
      <c r="D188" s="32" t="s">
        <v>14</v>
      </c>
      <c r="E188" s="4"/>
      <c r="F188" s="67"/>
      <c r="G188" s="67"/>
      <c r="H188" s="67"/>
      <c r="I188" s="79"/>
      <c r="J188" s="52" t="s">
        <v>22</v>
      </c>
      <c r="K188" s="79"/>
      <c r="L188" s="95" t="s">
        <v>37</v>
      </c>
      <c r="M188" s="80" t="s">
        <v>34</v>
      </c>
      <c r="N188" s="79"/>
      <c r="O188" s="74" t="s">
        <v>19</v>
      </c>
      <c r="P188" s="96" t="s">
        <v>20</v>
      </c>
      <c r="Q188" s="83" t="s">
        <v>37</v>
      </c>
      <c r="R188" s="84" t="s">
        <v>141</v>
      </c>
      <c r="S188" s="192" t="s">
        <v>37</v>
      </c>
      <c r="Y188" s="2"/>
      <c r="Z188" s="31"/>
      <c r="AA188" s="443"/>
      <c r="AB188" s="453">
        <v>45113</v>
      </c>
    </row>
    <row r="189" spans="1:28" x14ac:dyDescent="0.25">
      <c r="A189" s="191">
        <v>45114</v>
      </c>
      <c r="B189" s="27" t="s">
        <v>40</v>
      </c>
      <c r="C189" s="14" t="s">
        <v>60</v>
      </c>
      <c r="D189" s="32" t="s">
        <v>12</v>
      </c>
      <c r="E189" s="4"/>
      <c r="F189" s="67"/>
      <c r="G189" s="67"/>
      <c r="H189" s="67"/>
      <c r="I189" s="79"/>
      <c r="J189" s="52" t="s">
        <v>34</v>
      </c>
      <c r="K189" s="79"/>
      <c r="L189" s="95" t="s">
        <v>37</v>
      </c>
      <c r="M189" s="80" t="s">
        <v>19</v>
      </c>
      <c r="N189" s="79"/>
      <c r="O189" s="82" t="s">
        <v>22</v>
      </c>
      <c r="P189" s="96" t="s">
        <v>20</v>
      </c>
      <c r="Q189" s="83" t="s">
        <v>37</v>
      </c>
      <c r="R189" s="84" t="s">
        <v>23</v>
      </c>
      <c r="S189" s="192" t="s">
        <v>34</v>
      </c>
      <c r="Y189" s="2"/>
      <c r="Z189" s="32"/>
      <c r="AA189" s="443"/>
      <c r="AB189" s="453">
        <v>45114</v>
      </c>
    </row>
    <row r="190" spans="1:28" x14ac:dyDescent="0.25">
      <c r="A190" s="191">
        <v>45115</v>
      </c>
      <c r="B190" s="27" t="s">
        <v>41</v>
      </c>
      <c r="C190" s="14" t="s">
        <v>60</v>
      </c>
      <c r="D190" s="32" t="s">
        <v>15</v>
      </c>
      <c r="E190" s="4"/>
      <c r="F190" s="67"/>
      <c r="G190" s="67"/>
      <c r="H190" s="67"/>
      <c r="I190" s="79"/>
      <c r="J190" s="52"/>
      <c r="K190" s="79"/>
      <c r="L190" s="95"/>
      <c r="M190" s="80"/>
      <c r="N190" s="79"/>
      <c r="O190" s="82"/>
      <c r="P190" s="96" t="s">
        <v>42</v>
      </c>
      <c r="Q190" s="83"/>
      <c r="R190" s="84"/>
      <c r="S190" s="192"/>
      <c r="Y190" s="2"/>
      <c r="Z190" s="32"/>
      <c r="AA190" s="443"/>
      <c r="AB190" s="453">
        <v>45115</v>
      </c>
    </row>
    <row r="191" spans="1:28" ht="15.75" thickBot="1" x14ac:dyDescent="0.3">
      <c r="A191" s="193">
        <v>45116</v>
      </c>
      <c r="B191" s="28" t="s">
        <v>43</v>
      </c>
      <c r="C191" s="22" t="s">
        <v>60</v>
      </c>
      <c r="D191" s="33" t="s">
        <v>15</v>
      </c>
      <c r="E191" s="5"/>
      <c r="F191" s="68"/>
      <c r="G191" s="68"/>
      <c r="H191" s="68"/>
      <c r="I191" s="87"/>
      <c r="J191" s="53"/>
      <c r="K191" s="87"/>
      <c r="L191" s="97"/>
      <c r="M191" s="88"/>
      <c r="N191" s="87"/>
      <c r="O191" s="90"/>
      <c r="P191" s="98" t="s">
        <v>42</v>
      </c>
      <c r="Q191" s="91"/>
      <c r="R191" s="92"/>
      <c r="S191" s="194"/>
      <c r="Y191" s="2"/>
      <c r="Z191" s="33"/>
      <c r="AA191" s="444"/>
      <c r="AB191" s="454">
        <v>45116</v>
      </c>
    </row>
    <row r="192" spans="1:28" x14ac:dyDescent="0.25">
      <c r="A192" s="189">
        <v>45117</v>
      </c>
      <c r="B192" s="26" t="s">
        <v>28</v>
      </c>
      <c r="C192" s="17"/>
      <c r="D192" s="31" t="s">
        <v>7</v>
      </c>
      <c r="E192" s="60">
        <v>1</v>
      </c>
      <c r="F192" s="66" t="s">
        <v>164</v>
      </c>
      <c r="G192" s="46" t="s">
        <v>22</v>
      </c>
      <c r="H192" s="8" t="s">
        <v>19</v>
      </c>
      <c r="I192" s="69" t="s">
        <v>49</v>
      </c>
      <c r="J192" s="51" t="s">
        <v>21</v>
      </c>
      <c r="K192" s="71"/>
      <c r="L192" s="93" t="s">
        <v>34</v>
      </c>
      <c r="M192" s="72" t="s">
        <v>37</v>
      </c>
      <c r="N192" s="73" t="s">
        <v>34</v>
      </c>
      <c r="O192" s="74" t="s">
        <v>93</v>
      </c>
      <c r="P192" s="71"/>
      <c r="Q192" s="75" t="s">
        <v>141</v>
      </c>
      <c r="R192" s="76" t="s">
        <v>20</v>
      </c>
      <c r="S192" s="195"/>
      <c r="Y192" s="2"/>
      <c r="Z192" s="438"/>
      <c r="AA192" s="443"/>
      <c r="AB192" s="452">
        <v>45117</v>
      </c>
    </row>
    <row r="193" spans="1:28" ht="15.75" thickBot="1" x14ac:dyDescent="0.3">
      <c r="A193" s="191">
        <v>45118</v>
      </c>
      <c r="B193" s="27" t="s">
        <v>45</v>
      </c>
      <c r="C193" s="18"/>
      <c r="D193" s="32" t="s">
        <v>6</v>
      </c>
      <c r="E193" s="61"/>
      <c r="F193" s="67" t="s">
        <v>164</v>
      </c>
      <c r="G193" s="47" t="s">
        <v>22</v>
      </c>
      <c r="H193" s="9" t="s">
        <v>19</v>
      </c>
      <c r="I193" s="77" t="s">
        <v>49</v>
      </c>
      <c r="J193" s="52" t="s">
        <v>93</v>
      </c>
      <c r="K193" s="79"/>
      <c r="L193" s="294" t="s">
        <v>93</v>
      </c>
      <c r="M193" s="80" t="s">
        <v>37</v>
      </c>
      <c r="N193" s="81" t="s">
        <v>21</v>
      </c>
      <c r="O193" s="82" t="s">
        <v>93</v>
      </c>
      <c r="P193" s="79"/>
      <c r="Q193" s="83" t="s">
        <v>141</v>
      </c>
      <c r="R193" s="84" t="s">
        <v>20</v>
      </c>
      <c r="S193" s="196"/>
      <c r="Y193" s="2"/>
      <c r="Z193" s="437"/>
      <c r="AA193" s="443"/>
      <c r="AB193" s="453">
        <v>45118</v>
      </c>
    </row>
    <row r="194" spans="1:28" ht="16.5" thickTop="1" thickBot="1" x14ac:dyDescent="0.3">
      <c r="A194" s="191">
        <v>45119</v>
      </c>
      <c r="B194" s="27" t="s">
        <v>35</v>
      </c>
      <c r="C194" s="18"/>
      <c r="D194" s="32" t="s">
        <v>9</v>
      </c>
      <c r="E194" s="61"/>
      <c r="F194" s="67" t="s">
        <v>164</v>
      </c>
      <c r="G194" s="47" t="s">
        <v>19</v>
      </c>
      <c r="H194" s="9" t="s">
        <v>34</v>
      </c>
      <c r="I194" s="77" t="s">
        <v>49</v>
      </c>
      <c r="J194" s="52" t="s">
        <v>22</v>
      </c>
      <c r="K194" s="79"/>
      <c r="L194" s="295" t="s">
        <v>165</v>
      </c>
      <c r="M194" s="293" t="s">
        <v>34</v>
      </c>
      <c r="N194" s="81" t="s">
        <v>166</v>
      </c>
      <c r="O194" s="82" t="s">
        <v>21</v>
      </c>
      <c r="P194" s="79"/>
      <c r="Q194" s="83" t="s">
        <v>23</v>
      </c>
      <c r="R194" s="84" t="s">
        <v>20</v>
      </c>
      <c r="S194" s="196"/>
      <c r="Y194" s="2"/>
      <c r="Z194" s="440" t="s">
        <v>160</v>
      </c>
      <c r="AA194" s="443"/>
      <c r="AB194" s="453">
        <v>45119</v>
      </c>
    </row>
    <row r="195" spans="1:28" x14ac:dyDescent="0.25">
      <c r="A195" s="191">
        <v>45120</v>
      </c>
      <c r="B195" s="29" t="s">
        <v>46</v>
      </c>
      <c r="C195" s="18"/>
      <c r="D195" s="32" t="s">
        <v>13</v>
      </c>
      <c r="E195" s="61"/>
      <c r="F195" s="67" t="s">
        <v>164</v>
      </c>
      <c r="G195" s="47" t="s">
        <v>93</v>
      </c>
      <c r="H195" s="9" t="s">
        <v>19</v>
      </c>
      <c r="I195" s="79"/>
      <c r="J195" s="52" t="s">
        <v>93</v>
      </c>
      <c r="K195" s="79"/>
      <c r="L195" s="93" t="s">
        <v>20</v>
      </c>
      <c r="M195" s="80" t="s">
        <v>22</v>
      </c>
      <c r="N195" s="81" t="s">
        <v>166</v>
      </c>
      <c r="O195" s="82" t="s">
        <v>21</v>
      </c>
      <c r="P195" s="79"/>
      <c r="Q195" s="83" t="s">
        <v>143</v>
      </c>
      <c r="R195" s="84" t="s">
        <v>34</v>
      </c>
      <c r="S195" s="196"/>
      <c r="Y195" s="2"/>
      <c r="Z195" s="31"/>
      <c r="AA195" s="443"/>
      <c r="AB195" s="453">
        <v>45120</v>
      </c>
    </row>
    <row r="196" spans="1:28" x14ac:dyDescent="0.25">
      <c r="A196" s="191">
        <v>45121</v>
      </c>
      <c r="B196" s="27" t="s">
        <v>40</v>
      </c>
      <c r="C196" s="18"/>
      <c r="D196" s="32" t="s">
        <v>7</v>
      </c>
      <c r="E196" s="61"/>
      <c r="F196" s="67" t="s">
        <v>34</v>
      </c>
      <c r="G196" s="47" t="s">
        <v>34</v>
      </c>
      <c r="H196" s="9" t="s">
        <v>19</v>
      </c>
      <c r="I196" s="79"/>
      <c r="J196" s="52" t="s">
        <v>34</v>
      </c>
      <c r="K196" s="79"/>
      <c r="L196" s="95" t="s">
        <v>93</v>
      </c>
      <c r="M196" s="80" t="s">
        <v>22</v>
      </c>
      <c r="N196" s="81" t="s">
        <v>21</v>
      </c>
      <c r="O196" s="82" t="s">
        <v>34</v>
      </c>
      <c r="P196" s="79"/>
      <c r="Q196" s="83" t="s">
        <v>34</v>
      </c>
      <c r="R196" s="84" t="s">
        <v>20</v>
      </c>
      <c r="S196" s="196"/>
      <c r="Y196" s="2"/>
      <c r="Z196" s="32"/>
      <c r="AA196" s="443"/>
      <c r="AB196" s="453">
        <v>45121</v>
      </c>
    </row>
    <row r="197" spans="1:28" x14ac:dyDescent="0.25">
      <c r="A197" s="191">
        <v>45122</v>
      </c>
      <c r="B197" s="27" t="s">
        <v>41</v>
      </c>
      <c r="C197" s="18"/>
      <c r="D197" s="32" t="s">
        <v>17</v>
      </c>
      <c r="E197" s="61"/>
      <c r="F197" s="67"/>
      <c r="G197" s="47"/>
      <c r="H197" s="9"/>
      <c r="I197" s="79"/>
      <c r="J197" s="52"/>
      <c r="K197" s="79"/>
      <c r="L197" s="95"/>
      <c r="M197" s="80"/>
      <c r="N197" s="81"/>
      <c r="O197" s="82"/>
      <c r="P197" s="79"/>
      <c r="Q197" s="83"/>
      <c r="R197" s="84" t="s">
        <v>42</v>
      </c>
      <c r="S197" s="196"/>
      <c r="Y197" s="2"/>
      <c r="Z197" s="32"/>
      <c r="AA197" s="443"/>
      <c r="AB197" s="453">
        <v>45122</v>
      </c>
    </row>
    <row r="198" spans="1:28" ht="15.75" thickBot="1" x14ac:dyDescent="0.3">
      <c r="A198" s="193">
        <v>45123</v>
      </c>
      <c r="B198" s="28" t="s">
        <v>43</v>
      </c>
      <c r="C198" s="21"/>
      <c r="D198" s="33" t="s">
        <v>17</v>
      </c>
      <c r="E198" s="62"/>
      <c r="F198" s="68"/>
      <c r="G198" s="48"/>
      <c r="H198" s="10"/>
      <c r="I198" s="87"/>
      <c r="J198" s="53"/>
      <c r="K198" s="87"/>
      <c r="L198" s="97"/>
      <c r="M198" s="88"/>
      <c r="N198" s="89"/>
      <c r="O198" s="90"/>
      <c r="P198" s="87"/>
      <c r="Q198" s="91"/>
      <c r="R198" s="92" t="s">
        <v>42</v>
      </c>
      <c r="S198" s="197"/>
      <c r="Y198" s="2"/>
      <c r="Z198" s="33"/>
      <c r="AA198" s="444"/>
      <c r="AB198" s="454">
        <v>45123</v>
      </c>
    </row>
    <row r="199" spans="1:28" ht="15.75" thickBot="1" x14ac:dyDescent="0.3">
      <c r="A199" s="189">
        <v>45124</v>
      </c>
      <c r="B199" s="26" t="s">
        <v>28</v>
      </c>
      <c r="C199" s="17"/>
      <c r="D199" s="31" t="s">
        <v>7</v>
      </c>
      <c r="E199" s="60">
        <v>2</v>
      </c>
      <c r="F199" s="66" t="s">
        <v>164</v>
      </c>
      <c r="G199" s="66"/>
      <c r="H199" s="8" t="s">
        <v>22</v>
      </c>
      <c r="I199" s="69" t="s">
        <v>21</v>
      </c>
      <c r="J199" s="312" t="s">
        <v>93</v>
      </c>
      <c r="K199" s="70" t="s">
        <v>19</v>
      </c>
      <c r="L199" s="71"/>
      <c r="M199" s="72" t="s">
        <v>20</v>
      </c>
      <c r="N199" s="71"/>
      <c r="O199" s="74" t="s">
        <v>34</v>
      </c>
      <c r="P199" s="71"/>
      <c r="Q199" s="71"/>
      <c r="R199" s="76" t="s">
        <v>93</v>
      </c>
      <c r="S199" s="190" t="s">
        <v>37</v>
      </c>
      <c r="U199" s="2">
        <f>COUNTIF(F199:S199,"POD 1")</f>
        <v>1</v>
      </c>
      <c r="V199" s="2">
        <f>COUNTIF(F199:S199,"POD 2")</f>
        <v>1</v>
      </c>
      <c r="W199" s="2">
        <f>COUNTIF(F199:S199,"Back-up")</f>
        <v>1</v>
      </c>
      <c r="X199" s="2">
        <f>COUNTIF(F199:S199,"Outreach")+COUNTIF(F199:S199,"Outreach/QF")</f>
        <v>1</v>
      </c>
      <c r="Y199" s="2"/>
      <c r="Z199" s="438"/>
      <c r="AA199" s="443"/>
      <c r="AB199" s="452">
        <v>45124</v>
      </c>
    </row>
    <row r="200" spans="1:28" ht="16.5" thickTop="1" thickBot="1" x14ac:dyDescent="0.3">
      <c r="A200" s="191">
        <v>45125</v>
      </c>
      <c r="B200" s="27" t="s">
        <v>45</v>
      </c>
      <c r="C200" s="18"/>
      <c r="D200" s="32" t="s">
        <v>14</v>
      </c>
      <c r="E200" s="61"/>
      <c r="F200" s="67" t="s">
        <v>164</v>
      </c>
      <c r="G200" s="67"/>
      <c r="H200" s="9" t="s">
        <v>21</v>
      </c>
      <c r="I200" s="77" t="s">
        <v>22</v>
      </c>
      <c r="J200" s="332" t="s">
        <v>93</v>
      </c>
      <c r="K200" s="311" t="s">
        <v>19</v>
      </c>
      <c r="L200" s="79"/>
      <c r="M200" s="80" t="s">
        <v>20</v>
      </c>
      <c r="N200" s="79"/>
      <c r="O200" s="82" t="s">
        <v>93</v>
      </c>
      <c r="P200" s="79"/>
      <c r="Q200" s="79"/>
      <c r="R200" s="297" t="s">
        <v>34</v>
      </c>
      <c r="S200" s="192" t="s">
        <v>37</v>
      </c>
      <c r="U200" s="2">
        <f>COUNTIF(F200:S200,"POD 1")</f>
        <v>1</v>
      </c>
      <c r="V200" s="2">
        <f>COUNTIF(F200:S200,"POD 2")</f>
        <v>1</v>
      </c>
      <c r="W200" s="2">
        <f>COUNTIF(F200:S200,"Back-up")</f>
        <v>1</v>
      </c>
      <c r="X200" s="2">
        <f>COUNTIF(F200:S200,"Outreach")+COUNTIF(F200:S200,"Outreach/QF")</f>
        <v>1</v>
      </c>
      <c r="Y200" s="2"/>
      <c r="Z200" s="437"/>
      <c r="AA200" s="443"/>
      <c r="AB200" s="453">
        <v>45125</v>
      </c>
    </row>
    <row r="201" spans="1:28" ht="16.5" thickTop="1" thickBot="1" x14ac:dyDescent="0.3">
      <c r="A201" s="191">
        <v>45126</v>
      </c>
      <c r="B201" s="27" t="s">
        <v>35</v>
      </c>
      <c r="C201" s="18"/>
      <c r="D201" s="32" t="s">
        <v>8</v>
      </c>
      <c r="E201" s="61"/>
      <c r="F201" s="67" t="s">
        <v>164</v>
      </c>
      <c r="G201" s="67"/>
      <c r="H201" s="9" t="s">
        <v>93</v>
      </c>
      <c r="I201" s="77" t="s">
        <v>19</v>
      </c>
      <c r="J201" s="300" t="s">
        <v>47</v>
      </c>
      <c r="K201" s="299" t="s">
        <v>34</v>
      </c>
      <c r="L201" s="79"/>
      <c r="M201" s="80" t="s">
        <v>20</v>
      </c>
      <c r="N201" s="79"/>
      <c r="O201" s="82" t="s">
        <v>21</v>
      </c>
      <c r="P201" s="79"/>
      <c r="Q201" s="79"/>
      <c r="R201" s="298" t="s">
        <v>165</v>
      </c>
      <c r="S201" s="296" t="s">
        <v>37</v>
      </c>
      <c r="U201" s="2">
        <f>COUNTIF(F201:S201,"POD 1")</f>
        <v>1</v>
      </c>
      <c r="V201" s="2">
        <f>COUNTIF(F201:S201,"POD 2")</f>
        <v>1</v>
      </c>
      <c r="W201" s="2">
        <f>COUNTIF(F201:S201,"Back-up")</f>
        <v>1</v>
      </c>
      <c r="X201" s="2">
        <f>COUNTIF(F201:S201,"Outreach")+COUNTIF(F201:S201,"Outreach/QF")</f>
        <v>1</v>
      </c>
      <c r="Y201" s="2"/>
      <c r="Z201" s="439"/>
      <c r="AA201" s="443"/>
      <c r="AB201" s="453">
        <v>45126</v>
      </c>
    </row>
    <row r="202" spans="1:28" x14ac:dyDescent="0.25">
      <c r="A202" s="191">
        <v>45127</v>
      </c>
      <c r="B202" s="27" t="s">
        <v>46</v>
      </c>
      <c r="C202" s="18"/>
      <c r="D202" s="32" t="s">
        <v>17</v>
      </c>
      <c r="E202" s="61"/>
      <c r="F202" s="67" t="s">
        <v>164</v>
      </c>
      <c r="G202" s="67"/>
      <c r="H202" s="9" t="s">
        <v>93</v>
      </c>
      <c r="I202" s="77" t="s">
        <v>22</v>
      </c>
      <c r="J202" s="51" t="s">
        <v>20</v>
      </c>
      <c r="K202" s="78" t="s">
        <v>19</v>
      </c>
      <c r="L202" s="79"/>
      <c r="M202" s="80" t="s">
        <v>34</v>
      </c>
      <c r="N202" s="79"/>
      <c r="O202" s="82" t="s">
        <v>21</v>
      </c>
      <c r="P202" s="79"/>
      <c r="Q202" s="79"/>
      <c r="R202" s="76" t="s">
        <v>93</v>
      </c>
      <c r="S202" s="192" t="s">
        <v>37</v>
      </c>
      <c r="U202" s="2">
        <f>COUNTIF(F202:S202,"POD 1")</f>
        <v>1</v>
      </c>
      <c r="V202" s="2">
        <f>COUNTIF(F202:S202,"POD 2")</f>
        <v>1</v>
      </c>
      <c r="W202" s="2">
        <f>COUNTIF(F202:S202,"Back-up")</f>
        <v>1</v>
      </c>
      <c r="X202" s="2">
        <f>COUNTIF(F202:S202,"Outreach")+COUNTIF(F202:S202,"Outreach/QF")</f>
        <v>1</v>
      </c>
      <c r="Y202" s="2"/>
      <c r="Z202" s="31"/>
      <c r="AA202" s="443"/>
      <c r="AB202" s="453">
        <v>45127</v>
      </c>
    </row>
    <row r="203" spans="1:28" x14ac:dyDescent="0.25">
      <c r="A203" s="191">
        <v>45128</v>
      </c>
      <c r="B203" s="27" t="s">
        <v>40</v>
      </c>
      <c r="C203" s="18"/>
      <c r="D203" s="32" t="s">
        <v>10</v>
      </c>
      <c r="E203" s="61"/>
      <c r="F203" s="67" t="s">
        <v>34</v>
      </c>
      <c r="G203" s="67"/>
      <c r="H203" s="9" t="s">
        <v>34</v>
      </c>
      <c r="I203" s="77" t="s">
        <v>34</v>
      </c>
      <c r="J203" s="52" t="s">
        <v>34</v>
      </c>
      <c r="K203" s="78" t="s">
        <v>19</v>
      </c>
      <c r="L203" s="79"/>
      <c r="M203" s="80" t="s">
        <v>20</v>
      </c>
      <c r="N203" s="79"/>
      <c r="O203" s="82" t="s">
        <v>22</v>
      </c>
      <c r="P203" s="79"/>
      <c r="Q203" s="79"/>
      <c r="R203" s="84" t="s">
        <v>21</v>
      </c>
      <c r="S203" s="192" t="s">
        <v>34</v>
      </c>
      <c r="U203" s="2">
        <f>COUNTIF(F203:S203,"POD 1")</f>
        <v>1</v>
      </c>
      <c r="V203" s="2">
        <f>COUNTIF(F203:S203,"POD 2")</f>
        <v>1</v>
      </c>
      <c r="W203" s="2">
        <f>COUNTIF(F203:S203,"Back-up")</f>
        <v>1</v>
      </c>
      <c r="X203" s="2">
        <f>COUNTIF(F203:S203,"Outreach")+COUNTIF(F203:S203,"Outreach/QF")</f>
        <v>1</v>
      </c>
      <c r="Y203" s="2"/>
      <c r="Z203" s="32"/>
      <c r="AA203" s="443"/>
      <c r="AB203" s="453">
        <v>45128</v>
      </c>
    </row>
    <row r="204" spans="1:28" x14ac:dyDescent="0.25">
      <c r="A204" s="191">
        <v>45129</v>
      </c>
      <c r="B204" s="27" t="s">
        <v>41</v>
      </c>
      <c r="C204" s="18"/>
      <c r="D204" s="32" t="s">
        <v>12</v>
      </c>
      <c r="E204" s="61"/>
      <c r="F204" s="67"/>
      <c r="G204" s="67"/>
      <c r="H204" s="9"/>
      <c r="I204" s="77"/>
      <c r="J204" s="52"/>
      <c r="K204" s="78"/>
      <c r="L204" s="79"/>
      <c r="M204" s="80" t="s">
        <v>42</v>
      </c>
      <c r="N204" s="79"/>
      <c r="O204" s="82"/>
      <c r="P204" s="79"/>
      <c r="Q204" s="79"/>
      <c r="R204" s="84"/>
      <c r="S204" s="192"/>
      <c r="Y204" s="2"/>
      <c r="Z204" s="32"/>
      <c r="AA204" s="443"/>
      <c r="AB204" s="453">
        <v>45129</v>
      </c>
    </row>
    <row r="205" spans="1:28" ht="15.75" thickBot="1" x14ac:dyDescent="0.3">
      <c r="A205" s="193">
        <v>45130</v>
      </c>
      <c r="B205" s="28" t="s">
        <v>43</v>
      </c>
      <c r="C205" s="21"/>
      <c r="D205" s="33" t="s">
        <v>12</v>
      </c>
      <c r="E205" s="62"/>
      <c r="F205" s="68"/>
      <c r="G205" s="68"/>
      <c r="H205" s="10"/>
      <c r="I205" s="85"/>
      <c r="J205" s="53"/>
      <c r="K205" s="86"/>
      <c r="L205" s="87"/>
      <c r="M205" s="88" t="s">
        <v>42</v>
      </c>
      <c r="N205" s="87"/>
      <c r="O205" s="90"/>
      <c r="P205" s="87"/>
      <c r="Q205" s="87"/>
      <c r="R205" s="92"/>
      <c r="S205" s="194"/>
      <c r="Y205" s="2"/>
      <c r="Z205" s="33"/>
      <c r="AA205" s="444"/>
      <c r="AB205" s="454">
        <v>45130</v>
      </c>
    </row>
    <row r="206" spans="1:28" x14ac:dyDescent="0.25">
      <c r="A206" s="189">
        <v>45131</v>
      </c>
      <c r="B206" s="26" t="s">
        <v>28</v>
      </c>
      <c r="C206" s="17"/>
      <c r="D206" s="31" t="s">
        <v>6</v>
      </c>
      <c r="E206" s="4">
        <v>3</v>
      </c>
      <c r="F206" s="66" t="s">
        <v>164</v>
      </c>
      <c r="G206" s="46" t="s">
        <v>19</v>
      </c>
      <c r="H206" s="66"/>
      <c r="I206" s="69" t="s">
        <v>49</v>
      </c>
      <c r="J206" s="51" t="s">
        <v>93</v>
      </c>
      <c r="K206" s="70" t="s">
        <v>167</v>
      </c>
      <c r="L206" s="93" t="s">
        <v>93</v>
      </c>
      <c r="M206" s="72" t="s">
        <v>21</v>
      </c>
      <c r="N206" s="73" t="s">
        <v>34</v>
      </c>
      <c r="O206" s="74" t="s">
        <v>22</v>
      </c>
      <c r="P206" s="94" t="s">
        <v>34</v>
      </c>
      <c r="Q206" s="75" t="s">
        <v>20</v>
      </c>
      <c r="R206" s="71"/>
      <c r="S206" s="195"/>
      <c r="U206" s="2">
        <f>COUNTIF(F206:S206,"POD 1")</f>
        <v>1</v>
      </c>
      <c r="V206" s="2">
        <f>COUNTIF(F206:S206,"POD 2")</f>
        <v>1</v>
      </c>
      <c r="W206" s="2">
        <f>COUNTIF(F206:S206,"Back-up")</f>
        <v>1</v>
      </c>
      <c r="X206" s="2">
        <f>COUNTIF(F206:S206,"Outreach")+COUNTIF(F206:S206,"Outreach/QF")</f>
        <v>1</v>
      </c>
      <c r="Y206" s="2"/>
      <c r="Z206" s="438"/>
      <c r="AA206" s="443"/>
      <c r="AB206" s="452">
        <v>45131</v>
      </c>
    </row>
    <row r="207" spans="1:28" ht="15.75" thickBot="1" x14ac:dyDescent="0.3">
      <c r="A207" s="191">
        <v>45132</v>
      </c>
      <c r="B207" s="27" t="s">
        <v>45</v>
      </c>
      <c r="C207" s="18"/>
      <c r="D207" s="32" t="s">
        <v>11</v>
      </c>
      <c r="E207" s="4"/>
      <c r="F207" s="67" t="s">
        <v>164</v>
      </c>
      <c r="G207" s="47" t="s">
        <v>19</v>
      </c>
      <c r="H207" s="67"/>
      <c r="I207" s="77" t="s">
        <v>49</v>
      </c>
      <c r="J207" s="52" t="s">
        <v>93</v>
      </c>
      <c r="K207" s="288" t="s">
        <v>93</v>
      </c>
      <c r="L207" s="95" t="s">
        <v>22</v>
      </c>
      <c r="M207" s="80" t="s">
        <v>93</v>
      </c>
      <c r="N207" s="81" t="s">
        <v>21</v>
      </c>
      <c r="O207" s="82" t="s">
        <v>93</v>
      </c>
      <c r="P207" s="96" t="s">
        <v>143</v>
      </c>
      <c r="Q207" s="83" t="s">
        <v>20</v>
      </c>
      <c r="R207" s="79"/>
      <c r="S207" s="196"/>
      <c r="U207" s="2">
        <f>COUNTIF(F207:S207,"POD 1")</f>
        <v>1</v>
      </c>
      <c r="V207" s="2">
        <f>COUNTIF(F207:S207,"POD 2")</f>
        <v>1</v>
      </c>
      <c r="W207" s="2">
        <f>COUNTIF(F207:S207,"Back-up")</f>
        <v>1</v>
      </c>
      <c r="X207" s="2">
        <f>COUNTIF(F207:S207,"Outreach")+COUNTIF(F207:S207,"Outreach/QF")</f>
        <v>1</v>
      </c>
      <c r="Y207" s="2"/>
      <c r="Z207" s="437"/>
      <c r="AA207" s="443"/>
      <c r="AB207" s="453">
        <v>45132</v>
      </c>
    </row>
    <row r="208" spans="1:28" ht="16.5" thickTop="1" thickBot="1" x14ac:dyDescent="0.3">
      <c r="A208" s="191">
        <v>45133</v>
      </c>
      <c r="B208" s="27" t="s">
        <v>35</v>
      </c>
      <c r="C208" s="18"/>
      <c r="D208" s="32" t="s">
        <v>14</v>
      </c>
      <c r="E208" s="4"/>
      <c r="F208" s="67" t="s">
        <v>164</v>
      </c>
      <c r="G208" s="47" t="s">
        <v>34</v>
      </c>
      <c r="H208" s="67"/>
      <c r="I208" s="77" t="s">
        <v>49</v>
      </c>
      <c r="J208" s="286" t="s">
        <v>22</v>
      </c>
      <c r="K208" s="289" t="s">
        <v>165</v>
      </c>
      <c r="L208" s="301" t="s">
        <v>19</v>
      </c>
      <c r="M208" s="80" t="s">
        <v>21</v>
      </c>
      <c r="N208" s="81" t="s">
        <v>20</v>
      </c>
      <c r="O208" s="82" t="s">
        <v>93</v>
      </c>
      <c r="P208" s="96" t="s">
        <v>141</v>
      </c>
      <c r="Q208" s="83" t="s">
        <v>34</v>
      </c>
      <c r="R208" s="79"/>
      <c r="S208" s="196"/>
      <c r="U208" s="2">
        <f>COUNTIF(F208:S208,"POD 1")</f>
        <v>1</v>
      </c>
      <c r="V208" s="2">
        <f>COUNTIF(F208:S208,"POD 2")</f>
        <v>1</v>
      </c>
      <c r="W208" s="2">
        <f>COUNTIF(F208:S208,"Back-up")</f>
        <v>1</v>
      </c>
      <c r="X208" s="2">
        <f>COUNTIF(F208:S208,"Outreach")+COUNTIF(F208:S208,"Outreach/QF")</f>
        <v>1</v>
      </c>
      <c r="Y208" s="2"/>
      <c r="Z208" s="440" t="s">
        <v>160</v>
      </c>
      <c r="AA208" s="443"/>
      <c r="AB208" s="453">
        <v>45133</v>
      </c>
    </row>
    <row r="209" spans="1:28" x14ac:dyDescent="0.25">
      <c r="A209" s="191">
        <v>45134</v>
      </c>
      <c r="B209" s="27" t="s">
        <v>46</v>
      </c>
      <c r="C209" s="18"/>
      <c r="D209" s="32" t="s">
        <v>13</v>
      </c>
      <c r="E209" s="4"/>
      <c r="F209" s="67" t="s">
        <v>164</v>
      </c>
      <c r="G209" s="47" t="s">
        <v>19</v>
      </c>
      <c r="H209" s="67"/>
      <c r="I209" s="79"/>
      <c r="J209" s="52" t="s">
        <v>93</v>
      </c>
      <c r="K209" s="70" t="s">
        <v>21</v>
      </c>
      <c r="L209" s="95" t="s">
        <v>34</v>
      </c>
      <c r="M209" s="80" t="s">
        <v>22</v>
      </c>
      <c r="N209" s="81" t="s">
        <v>21</v>
      </c>
      <c r="O209" s="82" t="s">
        <v>93</v>
      </c>
      <c r="P209" s="96" t="s">
        <v>141</v>
      </c>
      <c r="Q209" s="83" t="s">
        <v>20</v>
      </c>
      <c r="R209" s="79"/>
      <c r="S209" s="196"/>
      <c r="U209" s="2">
        <f>COUNTIF(F209:S209,"POD 1")</f>
        <v>1</v>
      </c>
      <c r="V209" s="2">
        <f>COUNTIF(F209:S209,"POD 2")</f>
        <v>1</v>
      </c>
      <c r="W209" s="2">
        <f>COUNTIF(F209:S209,"Back-up")</f>
        <v>2</v>
      </c>
      <c r="X209" s="2">
        <f>COUNTIF(F209:S209,"Outreach")+COUNTIF(F209:S209,"Outreach/QF")</f>
        <v>1</v>
      </c>
      <c r="Y209" s="2"/>
      <c r="Z209" s="31"/>
      <c r="AA209" s="443"/>
      <c r="AB209" s="453">
        <v>45134</v>
      </c>
    </row>
    <row r="210" spans="1:28" x14ac:dyDescent="0.25">
      <c r="A210" s="191">
        <v>45135</v>
      </c>
      <c r="B210" s="27" t="s">
        <v>40</v>
      </c>
      <c r="C210" s="18"/>
      <c r="D210" s="32" t="s">
        <v>6</v>
      </c>
      <c r="E210" s="4"/>
      <c r="F210" s="67" t="s">
        <v>34</v>
      </c>
      <c r="G210" s="47" t="s">
        <v>19</v>
      </c>
      <c r="H210" s="67"/>
      <c r="I210" s="79"/>
      <c r="J210" s="52" t="s">
        <v>34</v>
      </c>
      <c r="K210" s="78" t="s">
        <v>34</v>
      </c>
      <c r="L210" s="95" t="s">
        <v>22</v>
      </c>
      <c r="M210" s="80" t="s">
        <v>34</v>
      </c>
      <c r="N210" s="81" t="s">
        <v>21</v>
      </c>
      <c r="O210" s="82" t="s">
        <v>34</v>
      </c>
      <c r="P210" s="96" t="s">
        <v>143</v>
      </c>
      <c r="Q210" s="83" t="s">
        <v>20</v>
      </c>
      <c r="R210" s="79"/>
      <c r="S210" s="196"/>
      <c r="U210" s="2">
        <f>COUNTIF(F210:S210,"POD 1")</f>
        <v>1</v>
      </c>
      <c r="V210" s="2">
        <f>COUNTIF(F210:S210,"POD 2")</f>
        <v>1</v>
      </c>
      <c r="W210" s="2">
        <f>COUNTIF(F210:S210,"Back-up")</f>
        <v>1</v>
      </c>
      <c r="X210" s="2">
        <f>COUNTIF(F210:S210,"Outreach")+COUNTIF(F210:S210,"Outreach/QF")</f>
        <v>1</v>
      </c>
      <c r="Y210" s="2"/>
      <c r="Z210" s="32"/>
      <c r="AA210" s="443"/>
      <c r="AB210" s="453">
        <v>45135</v>
      </c>
    </row>
    <row r="211" spans="1:28" x14ac:dyDescent="0.25">
      <c r="A211" s="191">
        <v>45136</v>
      </c>
      <c r="B211" s="27" t="s">
        <v>41</v>
      </c>
      <c r="C211" s="18"/>
      <c r="D211" s="32" t="s">
        <v>16</v>
      </c>
      <c r="E211" s="4"/>
      <c r="F211" s="67"/>
      <c r="G211" s="47"/>
      <c r="H211" s="67"/>
      <c r="I211" s="79"/>
      <c r="J211" s="52"/>
      <c r="K211" s="78"/>
      <c r="L211" s="95"/>
      <c r="M211" s="80"/>
      <c r="N211" s="81"/>
      <c r="O211" s="82"/>
      <c r="P211" s="96"/>
      <c r="Q211" s="83" t="s">
        <v>42</v>
      </c>
      <c r="R211" s="79"/>
      <c r="S211" s="196"/>
      <c r="Y211" s="2"/>
      <c r="Z211" s="32"/>
      <c r="AA211" s="443"/>
      <c r="AB211" s="453">
        <v>45136</v>
      </c>
    </row>
    <row r="212" spans="1:28" ht="15.75" thickBot="1" x14ac:dyDescent="0.3">
      <c r="A212" s="193">
        <v>45137</v>
      </c>
      <c r="B212" s="28" t="s">
        <v>43</v>
      </c>
      <c r="C212" s="21"/>
      <c r="D212" s="33" t="s">
        <v>16</v>
      </c>
      <c r="E212" s="6"/>
      <c r="F212" s="68"/>
      <c r="G212" s="48"/>
      <c r="H212" s="68"/>
      <c r="I212" s="87"/>
      <c r="J212" s="53"/>
      <c r="K212" s="86"/>
      <c r="L212" s="97"/>
      <c r="M212" s="88"/>
      <c r="N212" s="89"/>
      <c r="O212" s="90"/>
      <c r="P212" s="98"/>
      <c r="Q212" s="91" t="s">
        <v>42</v>
      </c>
      <c r="R212" s="87"/>
      <c r="S212" s="197"/>
      <c r="Y212" s="2"/>
      <c r="Z212" s="33"/>
      <c r="AA212" s="444"/>
      <c r="AB212" s="454">
        <v>45137</v>
      </c>
    </row>
    <row r="213" spans="1:28" ht="15.75" thickBot="1" x14ac:dyDescent="0.3">
      <c r="A213" s="189">
        <v>45138</v>
      </c>
      <c r="B213" s="26" t="s">
        <v>28</v>
      </c>
      <c r="C213" s="17"/>
      <c r="D213" s="31" t="s">
        <v>12</v>
      </c>
      <c r="E213" s="4">
        <v>4</v>
      </c>
      <c r="F213" s="66" t="s">
        <v>164</v>
      </c>
      <c r="G213" s="66"/>
      <c r="H213" s="66"/>
      <c r="I213" s="71"/>
      <c r="J213" s="51" t="s">
        <v>19</v>
      </c>
      <c r="K213" s="71"/>
      <c r="L213" s="93" t="s">
        <v>20</v>
      </c>
      <c r="M213" s="72" t="s">
        <v>22</v>
      </c>
      <c r="N213" s="71"/>
      <c r="O213" s="74" t="s">
        <v>37</v>
      </c>
      <c r="P213" s="94" t="s">
        <v>37</v>
      </c>
      <c r="Q213" s="75" t="s">
        <v>21</v>
      </c>
      <c r="R213" s="302" t="s">
        <v>34</v>
      </c>
      <c r="S213" s="190" t="s">
        <v>34</v>
      </c>
      <c r="U213" s="2">
        <f>COUNTIF(F213:S213,"POD 1")</f>
        <v>1</v>
      </c>
      <c r="V213" s="2">
        <f>COUNTIF(F213:S213,"POD 2")</f>
        <v>1</v>
      </c>
      <c r="W213" s="2">
        <f>COUNTIF(F213:S213,"Back-up")</f>
        <v>1</v>
      </c>
      <c r="X213" s="2">
        <f>COUNTIF(F213:S213,"Outreach")+COUNTIF(F213:S213,"Outreach/QF")</f>
        <v>1</v>
      </c>
      <c r="Y213" s="2">
        <f>COUNTIF(F213:S213,"CST")</f>
        <v>0</v>
      </c>
      <c r="Z213" s="438"/>
      <c r="AA213" s="443"/>
      <c r="AB213" s="452">
        <v>45138</v>
      </c>
    </row>
    <row r="214" spans="1:28" ht="15.75" thickBot="1" x14ac:dyDescent="0.3">
      <c r="A214" s="191">
        <v>45139</v>
      </c>
      <c r="B214" s="27" t="s">
        <v>45</v>
      </c>
      <c r="C214" s="18"/>
      <c r="D214" s="32" t="s">
        <v>17</v>
      </c>
      <c r="E214" s="4"/>
      <c r="F214" s="67" t="s">
        <v>164</v>
      </c>
      <c r="G214" s="67"/>
      <c r="H214" s="67"/>
      <c r="I214" s="79"/>
      <c r="J214" s="52" t="s">
        <v>19</v>
      </c>
      <c r="K214" s="79"/>
      <c r="L214" s="95" t="s">
        <v>20</v>
      </c>
      <c r="M214" s="80" t="s">
        <v>21</v>
      </c>
      <c r="N214" s="79"/>
      <c r="O214" s="82" t="s">
        <v>37</v>
      </c>
      <c r="P214" s="96" t="s">
        <v>23</v>
      </c>
      <c r="Q214" s="83" t="s">
        <v>93</v>
      </c>
      <c r="R214" s="298" t="s">
        <v>47</v>
      </c>
      <c r="S214" s="296" t="s">
        <v>23</v>
      </c>
      <c r="U214" s="2">
        <f>COUNTIF(F214:S214,"POD 1")</f>
        <v>1</v>
      </c>
      <c r="V214" s="2">
        <f>COUNTIF(F214:S214,"POD 2")</f>
        <v>1</v>
      </c>
      <c r="W214" s="2">
        <f>COUNTIF(F214:S214,"Back-up")</f>
        <v>1</v>
      </c>
      <c r="X214" s="2">
        <f>COUNTIF(F214:S214,"Outreach")+COUNTIF(F214:S214,"Outreach/QF")</f>
        <v>1</v>
      </c>
      <c r="Y214" s="2">
        <f>COUNTIF(F214:S214,"CST")</f>
        <v>2</v>
      </c>
      <c r="Z214" s="437"/>
      <c r="AA214" s="443"/>
      <c r="AB214" s="453">
        <v>45139</v>
      </c>
    </row>
    <row r="215" spans="1:28" ht="16.5" thickTop="1" thickBot="1" x14ac:dyDescent="0.3">
      <c r="A215" s="191">
        <v>45140</v>
      </c>
      <c r="B215" s="27" t="s">
        <v>35</v>
      </c>
      <c r="C215" s="18"/>
      <c r="D215" s="32" t="s">
        <v>18</v>
      </c>
      <c r="E215" s="4"/>
      <c r="F215" s="67" t="s">
        <v>164</v>
      </c>
      <c r="G215" s="67"/>
      <c r="H215" s="67"/>
      <c r="I215" s="79"/>
      <c r="J215" s="52" t="s">
        <v>37</v>
      </c>
      <c r="K215" s="79"/>
      <c r="L215" s="95" t="s">
        <v>20</v>
      </c>
      <c r="M215" s="80" t="s">
        <v>22</v>
      </c>
      <c r="N215" s="79"/>
      <c r="O215" s="82" t="s">
        <v>37</v>
      </c>
      <c r="P215" s="96" t="s">
        <v>37</v>
      </c>
      <c r="Q215" s="83" t="s">
        <v>34</v>
      </c>
      <c r="R215" s="298" t="s">
        <v>168</v>
      </c>
      <c r="S215" s="296" t="s">
        <v>19</v>
      </c>
      <c r="U215" s="2">
        <f>COUNTIF(F215:S215,"POD 1")</f>
        <v>1</v>
      </c>
      <c r="V215" s="2">
        <f>COUNTIF(F215:S215,"POD 2")</f>
        <v>1</v>
      </c>
      <c r="W215" s="2">
        <f>COUNTIF(F215:S215,"Back-up")</f>
        <v>0</v>
      </c>
      <c r="X215" s="2">
        <f>COUNTIF(F215:S215,"Outreach")+COUNTIF(F215:S215,"Outreach/QF")</f>
        <v>1</v>
      </c>
      <c r="Y215" s="2">
        <f>COUNTIF(F215:S215,"CST")</f>
        <v>0</v>
      </c>
      <c r="Z215" s="439" t="s">
        <v>18</v>
      </c>
      <c r="AA215" s="443"/>
      <c r="AB215" s="453">
        <v>45140</v>
      </c>
    </row>
    <row r="216" spans="1:28" x14ac:dyDescent="0.25">
      <c r="A216" s="191">
        <v>45141</v>
      </c>
      <c r="B216" s="27" t="s">
        <v>46</v>
      </c>
      <c r="C216" s="18"/>
      <c r="D216" s="32" t="s">
        <v>17</v>
      </c>
      <c r="E216" s="4"/>
      <c r="F216" s="67" t="s">
        <v>164</v>
      </c>
      <c r="G216" s="67"/>
      <c r="H216" s="67"/>
      <c r="I216" s="79"/>
      <c r="J216" s="52" t="s">
        <v>37</v>
      </c>
      <c r="K216" s="79"/>
      <c r="L216" s="95" t="s">
        <v>34</v>
      </c>
      <c r="M216" s="80" t="s">
        <v>20</v>
      </c>
      <c r="N216" s="79"/>
      <c r="O216" s="82" t="s">
        <v>37</v>
      </c>
      <c r="P216" s="96" t="s">
        <v>37</v>
      </c>
      <c r="Q216" s="83" t="s">
        <v>21</v>
      </c>
      <c r="R216" s="76" t="s">
        <v>22</v>
      </c>
      <c r="S216" s="192" t="s">
        <v>19</v>
      </c>
      <c r="U216" s="2">
        <f>COUNTIF(F216:S216,"POD 1")</f>
        <v>1</v>
      </c>
      <c r="V216" s="2">
        <f>COUNTIF(F216:S216,"POD 2")</f>
        <v>1</v>
      </c>
      <c r="W216" s="2">
        <f>COUNTIF(F216:S216,"Back-up")</f>
        <v>1</v>
      </c>
      <c r="X216" s="2">
        <f>COUNTIF(F216:S216,"Outreach")+COUNTIF(F216:S216,"Outreach/QF")</f>
        <v>1</v>
      </c>
      <c r="Y216" s="2">
        <f>COUNTIF(F216:S216,"CST")</f>
        <v>0</v>
      </c>
      <c r="Z216" s="31"/>
      <c r="AA216" s="443"/>
      <c r="AB216" s="453">
        <v>45141</v>
      </c>
    </row>
    <row r="217" spans="1:28" x14ac:dyDescent="0.25">
      <c r="A217" s="191">
        <v>45142</v>
      </c>
      <c r="B217" s="27" t="s">
        <v>40</v>
      </c>
      <c r="C217" s="18"/>
      <c r="D217" s="32" t="s">
        <v>16</v>
      </c>
      <c r="E217" s="4"/>
      <c r="F217" s="67" t="s">
        <v>34</v>
      </c>
      <c r="G217" s="67"/>
      <c r="H217" s="67"/>
      <c r="I217" s="79"/>
      <c r="J217" s="52" t="s">
        <v>34</v>
      </c>
      <c r="K217" s="79"/>
      <c r="L217" s="95" t="s">
        <v>20</v>
      </c>
      <c r="M217" s="80" t="s">
        <v>34</v>
      </c>
      <c r="N217" s="79"/>
      <c r="O217" s="82" t="s">
        <v>34</v>
      </c>
      <c r="P217" s="96" t="s">
        <v>34</v>
      </c>
      <c r="Q217" s="83" t="s">
        <v>22</v>
      </c>
      <c r="R217" s="84" t="s">
        <v>21</v>
      </c>
      <c r="S217" s="192" t="s">
        <v>19</v>
      </c>
      <c r="U217" s="2">
        <f>COUNTIF(F217:S217,"POD 1")</f>
        <v>1</v>
      </c>
      <c r="V217" s="2">
        <f>COUNTIF(F217:S217,"POD 2")</f>
        <v>1</v>
      </c>
      <c r="W217" s="2">
        <f>COUNTIF(F217:S217,"Back-up")</f>
        <v>1</v>
      </c>
      <c r="X217" s="2">
        <f>COUNTIF(F217:S217,"Outreach")+COUNTIF(F217:S217,"Outreach/QF")</f>
        <v>1</v>
      </c>
      <c r="Y217" s="2">
        <f>COUNTIF(F217:S217,"CST")</f>
        <v>0</v>
      </c>
      <c r="Z217" s="32"/>
      <c r="AA217" s="443"/>
      <c r="AB217" s="453">
        <v>45142</v>
      </c>
    </row>
    <row r="218" spans="1:28" x14ac:dyDescent="0.25">
      <c r="A218" s="191">
        <v>45143</v>
      </c>
      <c r="B218" s="27" t="s">
        <v>41</v>
      </c>
      <c r="C218" s="18"/>
      <c r="D218" s="32" t="s">
        <v>11</v>
      </c>
      <c r="E218" s="4"/>
      <c r="F218" s="67"/>
      <c r="G218" s="67"/>
      <c r="H218" s="67"/>
      <c r="I218" s="79"/>
      <c r="J218" s="52"/>
      <c r="K218" s="79"/>
      <c r="L218" s="95" t="s">
        <v>42</v>
      </c>
      <c r="M218" s="80"/>
      <c r="N218" s="79"/>
      <c r="O218" s="82"/>
      <c r="P218" s="96"/>
      <c r="Q218" s="83"/>
      <c r="R218" s="84"/>
      <c r="S218" s="192"/>
      <c r="Y218" s="2"/>
      <c r="Z218" s="32"/>
      <c r="AA218" s="443"/>
      <c r="AB218" s="453">
        <v>45143</v>
      </c>
    </row>
    <row r="219" spans="1:28" ht="15.75" thickBot="1" x14ac:dyDescent="0.3">
      <c r="A219" s="250">
        <v>45144</v>
      </c>
      <c r="B219" s="251" t="s">
        <v>43</v>
      </c>
      <c r="C219" s="252"/>
      <c r="D219" s="253" t="s">
        <v>11</v>
      </c>
      <c r="E219" s="254"/>
      <c r="F219" s="255"/>
      <c r="G219" s="255"/>
      <c r="H219" s="255"/>
      <c r="I219" s="256"/>
      <c r="J219" s="257"/>
      <c r="K219" s="256"/>
      <c r="L219" s="258" t="s">
        <v>42</v>
      </c>
      <c r="M219" s="259"/>
      <c r="N219" s="256"/>
      <c r="O219" s="260"/>
      <c r="P219" s="261"/>
      <c r="Q219" s="262"/>
      <c r="R219" s="263"/>
      <c r="S219" s="264"/>
      <c r="Y219" s="2"/>
      <c r="Z219" s="33"/>
      <c r="AA219" s="443"/>
      <c r="AB219" s="458">
        <v>45144</v>
      </c>
    </row>
    <row r="220" spans="1:28" x14ac:dyDescent="0.25">
      <c r="A220" s="189">
        <v>45145</v>
      </c>
      <c r="B220" s="26" t="s">
        <v>28</v>
      </c>
      <c r="C220" s="17"/>
      <c r="D220" s="31" t="s">
        <v>17</v>
      </c>
      <c r="E220" s="249">
        <v>1</v>
      </c>
      <c r="F220" s="66" t="s">
        <v>169</v>
      </c>
      <c r="G220" s="46" t="s">
        <v>19</v>
      </c>
      <c r="H220" s="8" t="s">
        <v>34</v>
      </c>
      <c r="I220" s="69" t="s">
        <v>49</v>
      </c>
      <c r="J220" s="51" t="s">
        <v>37</v>
      </c>
      <c r="K220" s="71"/>
      <c r="L220" s="93" t="s">
        <v>23</v>
      </c>
      <c r="M220" s="72" t="s">
        <v>34</v>
      </c>
      <c r="N220" s="73" t="s">
        <v>20</v>
      </c>
      <c r="O220" s="74" t="s">
        <v>37</v>
      </c>
      <c r="P220" s="71"/>
      <c r="Q220" s="75" t="s">
        <v>21</v>
      </c>
      <c r="R220" s="76" t="s">
        <v>22</v>
      </c>
      <c r="S220" s="195"/>
      <c r="U220" s="2">
        <f>COUNTIF(F220:S220,"POD 1")</f>
        <v>1</v>
      </c>
      <c r="V220" s="2">
        <f>COUNTIF(F220:S220,"POD 2")</f>
        <v>1</v>
      </c>
      <c r="W220" s="2">
        <f>COUNTIF(F220:S220,"Back-up")</f>
        <v>1</v>
      </c>
      <c r="X220" s="2">
        <f>COUNTIF(F220:S220,"Outreach")+COUNTIF(F220:S220,"Outreach/QF")</f>
        <v>1</v>
      </c>
      <c r="Y220" s="2">
        <f>COUNTIF(F220:S220,"CST")</f>
        <v>1</v>
      </c>
      <c r="Z220" s="438"/>
      <c r="AA220" s="443"/>
      <c r="AB220" s="452">
        <v>45145</v>
      </c>
    </row>
    <row r="221" spans="1:28" ht="15.75" thickBot="1" x14ac:dyDescent="0.3">
      <c r="A221" s="191">
        <v>45146</v>
      </c>
      <c r="B221" s="27" t="s">
        <v>45</v>
      </c>
      <c r="C221" s="18"/>
      <c r="D221" s="32" t="s">
        <v>12</v>
      </c>
      <c r="E221" s="61"/>
      <c r="F221" s="67" t="s">
        <v>169</v>
      </c>
      <c r="G221" s="47" t="s">
        <v>23</v>
      </c>
      <c r="H221" s="9" t="s">
        <v>19</v>
      </c>
      <c r="I221" s="77" t="s">
        <v>49</v>
      </c>
      <c r="J221" s="52" t="s">
        <v>37</v>
      </c>
      <c r="K221" s="282"/>
      <c r="L221" s="95" t="s">
        <v>34</v>
      </c>
      <c r="M221" s="80" t="s">
        <v>22</v>
      </c>
      <c r="N221" s="81" t="s">
        <v>20</v>
      </c>
      <c r="O221" s="82" t="s">
        <v>37</v>
      </c>
      <c r="P221" s="79"/>
      <c r="Q221" s="83" t="s">
        <v>21</v>
      </c>
      <c r="R221" s="84" t="s">
        <v>23</v>
      </c>
      <c r="S221" s="196"/>
      <c r="U221" s="2">
        <f>COUNTIF(F221:S221,"POD 1")</f>
        <v>1</v>
      </c>
      <c r="V221" s="2">
        <f>COUNTIF(F221:S221,"POD 2")</f>
        <v>1</v>
      </c>
      <c r="W221" s="2">
        <f>COUNTIF(F221:S221,"Back-up")</f>
        <v>1</v>
      </c>
      <c r="X221" s="2">
        <f>COUNTIF(F221:S221,"Outreach")+COUNTIF(F221:S221,"Outreach/QF")</f>
        <v>1</v>
      </c>
      <c r="Y221" s="2">
        <f>COUNTIF(F221:S221,"CST")</f>
        <v>2</v>
      </c>
      <c r="Z221" s="437"/>
      <c r="AA221" s="443"/>
      <c r="AB221" s="453">
        <v>45146</v>
      </c>
    </row>
    <row r="222" spans="1:28" ht="16.5" thickTop="1" thickBot="1" x14ac:dyDescent="0.3">
      <c r="A222" s="191">
        <v>45147</v>
      </c>
      <c r="B222" s="27" t="s">
        <v>35</v>
      </c>
      <c r="C222" s="18"/>
      <c r="D222" s="32" t="s">
        <v>9</v>
      </c>
      <c r="E222" s="61"/>
      <c r="F222" s="67" t="s">
        <v>169</v>
      </c>
      <c r="G222" s="47" t="s">
        <v>34</v>
      </c>
      <c r="H222" s="9" t="s">
        <v>19</v>
      </c>
      <c r="I222" s="77" t="s">
        <v>49</v>
      </c>
      <c r="J222" s="52" t="s">
        <v>22</v>
      </c>
      <c r="K222" s="79"/>
      <c r="L222" s="95" t="s">
        <v>21</v>
      </c>
      <c r="M222" s="80" t="s">
        <v>23</v>
      </c>
      <c r="N222" s="81" t="s">
        <v>20</v>
      </c>
      <c r="O222" s="82" t="s">
        <v>37</v>
      </c>
      <c r="P222" s="79"/>
      <c r="Q222" s="83" t="s">
        <v>23</v>
      </c>
      <c r="R222" s="84" t="s">
        <v>34</v>
      </c>
      <c r="S222" s="196"/>
      <c r="U222" s="2">
        <f>COUNTIF(F222:S222,"POD 1")</f>
        <v>1</v>
      </c>
      <c r="V222" s="2">
        <f>COUNTIF(F222:S222,"POD 2")</f>
        <v>1</v>
      </c>
      <c r="W222" s="2">
        <f>COUNTIF(F222:S222,"Back-up")</f>
        <v>1</v>
      </c>
      <c r="X222" s="2">
        <f>COUNTIF(F222:S222,"Outreach")+COUNTIF(F222:S222,"Outreach/QF")</f>
        <v>1</v>
      </c>
      <c r="Y222" s="2">
        <f>COUNTIF(F222:S222,"CST")</f>
        <v>2</v>
      </c>
      <c r="Z222" s="439" t="s">
        <v>6</v>
      </c>
      <c r="AA222" s="443"/>
      <c r="AB222" s="453">
        <v>45147</v>
      </c>
    </row>
    <row r="223" spans="1:28" ht="15.75" thickTop="1" x14ac:dyDescent="0.25">
      <c r="A223" s="191">
        <v>45148</v>
      </c>
      <c r="B223" s="29" t="s">
        <v>46</v>
      </c>
      <c r="C223" s="18"/>
      <c r="D223" s="32" t="s">
        <v>17</v>
      </c>
      <c r="E223" s="61"/>
      <c r="F223" s="67" t="s">
        <v>169</v>
      </c>
      <c r="G223" s="47" t="s">
        <v>23</v>
      </c>
      <c r="H223" s="9" t="s">
        <v>19</v>
      </c>
      <c r="I223" s="79"/>
      <c r="J223" s="52" t="s">
        <v>23</v>
      </c>
      <c r="K223" s="79"/>
      <c r="L223" s="95" t="s">
        <v>23</v>
      </c>
      <c r="M223" s="80" t="s">
        <v>20</v>
      </c>
      <c r="N223" s="81" t="s">
        <v>34</v>
      </c>
      <c r="O223" s="82" t="s">
        <v>37</v>
      </c>
      <c r="P223" s="79"/>
      <c r="Q223" s="83" t="s">
        <v>21</v>
      </c>
      <c r="R223" s="84" t="s">
        <v>22</v>
      </c>
      <c r="S223" s="196"/>
      <c r="U223" s="2">
        <f>COUNTIF(F223:S223,"POD 1")</f>
        <v>1</v>
      </c>
      <c r="V223" s="2">
        <f>COUNTIF(F223:S223,"POD 2")</f>
        <v>1</v>
      </c>
      <c r="W223" s="2">
        <f>COUNTIF(F223:S223,"Back-up")</f>
        <v>1</v>
      </c>
      <c r="X223" s="2">
        <f>COUNTIF(F223:S223,"Outreach")+COUNTIF(F223:S223,"Outreach/QF")</f>
        <v>1</v>
      </c>
      <c r="Y223" s="2">
        <f>COUNTIF(F223:S223,"CST")</f>
        <v>3</v>
      </c>
      <c r="Z223" s="31"/>
      <c r="AA223" s="443"/>
      <c r="AB223" s="453">
        <v>45148</v>
      </c>
    </row>
    <row r="224" spans="1:28" x14ac:dyDescent="0.25">
      <c r="A224" s="191">
        <v>45149</v>
      </c>
      <c r="B224" s="27" t="s">
        <v>40</v>
      </c>
      <c r="C224" s="18"/>
      <c r="D224" s="32" t="s">
        <v>12</v>
      </c>
      <c r="E224" s="61"/>
      <c r="F224" s="67" t="s">
        <v>169</v>
      </c>
      <c r="G224" s="47" t="s">
        <v>21</v>
      </c>
      <c r="H224" s="9" t="s">
        <v>19</v>
      </c>
      <c r="I224" s="79"/>
      <c r="J224" s="52" t="s">
        <v>34</v>
      </c>
      <c r="K224" s="79"/>
      <c r="L224" s="95" t="s">
        <v>23</v>
      </c>
      <c r="M224" s="80" t="s">
        <v>22</v>
      </c>
      <c r="N224" s="81" t="s">
        <v>20</v>
      </c>
      <c r="O224" s="82" t="s">
        <v>34</v>
      </c>
      <c r="P224" s="79"/>
      <c r="Q224" s="83" t="s">
        <v>34</v>
      </c>
      <c r="R224" s="84" t="s">
        <v>23</v>
      </c>
      <c r="S224" s="196"/>
      <c r="U224" s="2">
        <f>COUNTIF(F224:S224,"POD 1")</f>
        <v>1</v>
      </c>
      <c r="V224" s="2">
        <f>COUNTIF(F224:S224,"POD 2")</f>
        <v>1</v>
      </c>
      <c r="W224" s="2">
        <f>COUNTIF(F224:S224,"Back-up")</f>
        <v>1</v>
      </c>
      <c r="X224" s="2">
        <f>COUNTIF(F224:S224,"Outreach")+COUNTIF(F224:S224,"Outreach/QF")</f>
        <v>1</v>
      </c>
      <c r="Y224" s="2">
        <f>COUNTIF(F224:S224,"CST")</f>
        <v>2</v>
      </c>
      <c r="Z224" s="32"/>
      <c r="AA224" s="443"/>
      <c r="AB224" s="453">
        <v>45149</v>
      </c>
    </row>
    <row r="225" spans="1:28" x14ac:dyDescent="0.25">
      <c r="A225" s="191">
        <v>45150</v>
      </c>
      <c r="B225" s="27" t="s">
        <v>41</v>
      </c>
      <c r="C225" s="18"/>
      <c r="D225" s="32" t="s">
        <v>13</v>
      </c>
      <c r="E225" s="61"/>
      <c r="F225" s="67" t="s">
        <v>169</v>
      </c>
      <c r="G225" s="47"/>
      <c r="H225" s="9"/>
      <c r="I225" s="79"/>
      <c r="J225" s="52"/>
      <c r="K225" s="79"/>
      <c r="L225" s="95"/>
      <c r="M225" s="80"/>
      <c r="N225" s="81" t="s">
        <v>42</v>
      </c>
      <c r="O225" s="82"/>
      <c r="P225" s="79"/>
      <c r="Q225" s="83"/>
      <c r="R225" s="84"/>
      <c r="S225" s="196"/>
      <c r="Y225" s="2"/>
      <c r="Z225" s="32"/>
      <c r="AA225" s="443"/>
      <c r="AB225" s="453">
        <v>45150</v>
      </c>
    </row>
    <row r="226" spans="1:28" ht="15.75" thickBot="1" x14ac:dyDescent="0.3">
      <c r="A226" s="193">
        <v>45151</v>
      </c>
      <c r="B226" s="28" t="s">
        <v>43</v>
      </c>
      <c r="C226" s="21"/>
      <c r="D226" s="33" t="s">
        <v>13</v>
      </c>
      <c r="E226" s="62"/>
      <c r="F226" s="68" t="s">
        <v>169</v>
      </c>
      <c r="G226" s="48"/>
      <c r="H226" s="10"/>
      <c r="I226" s="87"/>
      <c r="J226" s="53"/>
      <c r="K226" s="87"/>
      <c r="L226" s="97"/>
      <c r="M226" s="88"/>
      <c r="N226" s="89" t="s">
        <v>42</v>
      </c>
      <c r="O226" s="90"/>
      <c r="P226" s="87"/>
      <c r="Q226" s="91"/>
      <c r="R226" s="92"/>
      <c r="S226" s="197"/>
      <c r="Y226" s="2"/>
      <c r="Z226" s="33"/>
      <c r="AA226" s="444"/>
      <c r="AB226" s="454">
        <v>45151</v>
      </c>
    </row>
    <row r="227" spans="1:28" ht="15.75" thickBot="1" x14ac:dyDescent="0.3">
      <c r="A227" s="189">
        <v>45152</v>
      </c>
      <c r="B227" s="26" t="s">
        <v>28</v>
      </c>
      <c r="C227" s="17"/>
      <c r="D227" s="31" t="s">
        <v>7</v>
      </c>
      <c r="E227" s="60">
        <v>2</v>
      </c>
      <c r="F227" s="66" t="s">
        <v>169</v>
      </c>
      <c r="G227" s="66"/>
      <c r="H227" s="8" t="s">
        <v>22</v>
      </c>
      <c r="I227" s="69" t="s">
        <v>34</v>
      </c>
      <c r="J227" s="51" t="s">
        <v>20</v>
      </c>
      <c r="K227" s="318" t="s">
        <v>21</v>
      </c>
      <c r="L227" s="71"/>
      <c r="M227" s="72" t="s">
        <v>34</v>
      </c>
      <c r="N227" s="71"/>
      <c r="O227" s="74" t="s">
        <v>37</v>
      </c>
      <c r="P227" s="71"/>
      <c r="Q227" s="71" t="s">
        <v>93</v>
      </c>
      <c r="R227" s="76" t="s">
        <v>37</v>
      </c>
      <c r="S227" s="190" t="s">
        <v>19</v>
      </c>
      <c r="U227" s="2">
        <f>COUNTIF(F227:S227,"POD 1")</f>
        <v>1</v>
      </c>
      <c r="V227" s="2">
        <f>COUNTIF(F227:S227,"POD 2")</f>
        <v>1</v>
      </c>
      <c r="W227" s="2">
        <f>COUNTIF(F227:S227,"Back-up")</f>
        <v>1</v>
      </c>
      <c r="X227" s="2">
        <f>COUNTIF(F227:S227,"Outreach")+COUNTIF(F227:S227,"Outreach/QF")</f>
        <v>1</v>
      </c>
      <c r="Y227" s="2">
        <f>COUNTIF(F227:S227,"CST")</f>
        <v>0</v>
      </c>
      <c r="Z227" s="438"/>
      <c r="AA227" s="443"/>
      <c r="AB227" s="452">
        <v>45152</v>
      </c>
    </row>
    <row r="228" spans="1:28" ht="16.5" thickTop="1" thickBot="1" x14ac:dyDescent="0.3">
      <c r="A228" s="191">
        <v>45153</v>
      </c>
      <c r="B228" s="27" t="s">
        <v>45</v>
      </c>
      <c r="C228" s="18"/>
      <c r="D228" s="32" t="s">
        <v>8</v>
      </c>
      <c r="E228" s="61"/>
      <c r="F228" s="67" t="s">
        <v>169</v>
      </c>
      <c r="G228" s="67"/>
      <c r="H228" s="9" t="s">
        <v>23</v>
      </c>
      <c r="I228" s="77" t="s">
        <v>22</v>
      </c>
      <c r="J228" s="286" t="s">
        <v>20</v>
      </c>
      <c r="K228" s="320" t="s">
        <v>21</v>
      </c>
      <c r="L228" s="319"/>
      <c r="M228" s="303" t="s">
        <v>19</v>
      </c>
      <c r="N228" s="79"/>
      <c r="O228" s="82" t="s">
        <v>37</v>
      </c>
      <c r="P228" s="79"/>
      <c r="Q228" s="79"/>
      <c r="R228" s="84" t="s">
        <v>34</v>
      </c>
      <c r="S228" s="192" t="s">
        <v>34</v>
      </c>
      <c r="U228" s="2">
        <f>COUNTIF(F228:S228,"POD 1")</f>
        <v>1</v>
      </c>
      <c r="V228" s="2">
        <f>COUNTIF(F228:S228,"POD 2")</f>
        <v>1</v>
      </c>
      <c r="W228" s="2">
        <f>COUNTIF(F228:S228,"Back-up")</f>
        <v>1</v>
      </c>
      <c r="X228" s="2">
        <f>COUNTIF(F228:S228,"Outreach")+COUNTIF(F228:S228,"Outreach/QF")</f>
        <v>1</v>
      </c>
      <c r="Y228" s="2">
        <f>COUNTIF(F228:S228,"CST")</f>
        <v>1</v>
      </c>
      <c r="Z228" s="437"/>
      <c r="AA228" s="443" t="s">
        <v>10</v>
      </c>
      <c r="AB228" s="453">
        <v>45153</v>
      </c>
    </row>
    <row r="229" spans="1:28" ht="16.5" thickTop="1" thickBot="1" x14ac:dyDescent="0.3">
      <c r="A229" s="191">
        <v>45154</v>
      </c>
      <c r="B229" s="27" t="s">
        <v>35</v>
      </c>
      <c r="C229" s="18"/>
      <c r="D229" s="32" t="s">
        <v>12</v>
      </c>
      <c r="E229" s="61"/>
      <c r="F229" s="67" t="s">
        <v>169</v>
      </c>
      <c r="G229" s="67"/>
      <c r="H229" s="9" t="s">
        <v>34</v>
      </c>
      <c r="I229" s="77" t="s">
        <v>21</v>
      </c>
      <c r="J229" s="52" t="s">
        <v>20</v>
      </c>
      <c r="K229" s="70" t="s">
        <v>34</v>
      </c>
      <c r="L229" s="79"/>
      <c r="M229" s="304" t="s">
        <v>47</v>
      </c>
      <c r="N229" s="287"/>
      <c r="O229" s="82" t="s">
        <v>37</v>
      </c>
      <c r="P229" s="79"/>
      <c r="Q229" s="79"/>
      <c r="R229" s="84" t="s">
        <v>23</v>
      </c>
      <c r="S229" s="192" t="s">
        <v>19</v>
      </c>
      <c r="U229" s="2">
        <f>COUNTIF(F229:S229,"POD 1")</f>
        <v>1</v>
      </c>
      <c r="V229" s="2">
        <f>COUNTIF(F229:S229,"POD 2")</f>
        <v>1</v>
      </c>
      <c r="W229" s="2">
        <f>COUNTIF(F229:S229,"Back-up")</f>
        <v>1</v>
      </c>
      <c r="X229" s="2">
        <f>COUNTIF(F229:S229,"Outreach")+COUNTIF(F229:S229,"Outreach/QF")</f>
        <v>1</v>
      </c>
      <c r="Y229" s="2">
        <f>COUNTIF(F229:S229,"CST")</f>
        <v>1</v>
      </c>
      <c r="Z229" s="439" t="s">
        <v>8</v>
      </c>
      <c r="AA229" s="443"/>
      <c r="AB229" s="453">
        <v>45154</v>
      </c>
    </row>
    <row r="230" spans="1:28" x14ac:dyDescent="0.25">
      <c r="A230" s="191">
        <v>45155</v>
      </c>
      <c r="B230" s="27" t="s">
        <v>46</v>
      </c>
      <c r="C230" s="18"/>
      <c r="D230" s="32" t="s">
        <v>7</v>
      </c>
      <c r="E230" s="61"/>
      <c r="F230" s="67" t="s">
        <v>169</v>
      </c>
      <c r="G230" s="67"/>
      <c r="H230" s="9" t="s">
        <v>22</v>
      </c>
      <c r="I230" s="77" t="s">
        <v>170</v>
      </c>
      <c r="J230" s="52" t="s">
        <v>21</v>
      </c>
      <c r="K230" s="78" t="s">
        <v>20</v>
      </c>
      <c r="L230" s="79"/>
      <c r="M230" s="72" t="s">
        <v>23</v>
      </c>
      <c r="N230" s="79"/>
      <c r="O230" s="82" t="s">
        <v>37</v>
      </c>
      <c r="P230" s="79"/>
      <c r="Q230" s="79"/>
      <c r="R230" s="84" t="s">
        <v>23</v>
      </c>
      <c r="S230" s="192" t="s">
        <v>19</v>
      </c>
      <c r="U230" s="2">
        <f>COUNTIF(F230:S230,"POD 1")</f>
        <v>1</v>
      </c>
      <c r="V230" s="2">
        <f>COUNTIF(F230:S230,"POD 2")</f>
        <v>1</v>
      </c>
      <c r="W230" s="2">
        <f>COUNTIF(F230:S230,"Back-up")</f>
        <v>1</v>
      </c>
      <c r="X230" s="2">
        <f>COUNTIF(F230:S230,"Outreach")+COUNTIF(F230:S230,"Outreach/QF")</f>
        <v>1</v>
      </c>
      <c r="Y230" s="2">
        <f>COUNTIF(F230:S230,"CST")</f>
        <v>2</v>
      </c>
      <c r="Z230" s="31"/>
      <c r="AA230" s="443"/>
      <c r="AB230" s="453">
        <v>45155</v>
      </c>
    </row>
    <row r="231" spans="1:28" x14ac:dyDescent="0.25">
      <c r="A231" s="191">
        <v>45156</v>
      </c>
      <c r="B231" s="27" t="s">
        <v>40</v>
      </c>
      <c r="C231" s="18"/>
      <c r="D231" s="32" t="s">
        <v>8</v>
      </c>
      <c r="E231" s="61"/>
      <c r="F231" s="67" t="s">
        <v>169</v>
      </c>
      <c r="G231" s="67"/>
      <c r="H231" s="9" t="s">
        <v>23</v>
      </c>
      <c r="I231" s="77" t="s">
        <v>22</v>
      </c>
      <c r="J231" s="52" t="s">
        <v>34</v>
      </c>
      <c r="K231" s="78" t="s">
        <v>20</v>
      </c>
      <c r="L231" s="79"/>
      <c r="M231" s="80" t="s">
        <v>23</v>
      </c>
      <c r="N231" s="79"/>
      <c r="O231" s="82" t="s">
        <v>34</v>
      </c>
      <c r="P231" s="79"/>
      <c r="Q231" s="79"/>
      <c r="R231" s="84" t="s">
        <v>21</v>
      </c>
      <c r="S231" s="192" t="s">
        <v>19</v>
      </c>
      <c r="U231" s="2">
        <f>COUNTIF(F231:S231,"POD 1")</f>
        <v>1</v>
      </c>
      <c r="V231" s="2">
        <f>COUNTIF(F231:S231,"POD 2")</f>
        <v>1</v>
      </c>
      <c r="W231" s="2">
        <f>COUNTIF(F231:S231,"Back-up")</f>
        <v>1</v>
      </c>
      <c r="X231" s="2">
        <f>COUNTIF(F231:S231,"Outreach")+COUNTIF(F231:S231,"Outreach/QF")</f>
        <v>1</v>
      </c>
      <c r="Y231" s="2">
        <f>COUNTIF(F231:S231,"CST")</f>
        <v>2</v>
      </c>
      <c r="Z231" s="32"/>
      <c r="AA231" s="443"/>
      <c r="AB231" s="453">
        <v>45156</v>
      </c>
    </row>
    <row r="232" spans="1:28" x14ac:dyDescent="0.25">
      <c r="A232" s="191">
        <v>45157</v>
      </c>
      <c r="B232" s="27" t="s">
        <v>41</v>
      </c>
      <c r="C232" s="18"/>
      <c r="D232" s="32" t="s">
        <v>9</v>
      </c>
      <c r="E232" s="61"/>
      <c r="F232" s="67" t="s">
        <v>169</v>
      </c>
      <c r="G232" s="67"/>
      <c r="H232" s="9"/>
      <c r="I232" s="77"/>
      <c r="J232" s="52" t="s">
        <v>42</v>
      </c>
      <c r="K232" s="78"/>
      <c r="L232" s="79"/>
      <c r="M232" s="80"/>
      <c r="N232" s="79"/>
      <c r="O232" s="82"/>
      <c r="P232" s="79"/>
      <c r="Q232" s="79"/>
      <c r="R232" s="84"/>
      <c r="S232" s="192"/>
      <c r="Y232" s="2"/>
      <c r="Z232" s="32"/>
      <c r="AA232" s="443"/>
      <c r="AB232" s="453">
        <v>45157</v>
      </c>
    </row>
    <row r="233" spans="1:28" ht="15.75" thickBot="1" x14ac:dyDescent="0.3">
      <c r="A233" s="193">
        <v>45158</v>
      </c>
      <c r="B233" s="28" t="s">
        <v>43</v>
      </c>
      <c r="C233" s="21"/>
      <c r="D233" s="33" t="s">
        <v>10</v>
      </c>
      <c r="E233" s="62"/>
      <c r="F233" s="68" t="s">
        <v>169</v>
      </c>
      <c r="G233" s="68"/>
      <c r="H233" s="10"/>
      <c r="I233" s="85"/>
      <c r="J233" s="53"/>
      <c r="K233" s="86" t="s">
        <v>42</v>
      </c>
      <c r="L233" s="87"/>
      <c r="M233" s="88"/>
      <c r="N233" s="87"/>
      <c r="O233" s="90"/>
      <c r="P233" s="87"/>
      <c r="Q233" s="87"/>
      <c r="R233" s="92"/>
      <c r="S233" s="194"/>
      <c r="Y233" s="2"/>
      <c r="Z233" s="33"/>
      <c r="AA233" s="444"/>
      <c r="AB233" s="454">
        <v>45158</v>
      </c>
    </row>
    <row r="234" spans="1:28" x14ac:dyDescent="0.25">
      <c r="A234" s="189">
        <v>45159</v>
      </c>
      <c r="B234" s="26" t="s">
        <v>28</v>
      </c>
      <c r="C234" s="17"/>
      <c r="D234" s="31" t="s">
        <v>11</v>
      </c>
      <c r="E234" s="4">
        <v>3</v>
      </c>
      <c r="F234" s="42" t="s">
        <v>34</v>
      </c>
      <c r="G234" s="46" t="s">
        <v>22</v>
      </c>
      <c r="H234" s="66"/>
      <c r="I234" s="69" t="s">
        <v>49</v>
      </c>
      <c r="J234" s="51" t="s">
        <v>21</v>
      </c>
      <c r="K234" s="70" t="s">
        <v>23</v>
      </c>
      <c r="L234" s="93" t="s">
        <v>23</v>
      </c>
      <c r="M234" s="72" t="s">
        <v>20</v>
      </c>
      <c r="N234" s="73" t="s">
        <v>19</v>
      </c>
      <c r="O234" s="74" t="s">
        <v>37</v>
      </c>
      <c r="P234" s="94" t="s">
        <v>23</v>
      </c>
      <c r="Q234" s="71"/>
      <c r="R234" s="71"/>
      <c r="S234" s="195"/>
      <c r="U234" s="2">
        <f>COUNTIF(F234:S234,"POD 1")</f>
        <v>1</v>
      </c>
      <c r="V234" s="2">
        <f>COUNTIF(F234:S234,"POD 2")</f>
        <v>1</v>
      </c>
      <c r="W234" s="2">
        <f>COUNTIF(F234:S234,"Back-up")</f>
        <v>1</v>
      </c>
      <c r="X234" s="2">
        <f>COUNTIF(F234:S234,"Outreach")+COUNTIF(F234:S234,"Outreach/QF")</f>
        <v>1</v>
      </c>
      <c r="Y234" s="2">
        <f>COUNTIF(F234:S234,"CST")</f>
        <v>3</v>
      </c>
      <c r="Z234" s="438"/>
      <c r="AA234" s="443"/>
      <c r="AB234" s="452">
        <v>45159</v>
      </c>
    </row>
    <row r="235" spans="1:28" ht="15.75" thickBot="1" x14ac:dyDescent="0.3">
      <c r="A235" s="191">
        <v>45160</v>
      </c>
      <c r="B235" s="27" t="s">
        <v>45</v>
      </c>
      <c r="C235" s="18"/>
      <c r="D235" s="32" t="s">
        <v>6</v>
      </c>
      <c r="E235" s="4"/>
      <c r="F235" s="43" t="s">
        <v>21</v>
      </c>
      <c r="G235" s="47" t="s">
        <v>22</v>
      </c>
      <c r="H235" s="67"/>
      <c r="I235" s="77" t="s">
        <v>49</v>
      </c>
      <c r="J235" s="52" t="s">
        <v>23</v>
      </c>
      <c r="K235" s="78" t="s">
        <v>34</v>
      </c>
      <c r="L235" s="95" t="s">
        <v>23</v>
      </c>
      <c r="M235" s="80" t="s">
        <v>20</v>
      </c>
      <c r="N235" s="81" t="s">
        <v>34</v>
      </c>
      <c r="O235" s="82" t="s">
        <v>37</v>
      </c>
      <c r="P235" s="96" t="s">
        <v>19</v>
      </c>
      <c r="Q235" s="79"/>
      <c r="R235" s="79"/>
      <c r="S235" s="196"/>
      <c r="U235" s="2">
        <f>COUNTIF(F235:S235,"POD 1")</f>
        <v>1</v>
      </c>
      <c r="V235" s="2">
        <f>COUNTIF(F235:S235,"POD 2")</f>
        <v>1</v>
      </c>
      <c r="W235" s="2">
        <f>COUNTIF(F235:S235,"Back-up")</f>
        <v>1</v>
      </c>
      <c r="X235" s="2">
        <f>COUNTIF(F235:S235,"Outreach")+COUNTIF(F235:S235,"Outreach/QF")</f>
        <v>1</v>
      </c>
      <c r="Y235" s="2">
        <f>COUNTIF(F235:S235,"CST")</f>
        <v>2</v>
      </c>
      <c r="Z235" s="437"/>
      <c r="AA235" s="443"/>
      <c r="AB235" s="453">
        <v>45160</v>
      </c>
    </row>
    <row r="236" spans="1:28" ht="16.5" thickTop="1" thickBot="1" x14ac:dyDescent="0.3">
      <c r="A236" s="191">
        <v>45161</v>
      </c>
      <c r="B236" s="27" t="s">
        <v>35</v>
      </c>
      <c r="C236" s="18"/>
      <c r="D236" s="32" t="s">
        <v>15</v>
      </c>
      <c r="E236" s="4"/>
      <c r="F236" s="43" t="s">
        <v>171</v>
      </c>
      <c r="G236" s="47" t="s">
        <v>20</v>
      </c>
      <c r="H236" s="67"/>
      <c r="I236" s="77" t="s">
        <v>49</v>
      </c>
      <c r="J236" s="52" t="s">
        <v>172</v>
      </c>
      <c r="K236" s="78" t="s">
        <v>21</v>
      </c>
      <c r="L236" s="95" t="s">
        <v>34</v>
      </c>
      <c r="M236" s="80" t="s">
        <v>34</v>
      </c>
      <c r="N236" s="81" t="s">
        <v>19</v>
      </c>
      <c r="O236" s="82" t="s">
        <v>37</v>
      </c>
      <c r="P236" s="96" t="s">
        <v>22</v>
      </c>
      <c r="Q236" s="79"/>
      <c r="R236" s="79"/>
      <c r="S236" s="196"/>
      <c r="U236" s="2">
        <f>COUNTIF(F236:S236,"POD 1")</f>
        <v>1</v>
      </c>
      <c r="V236" s="2">
        <f>COUNTIF(F236:S236,"POD 2")</f>
        <v>1</v>
      </c>
      <c r="W236" s="2">
        <f>COUNTIF(F236:S236,"Back-up")</f>
        <v>1</v>
      </c>
      <c r="X236" s="2">
        <f>COUNTIF(F236:S236,"Outreach")+COUNTIF(F236:S236,"Outreach/QF")</f>
        <v>1</v>
      </c>
      <c r="Y236" s="2">
        <f>COUNTIF(F236:S236,"CST")</f>
        <v>0</v>
      </c>
      <c r="Z236" s="439" t="s">
        <v>17</v>
      </c>
      <c r="AA236" s="443"/>
      <c r="AB236" s="453">
        <v>45161</v>
      </c>
    </row>
    <row r="237" spans="1:28" ht="15.75" thickTop="1" x14ac:dyDescent="0.25">
      <c r="A237" s="191">
        <v>45162</v>
      </c>
      <c r="B237" s="27" t="s">
        <v>46</v>
      </c>
      <c r="C237" s="18"/>
      <c r="D237" s="32" t="s">
        <v>11</v>
      </c>
      <c r="E237" s="4"/>
      <c r="F237" s="43" t="s">
        <v>23</v>
      </c>
      <c r="G237" s="47" t="s">
        <v>34</v>
      </c>
      <c r="H237" s="67"/>
      <c r="I237" s="79"/>
      <c r="J237" s="52" t="s">
        <v>23</v>
      </c>
      <c r="K237" s="78" t="s">
        <v>21</v>
      </c>
      <c r="L237" s="95" t="s">
        <v>22</v>
      </c>
      <c r="M237" s="80" t="s">
        <v>20</v>
      </c>
      <c r="N237" s="81" t="s">
        <v>19</v>
      </c>
      <c r="O237" s="82" t="s">
        <v>37</v>
      </c>
      <c r="P237" s="96" t="s">
        <v>23</v>
      </c>
      <c r="Q237" s="79"/>
      <c r="R237" s="79"/>
      <c r="S237" s="196"/>
      <c r="U237" s="2">
        <f>COUNTIF(F237:S237,"POD 1")</f>
        <v>1</v>
      </c>
      <c r="V237" s="2">
        <f>COUNTIF(F237:S237,"POD 2")</f>
        <v>1</v>
      </c>
      <c r="W237" s="2">
        <f>COUNTIF(F237:S237,"Back-up")</f>
        <v>1</v>
      </c>
      <c r="X237" s="2">
        <f>COUNTIF(F237:S237,"Outreach")+COUNTIF(F237:S237,"Outreach/QF")</f>
        <v>1</v>
      </c>
      <c r="Y237" s="2">
        <f>COUNTIF(F237:S237,"CST")</f>
        <v>3</v>
      </c>
      <c r="Z237" s="31"/>
      <c r="AA237" s="443"/>
      <c r="AB237" s="453">
        <v>45162</v>
      </c>
    </row>
    <row r="238" spans="1:28" x14ac:dyDescent="0.25">
      <c r="A238" s="191">
        <v>45163</v>
      </c>
      <c r="B238" s="27" t="s">
        <v>40</v>
      </c>
      <c r="C238" s="18"/>
      <c r="D238" s="32" t="s">
        <v>6</v>
      </c>
      <c r="E238" s="4"/>
      <c r="F238" s="43" t="s">
        <v>21</v>
      </c>
      <c r="G238" s="47" t="s">
        <v>22</v>
      </c>
      <c r="H238" s="67"/>
      <c r="I238" s="79"/>
      <c r="J238" s="52" t="s">
        <v>34</v>
      </c>
      <c r="K238" s="78" t="s">
        <v>37</v>
      </c>
      <c r="L238" s="95" t="s">
        <v>23</v>
      </c>
      <c r="M238" s="80" t="s">
        <v>20</v>
      </c>
      <c r="N238" s="81" t="s">
        <v>19</v>
      </c>
      <c r="O238" s="82" t="s">
        <v>34</v>
      </c>
      <c r="P238" s="96" t="s">
        <v>34</v>
      </c>
      <c r="Q238" s="79"/>
      <c r="R238" s="79"/>
      <c r="S238" s="196"/>
      <c r="U238" s="2">
        <f>COUNTIF(F238:S238,"POD 1")</f>
        <v>1</v>
      </c>
      <c r="V238" s="2">
        <f>COUNTIF(F238:S238,"POD 2")</f>
        <v>1</v>
      </c>
      <c r="W238" s="2">
        <f>COUNTIF(F238:S238,"Back-up")</f>
        <v>1</v>
      </c>
      <c r="X238" s="2">
        <f>COUNTIF(F238:S238,"Outreach")+COUNTIF(F238:S238,"Outreach/QF")</f>
        <v>1</v>
      </c>
      <c r="Y238" s="2">
        <f>COUNTIF(F238:S238,"CST")</f>
        <v>1</v>
      </c>
      <c r="Z238" s="32"/>
      <c r="AA238" s="443"/>
      <c r="AB238" s="453">
        <v>45163</v>
      </c>
    </row>
    <row r="239" spans="1:28" x14ac:dyDescent="0.25">
      <c r="A239" s="191">
        <v>45164</v>
      </c>
      <c r="B239" s="27" t="s">
        <v>41</v>
      </c>
      <c r="C239" s="18"/>
      <c r="D239" s="32" t="s">
        <v>12</v>
      </c>
      <c r="E239" s="4"/>
      <c r="F239" s="43"/>
      <c r="G239" s="47"/>
      <c r="H239" s="67"/>
      <c r="I239" s="79"/>
      <c r="J239" s="52"/>
      <c r="K239" s="78"/>
      <c r="L239" s="95"/>
      <c r="M239" s="80" t="s">
        <v>42</v>
      </c>
      <c r="N239" s="81"/>
      <c r="O239" s="82"/>
      <c r="P239" s="96"/>
      <c r="Q239" s="79"/>
      <c r="R239" s="79"/>
      <c r="S239" s="196"/>
      <c r="Y239" s="2"/>
      <c r="Z239" s="32"/>
      <c r="AA239" s="443"/>
      <c r="AB239" s="453">
        <v>45164</v>
      </c>
    </row>
    <row r="240" spans="1:28" ht="15.75" thickBot="1" x14ac:dyDescent="0.3">
      <c r="A240" s="193">
        <v>45165</v>
      </c>
      <c r="B240" s="28" t="s">
        <v>43</v>
      </c>
      <c r="C240" s="21"/>
      <c r="D240" s="33" t="s">
        <v>12</v>
      </c>
      <c r="E240" s="6"/>
      <c r="F240" s="44"/>
      <c r="G240" s="48"/>
      <c r="H240" s="68"/>
      <c r="I240" s="87"/>
      <c r="J240" s="53"/>
      <c r="K240" s="86"/>
      <c r="L240" s="97"/>
      <c r="M240" s="88" t="s">
        <v>42</v>
      </c>
      <c r="N240" s="89"/>
      <c r="O240" s="90"/>
      <c r="P240" s="98"/>
      <c r="Q240" s="87"/>
      <c r="R240" s="87"/>
      <c r="S240" s="197"/>
      <c r="Y240" s="2"/>
      <c r="Z240" s="33"/>
      <c r="AA240" s="444"/>
      <c r="AB240" s="454">
        <v>45165</v>
      </c>
    </row>
    <row r="241" spans="1:28" ht="15.75" thickBot="1" x14ac:dyDescent="0.3">
      <c r="A241" s="189">
        <v>45166</v>
      </c>
      <c r="B241" s="26" t="s">
        <v>28</v>
      </c>
      <c r="C241" s="17"/>
      <c r="D241" s="31" t="s">
        <v>5</v>
      </c>
      <c r="E241" s="4">
        <v>4</v>
      </c>
      <c r="F241" s="42" t="s">
        <v>22</v>
      </c>
      <c r="G241" s="66"/>
      <c r="H241" s="66"/>
      <c r="I241" s="71"/>
      <c r="J241" s="51" t="s">
        <v>19</v>
      </c>
      <c r="K241" s="71"/>
      <c r="L241" s="93" t="s">
        <v>34</v>
      </c>
      <c r="M241" s="72" t="s">
        <v>23</v>
      </c>
      <c r="N241" s="71"/>
      <c r="O241" s="74" t="s">
        <v>37</v>
      </c>
      <c r="P241" s="94" t="s">
        <v>34</v>
      </c>
      <c r="Q241" s="75" t="s">
        <v>20</v>
      </c>
      <c r="R241" s="302" t="s">
        <v>34</v>
      </c>
      <c r="S241" s="190" t="s">
        <v>21</v>
      </c>
      <c r="U241" s="2">
        <f>COUNTIF(F241:S241,"POD 1")</f>
        <v>1</v>
      </c>
      <c r="V241" s="2">
        <f>COUNTIF(F241:S241,"POD 2")</f>
        <v>1</v>
      </c>
      <c r="W241" s="2">
        <f>COUNTIF(F241:S241,"Back-up")</f>
        <v>1</v>
      </c>
      <c r="X241" s="2">
        <f>COUNTIF(F241:S241,"Outreach")+COUNTIF(F241:S241,"Outreach/QF")</f>
        <v>1</v>
      </c>
      <c r="Y241" s="2">
        <f>COUNTIF(F241:S241,"CST")</f>
        <v>1</v>
      </c>
      <c r="Z241" s="438"/>
      <c r="AA241" s="443"/>
      <c r="AB241" s="452">
        <v>45166</v>
      </c>
    </row>
    <row r="242" spans="1:28" ht="15.75" thickBot="1" x14ac:dyDescent="0.3">
      <c r="A242" s="191">
        <v>45167</v>
      </c>
      <c r="B242" s="27" t="s">
        <v>45</v>
      </c>
      <c r="C242" s="18"/>
      <c r="D242" s="32" t="s">
        <v>17</v>
      </c>
      <c r="E242" s="4"/>
      <c r="F242" s="43" t="s">
        <v>23</v>
      </c>
      <c r="G242" s="67"/>
      <c r="H242" s="67"/>
      <c r="I242" s="79"/>
      <c r="J242" s="52" t="s">
        <v>21</v>
      </c>
      <c r="K242" s="79"/>
      <c r="L242" s="95" t="s">
        <v>19</v>
      </c>
      <c r="M242" s="80" t="s">
        <v>23</v>
      </c>
      <c r="N242" s="79"/>
      <c r="O242" s="82" t="s">
        <v>34</v>
      </c>
      <c r="P242" s="96" t="s">
        <v>143</v>
      </c>
      <c r="Q242" s="83" t="s">
        <v>20</v>
      </c>
      <c r="R242" s="298" t="s">
        <v>47</v>
      </c>
      <c r="S242" s="296" t="s">
        <v>34</v>
      </c>
      <c r="U242" s="2">
        <f>COUNTIF(F242:S242,"POD 1")</f>
        <v>1</v>
      </c>
      <c r="V242" s="2">
        <f>COUNTIF(F242:S242,"POD 2")</f>
        <v>1</v>
      </c>
      <c r="W242" s="2">
        <f>COUNTIF(F242:S242,"Back-up")</f>
        <v>1</v>
      </c>
      <c r="X242" s="2">
        <f>COUNTIF(F242:S242,"Outreach")+COUNTIF(F242:S242,"Outreach/QF")</f>
        <v>1</v>
      </c>
      <c r="Y242" s="2">
        <f>COUNTIF(F242:S242,"CST")</f>
        <v>2</v>
      </c>
      <c r="Z242" s="437"/>
      <c r="AA242" s="443"/>
      <c r="AB242" s="453">
        <v>45167</v>
      </c>
    </row>
    <row r="243" spans="1:28" ht="16.5" thickTop="1" thickBot="1" x14ac:dyDescent="0.3">
      <c r="A243" s="191">
        <v>45168</v>
      </c>
      <c r="B243" s="27" t="s">
        <v>35</v>
      </c>
      <c r="C243" s="18"/>
      <c r="D243" s="32" t="s">
        <v>18</v>
      </c>
      <c r="E243" s="4"/>
      <c r="F243" s="43" t="s">
        <v>34</v>
      </c>
      <c r="G243" s="67"/>
      <c r="H243" s="67"/>
      <c r="I243" s="79"/>
      <c r="J243" s="52" t="s">
        <v>23</v>
      </c>
      <c r="K243" s="79"/>
      <c r="L243" s="95" t="s">
        <v>19</v>
      </c>
      <c r="M243" s="80" t="s">
        <v>21</v>
      </c>
      <c r="N243" s="79"/>
      <c r="O243" s="82" t="s">
        <v>37</v>
      </c>
      <c r="P243" s="96" t="s">
        <v>173</v>
      </c>
      <c r="Q243" s="83" t="s">
        <v>20</v>
      </c>
      <c r="R243" s="76" t="s">
        <v>23</v>
      </c>
      <c r="S243" s="192" t="s">
        <v>22</v>
      </c>
      <c r="U243" s="2">
        <f>COUNTIF(F243:S243,"POD 1")</f>
        <v>1</v>
      </c>
      <c r="V243" s="2">
        <f>COUNTIF(F243:S243,"POD 2")</f>
        <v>1</v>
      </c>
      <c r="W243" s="2">
        <f>COUNTIF(F243:S243,"Back-up")</f>
        <v>1</v>
      </c>
      <c r="X243" s="2">
        <f>COUNTIF(F243:S243,"Outreach")+COUNTIF(F243:S243,"Outreach/QF")</f>
        <v>1</v>
      </c>
      <c r="Y243" s="2">
        <f>COUNTIF(F243:S243,"CST")</f>
        <v>2</v>
      </c>
      <c r="Z243" s="439" t="s">
        <v>17</v>
      </c>
      <c r="AA243" s="443"/>
      <c r="AB243" s="453">
        <v>45168</v>
      </c>
    </row>
    <row r="244" spans="1:28" ht="15.75" thickTop="1" x14ac:dyDescent="0.25">
      <c r="A244" s="191">
        <v>45169</v>
      </c>
      <c r="B244" s="27" t="s">
        <v>46</v>
      </c>
      <c r="C244" s="18"/>
      <c r="D244" s="32" t="s">
        <v>5</v>
      </c>
      <c r="E244" s="4"/>
      <c r="F244" s="43" t="s">
        <v>22</v>
      </c>
      <c r="G244" s="67"/>
      <c r="H244" s="67"/>
      <c r="I244" s="79"/>
      <c r="J244" s="52" t="s">
        <v>23</v>
      </c>
      <c r="K244" s="79"/>
      <c r="L244" s="95" t="s">
        <v>19</v>
      </c>
      <c r="M244" s="80" t="s">
        <v>23</v>
      </c>
      <c r="N244" s="79"/>
      <c r="O244" s="82" t="s">
        <v>37</v>
      </c>
      <c r="P244" s="96" t="s">
        <v>173</v>
      </c>
      <c r="Q244" s="83" t="s">
        <v>34</v>
      </c>
      <c r="R244" s="84" t="s">
        <v>20</v>
      </c>
      <c r="S244" s="192" t="s">
        <v>23</v>
      </c>
      <c r="U244" s="2">
        <f>COUNTIF(F244:S244,"POD 1")</f>
        <v>1</v>
      </c>
      <c r="V244" s="2">
        <f>COUNTIF(F244:S244,"POD 2")</f>
        <v>1</v>
      </c>
      <c r="W244" s="2">
        <f>COUNTIF(F244:S244,"Back-up")</f>
        <v>0</v>
      </c>
      <c r="X244" s="2">
        <f>COUNTIF(F244:S244,"Outreach")+COUNTIF(F244:S244,"Outreach/QF")</f>
        <v>1</v>
      </c>
      <c r="Y244" s="2">
        <f>COUNTIF(F244:S244,"CST")</f>
        <v>3</v>
      </c>
      <c r="Z244" s="31"/>
      <c r="AA244" s="443"/>
      <c r="AB244" s="453">
        <v>45169</v>
      </c>
    </row>
    <row r="245" spans="1:28" x14ac:dyDescent="0.25">
      <c r="A245" s="191">
        <v>45170</v>
      </c>
      <c r="B245" s="27" t="s">
        <v>40</v>
      </c>
      <c r="C245" s="18"/>
      <c r="D245" s="32" t="s">
        <v>17</v>
      </c>
      <c r="E245" s="4"/>
      <c r="F245" s="43" t="s">
        <v>23</v>
      </c>
      <c r="G245" s="67"/>
      <c r="H245" s="67"/>
      <c r="I245" s="79"/>
      <c r="J245" s="52" t="s">
        <v>34</v>
      </c>
      <c r="K245" s="79"/>
      <c r="L245" s="95" t="s">
        <v>19</v>
      </c>
      <c r="M245" s="80" t="s">
        <v>34</v>
      </c>
      <c r="N245" s="79"/>
      <c r="O245" s="82" t="s">
        <v>23</v>
      </c>
      <c r="P245" s="96" t="s">
        <v>143</v>
      </c>
      <c r="Q245" s="83" t="s">
        <v>20</v>
      </c>
      <c r="R245" s="84" t="s">
        <v>22</v>
      </c>
      <c r="S245" s="192" t="s">
        <v>21</v>
      </c>
      <c r="U245" s="2">
        <f>COUNTIF(F245:S245,"POD 1")</f>
        <v>1</v>
      </c>
      <c r="V245" s="2">
        <f>COUNTIF(F245:S245,"POD 2")</f>
        <v>1</v>
      </c>
      <c r="W245" s="2">
        <f>COUNTIF(F245:S245,"Back-up")</f>
        <v>1</v>
      </c>
      <c r="X245" s="2">
        <f>COUNTIF(F245:S245,"Outreach")+COUNTIF(F245:S245,"Outreach/QF")</f>
        <v>1</v>
      </c>
      <c r="Y245" s="2">
        <f>COUNTIF(F245:S245,"CST")</f>
        <v>2</v>
      </c>
      <c r="Z245" s="32"/>
      <c r="AA245" s="443"/>
      <c r="AB245" s="453">
        <v>45170</v>
      </c>
    </row>
    <row r="246" spans="1:28" x14ac:dyDescent="0.25">
      <c r="A246" s="191">
        <v>45171</v>
      </c>
      <c r="B246" s="27" t="s">
        <v>41</v>
      </c>
      <c r="C246" s="18"/>
      <c r="D246" s="32" t="s">
        <v>16</v>
      </c>
      <c r="E246" s="4"/>
      <c r="F246" s="43"/>
      <c r="G246" s="67"/>
      <c r="H246" s="67"/>
      <c r="I246" s="79"/>
      <c r="J246" s="52"/>
      <c r="K246" s="79"/>
      <c r="L246" s="95"/>
      <c r="M246" s="80"/>
      <c r="N246" s="79"/>
      <c r="O246" s="82"/>
      <c r="P246" s="96"/>
      <c r="Q246" s="83" t="s">
        <v>42</v>
      </c>
      <c r="R246" s="84"/>
      <c r="S246" s="192"/>
      <c r="Y246" s="2"/>
      <c r="Z246" s="32"/>
      <c r="AA246" s="443"/>
      <c r="AB246" s="453">
        <v>45171</v>
      </c>
    </row>
    <row r="247" spans="1:28" ht="15.75" thickBot="1" x14ac:dyDescent="0.3">
      <c r="A247" s="193">
        <v>45172</v>
      </c>
      <c r="B247" s="28" t="s">
        <v>43</v>
      </c>
      <c r="C247" s="21"/>
      <c r="D247" s="33" t="s">
        <v>16</v>
      </c>
      <c r="E247" s="6"/>
      <c r="F247" s="44"/>
      <c r="G247" s="68"/>
      <c r="H247" s="68"/>
      <c r="I247" s="87"/>
      <c r="J247" s="53"/>
      <c r="K247" s="87"/>
      <c r="L247" s="97"/>
      <c r="M247" s="88"/>
      <c r="N247" s="87"/>
      <c r="O247" s="90"/>
      <c r="P247" s="98"/>
      <c r="Q247" s="91" t="s">
        <v>42</v>
      </c>
      <c r="R247" s="92"/>
      <c r="S247" s="194"/>
      <c r="Y247" s="2"/>
      <c r="Z247" s="33"/>
      <c r="AA247" s="444"/>
      <c r="AB247" s="454">
        <v>45172</v>
      </c>
    </row>
    <row r="248" spans="1:28" x14ac:dyDescent="0.25">
      <c r="A248" s="189">
        <v>45173</v>
      </c>
      <c r="B248" s="26" t="s">
        <v>28</v>
      </c>
      <c r="C248" s="281" t="s">
        <v>174</v>
      </c>
      <c r="D248" s="31" t="s">
        <v>11</v>
      </c>
      <c r="E248" s="60">
        <v>1</v>
      </c>
      <c r="F248" s="66"/>
      <c r="G248" s="46" t="s">
        <v>34</v>
      </c>
      <c r="H248" s="8" t="s">
        <v>20</v>
      </c>
      <c r="I248" s="69" t="s">
        <v>49</v>
      </c>
      <c r="J248" s="51" t="s">
        <v>21</v>
      </c>
      <c r="K248" s="71"/>
      <c r="L248" s="93" t="s">
        <v>22</v>
      </c>
      <c r="M248" s="72" t="s">
        <v>34</v>
      </c>
      <c r="N248" s="73" t="s">
        <v>34</v>
      </c>
      <c r="O248" s="74" t="s">
        <v>19</v>
      </c>
      <c r="P248" s="71"/>
      <c r="Q248" s="75" t="s">
        <v>23</v>
      </c>
      <c r="R248" s="76" t="s">
        <v>44</v>
      </c>
      <c r="S248" s="195"/>
      <c r="U248" s="2">
        <f>COUNTIF(F248:S248,"POD 1")</f>
        <v>1</v>
      </c>
      <c r="V248" s="2">
        <f>COUNTIF(F248:S248,"POD 2")</f>
        <v>1</v>
      </c>
      <c r="W248" s="2">
        <f>COUNTIF(F248:S248,"Back-up")</f>
        <v>1</v>
      </c>
      <c r="X248" s="2">
        <f>COUNTIF(F248:S248,"Outreach")+COUNTIF(F248:S248,"Outreach/QF")</f>
        <v>1</v>
      </c>
      <c r="Y248" s="2">
        <f>COUNTIF(F248:S248,"CST")</f>
        <v>1</v>
      </c>
      <c r="Z248" s="438"/>
      <c r="AA248" s="443"/>
      <c r="AB248" s="452">
        <v>45173</v>
      </c>
    </row>
    <row r="249" spans="1:28" ht="15.75" thickBot="1" x14ac:dyDescent="0.3">
      <c r="A249" s="191">
        <v>45174</v>
      </c>
      <c r="B249" s="27" t="s">
        <v>45</v>
      </c>
      <c r="C249" s="18"/>
      <c r="D249" s="32" t="s">
        <v>13</v>
      </c>
      <c r="E249" s="61"/>
      <c r="F249" s="67"/>
      <c r="G249" s="47" t="s">
        <v>21</v>
      </c>
      <c r="H249" s="9" t="s">
        <v>20</v>
      </c>
      <c r="I249" s="77" t="s">
        <v>49</v>
      </c>
      <c r="J249" s="52" t="s">
        <v>19</v>
      </c>
      <c r="K249" s="79"/>
      <c r="L249" s="95" t="s">
        <v>23</v>
      </c>
      <c r="M249" s="80" t="s">
        <v>23</v>
      </c>
      <c r="N249" s="81" t="s">
        <v>22</v>
      </c>
      <c r="O249" s="82" t="s">
        <v>34</v>
      </c>
      <c r="P249" s="79"/>
      <c r="Q249" s="83" t="s">
        <v>23</v>
      </c>
      <c r="R249" s="84" t="s">
        <v>44</v>
      </c>
      <c r="S249" s="196"/>
      <c r="U249" s="2">
        <f>COUNTIF(F249:S249,"POD 1")</f>
        <v>1</v>
      </c>
      <c r="V249" s="2">
        <f>COUNTIF(F249:S249,"POD 2")</f>
        <v>1</v>
      </c>
      <c r="W249" s="2">
        <f>COUNTIF(F249:S249,"Back-up")</f>
        <v>1</v>
      </c>
      <c r="X249" s="2">
        <f>COUNTIF(F249:S249,"Outreach")+COUNTIF(F249:S249,"Outreach/QF")</f>
        <v>1</v>
      </c>
      <c r="Y249" s="2">
        <f>COUNTIF(F249:S249,"CST")</f>
        <v>3</v>
      </c>
      <c r="Z249" s="437"/>
      <c r="AA249" s="443"/>
      <c r="AB249" s="453">
        <v>45174</v>
      </c>
    </row>
    <row r="250" spans="1:28" ht="16.5" thickTop="1" thickBot="1" x14ac:dyDescent="0.3">
      <c r="A250" s="191">
        <v>45175</v>
      </c>
      <c r="B250" s="27" t="s">
        <v>35</v>
      </c>
      <c r="C250" s="18"/>
      <c r="D250" s="32" t="s">
        <v>6</v>
      </c>
      <c r="E250" s="61"/>
      <c r="F250" s="67"/>
      <c r="G250" s="47" t="s">
        <v>175</v>
      </c>
      <c r="H250" s="9" t="s">
        <v>20</v>
      </c>
      <c r="I250" s="77" t="s">
        <v>49</v>
      </c>
      <c r="J250" s="52" t="s">
        <v>37</v>
      </c>
      <c r="K250" s="79"/>
      <c r="L250" s="95" t="s">
        <v>34</v>
      </c>
      <c r="M250" s="80" t="s">
        <v>23</v>
      </c>
      <c r="N250" s="81" t="s">
        <v>21</v>
      </c>
      <c r="O250" s="82" t="s">
        <v>19</v>
      </c>
      <c r="P250" s="79"/>
      <c r="Q250" s="83" t="s">
        <v>34</v>
      </c>
      <c r="R250" s="84" t="s">
        <v>23</v>
      </c>
      <c r="S250" s="196"/>
      <c r="U250" s="2">
        <f>COUNTIF(F250:S250,"POD 1")</f>
        <v>1</v>
      </c>
      <c r="V250" s="2">
        <f>COUNTIF(F250:S250,"POD 2")</f>
        <v>1</v>
      </c>
      <c r="W250" s="2">
        <f>COUNTIF(F250:S250,"Back-up")</f>
        <v>1</v>
      </c>
      <c r="X250" s="2">
        <f>COUNTIF(F250:S250,"Outreach")+COUNTIF(F250:S250,"Outreach/QF")</f>
        <v>0</v>
      </c>
      <c r="Y250" s="2">
        <f>COUNTIF(F250:S250,"CST")</f>
        <v>2</v>
      </c>
      <c r="Z250" s="439" t="s">
        <v>13</v>
      </c>
      <c r="AA250" s="443"/>
      <c r="AB250" s="453">
        <v>45175</v>
      </c>
    </row>
    <row r="251" spans="1:28" ht="15.75" thickTop="1" x14ac:dyDescent="0.25">
      <c r="A251" s="191">
        <v>45176</v>
      </c>
      <c r="B251" s="29" t="s">
        <v>46</v>
      </c>
      <c r="C251" s="18"/>
      <c r="D251" s="32" t="s">
        <v>11</v>
      </c>
      <c r="E251" s="61"/>
      <c r="F251" s="67"/>
      <c r="G251" s="47" t="s">
        <v>23</v>
      </c>
      <c r="H251" s="9" t="s">
        <v>34</v>
      </c>
      <c r="I251" s="79"/>
      <c r="J251" s="52" t="s">
        <v>37</v>
      </c>
      <c r="K251" s="79"/>
      <c r="L251" s="95" t="s">
        <v>22</v>
      </c>
      <c r="M251" s="80" t="s">
        <v>21</v>
      </c>
      <c r="N251" s="81" t="s">
        <v>20</v>
      </c>
      <c r="O251" s="82" t="s">
        <v>19</v>
      </c>
      <c r="P251" s="79"/>
      <c r="Q251" s="83" t="s">
        <v>23</v>
      </c>
      <c r="R251" s="84" t="s">
        <v>34</v>
      </c>
      <c r="S251" s="196"/>
      <c r="U251" s="2">
        <f>COUNTIF(F251:S251,"POD 1")</f>
        <v>1</v>
      </c>
      <c r="V251" s="2">
        <f>COUNTIF(F251:S251,"POD 2")</f>
        <v>1</v>
      </c>
      <c r="W251" s="2">
        <f>COUNTIF(F251:S251,"Back-up")</f>
        <v>1</v>
      </c>
      <c r="X251" s="2">
        <f>COUNTIF(F251:S251,"Outreach")+COUNTIF(F251:S251,"Outreach/QF")</f>
        <v>1</v>
      </c>
      <c r="Y251" s="2">
        <f>COUNTIF(F251:S251,"CST")</f>
        <v>2</v>
      </c>
      <c r="Z251" s="31"/>
      <c r="AA251" s="443"/>
      <c r="AB251" s="453">
        <v>45176</v>
      </c>
    </row>
    <row r="252" spans="1:28" x14ac:dyDescent="0.25">
      <c r="A252" s="191">
        <v>45177</v>
      </c>
      <c r="B252" s="27" t="s">
        <v>40</v>
      </c>
      <c r="C252" s="18"/>
      <c r="D252" s="32" t="s">
        <v>13</v>
      </c>
      <c r="E252" s="61"/>
      <c r="F252" s="67"/>
      <c r="G252" s="47" t="s">
        <v>21</v>
      </c>
      <c r="H252" s="9" t="s">
        <v>20</v>
      </c>
      <c r="I252" s="79"/>
      <c r="J252" s="52" t="s">
        <v>34</v>
      </c>
      <c r="K252" s="79"/>
      <c r="L252" s="95" t="s">
        <v>23</v>
      </c>
      <c r="M252" s="80" t="s">
        <v>23</v>
      </c>
      <c r="N252" s="81" t="s">
        <v>22</v>
      </c>
      <c r="O252" s="82" t="s">
        <v>19</v>
      </c>
      <c r="P252" s="79"/>
      <c r="Q252" s="83" t="s">
        <v>23</v>
      </c>
      <c r="R252" s="84" t="s">
        <v>23</v>
      </c>
      <c r="S252" s="196"/>
      <c r="U252" s="2">
        <f>COUNTIF(F252:S252,"POD 1")</f>
        <v>1</v>
      </c>
      <c r="V252" s="2">
        <f>COUNTIF(F252:S252,"POD 2")</f>
        <v>1</v>
      </c>
      <c r="W252" s="2">
        <f>COUNTIF(F252:S252,"Back-up")</f>
        <v>1</v>
      </c>
      <c r="X252" s="2">
        <f>COUNTIF(F252:S252,"Outreach")+COUNTIF(F252:S252,"Outreach/QF")</f>
        <v>1</v>
      </c>
      <c r="Y252" s="2">
        <f>COUNTIF(F252:S252,"CST")</f>
        <v>4</v>
      </c>
      <c r="Z252" s="32"/>
      <c r="AA252" s="443"/>
      <c r="AB252" s="453">
        <v>45177</v>
      </c>
    </row>
    <row r="253" spans="1:28" x14ac:dyDescent="0.25">
      <c r="A253" s="191">
        <v>45178</v>
      </c>
      <c r="B253" s="27" t="s">
        <v>41</v>
      </c>
      <c r="C253" s="18"/>
      <c r="D253" s="32" t="s">
        <v>7</v>
      </c>
      <c r="E253" s="61"/>
      <c r="F253" s="67"/>
      <c r="G253" s="47"/>
      <c r="H253" s="9" t="s">
        <v>42</v>
      </c>
      <c r="I253" s="79"/>
      <c r="J253" s="52"/>
      <c r="K253" s="79"/>
      <c r="L253" s="95"/>
      <c r="M253" s="80"/>
      <c r="N253" s="81"/>
      <c r="O253" s="82"/>
      <c r="P253" s="79"/>
      <c r="Q253" s="83"/>
      <c r="R253" s="84"/>
      <c r="S253" s="196"/>
      <c r="Y253" s="2"/>
      <c r="Z253" s="32"/>
      <c r="AA253" s="443"/>
      <c r="AB253" s="453">
        <v>45178</v>
      </c>
    </row>
    <row r="254" spans="1:28" ht="15.75" thickBot="1" x14ac:dyDescent="0.3">
      <c r="A254" s="193">
        <v>45179</v>
      </c>
      <c r="B254" s="28" t="s">
        <v>43</v>
      </c>
      <c r="C254" s="21"/>
      <c r="D254" s="33" t="s">
        <v>7</v>
      </c>
      <c r="E254" s="62"/>
      <c r="F254" s="68"/>
      <c r="G254" s="48"/>
      <c r="H254" s="10" t="s">
        <v>42</v>
      </c>
      <c r="I254" s="87"/>
      <c r="J254" s="53"/>
      <c r="K254" s="87"/>
      <c r="L254" s="97"/>
      <c r="M254" s="88"/>
      <c r="N254" s="89"/>
      <c r="O254" s="90"/>
      <c r="P254" s="87"/>
      <c r="Q254" s="91"/>
      <c r="R254" s="92"/>
      <c r="S254" s="197"/>
      <c r="Y254" s="2"/>
      <c r="Z254" s="33"/>
      <c r="AA254" s="444"/>
      <c r="AB254" s="454">
        <v>45179</v>
      </c>
    </row>
    <row r="255" spans="1:28" x14ac:dyDescent="0.25">
      <c r="A255" s="189">
        <v>45180</v>
      </c>
      <c r="B255" s="26" t="s">
        <v>28</v>
      </c>
      <c r="C255" s="17"/>
      <c r="D255" s="31" t="s">
        <v>8</v>
      </c>
      <c r="E255" s="60">
        <v>2</v>
      </c>
      <c r="F255" s="66"/>
      <c r="G255" s="66"/>
      <c r="H255" s="8" t="s">
        <v>37</v>
      </c>
      <c r="I255" s="69" t="s">
        <v>22</v>
      </c>
      <c r="J255" s="51" t="s">
        <v>37</v>
      </c>
      <c r="K255" s="70" t="s">
        <v>21</v>
      </c>
      <c r="L255" s="71"/>
      <c r="M255" s="72" t="s">
        <v>34</v>
      </c>
      <c r="N255" s="71"/>
      <c r="O255" s="74" t="s">
        <v>34</v>
      </c>
      <c r="P255" s="71"/>
      <c r="Q255" s="71"/>
      <c r="R255" s="76" t="s">
        <v>19</v>
      </c>
      <c r="S255" s="190" t="s">
        <v>20</v>
      </c>
      <c r="U255" s="2">
        <f>COUNTIF(F255:S255,"POD 1")</f>
        <v>1</v>
      </c>
      <c r="V255" s="2">
        <f>COUNTIF(F255:S255,"POD 2")</f>
        <v>1</v>
      </c>
      <c r="W255" s="2">
        <f>COUNTIF(F255:S255,"Back-up")</f>
        <v>1</v>
      </c>
      <c r="X255" s="2">
        <f>COUNTIF(F255:S255,"Outreach")+COUNTIF(F255:S255,"Outreach/QF")</f>
        <v>1</v>
      </c>
      <c r="Y255" s="2">
        <f>COUNTIF(F255:S255,"CST")</f>
        <v>0</v>
      </c>
      <c r="Z255" s="438"/>
      <c r="AA255" s="443"/>
      <c r="AB255" s="452">
        <v>45180</v>
      </c>
    </row>
    <row r="256" spans="1:28" ht="15.75" thickBot="1" x14ac:dyDescent="0.3">
      <c r="A256" s="191">
        <v>45181</v>
      </c>
      <c r="B256" s="27" t="s">
        <v>45</v>
      </c>
      <c r="C256" s="18"/>
      <c r="D256" s="32" t="s">
        <v>12</v>
      </c>
      <c r="E256" s="61"/>
      <c r="F256" s="67"/>
      <c r="G256" s="67"/>
      <c r="H256" s="9" t="s">
        <v>37</v>
      </c>
      <c r="I256" s="77" t="s">
        <v>23</v>
      </c>
      <c r="J256" s="52" t="s">
        <v>37</v>
      </c>
      <c r="K256" s="288" t="s">
        <v>23</v>
      </c>
      <c r="L256" s="79"/>
      <c r="M256" s="80" t="s">
        <v>22</v>
      </c>
      <c r="N256" s="79"/>
      <c r="O256" s="82" t="s">
        <v>21</v>
      </c>
      <c r="P256" s="79"/>
      <c r="Q256" s="79"/>
      <c r="R256" s="84" t="s">
        <v>19</v>
      </c>
      <c r="S256" s="192" t="s">
        <v>20</v>
      </c>
      <c r="U256" s="2">
        <f>COUNTIF(F256:S256,"POD 1")</f>
        <v>1</v>
      </c>
      <c r="V256" s="2">
        <f>COUNTIF(F256:S256,"POD 2")</f>
        <v>1</v>
      </c>
      <c r="W256" s="2">
        <f>COUNTIF(F256:S256,"Back-up")</f>
        <v>1</v>
      </c>
      <c r="X256" s="2">
        <f>COUNTIF(F256:S256,"Outreach")+COUNTIF(F256:S256,"Outreach/QF")</f>
        <v>1</v>
      </c>
      <c r="Y256" s="2">
        <f>COUNTIF(F256:S256,"CST")</f>
        <v>2</v>
      </c>
      <c r="Z256" s="437"/>
      <c r="AA256" s="443"/>
      <c r="AB256" s="453">
        <v>45181</v>
      </c>
    </row>
    <row r="257" spans="1:28" ht="16.5" thickTop="1" thickBot="1" x14ac:dyDescent="0.3">
      <c r="A257" s="191">
        <v>45182</v>
      </c>
      <c r="B257" s="27" t="s">
        <v>35</v>
      </c>
      <c r="C257" s="18"/>
      <c r="D257" s="32" t="s">
        <v>10</v>
      </c>
      <c r="E257" s="61"/>
      <c r="F257" s="67"/>
      <c r="G257" s="67"/>
      <c r="H257" s="9" t="s">
        <v>37</v>
      </c>
      <c r="I257" s="77" t="s">
        <v>34</v>
      </c>
      <c r="J257" s="286" t="s">
        <v>37</v>
      </c>
      <c r="K257" s="289" t="s">
        <v>47</v>
      </c>
      <c r="L257" s="287"/>
      <c r="M257" s="80" t="s">
        <v>23</v>
      </c>
      <c r="N257" s="79"/>
      <c r="O257" s="82" t="s">
        <v>21</v>
      </c>
      <c r="P257" s="79"/>
      <c r="Q257" s="79"/>
      <c r="R257" s="84" t="s">
        <v>19</v>
      </c>
      <c r="S257" s="192" t="s">
        <v>20</v>
      </c>
      <c r="U257" s="2">
        <f>COUNTIF(F257:S257,"POD 1")</f>
        <v>1</v>
      </c>
      <c r="V257" s="2">
        <f>COUNTIF(F257:S257,"POD 2")</f>
        <v>1</v>
      </c>
      <c r="W257" s="2">
        <f>COUNTIF(F257:S257,"Back-up")</f>
        <v>1</v>
      </c>
      <c r="X257" s="2">
        <f>COUNTIF(F257:S257,"Outreach")+COUNTIF(F257:S257,"Outreach/QF")</f>
        <v>1</v>
      </c>
      <c r="Y257" s="2">
        <f>COUNTIF(F257:S257,"CST")</f>
        <v>1</v>
      </c>
      <c r="Z257" s="439" t="s">
        <v>12</v>
      </c>
      <c r="AA257" s="443"/>
      <c r="AB257" s="453">
        <v>45182</v>
      </c>
    </row>
    <row r="258" spans="1:28" x14ac:dyDescent="0.25">
      <c r="A258" s="191">
        <v>45183</v>
      </c>
      <c r="B258" s="27" t="s">
        <v>46</v>
      </c>
      <c r="C258" s="18"/>
      <c r="D258" s="32" t="s">
        <v>8</v>
      </c>
      <c r="E258" s="61"/>
      <c r="F258" s="67"/>
      <c r="G258" s="67"/>
      <c r="H258" s="9" t="s">
        <v>37</v>
      </c>
      <c r="I258" s="77" t="s">
        <v>22</v>
      </c>
      <c r="J258" s="52" t="s">
        <v>37</v>
      </c>
      <c r="K258" s="70" t="s">
        <v>19</v>
      </c>
      <c r="L258" s="79"/>
      <c r="M258" s="80" t="s">
        <v>20</v>
      </c>
      <c r="N258" s="79"/>
      <c r="O258" s="82" t="s">
        <v>21</v>
      </c>
      <c r="P258" s="79"/>
      <c r="Q258" s="79"/>
      <c r="R258" s="84" t="s">
        <v>34</v>
      </c>
      <c r="S258" s="192" t="s">
        <v>34</v>
      </c>
      <c r="U258" s="2">
        <f>COUNTIF(F258:S258,"POD 1")</f>
        <v>1</v>
      </c>
      <c r="V258" s="2">
        <f>COUNTIF(F258:S258,"POD 2")</f>
        <v>1</v>
      </c>
      <c r="W258" s="2">
        <f>COUNTIF(F258:S258,"Back-up")</f>
        <v>1</v>
      </c>
      <c r="X258" s="2">
        <f>COUNTIF(F258:S258,"Outreach")+COUNTIF(F258:S258,"Outreach/QF")</f>
        <v>1</v>
      </c>
      <c r="Y258" s="2">
        <f>COUNTIF(F258:S258,"CST")</f>
        <v>0</v>
      </c>
      <c r="Z258" s="31"/>
      <c r="AA258" s="443"/>
      <c r="AB258" s="453">
        <v>45183</v>
      </c>
    </row>
    <row r="259" spans="1:28" x14ac:dyDescent="0.25">
      <c r="A259" s="191">
        <v>45184</v>
      </c>
      <c r="B259" s="27" t="s">
        <v>40</v>
      </c>
      <c r="C259" s="18"/>
      <c r="D259" s="32" t="s">
        <v>12</v>
      </c>
      <c r="E259" s="61"/>
      <c r="F259" s="67"/>
      <c r="G259" s="67"/>
      <c r="H259" s="9" t="s">
        <v>34</v>
      </c>
      <c r="I259" s="77" t="s">
        <v>23</v>
      </c>
      <c r="J259" s="52" t="s">
        <v>34</v>
      </c>
      <c r="K259" s="78" t="s">
        <v>34</v>
      </c>
      <c r="L259" s="79"/>
      <c r="M259" s="80" t="s">
        <v>22</v>
      </c>
      <c r="N259" s="79"/>
      <c r="O259" s="82" t="s">
        <v>176</v>
      </c>
      <c r="P259" s="79"/>
      <c r="Q259" s="79"/>
      <c r="R259" s="84" t="s">
        <v>19</v>
      </c>
      <c r="S259" s="192" t="s">
        <v>20</v>
      </c>
      <c r="U259" s="2">
        <f>COUNTIF(F259:S259,"POD 1")</f>
        <v>1</v>
      </c>
      <c r="V259" s="2">
        <f>COUNTIF(F259:S259,"POD 2")</f>
        <v>1</v>
      </c>
      <c r="W259" s="2">
        <f>COUNTIF(F259:S259,"Back-up")</f>
        <v>0</v>
      </c>
      <c r="X259" s="2">
        <f>COUNTIF(F259:S259,"Outreach")+COUNTIF(F259:S259,"Outreach/QF")</f>
        <v>1</v>
      </c>
      <c r="Y259" s="2">
        <f>COUNTIF(F259:S259,"CST")</f>
        <v>1</v>
      </c>
      <c r="Z259" s="32"/>
      <c r="AA259" s="443"/>
      <c r="AB259" s="453">
        <v>45184</v>
      </c>
    </row>
    <row r="260" spans="1:28" x14ac:dyDescent="0.25">
      <c r="A260" s="191">
        <v>45185</v>
      </c>
      <c r="B260" s="27" t="s">
        <v>41</v>
      </c>
      <c r="C260" s="18"/>
      <c r="D260" s="32" t="s">
        <v>18</v>
      </c>
      <c r="E260" s="61"/>
      <c r="F260" s="67"/>
      <c r="G260" s="67"/>
      <c r="H260" s="9"/>
      <c r="I260" s="77"/>
      <c r="J260" s="52"/>
      <c r="K260" s="78"/>
      <c r="L260" s="79"/>
      <c r="M260" s="80"/>
      <c r="N260" s="79"/>
      <c r="O260" s="82"/>
      <c r="P260" s="79"/>
      <c r="Q260" s="79"/>
      <c r="R260" s="84"/>
      <c r="S260" s="192" t="s">
        <v>42</v>
      </c>
      <c r="Y260" s="2"/>
      <c r="Z260" s="32"/>
      <c r="AA260" s="443"/>
      <c r="AB260" s="453">
        <v>45185</v>
      </c>
    </row>
    <row r="261" spans="1:28" ht="15.75" thickBot="1" x14ac:dyDescent="0.3">
      <c r="A261" s="193">
        <v>45186</v>
      </c>
      <c r="B261" s="28" t="s">
        <v>43</v>
      </c>
      <c r="C261" s="21"/>
      <c r="D261" s="33" t="s">
        <v>18</v>
      </c>
      <c r="E261" s="62"/>
      <c r="F261" s="68"/>
      <c r="G261" s="68"/>
      <c r="H261" s="10"/>
      <c r="I261" s="85"/>
      <c r="J261" s="53"/>
      <c r="K261" s="86"/>
      <c r="L261" s="87"/>
      <c r="M261" s="88"/>
      <c r="N261" s="87"/>
      <c r="O261" s="90"/>
      <c r="P261" s="87"/>
      <c r="Q261" s="87"/>
      <c r="R261" s="92"/>
      <c r="S261" s="194" t="s">
        <v>42</v>
      </c>
      <c r="Y261" s="2"/>
      <c r="Z261" s="33"/>
      <c r="AA261" s="444"/>
      <c r="AB261" s="454">
        <v>45186</v>
      </c>
    </row>
    <row r="262" spans="1:28" ht="15.75" thickBot="1" x14ac:dyDescent="0.3">
      <c r="A262" s="189">
        <v>45187</v>
      </c>
      <c r="B262" s="26" t="s">
        <v>28</v>
      </c>
      <c r="C262" s="17"/>
      <c r="D262" s="31" t="s">
        <v>11</v>
      </c>
      <c r="E262" s="4">
        <v>3</v>
      </c>
      <c r="F262" s="42" t="s">
        <v>20</v>
      </c>
      <c r="G262" s="46" t="s">
        <v>34</v>
      </c>
      <c r="H262" s="66"/>
      <c r="I262" s="69" t="s">
        <v>49</v>
      </c>
      <c r="J262" s="51" t="s">
        <v>37</v>
      </c>
      <c r="K262" s="70" t="s">
        <v>21</v>
      </c>
      <c r="L262" s="322" t="s">
        <v>22</v>
      </c>
      <c r="M262" s="72" t="s">
        <v>37</v>
      </c>
      <c r="N262" s="73" t="s">
        <v>19</v>
      </c>
      <c r="O262" s="74" t="s">
        <v>23</v>
      </c>
      <c r="P262" s="94" t="s">
        <v>155</v>
      </c>
      <c r="Q262" s="71"/>
      <c r="R262" s="71"/>
      <c r="S262" s="195"/>
      <c r="U262" s="2">
        <f>COUNTIF(F262:S262,"POD 1")</f>
        <v>1</v>
      </c>
      <c r="V262" s="2">
        <f>COUNTIF(F262:S262,"POD 2")</f>
        <v>1</v>
      </c>
      <c r="W262" s="2">
        <f>COUNTIF(F262:S262,"Back-up")</f>
        <v>1</v>
      </c>
      <c r="X262" s="2">
        <f>COUNTIF(F262:S262,"Outreach")+COUNTIF(F262:S262,"Outreach/QF")</f>
        <v>1</v>
      </c>
      <c r="Y262" s="2">
        <f>COUNTIF(F262:S262,"CST")</f>
        <v>1</v>
      </c>
      <c r="Z262" s="438"/>
      <c r="AA262" s="443"/>
      <c r="AB262" s="452">
        <v>45187</v>
      </c>
    </row>
    <row r="263" spans="1:28" ht="16.5" thickTop="1" thickBot="1" x14ac:dyDescent="0.3">
      <c r="A263" s="191">
        <v>45188</v>
      </c>
      <c r="B263" s="27" t="s">
        <v>45</v>
      </c>
      <c r="C263" s="14" t="s">
        <v>60</v>
      </c>
      <c r="D263" s="32" t="s">
        <v>12</v>
      </c>
      <c r="E263" s="4"/>
      <c r="F263" s="43" t="s">
        <v>20</v>
      </c>
      <c r="G263" s="47" t="s">
        <v>37</v>
      </c>
      <c r="H263" s="67"/>
      <c r="I263" s="77" t="s">
        <v>49</v>
      </c>
      <c r="J263" s="52" t="s">
        <v>37</v>
      </c>
      <c r="K263" s="78" t="s">
        <v>34</v>
      </c>
      <c r="L263" s="324" t="s">
        <v>23</v>
      </c>
      <c r="M263" s="323" t="s">
        <v>19</v>
      </c>
      <c r="N263" s="81" t="s">
        <v>34</v>
      </c>
      <c r="O263" s="82" t="s">
        <v>22</v>
      </c>
      <c r="P263" s="96" t="s">
        <v>155</v>
      </c>
      <c r="Q263" s="79"/>
      <c r="R263" s="79"/>
      <c r="S263" s="196"/>
      <c r="U263" s="2">
        <f>COUNTIF(F263:S263,"POD 1")</f>
        <v>1</v>
      </c>
      <c r="V263" s="2">
        <f>COUNTIF(F263:S263,"POD 2")</f>
        <v>1</v>
      </c>
      <c r="W263" s="2">
        <f>COUNTIF(F263:S263,"Back-up")</f>
        <v>0</v>
      </c>
      <c r="X263" s="2">
        <f>COUNTIF(F263:S263,"Outreach")+COUNTIF(F263:S263,"Outreach/QF")</f>
        <v>1</v>
      </c>
      <c r="Y263" s="2">
        <f>COUNTIF(F263:S263,"CST")</f>
        <v>1</v>
      </c>
      <c r="Z263" s="437"/>
      <c r="AA263" s="443" t="s">
        <v>11</v>
      </c>
      <c r="AB263" s="453">
        <v>45188</v>
      </c>
    </row>
    <row r="264" spans="1:28" ht="16.5" thickTop="1" thickBot="1" x14ac:dyDescent="0.3">
      <c r="A264" s="191">
        <v>45189</v>
      </c>
      <c r="B264" s="27" t="s">
        <v>35</v>
      </c>
      <c r="C264" s="14" t="s">
        <v>60</v>
      </c>
      <c r="D264" s="32" t="s">
        <v>13</v>
      </c>
      <c r="E264" s="4"/>
      <c r="F264" s="43" t="s">
        <v>20</v>
      </c>
      <c r="G264" s="47" t="s">
        <v>37</v>
      </c>
      <c r="H264" s="67"/>
      <c r="I264" s="77" t="s">
        <v>49</v>
      </c>
      <c r="J264" s="52" t="s">
        <v>37</v>
      </c>
      <c r="K264" s="78" t="s">
        <v>21</v>
      </c>
      <c r="L264" s="93" t="s">
        <v>34</v>
      </c>
      <c r="M264" s="80" t="s">
        <v>22</v>
      </c>
      <c r="N264" s="81" t="s">
        <v>19</v>
      </c>
      <c r="O264" s="82" t="s">
        <v>177</v>
      </c>
      <c r="P264" s="96" t="s">
        <v>155</v>
      </c>
      <c r="Q264" s="79"/>
      <c r="R264" s="79"/>
      <c r="S264" s="196"/>
      <c r="U264" s="2">
        <f>COUNTIF(F264:S264,"POD 1")</f>
        <v>1</v>
      </c>
      <c r="V264" s="2">
        <f>COUNTIF(F264:S264,"POD 2")</f>
        <v>1</v>
      </c>
      <c r="W264" s="2">
        <f>COUNTIF(F264:S264,"Back-up")</f>
        <v>1</v>
      </c>
      <c r="X264" s="2">
        <f>COUNTIF(F264:S264,"Outreach")+COUNTIF(F264:S264,"Outreach/QF")</f>
        <v>1</v>
      </c>
      <c r="Y264" s="2">
        <f>COUNTIF(F264:S264,"CST")</f>
        <v>0</v>
      </c>
      <c r="Z264" s="439" t="s">
        <v>10</v>
      </c>
      <c r="AA264" s="443"/>
      <c r="AB264" s="453">
        <v>45189</v>
      </c>
    </row>
    <row r="265" spans="1:28" ht="15.75" thickTop="1" x14ac:dyDescent="0.25">
      <c r="A265" s="191">
        <v>45190</v>
      </c>
      <c r="B265" s="27" t="s">
        <v>46</v>
      </c>
      <c r="C265" s="14" t="s">
        <v>60</v>
      </c>
      <c r="D265" s="32" t="s">
        <v>11</v>
      </c>
      <c r="E265" s="4"/>
      <c r="F265" s="43" t="s">
        <v>34</v>
      </c>
      <c r="G265" s="47" t="s">
        <v>37</v>
      </c>
      <c r="H265" s="67"/>
      <c r="I265" s="79"/>
      <c r="J265" s="52" t="s">
        <v>37</v>
      </c>
      <c r="K265" s="78" t="s">
        <v>21</v>
      </c>
      <c r="L265" s="95" t="s">
        <v>22</v>
      </c>
      <c r="M265" s="80" t="s">
        <v>23</v>
      </c>
      <c r="N265" s="81" t="s">
        <v>19</v>
      </c>
      <c r="O265" s="82" t="s">
        <v>20</v>
      </c>
      <c r="P265" s="96" t="s">
        <v>155</v>
      </c>
      <c r="Q265" s="79"/>
      <c r="R265" s="79"/>
      <c r="S265" s="196"/>
      <c r="U265" s="2">
        <f>COUNTIF(F265:S265,"POD 1")</f>
        <v>1</v>
      </c>
      <c r="V265" s="2">
        <f>COUNTIF(F265:S265,"POD 2")</f>
        <v>1</v>
      </c>
      <c r="W265" s="2">
        <f>COUNTIF(F265:S265,"Back-up")</f>
        <v>1</v>
      </c>
      <c r="X265" s="2">
        <f>COUNTIF(F265:S265,"Outreach")+COUNTIF(F265:S265,"Outreach/QF")</f>
        <v>1</v>
      </c>
      <c r="Y265" s="2">
        <f>COUNTIF(F265:S265,"CST")</f>
        <v>1</v>
      </c>
      <c r="Z265" s="31"/>
      <c r="AA265" s="443"/>
      <c r="AB265" s="453">
        <v>45190</v>
      </c>
    </row>
    <row r="266" spans="1:28" x14ac:dyDescent="0.25">
      <c r="A266" s="191">
        <v>45191</v>
      </c>
      <c r="B266" s="27" t="s">
        <v>40</v>
      </c>
      <c r="C266" s="14" t="s">
        <v>60</v>
      </c>
      <c r="D266" s="32" t="s">
        <v>6</v>
      </c>
      <c r="E266" s="4"/>
      <c r="F266" s="43" t="s">
        <v>20</v>
      </c>
      <c r="G266" s="47" t="s">
        <v>22</v>
      </c>
      <c r="H266" s="67"/>
      <c r="I266" s="79"/>
      <c r="J266" s="52" t="s">
        <v>34</v>
      </c>
      <c r="K266" s="78" t="s">
        <v>21</v>
      </c>
      <c r="L266" s="95" t="s">
        <v>23</v>
      </c>
      <c r="M266" s="80" t="s">
        <v>34</v>
      </c>
      <c r="N266" s="81" t="s">
        <v>19</v>
      </c>
      <c r="O266" s="82" t="s">
        <v>34</v>
      </c>
      <c r="P266" s="96" t="s">
        <v>155</v>
      </c>
      <c r="Q266" s="79"/>
      <c r="R266" s="79"/>
      <c r="S266" s="196"/>
      <c r="U266" s="2">
        <f>COUNTIF(F266:S266,"POD 1")</f>
        <v>1</v>
      </c>
      <c r="V266" s="2">
        <f>COUNTIF(F266:S266,"POD 2")</f>
        <v>1</v>
      </c>
      <c r="W266" s="2">
        <f>COUNTIF(F266:S266,"Back-up")</f>
        <v>1</v>
      </c>
      <c r="X266" s="2">
        <f>COUNTIF(F266:S266,"Outreach")+COUNTIF(F266:S266,"Outreach/QF")</f>
        <v>1</v>
      </c>
      <c r="Y266" s="2">
        <f>COUNTIF(F266:S266,"CST")</f>
        <v>1</v>
      </c>
      <c r="Z266" s="32"/>
      <c r="AA266" s="443"/>
      <c r="AB266" s="453">
        <v>45191</v>
      </c>
    </row>
    <row r="267" spans="1:28" x14ac:dyDescent="0.25">
      <c r="A267" s="191">
        <v>45192</v>
      </c>
      <c r="B267" s="27" t="s">
        <v>41</v>
      </c>
      <c r="C267" s="14" t="s">
        <v>60</v>
      </c>
      <c r="D267" s="32" t="s">
        <v>5</v>
      </c>
      <c r="E267" s="4"/>
      <c r="F267" s="43" t="s">
        <v>42</v>
      </c>
      <c r="G267" s="47"/>
      <c r="H267" s="67"/>
      <c r="I267" s="79"/>
      <c r="J267" s="52"/>
      <c r="K267" s="78"/>
      <c r="L267" s="95"/>
      <c r="M267" s="80"/>
      <c r="N267" s="81"/>
      <c r="O267" s="82"/>
      <c r="P267" s="96" t="s">
        <v>155</v>
      </c>
      <c r="Q267" s="79"/>
      <c r="R267" s="79"/>
      <c r="S267" s="196"/>
      <c r="Y267" s="2"/>
      <c r="Z267" s="32"/>
      <c r="AA267" s="443"/>
      <c r="AB267" s="453">
        <v>45192</v>
      </c>
    </row>
    <row r="268" spans="1:28" ht="15.75" thickBot="1" x14ac:dyDescent="0.3">
      <c r="A268" s="193">
        <v>45193</v>
      </c>
      <c r="B268" s="28" t="s">
        <v>43</v>
      </c>
      <c r="C268" s="22" t="s">
        <v>60</v>
      </c>
      <c r="D268" s="33" t="s">
        <v>5</v>
      </c>
      <c r="E268" s="6"/>
      <c r="F268" s="44" t="s">
        <v>42</v>
      </c>
      <c r="G268" s="48"/>
      <c r="H268" s="68"/>
      <c r="I268" s="87"/>
      <c r="J268" s="53"/>
      <c r="K268" s="86"/>
      <c r="L268" s="97"/>
      <c r="M268" s="88"/>
      <c r="N268" s="89"/>
      <c r="O268" s="90"/>
      <c r="P268" s="98" t="s">
        <v>155</v>
      </c>
      <c r="Q268" s="87"/>
      <c r="R268" s="87"/>
      <c r="S268" s="197"/>
      <c r="Y268" s="2"/>
      <c r="Z268" s="33"/>
      <c r="AA268" s="444"/>
      <c r="AB268" s="454">
        <v>45193</v>
      </c>
    </row>
    <row r="269" spans="1:28" ht="15.75" thickBot="1" x14ac:dyDescent="0.3">
      <c r="A269" s="189">
        <v>45194</v>
      </c>
      <c r="B269" s="26" t="s">
        <v>28</v>
      </c>
      <c r="C269" s="16" t="s">
        <v>60</v>
      </c>
      <c r="D269" s="31" t="s">
        <v>18</v>
      </c>
      <c r="E269" s="4">
        <v>4</v>
      </c>
      <c r="F269" s="42" t="s">
        <v>23</v>
      </c>
      <c r="G269" s="66"/>
      <c r="H269" s="66"/>
      <c r="I269" s="71"/>
      <c r="J269" s="51" t="s">
        <v>23</v>
      </c>
      <c r="K269" s="71"/>
      <c r="L269" s="93" t="s">
        <v>21</v>
      </c>
      <c r="M269" s="72" t="s">
        <v>34</v>
      </c>
      <c r="N269" s="71"/>
      <c r="O269" s="74" t="s">
        <v>20</v>
      </c>
      <c r="P269" s="94" t="s">
        <v>155</v>
      </c>
      <c r="Q269" s="75" t="s">
        <v>19</v>
      </c>
      <c r="R269" s="302" t="s">
        <v>34</v>
      </c>
      <c r="S269" s="190" t="s">
        <v>22</v>
      </c>
      <c r="U269" s="2">
        <f>COUNTIF(F269:S269,"POD 1")</f>
        <v>1</v>
      </c>
      <c r="V269" s="2">
        <f>COUNTIF(F269:S269,"POD 2")</f>
        <v>1</v>
      </c>
      <c r="W269" s="2">
        <f>COUNTIF(F269:S269,"Back-up")</f>
        <v>1</v>
      </c>
      <c r="X269" s="2">
        <f>COUNTIF(F269:S269,"Outreach")+COUNTIF(F269:S269,"Outreach/QF")</f>
        <v>1</v>
      </c>
      <c r="Y269" s="2">
        <f>COUNTIF(F269:S269,"CST")</f>
        <v>2</v>
      </c>
      <c r="Z269" s="438"/>
      <c r="AA269" s="443"/>
      <c r="AB269" s="452">
        <v>45194</v>
      </c>
    </row>
    <row r="270" spans="1:28" ht="15.75" thickBot="1" x14ac:dyDescent="0.3">
      <c r="A270" s="191">
        <v>45195</v>
      </c>
      <c r="B270" s="27" t="s">
        <v>45</v>
      </c>
      <c r="C270" s="14" t="s">
        <v>60</v>
      </c>
      <c r="D270" s="32" t="s">
        <v>17</v>
      </c>
      <c r="E270" s="4"/>
      <c r="F270" s="43" t="s">
        <v>34</v>
      </c>
      <c r="G270" s="67"/>
      <c r="H270" s="67"/>
      <c r="I270" s="79"/>
      <c r="J270" s="52" t="s">
        <v>21</v>
      </c>
      <c r="K270" s="79"/>
      <c r="L270" s="95" t="s">
        <v>19</v>
      </c>
      <c r="M270" s="80" t="s">
        <v>178</v>
      </c>
      <c r="N270" s="79"/>
      <c r="O270" s="82" t="s">
        <v>20</v>
      </c>
      <c r="P270" s="96" t="s">
        <v>155</v>
      </c>
      <c r="Q270" s="83" t="s">
        <v>34</v>
      </c>
      <c r="R270" s="298" t="s">
        <v>47</v>
      </c>
      <c r="S270" s="296" t="s">
        <v>23</v>
      </c>
      <c r="U270" s="2">
        <f>COUNTIF(F270:S270,"POD 1")</f>
        <v>1</v>
      </c>
      <c r="V270" s="2">
        <f>COUNTIF(F270:S270,"POD 2")</f>
        <v>1</v>
      </c>
      <c r="W270" s="2">
        <f>COUNTIF(F270:S270,"Back-up")</f>
        <v>1</v>
      </c>
      <c r="X270" s="2">
        <f>COUNTIF(F270:S270,"Outreach")+COUNTIF(F270:S270,"Outreach/QF")</f>
        <v>1</v>
      </c>
      <c r="Y270" s="2">
        <f>COUNTIF(F270:S270,"CST")</f>
        <v>1</v>
      </c>
      <c r="Z270" s="437"/>
      <c r="AA270" s="443"/>
      <c r="AB270" s="453">
        <v>45195</v>
      </c>
    </row>
    <row r="271" spans="1:28" ht="16.5" thickTop="1" thickBot="1" x14ac:dyDescent="0.3">
      <c r="A271" s="191">
        <v>45196</v>
      </c>
      <c r="B271" s="27" t="s">
        <v>35</v>
      </c>
      <c r="C271" s="14" t="s">
        <v>60</v>
      </c>
      <c r="D271" s="32" t="s">
        <v>11</v>
      </c>
      <c r="E271" s="4"/>
      <c r="F271" s="43" t="s">
        <v>21</v>
      </c>
      <c r="G271" s="67"/>
      <c r="H271" s="67"/>
      <c r="I271" s="79"/>
      <c r="J271" s="52" t="s">
        <v>23</v>
      </c>
      <c r="K271" s="79"/>
      <c r="L271" s="95" t="s">
        <v>22</v>
      </c>
      <c r="M271" s="80" t="s">
        <v>178</v>
      </c>
      <c r="N271" s="79"/>
      <c r="O271" s="82" t="s">
        <v>20</v>
      </c>
      <c r="P271" s="96" t="s">
        <v>155</v>
      </c>
      <c r="Q271" s="83" t="s">
        <v>19</v>
      </c>
      <c r="R271" s="76" t="s">
        <v>23</v>
      </c>
      <c r="S271" s="192" t="s">
        <v>34</v>
      </c>
      <c r="U271" s="2">
        <f>COUNTIF(F271:S271,"POD 1")</f>
        <v>1</v>
      </c>
      <c r="V271" s="2">
        <f>COUNTIF(F271:S271,"POD 2")</f>
        <v>1</v>
      </c>
      <c r="W271" s="2">
        <f>COUNTIF(F271:S271,"Back-up")</f>
        <v>1</v>
      </c>
      <c r="X271" s="2">
        <f>COUNTIF(F271:S271,"Outreach")+COUNTIF(F271:S271,"Outreach/QF")</f>
        <v>1</v>
      </c>
      <c r="Y271" s="2">
        <f>COUNTIF(F271:S271,"CST")</f>
        <v>2</v>
      </c>
      <c r="Z271" s="439" t="s">
        <v>17</v>
      </c>
      <c r="AA271" s="443"/>
      <c r="AB271" s="453">
        <v>45196</v>
      </c>
    </row>
    <row r="272" spans="1:28" ht="15.75" thickTop="1" x14ac:dyDescent="0.25">
      <c r="A272" s="191">
        <v>45197</v>
      </c>
      <c r="B272" s="27" t="s">
        <v>46</v>
      </c>
      <c r="C272" s="14" t="s">
        <v>60</v>
      </c>
      <c r="D272" s="32" t="s">
        <v>17</v>
      </c>
      <c r="E272" s="4"/>
      <c r="F272" s="43" t="s">
        <v>23</v>
      </c>
      <c r="G272" s="67"/>
      <c r="H272" s="67"/>
      <c r="I272" s="79"/>
      <c r="J272" s="52" t="s">
        <v>21</v>
      </c>
      <c r="K272" s="79"/>
      <c r="L272" s="95" t="s">
        <v>23</v>
      </c>
      <c r="M272" s="80" t="s">
        <v>179</v>
      </c>
      <c r="N272" s="79"/>
      <c r="O272" s="82" t="s">
        <v>34</v>
      </c>
      <c r="P272" s="96" t="s">
        <v>155</v>
      </c>
      <c r="Q272" s="83" t="s">
        <v>19</v>
      </c>
      <c r="R272" s="84" t="s">
        <v>20</v>
      </c>
      <c r="S272" s="192" t="s">
        <v>22</v>
      </c>
      <c r="U272" s="2">
        <f>COUNTIF(F272:S272,"POD 1")</f>
        <v>1</v>
      </c>
      <c r="V272" s="2">
        <f>COUNTIF(F272:S272,"POD 2")</f>
        <v>1</v>
      </c>
      <c r="W272" s="2">
        <f>COUNTIF(F272:S272,"Back-up")</f>
        <v>1</v>
      </c>
      <c r="X272" s="2">
        <f>COUNTIF(F272:S272,"Outreach")+COUNTIF(F272:S272,"Outreach/QF")</f>
        <v>1</v>
      </c>
      <c r="Y272" s="2">
        <f>COUNTIF(F272:S272,"CST")</f>
        <v>2</v>
      </c>
      <c r="Z272" s="31"/>
      <c r="AA272" s="443"/>
      <c r="AB272" s="453">
        <v>45197</v>
      </c>
    </row>
    <row r="273" spans="1:28" x14ac:dyDescent="0.25">
      <c r="A273" s="191">
        <v>45198</v>
      </c>
      <c r="B273" s="27" t="s">
        <v>40</v>
      </c>
      <c r="C273" s="14" t="s">
        <v>60</v>
      </c>
      <c r="D273" s="32" t="s">
        <v>18</v>
      </c>
      <c r="E273" s="4"/>
      <c r="F273" s="43" t="s">
        <v>21</v>
      </c>
      <c r="G273" s="67"/>
      <c r="H273" s="67"/>
      <c r="I273" s="79"/>
      <c r="J273" s="52" t="s">
        <v>34</v>
      </c>
      <c r="K273" s="79"/>
      <c r="L273" s="95" t="s">
        <v>34</v>
      </c>
      <c r="M273" s="80" t="s">
        <v>179</v>
      </c>
      <c r="N273" s="79"/>
      <c r="O273" s="82" t="s">
        <v>20</v>
      </c>
      <c r="P273" s="96" t="s">
        <v>155</v>
      </c>
      <c r="Q273" s="83" t="s">
        <v>19</v>
      </c>
      <c r="R273" s="84" t="s">
        <v>22</v>
      </c>
      <c r="S273" s="192" t="s">
        <v>23</v>
      </c>
      <c r="U273" s="2">
        <f>COUNTIF(F273:S273,"POD 1")</f>
        <v>1</v>
      </c>
      <c r="V273" s="2">
        <f>COUNTIF(F273:S273,"POD 2")</f>
        <v>1</v>
      </c>
      <c r="W273" s="2">
        <f>COUNTIF(F273:S273,"Back-up")</f>
        <v>1</v>
      </c>
      <c r="X273" s="2">
        <f>COUNTIF(F273:S273,"Outreach")+COUNTIF(F273:S273,"Outreach/QF")</f>
        <v>1</v>
      </c>
      <c r="Y273" s="2">
        <f>COUNTIF(F273:S273,"CST")</f>
        <v>1</v>
      </c>
      <c r="Z273" s="32"/>
      <c r="AA273" s="443"/>
      <c r="AB273" s="453">
        <v>45198</v>
      </c>
    </row>
    <row r="274" spans="1:28" x14ac:dyDescent="0.25">
      <c r="A274" s="191">
        <v>45199</v>
      </c>
      <c r="B274" s="27" t="s">
        <v>41</v>
      </c>
      <c r="C274" s="14" t="s">
        <v>60</v>
      </c>
      <c r="D274" s="32" t="s">
        <v>14</v>
      </c>
      <c r="E274" s="4"/>
      <c r="F274" s="43"/>
      <c r="G274" s="67"/>
      <c r="H274" s="67"/>
      <c r="I274" s="79"/>
      <c r="J274" s="52"/>
      <c r="K274" s="79"/>
      <c r="L274" s="95"/>
      <c r="M274" s="80"/>
      <c r="N274" s="79"/>
      <c r="O274" s="82" t="s">
        <v>42</v>
      </c>
      <c r="P274" s="96" t="s">
        <v>155</v>
      </c>
      <c r="Q274" s="83"/>
      <c r="R274" s="84"/>
      <c r="S274" s="192"/>
      <c r="Y274" s="2"/>
      <c r="Z274" s="32"/>
      <c r="AA274" s="443"/>
      <c r="AB274" s="453">
        <v>45199</v>
      </c>
    </row>
    <row r="275" spans="1:28" ht="15.75" thickBot="1" x14ac:dyDescent="0.3">
      <c r="A275" s="193">
        <v>45200</v>
      </c>
      <c r="B275" s="28" t="s">
        <v>43</v>
      </c>
      <c r="C275" s="22" t="s">
        <v>60</v>
      </c>
      <c r="D275" s="33" t="s">
        <v>14</v>
      </c>
      <c r="E275" s="6"/>
      <c r="F275" s="44"/>
      <c r="G275" s="68"/>
      <c r="H275" s="68"/>
      <c r="I275" s="87"/>
      <c r="J275" s="53"/>
      <c r="K275" s="87"/>
      <c r="L275" s="97"/>
      <c r="M275" s="88"/>
      <c r="N275" s="87"/>
      <c r="O275" s="90" t="s">
        <v>42</v>
      </c>
      <c r="P275" s="98" t="s">
        <v>155</v>
      </c>
      <c r="Q275" s="91"/>
      <c r="R275" s="92"/>
      <c r="S275" s="194"/>
      <c r="Y275" s="2"/>
      <c r="Z275" s="33"/>
      <c r="AA275" s="444"/>
      <c r="AB275" s="454">
        <v>45200</v>
      </c>
    </row>
    <row r="276" spans="1:28" x14ac:dyDescent="0.25">
      <c r="A276" s="189">
        <v>45201</v>
      </c>
      <c r="B276" s="26" t="s">
        <v>28</v>
      </c>
      <c r="C276" s="23" t="s">
        <v>29</v>
      </c>
      <c r="D276" s="31" t="s">
        <v>11</v>
      </c>
      <c r="E276" s="60">
        <v>1</v>
      </c>
      <c r="F276" s="66"/>
      <c r="G276" s="46" t="s">
        <v>30</v>
      </c>
      <c r="H276" s="8" t="s">
        <v>30</v>
      </c>
      <c r="I276" s="69" t="s">
        <v>49</v>
      </c>
      <c r="J276" s="51" t="s">
        <v>30</v>
      </c>
      <c r="K276" s="71"/>
      <c r="L276" s="93" t="s">
        <v>29</v>
      </c>
      <c r="M276" s="72" t="s">
        <v>30</v>
      </c>
      <c r="N276" s="73" t="s">
        <v>30</v>
      </c>
      <c r="O276" s="74" t="s">
        <v>30</v>
      </c>
      <c r="P276" s="71"/>
      <c r="Q276" s="75" t="s">
        <v>30</v>
      </c>
      <c r="R276" s="76" t="s">
        <v>30</v>
      </c>
      <c r="S276" s="195"/>
      <c r="Y276" s="2"/>
      <c r="Z276" s="438"/>
      <c r="AA276" s="443"/>
      <c r="AB276" s="452">
        <v>45201</v>
      </c>
    </row>
    <row r="277" spans="1:28" ht="15.75" thickBot="1" x14ac:dyDescent="0.3">
      <c r="A277" s="191">
        <v>45202</v>
      </c>
      <c r="B277" s="27" t="s">
        <v>45</v>
      </c>
      <c r="C277" s="18"/>
      <c r="D277" s="32" t="s">
        <v>13</v>
      </c>
      <c r="E277" s="61"/>
      <c r="F277" s="67"/>
      <c r="G277" s="47" t="s">
        <v>20</v>
      </c>
      <c r="H277" s="9" t="s">
        <v>19</v>
      </c>
      <c r="I277" s="77" t="s">
        <v>49</v>
      </c>
      <c r="J277" s="52" t="s">
        <v>34</v>
      </c>
      <c r="K277" s="79"/>
      <c r="L277" s="95" t="s">
        <v>23</v>
      </c>
      <c r="M277" s="80" t="s">
        <v>34</v>
      </c>
      <c r="N277" s="81" t="s">
        <v>22</v>
      </c>
      <c r="O277" s="82" t="s">
        <v>34</v>
      </c>
      <c r="P277" s="79"/>
      <c r="Q277" s="83" t="s">
        <v>21</v>
      </c>
      <c r="R277" s="84" t="s">
        <v>34</v>
      </c>
      <c r="S277" s="196"/>
      <c r="U277" s="2">
        <f>COUNTIF(F277:S277,"POD 1")</f>
        <v>1</v>
      </c>
      <c r="V277" s="2">
        <f>COUNTIF(F277:S277,"POD 2")</f>
        <v>1</v>
      </c>
      <c r="W277" s="2">
        <f>COUNTIF(F277:S277,"Back-up")</f>
        <v>1</v>
      </c>
      <c r="X277" s="2">
        <f>COUNTIF(F277:S277,"Outreach")+COUNTIF(F277:S277,"Outreach/QF")</f>
        <v>1</v>
      </c>
      <c r="Y277" s="2">
        <f>COUNTIF(F277:S277,"CST")</f>
        <v>1</v>
      </c>
      <c r="Z277" s="437"/>
      <c r="AA277" s="443"/>
      <c r="AB277" s="453">
        <v>45202</v>
      </c>
    </row>
    <row r="278" spans="1:28" ht="16.5" thickTop="1" thickBot="1" x14ac:dyDescent="0.3">
      <c r="A278" s="191">
        <v>45203</v>
      </c>
      <c r="B278" s="27" t="s">
        <v>35</v>
      </c>
      <c r="C278" s="18"/>
      <c r="D278" s="32" t="s">
        <v>12</v>
      </c>
      <c r="E278" s="61"/>
      <c r="F278" s="67"/>
      <c r="G278" s="47" t="s">
        <v>20</v>
      </c>
      <c r="H278" s="9" t="s">
        <v>23</v>
      </c>
      <c r="I278" s="77" t="s">
        <v>49</v>
      </c>
      <c r="J278" s="52" t="s">
        <v>19</v>
      </c>
      <c r="K278" s="79"/>
      <c r="L278" s="95" t="s">
        <v>34</v>
      </c>
      <c r="M278" s="80" t="s">
        <v>22</v>
      </c>
      <c r="N278" s="81" t="s">
        <v>34</v>
      </c>
      <c r="O278" s="82" t="s">
        <v>21</v>
      </c>
      <c r="P278" s="79"/>
      <c r="Q278" s="83" t="s">
        <v>34</v>
      </c>
      <c r="R278" s="84" t="s">
        <v>23</v>
      </c>
      <c r="S278" s="196"/>
      <c r="U278" s="2">
        <f>COUNTIF(F278:S278,"POD 1")</f>
        <v>1</v>
      </c>
      <c r="V278" s="2">
        <f>COUNTIF(F278:S278,"POD 2")</f>
        <v>1</v>
      </c>
      <c r="W278" s="2">
        <f>COUNTIF(F278:S278,"Back-up")</f>
        <v>1</v>
      </c>
      <c r="X278" s="2">
        <f>COUNTIF(F278:S278,"Outreach")+COUNTIF(F278:S278,"Outreach/QF")</f>
        <v>1</v>
      </c>
      <c r="Y278" s="2">
        <f>COUNTIF(F278:S278,"CST")</f>
        <v>2</v>
      </c>
      <c r="Z278" s="439" t="s">
        <v>14</v>
      </c>
      <c r="AA278" s="443"/>
      <c r="AB278" s="453">
        <v>45203</v>
      </c>
    </row>
    <row r="279" spans="1:28" ht="15.75" thickTop="1" x14ac:dyDescent="0.25">
      <c r="A279" s="191">
        <v>45204</v>
      </c>
      <c r="B279" s="29" t="s">
        <v>46</v>
      </c>
      <c r="C279" s="18"/>
      <c r="D279" s="32" t="s">
        <v>11</v>
      </c>
      <c r="E279" s="61"/>
      <c r="F279" s="67"/>
      <c r="G279" s="47" t="s">
        <v>34</v>
      </c>
      <c r="H279" s="9" t="s">
        <v>21</v>
      </c>
      <c r="I279" s="79"/>
      <c r="J279" s="52" t="s">
        <v>19</v>
      </c>
      <c r="K279" s="79"/>
      <c r="L279" s="95" t="s">
        <v>22</v>
      </c>
      <c r="M279" s="80" t="s">
        <v>23</v>
      </c>
      <c r="N279" s="81" t="s">
        <v>20</v>
      </c>
      <c r="O279" s="82" t="s">
        <v>177</v>
      </c>
      <c r="P279" s="79"/>
      <c r="Q279" s="83" t="s">
        <v>23</v>
      </c>
      <c r="R279" s="84" t="s">
        <v>23</v>
      </c>
      <c r="S279" s="196"/>
      <c r="U279" s="2">
        <f>COUNTIF(F279:S279,"POD 1")</f>
        <v>1</v>
      </c>
      <c r="V279" s="2">
        <f>COUNTIF(F279:S279,"POD 2")</f>
        <v>1</v>
      </c>
      <c r="W279" s="2">
        <f>COUNTIF(F279:S279,"Back-up")</f>
        <v>1</v>
      </c>
      <c r="X279" s="2">
        <f>COUNTIF(F279:S279,"Outreach")+COUNTIF(F279:S279,"Outreach/QF")</f>
        <v>1</v>
      </c>
      <c r="Y279" s="2">
        <f>COUNTIF(F279:S279,"CST")</f>
        <v>3</v>
      </c>
      <c r="Z279" s="31"/>
      <c r="AA279" s="443"/>
      <c r="AB279" s="453">
        <v>45204</v>
      </c>
    </row>
    <row r="280" spans="1:28" x14ac:dyDescent="0.25">
      <c r="A280" s="191">
        <v>45205</v>
      </c>
      <c r="B280" s="27" t="s">
        <v>40</v>
      </c>
      <c r="C280" s="18"/>
      <c r="D280" s="32" t="s">
        <v>13</v>
      </c>
      <c r="E280" s="61"/>
      <c r="F280" s="67"/>
      <c r="G280" s="47" t="s">
        <v>20</v>
      </c>
      <c r="H280" s="9" t="s">
        <v>34</v>
      </c>
      <c r="I280" s="79"/>
      <c r="J280" s="52" t="s">
        <v>19</v>
      </c>
      <c r="K280" s="79"/>
      <c r="L280" s="95" t="s">
        <v>23</v>
      </c>
      <c r="M280" s="80" t="s">
        <v>178</v>
      </c>
      <c r="N280" s="81" t="s">
        <v>22</v>
      </c>
      <c r="O280" s="82" t="s">
        <v>21</v>
      </c>
      <c r="P280" s="79"/>
      <c r="Q280" s="83" t="s">
        <v>178</v>
      </c>
      <c r="R280" s="84" t="s">
        <v>23</v>
      </c>
      <c r="S280" s="196"/>
      <c r="U280" s="2">
        <f>COUNTIF(F280:S280,"POD 1")</f>
        <v>1</v>
      </c>
      <c r="V280" s="2">
        <f>COUNTIF(F280:S280,"POD 2")</f>
        <v>1</v>
      </c>
      <c r="W280" s="2">
        <f>COUNTIF(F280:S280,"Back-up")</f>
        <v>1</v>
      </c>
      <c r="X280" s="2">
        <f>COUNTIF(F280:S280,"Outreach")+COUNTIF(F280:S280,"Outreach/QF")</f>
        <v>1</v>
      </c>
      <c r="Y280" s="2">
        <f>COUNTIF(F280:S280,"CST")</f>
        <v>2</v>
      </c>
      <c r="Z280" s="32"/>
      <c r="AA280" s="443"/>
      <c r="AB280" s="453">
        <v>45205</v>
      </c>
    </row>
    <row r="281" spans="1:28" x14ac:dyDescent="0.25">
      <c r="A281" s="191">
        <v>45206</v>
      </c>
      <c r="B281" s="27" t="s">
        <v>41</v>
      </c>
      <c r="C281" s="18"/>
      <c r="D281" s="32" t="s">
        <v>6</v>
      </c>
      <c r="E281" s="61"/>
      <c r="F281" s="67"/>
      <c r="G281" s="47" t="s">
        <v>42</v>
      </c>
      <c r="H281" s="9"/>
      <c r="I281" s="79"/>
      <c r="J281" s="52"/>
      <c r="K281" s="79"/>
      <c r="L281" s="95"/>
      <c r="M281" s="80"/>
      <c r="N281" s="81"/>
      <c r="O281" s="82"/>
      <c r="P281" s="79"/>
      <c r="Q281" s="83"/>
      <c r="R281" s="84"/>
      <c r="S281" s="196"/>
      <c r="Y281" s="2"/>
      <c r="Z281" s="32"/>
      <c r="AA281" s="443"/>
      <c r="AB281" s="453">
        <v>45206</v>
      </c>
    </row>
    <row r="282" spans="1:28" ht="15.75" thickBot="1" x14ac:dyDescent="0.3">
      <c r="A282" s="193">
        <v>45207</v>
      </c>
      <c r="B282" s="28" t="s">
        <v>43</v>
      </c>
      <c r="C282" s="21"/>
      <c r="D282" s="33" t="s">
        <v>6</v>
      </c>
      <c r="E282" s="62"/>
      <c r="F282" s="68"/>
      <c r="G282" s="48" t="s">
        <v>42</v>
      </c>
      <c r="H282" s="10"/>
      <c r="I282" s="87"/>
      <c r="J282" s="53"/>
      <c r="K282" s="87"/>
      <c r="L282" s="97"/>
      <c r="M282" s="88"/>
      <c r="N282" s="89"/>
      <c r="O282" s="90"/>
      <c r="P282" s="87"/>
      <c r="Q282" s="91"/>
      <c r="R282" s="92"/>
      <c r="S282" s="197"/>
      <c r="Y282" s="2"/>
      <c r="Z282" s="33"/>
      <c r="AA282" s="444"/>
      <c r="AB282" s="454">
        <v>45207</v>
      </c>
    </row>
    <row r="283" spans="1:28" x14ac:dyDescent="0.25">
      <c r="A283" s="189">
        <v>45208</v>
      </c>
      <c r="B283" s="26" t="s">
        <v>28</v>
      </c>
      <c r="C283" s="17"/>
      <c r="D283" s="31" t="s">
        <v>14</v>
      </c>
      <c r="E283" s="60">
        <v>2</v>
      </c>
      <c r="F283" s="66"/>
      <c r="G283" s="66"/>
      <c r="H283" s="8" t="s">
        <v>37</v>
      </c>
      <c r="I283" s="69" t="s">
        <v>34</v>
      </c>
      <c r="J283" s="51" t="s">
        <v>23</v>
      </c>
      <c r="K283" s="70" t="s">
        <v>21</v>
      </c>
      <c r="L283" s="71"/>
      <c r="M283" s="72" t="s">
        <v>19</v>
      </c>
      <c r="N283" s="71" t="s">
        <v>180</v>
      </c>
      <c r="O283" s="74" t="s">
        <v>22</v>
      </c>
      <c r="P283" s="71"/>
      <c r="Q283" s="71" t="s">
        <v>181</v>
      </c>
      <c r="R283" s="76" t="s">
        <v>20</v>
      </c>
      <c r="S283" s="190" t="s">
        <v>34</v>
      </c>
      <c r="U283" s="2">
        <f>COUNTIF(F283:S283,"POD 1")</f>
        <v>1</v>
      </c>
      <c r="V283" s="2">
        <f>COUNTIF(F283:S283,"POD 2")</f>
        <v>1</v>
      </c>
      <c r="W283" s="2">
        <f>COUNTIF(F283:S283,"Back-up")</f>
        <v>1</v>
      </c>
      <c r="X283" s="2">
        <f>COUNTIF(F283:S283,"Outreach")+COUNTIF(F283:S283,"Outreach/QF")</f>
        <v>1</v>
      </c>
      <c r="Y283" s="2">
        <f>COUNTIF(F283:S283,"CST")</f>
        <v>1</v>
      </c>
      <c r="Z283" s="438"/>
      <c r="AA283" s="443"/>
      <c r="AB283" s="452">
        <v>45208</v>
      </c>
    </row>
    <row r="284" spans="1:28" ht="15.75" thickBot="1" x14ac:dyDescent="0.3">
      <c r="A284" s="191">
        <v>45209</v>
      </c>
      <c r="B284" s="27" t="s">
        <v>45</v>
      </c>
      <c r="C284" s="18"/>
      <c r="D284" s="32" t="s">
        <v>14</v>
      </c>
      <c r="E284" s="61"/>
      <c r="F284" s="67"/>
      <c r="G284" s="67"/>
      <c r="H284" s="284" t="s">
        <v>19</v>
      </c>
      <c r="I284" s="77" t="s">
        <v>22</v>
      </c>
      <c r="J284" s="52" t="s">
        <v>23</v>
      </c>
      <c r="K284" s="78" t="s">
        <v>34</v>
      </c>
      <c r="L284" s="79"/>
      <c r="M284" s="80" t="s">
        <v>34</v>
      </c>
      <c r="N284" s="79"/>
      <c r="O284" s="82" t="s">
        <v>21</v>
      </c>
      <c r="P284" s="79"/>
      <c r="Q284" s="79" t="s">
        <v>181</v>
      </c>
      <c r="R284" s="84" t="s">
        <v>20</v>
      </c>
      <c r="S284" s="192" t="s">
        <v>37</v>
      </c>
      <c r="U284" s="2">
        <f>COUNTIF(F284:S284,"POD 1")</f>
        <v>1</v>
      </c>
      <c r="V284" s="2">
        <f>COUNTIF(F284:S284,"POD 2")</f>
        <v>1</v>
      </c>
      <c r="W284" s="2">
        <f>COUNTIF(F284:S284,"Back-up")</f>
        <v>1</v>
      </c>
      <c r="X284" s="2">
        <f>COUNTIF(F284:S284,"Outreach")+COUNTIF(F284:S284,"Outreach/QF")</f>
        <v>1</v>
      </c>
      <c r="Y284" s="2">
        <f>COUNTIF(F284:S284,"CST")</f>
        <v>1</v>
      </c>
      <c r="Z284" s="437"/>
      <c r="AA284" s="443"/>
      <c r="AB284" s="453">
        <v>45209</v>
      </c>
    </row>
    <row r="285" spans="1:28" ht="16.5" thickTop="1" thickBot="1" x14ac:dyDescent="0.3">
      <c r="A285" s="191">
        <v>45210</v>
      </c>
      <c r="B285" s="27" t="s">
        <v>35</v>
      </c>
      <c r="C285" s="18"/>
      <c r="D285" s="32" t="s">
        <v>7</v>
      </c>
      <c r="E285" s="61"/>
      <c r="F285" s="67"/>
      <c r="G285" s="79"/>
      <c r="H285" s="285" t="s">
        <v>47</v>
      </c>
      <c r="I285" s="283" t="s">
        <v>23</v>
      </c>
      <c r="J285" s="52" t="s">
        <v>23</v>
      </c>
      <c r="K285" s="78" t="s">
        <v>21</v>
      </c>
      <c r="L285" s="79"/>
      <c r="M285" s="80" t="s">
        <v>19</v>
      </c>
      <c r="N285" s="79"/>
      <c r="O285" s="82" t="s">
        <v>23</v>
      </c>
      <c r="P285" s="79"/>
      <c r="Q285" s="79" t="s">
        <v>181</v>
      </c>
      <c r="R285" s="84" t="s">
        <v>20</v>
      </c>
      <c r="S285" s="192" t="s">
        <v>23</v>
      </c>
      <c r="U285" s="2">
        <f>COUNTIF(F285:S285,"POD 1")</f>
        <v>1</v>
      </c>
      <c r="V285" s="2">
        <f>COUNTIF(F285:S285,"POD 2")</f>
        <v>1</v>
      </c>
      <c r="W285" s="2">
        <f>COUNTIF(F285:S285,"Back-up")</f>
        <v>1</v>
      </c>
      <c r="X285" s="2">
        <f>COUNTIF(F285:S285,"Outreach")+COUNTIF(F285:S285,"Outreach/QF")</f>
        <v>1</v>
      </c>
      <c r="Y285" s="2">
        <f>COUNTIF(F285:S285,"CST")</f>
        <v>4</v>
      </c>
      <c r="Z285" s="439" t="s">
        <v>9</v>
      </c>
      <c r="AA285" s="443"/>
      <c r="AB285" s="453">
        <v>45210</v>
      </c>
    </row>
    <row r="286" spans="1:28" x14ac:dyDescent="0.25">
      <c r="A286" s="191">
        <v>45211</v>
      </c>
      <c r="B286" s="27" t="s">
        <v>46</v>
      </c>
      <c r="C286" s="18"/>
      <c r="D286" s="32" t="s">
        <v>14</v>
      </c>
      <c r="E286" s="61"/>
      <c r="F286" s="67" t="s">
        <v>50</v>
      </c>
      <c r="G286" s="67"/>
      <c r="H286" s="8" t="s">
        <v>23</v>
      </c>
      <c r="I286" s="77" t="s">
        <v>20</v>
      </c>
      <c r="J286" s="52" t="s">
        <v>23</v>
      </c>
      <c r="K286" s="78" t="s">
        <v>23</v>
      </c>
      <c r="L286" s="79"/>
      <c r="M286" s="80" t="s">
        <v>19</v>
      </c>
      <c r="N286" s="79"/>
      <c r="O286" s="82" t="s">
        <v>22</v>
      </c>
      <c r="P286" s="79"/>
      <c r="Q286" s="79" t="s">
        <v>181</v>
      </c>
      <c r="R286" s="84" t="s">
        <v>34</v>
      </c>
      <c r="S286" s="192" t="s">
        <v>21</v>
      </c>
      <c r="U286" s="2">
        <f>COUNTIF(F286:S286,"POD 1")</f>
        <v>1</v>
      </c>
      <c r="V286" s="2">
        <f>COUNTIF(F286:S286,"POD 2")</f>
        <v>1</v>
      </c>
      <c r="W286" s="2">
        <f>COUNTIF(F286:S286,"Back-up")</f>
        <v>1</v>
      </c>
      <c r="X286" s="2">
        <f>COUNTIF(F286:S286,"Outreach")+COUNTIF(F286:S286,"Outreach/QF")</f>
        <v>1</v>
      </c>
      <c r="Y286" s="2">
        <f>COUNTIF(F286:S286,"CST")</f>
        <v>3</v>
      </c>
      <c r="Z286" s="31"/>
      <c r="AA286" s="443"/>
      <c r="AB286" s="453">
        <v>45211</v>
      </c>
    </row>
    <row r="287" spans="1:28" x14ac:dyDescent="0.25">
      <c r="A287" s="191">
        <v>45212</v>
      </c>
      <c r="B287" s="27" t="s">
        <v>40</v>
      </c>
      <c r="C287" s="18"/>
      <c r="D287" s="32" t="s">
        <v>8</v>
      </c>
      <c r="E287" s="61"/>
      <c r="F287" s="67" t="s">
        <v>50</v>
      </c>
      <c r="G287" s="67"/>
      <c r="H287" s="9" t="s">
        <v>34</v>
      </c>
      <c r="I287" s="77" t="s">
        <v>22</v>
      </c>
      <c r="J287" s="52" t="s">
        <v>34</v>
      </c>
      <c r="K287" s="78" t="s">
        <v>21</v>
      </c>
      <c r="L287" s="79"/>
      <c r="M287" s="80" t="s">
        <v>19</v>
      </c>
      <c r="N287" s="79"/>
      <c r="O287" s="82" t="s">
        <v>34</v>
      </c>
      <c r="P287" s="79"/>
      <c r="Q287" s="79" t="s">
        <v>181</v>
      </c>
      <c r="R287" s="84" t="s">
        <v>20</v>
      </c>
      <c r="S287" s="192" t="s">
        <v>23</v>
      </c>
      <c r="U287" s="2">
        <f>COUNTIF(F287:S287,"POD 1")</f>
        <v>1</v>
      </c>
      <c r="V287" s="2">
        <f>COUNTIF(F287:S287,"POD 2")</f>
        <v>1</v>
      </c>
      <c r="W287" s="2">
        <f>COUNTIF(F287:S287,"Back-up")</f>
        <v>1</v>
      </c>
      <c r="X287" s="2">
        <f>COUNTIF(F287:S287,"Outreach")+COUNTIF(F287:S287,"Outreach/QF")</f>
        <v>1</v>
      </c>
      <c r="Y287" s="2">
        <f>COUNTIF(F287:S287,"CST")</f>
        <v>1</v>
      </c>
      <c r="Z287" s="32"/>
      <c r="AA287" s="443"/>
      <c r="AB287" s="453">
        <v>45212</v>
      </c>
    </row>
    <row r="288" spans="1:28" x14ac:dyDescent="0.25">
      <c r="A288" s="191">
        <v>45213</v>
      </c>
      <c r="B288" s="27" t="s">
        <v>41</v>
      </c>
      <c r="C288" s="18"/>
      <c r="D288" s="32" t="s">
        <v>17</v>
      </c>
      <c r="E288" s="61"/>
      <c r="F288" s="67" t="s">
        <v>50</v>
      </c>
      <c r="G288" s="67"/>
      <c r="H288" s="9"/>
      <c r="I288" s="77"/>
      <c r="J288" s="52"/>
      <c r="K288" s="78"/>
      <c r="L288" s="79"/>
      <c r="M288" s="80"/>
      <c r="N288" s="79"/>
      <c r="O288" s="82"/>
      <c r="P288" s="79"/>
      <c r="Q288" s="79"/>
      <c r="R288" s="84" t="s">
        <v>42</v>
      </c>
      <c r="S288" s="192"/>
      <c r="Y288" s="2"/>
      <c r="Z288" s="32"/>
      <c r="AA288" s="443"/>
      <c r="AB288" s="453">
        <v>45213</v>
      </c>
    </row>
    <row r="289" spans="1:28" ht="15.75" thickBot="1" x14ac:dyDescent="0.3">
      <c r="A289" s="193">
        <v>45214</v>
      </c>
      <c r="B289" s="28" t="s">
        <v>43</v>
      </c>
      <c r="C289" s="21"/>
      <c r="D289" s="33" t="s">
        <v>17</v>
      </c>
      <c r="E289" s="62"/>
      <c r="F289" s="68" t="s">
        <v>50</v>
      </c>
      <c r="G289" s="68"/>
      <c r="H289" s="10"/>
      <c r="I289" s="85"/>
      <c r="J289" s="53"/>
      <c r="K289" s="86"/>
      <c r="L289" s="87"/>
      <c r="M289" s="88"/>
      <c r="N289" s="87"/>
      <c r="O289" s="90"/>
      <c r="P289" s="87"/>
      <c r="Q289" s="87"/>
      <c r="R289" s="92" t="s">
        <v>42</v>
      </c>
      <c r="S289" s="194"/>
      <c r="Y289" s="2"/>
      <c r="Z289" s="33"/>
      <c r="AA289" s="444"/>
      <c r="AB289" s="454">
        <v>45214</v>
      </c>
    </row>
    <row r="290" spans="1:28" ht="15.75" thickBot="1" x14ac:dyDescent="0.3">
      <c r="A290" s="189">
        <v>45215</v>
      </c>
      <c r="B290" s="26" t="s">
        <v>28</v>
      </c>
      <c r="C290" s="17"/>
      <c r="D290" s="31" t="s">
        <v>13</v>
      </c>
      <c r="E290" s="4">
        <v>3</v>
      </c>
      <c r="F290" s="42" t="s">
        <v>23</v>
      </c>
      <c r="G290" s="46" t="s">
        <v>23</v>
      </c>
      <c r="H290" s="66"/>
      <c r="I290" s="69" t="s">
        <v>49</v>
      </c>
      <c r="J290" s="51" t="s">
        <v>21</v>
      </c>
      <c r="K290" s="70" t="s">
        <v>20</v>
      </c>
      <c r="L290" s="93" t="s">
        <v>19</v>
      </c>
      <c r="M290" s="72" t="s">
        <v>93</v>
      </c>
      <c r="N290" s="326" t="s">
        <v>22</v>
      </c>
      <c r="O290" s="74" t="s">
        <v>34</v>
      </c>
      <c r="P290" s="94" t="s">
        <v>155</v>
      </c>
      <c r="Q290" s="71"/>
      <c r="R290" s="71"/>
      <c r="S290" s="195"/>
      <c r="U290" s="2">
        <f>COUNTIF(F290:S290,"POD 1")</f>
        <v>1</v>
      </c>
      <c r="V290" s="2">
        <f>COUNTIF(F290:S290,"POD 2")</f>
        <v>1</v>
      </c>
      <c r="W290" s="2">
        <f>COUNTIF(F290:S290,"Back-up")</f>
        <v>1</v>
      </c>
      <c r="X290" s="2">
        <f>COUNTIF(F290:S290,"Outreach")+COUNTIF(F290:S290,"Outreach/QF")</f>
        <v>1</v>
      </c>
      <c r="Y290" s="2">
        <f>COUNTIF(F290:S290,"CST")</f>
        <v>2</v>
      </c>
      <c r="Z290" s="438"/>
      <c r="AA290" s="443"/>
      <c r="AB290" s="452">
        <v>45215</v>
      </c>
    </row>
    <row r="291" spans="1:28" ht="16.5" thickTop="1" thickBot="1" x14ac:dyDescent="0.3">
      <c r="A291" s="191">
        <v>45216</v>
      </c>
      <c r="B291" s="27" t="s">
        <v>45</v>
      </c>
      <c r="C291" s="18"/>
      <c r="D291" s="32" t="s">
        <v>6</v>
      </c>
      <c r="E291" s="4"/>
      <c r="F291" s="43" t="s">
        <v>34</v>
      </c>
      <c r="G291" s="47" t="s">
        <v>22</v>
      </c>
      <c r="H291" s="67"/>
      <c r="I291" s="77" t="s">
        <v>49</v>
      </c>
      <c r="J291" s="52" t="s">
        <v>23</v>
      </c>
      <c r="K291" s="78" t="s">
        <v>20</v>
      </c>
      <c r="L291" s="95" t="s">
        <v>34</v>
      </c>
      <c r="M291" s="80" t="s">
        <v>19</v>
      </c>
      <c r="N291" s="328" t="s">
        <v>23</v>
      </c>
      <c r="O291" s="327" t="s">
        <v>21</v>
      </c>
      <c r="P291" s="96" t="s">
        <v>155</v>
      </c>
      <c r="Q291" s="79"/>
      <c r="R291" s="79"/>
      <c r="S291" s="196"/>
      <c r="U291" s="2">
        <f>COUNTIF(F291:S291,"POD 1")</f>
        <v>1</v>
      </c>
      <c r="V291" s="2">
        <f>COUNTIF(F291:S291,"POD 2")</f>
        <v>1</v>
      </c>
      <c r="W291" s="2">
        <f>COUNTIF(F291:S291,"Back-up")</f>
        <v>1</v>
      </c>
      <c r="X291" s="2">
        <f>COUNTIF(F291:S291,"Outreach")+COUNTIF(F291:S291,"Outreach/QF")</f>
        <v>1</v>
      </c>
      <c r="Y291" s="2">
        <f>COUNTIF(F291:S291,"CST")</f>
        <v>2</v>
      </c>
      <c r="Z291" s="437"/>
      <c r="AA291" s="443" t="s">
        <v>13</v>
      </c>
      <c r="AB291" s="453">
        <v>45216</v>
      </c>
    </row>
    <row r="292" spans="1:28" ht="16.5" thickTop="1" thickBot="1" x14ac:dyDescent="0.3">
      <c r="A292" s="191">
        <v>45217</v>
      </c>
      <c r="B292" s="27" t="s">
        <v>35</v>
      </c>
      <c r="C292" s="18"/>
      <c r="D292" s="32" t="s">
        <v>12</v>
      </c>
      <c r="E292" s="4"/>
      <c r="F292" s="43" t="s">
        <v>21</v>
      </c>
      <c r="G292" s="47" t="s">
        <v>182</v>
      </c>
      <c r="H292" s="67"/>
      <c r="I292" s="77" t="s">
        <v>49</v>
      </c>
      <c r="J292" s="52" t="s">
        <v>34</v>
      </c>
      <c r="K292" s="78" t="s">
        <v>20</v>
      </c>
      <c r="L292" s="95" t="s">
        <v>19</v>
      </c>
      <c r="M292" s="80" t="s">
        <v>22</v>
      </c>
      <c r="N292" s="73" t="s">
        <v>34</v>
      </c>
      <c r="O292" s="82" t="s">
        <v>23</v>
      </c>
      <c r="P292" s="96" t="s">
        <v>155</v>
      </c>
      <c r="Q292" s="79"/>
      <c r="R292" s="79"/>
      <c r="S292" s="196"/>
      <c r="U292" s="2">
        <f>COUNTIF(F292:S292,"POD 1")</f>
        <v>1</v>
      </c>
      <c r="V292" s="2">
        <f>COUNTIF(F292:S292,"POD 2")</f>
        <v>1</v>
      </c>
      <c r="W292" s="2">
        <f>COUNTIF(F292:S292,"Back-up")</f>
        <v>1</v>
      </c>
      <c r="X292" s="2">
        <f>COUNTIF(F292:S292,"Outreach")+COUNTIF(F292:S292,"Outreach/QF")</f>
        <v>1</v>
      </c>
      <c r="Y292" s="2">
        <f>COUNTIF(F292:S292,"CST")</f>
        <v>1</v>
      </c>
      <c r="Z292" s="439" t="s">
        <v>6</v>
      </c>
      <c r="AA292" s="443"/>
      <c r="AB292" s="453">
        <v>45217</v>
      </c>
    </row>
    <row r="293" spans="1:28" ht="15.75" thickTop="1" x14ac:dyDescent="0.25">
      <c r="A293" s="191">
        <v>45218</v>
      </c>
      <c r="B293" s="27" t="s">
        <v>46</v>
      </c>
      <c r="C293" s="18"/>
      <c r="D293" s="32" t="s">
        <v>13</v>
      </c>
      <c r="E293" s="4"/>
      <c r="F293" s="43" t="s">
        <v>23</v>
      </c>
      <c r="G293" s="47" t="s">
        <v>23</v>
      </c>
      <c r="H293" s="67"/>
      <c r="I293" s="79"/>
      <c r="J293" s="52" t="s">
        <v>20</v>
      </c>
      <c r="K293" s="78" t="s">
        <v>21</v>
      </c>
      <c r="L293" s="95" t="s">
        <v>19</v>
      </c>
      <c r="M293" s="80" t="s">
        <v>23</v>
      </c>
      <c r="N293" s="81" t="s">
        <v>22</v>
      </c>
      <c r="O293" s="82" t="s">
        <v>23</v>
      </c>
      <c r="P293" s="96" t="s">
        <v>23</v>
      </c>
      <c r="Q293" s="79"/>
      <c r="R293" s="79"/>
      <c r="S293" s="196"/>
      <c r="U293" s="2">
        <f>COUNTIF(F293:S293,"POD 1")</f>
        <v>1</v>
      </c>
      <c r="V293" s="2">
        <f>COUNTIF(F293:S293,"POD 2")</f>
        <v>1</v>
      </c>
      <c r="W293" s="2">
        <f>COUNTIF(F293:S293,"Back-up")</f>
        <v>1</v>
      </c>
      <c r="X293" s="2">
        <f>COUNTIF(F293:S293,"Outreach")+COUNTIF(F293:S293,"Outreach/QF")</f>
        <v>1</v>
      </c>
      <c r="Y293" s="2">
        <f>COUNTIF(F293:S293,"CST")</f>
        <v>5</v>
      </c>
      <c r="Z293" s="31"/>
      <c r="AA293" s="443"/>
      <c r="AB293" s="453">
        <v>45218</v>
      </c>
    </row>
    <row r="294" spans="1:28" x14ac:dyDescent="0.25">
      <c r="A294" s="191">
        <v>45219</v>
      </c>
      <c r="B294" s="27" t="s">
        <v>40</v>
      </c>
      <c r="C294" s="18"/>
      <c r="D294" s="32" t="s">
        <v>6</v>
      </c>
      <c r="E294" s="4"/>
      <c r="F294" s="43" t="s">
        <v>23</v>
      </c>
      <c r="G294" s="47" t="s">
        <v>22</v>
      </c>
      <c r="H294" s="67"/>
      <c r="I294" s="79"/>
      <c r="J294" s="52" t="s">
        <v>20</v>
      </c>
      <c r="K294" s="78" t="s">
        <v>34</v>
      </c>
      <c r="L294" s="95" t="s">
        <v>19</v>
      </c>
      <c r="M294" s="80" t="s">
        <v>34</v>
      </c>
      <c r="N294" s="81" t="s">
        <v>23</v>
      </c>
      <c r="O294" s="82" t="s">
        <v>21</v>
      </c>
      <c r="P294" s="96" t="s">
        <v>34</v>
      </c>
      <c r="Q294" s="79"/>
      <c r="R294" s="79"/>
      <c r="S294" s="196"/>
      <c r="U294" s="2">
        <f>COUNTIF(F294:S294,"POD 1")</f>
        <v>1</v>
      </c>
      <c r="V294" s="2">
        <f>COUNTIF(F294:S294,"POD 2")</f>
        <v>1</v>
      </c>
      <c r="W294" s="2">
        <f>COUNTIF(F294:S294,"Back-up")</f>
        <v>1</v>
      </c>
      <c r="X294" s="2">
        <f>COUNTIF(F294:S294,"Outreach")+COUNTIF(F294:S294,"Outreach/QF")</f>
        <v>1</v>
      </c>
      <c r="Y294" s="2">
        <f>COUNTIF(F294:S294,"CST")</f>
        <v>2</v>
      </c>
      <c r="Z294" s="32"/>
      <c r="AA294" s="443"/>
      <c r="AB294" s="453">
        <v>45219</v>
      </c>
    </row>
    <row r="295" spans="1:28" x14ac:dyDescent="0.25">
      <c r="A295" s="191">
        <v>45220</v>
      </c>
      <c r="B295" s="27" t="s">
        <v>41</v>
      </c>
      <c r="C295" s="18"/>
      <c r="D295" s="32" t="s">
        <v>10</v>
      </c>
      <c r="E295" s="4"/>
      <c r="F295" s="43"/>
      <c r="G295" s="47"/>
      <c r="H295" s="67"/>
      <c r="I295" s="79"/>
      <c r="J295" s="52"/>
      <c r="K295" s="78" t="s">
        <v>42</v>
      </c>
      <c r="L295" s="95"/>
      <c r="M295" s="80"/>
      <c r="N295" s="81"/>
      <c r="O295" s="82"/>
      <c r="P295" s="96"/>
      <c r="Q295" s="79"/>
      <c r="R295" s="79"/>
      <c r="S295" s="196"/>
      <c r="Y295" s="2"/>
      <c r="Z295" s="32"/>
      <c r="AA295" s="443"/>
      <c r="AB295" s="453">
        <v>45220</v>
      </c>
    </row>
    <row r="296" spans="1:28" ht="15.75" thickBot="1" x14ac:dyDescent="0.3">
      <c r="A296" s="193">
        <v>45221</v>
      </c>
      <c r="B296" s="28" t="s">
        <v>43</v>
      </c>
      <c r="C296" s="21"/>
      <c r="D296" s="33" t="s">
        <v>9</v>
      </c>
      <c r="E296" s="6"/>
      <c r="F296" s="44"/>
      <c r="G296" s="48"/>
      <c r="H296" s="68"/>
      <c r="I296" s="87"/>
      <c r="J296" s="53" t="s">
        <v>42</v>
      </c>
      <c r="K296" s="86"/>
      <c r="L296" s="97"/>
      <c r="M296" s="88"/>
      <c r="N296" s="89"/>
      <c r="O296" s="90"/>
      <c r="P296" s="98"/>
      <c r="Q296" s="87"/>
      <c r="R296" s="87"/>
      <c r="S296" s="197"/>
      <c r="Y296" s="2"/>
      <c r="Z296" s="33"/>
      <c r="AA296" s="444"/>
      <c r="AB296" s="454">
        <v>45221</v>
      </c>
    </row>
    <row r="297" spans="1:28" ht="15.75" thickBot="1" x14ac:dyDescent="0.3">
      <c r="A297" s="189">
        <v>45222</v>
      </c>
      <c r="B297" s="26" t="s">
        <v>28</v>
      </c>
      <c r="C297" s="17"/>
      <c r="D297" s="31" t="s">
        <v>12</v>
      </c>
      <c r="E297" s="4">
        <v>4</v>
      </c>
      <c r="F297" s="42" t="s">
        <v>19</v>
      </c>
      <c r="G297" s="66"/>
      <c r="H297" s="66"/>
      <c r="I297" s="71"/>
      <c r="J297" s="51" t="s">
        <v>21</v>
      </c>
      <c r="K297" s="71"/>
      <c r="L297" s="93" t="s">
        <v>50</v>
      </c>
      <c r="M297" s="72" t="s">
        <v>22</v>
      </c>
      <c r="N297" s="71"/>
      <c r="O297" s="292" t="s">
        <v>34</v>
      </c>
      <c r="P297" s="94" t="s">
        <v>44</v>
      </c>
      <c r="Q297" s="75" t="s">
        <v>20</v>
      </c>
      <c r="R297" s="76" t="s">
        <v>50</v>
      </c>
      <c r="S297" s="305" t="s">
        <v>50</v>
      </c>
      <c r="U297" s="2">
        <f>COUNTIF(F297:S297,"POD 1")</f>
        <v>1</v>
      </c>
      <c r="V297" s="2">
        <f>COUNTIF(F297:S297,"POD 2")</f>
        <v>1</v>
      </c>
      <c r="W297" s="2">
        <f>COUNTIF(F297:S297,"Back-up")</f>
        <v>1</v>
      </c>
      <c r="X297" s="2">
        <f>COUNTIF(F297:S297,"Outreach")+COUNTIF(F297:S297,"Outreach/QF")</f>
        <v>1</v>
      </c>
      <c r="Y297" s="2">
        <f>COUNTIF(F297:S297,"CST")</f>
        <v>0</v>
      </c>
      <c r="Z297" s="438"/>
      <c r="AA297" s="443"/>
      <c r="AB297" s="452">
        <v>45222</v>
      </c>
    </row>
    <row r="298" spans="1:28" ht="15.75" thickBot="1" x14ac:dyDescent="0.3">
      <c r="A298" s="191">
        <v>45223</v>
      </c>
      <c r="B298" s="27" t="s">
        <v>45</v>
      </c>
      <c r="C298" s="18"/>
      <c r="D298" s="32" t="s">
        <v>14</v>
      </c>
      <c r="E298" s="4"/>
      <c r="F298" s="43" t="s">
        <v>34</v>
      </c>
      <c r="G298" s="67"/>
      <c r="H298" s="67"/>
      <c r="I298" s="79"/>
      <c r="J298" s="52" t="s">
        <v>19</v>
      </c>
      <c r="K298" s="79"/>
      <c r="L298" s="95" t="s">
        <v>50</v>
      </c>
      <c r="M298" s="80" t="s">
        <v>21</v>
      </c>
      <c r="N298" s="79"/>
      <c r="O298" s="409" t="s">
        <v>47</v>
      </c>
      <c r="P298" s="290" t="s">
        <v>44</v>
      </c>
      <c r="Q298" s="83" t="s">
        <v>20</v>
      </c>
      <c r="R298" s="84" t="s">
        <v>50</v>
      </c>
      <c r="S298" s="410" t="s">
        <v>50</v>
      </c>
      <c r="U298" s="2">
        <f>COUNTIF(F298:S298,"POD 1")</f>
        <v>1</v>
      </c>
      <c r="V298" s="2">
        <f>COUNTIF(F298:S298,"POD 2")</f>
        <v>1</v>
      </c>
      <c r="W298" s="2">
        <f>COUNTIF(F298:S298,"Back-up")</f>
        <v>1</v>
      </c>
      <c r="X298" s="2">
        <f>COUNTIF(F298:S298,"Outreach")+COUNTIF(F298:S298,"Outreach/QF")</f>
        <v>1</v>
      </c>
      <c r="Y298" s="2">
        <f>COUNTIF(F298:S298,"CST")</f>
        <v>0</v>
      </c>
      <c r="Z298" s="437"/>
      <c r="AA298" s="443"/>
      <c r="AB298" s="453">
        <v>45223</v>
      </c>
    </row>
    <row r="299" spans="1:28" ht="16.5" thickTop="1" thickBot="1" x14ac:dyDescent="0.3">
      <c r="A299" s="191">
        <v>45224</v>
      </c>
      <c r="B299" s="27" t="s">
        <v>35</v>
      </c>
      <c r="C299" s="18"/>
      <c r="D299" s="32" t="s">
        <v>9</v>
      </c>
      <c r="E299" s="4"/>
      <c r="F299" s="43" t="s">
        <v>19</v>
      </c>
      <c r="G299" s="67"/>
      <c r="H299" s="67"/>
      <c r="I299" s="79"/>
      <c r="J299" s="52" t="s">
        <v>22</v>
      </c>
      <c r="K299" s="79"/>
      <c r="L299" s="95" t="s">
        <v>50</v>
      </c>
      <c r="M299" s="80" t="s">
        <v>34</v>
      </c>
      <c r="N299" s="79"/>
      <c r="O299" s="74" t="s">
        <v>21</v>
      </c>
      <c r="P299" s="96" t="s">
        <v>44</v>
      </c>
      <c r="Q299" s="83" t="s">
        <v>20</v>
      </c>
      <c r="R299" s="84" t="s">
        <v>50</v>
      </c>
      <c r="S299" s="190" t="s">
        <v>50</v>
      </c>
      <c r="U299" s="2">
        <f>COUNTIF(F299:S299,"POD 1")</f>
        <v>1</v>
      </c>
      <c r="V299" s="2">
        <f>COUNTIF(F299:S299,"POD 2")</f>
        <v>1</v>
      </c>
      <c r="W299" s="2">
        <f>COUNTIF(F299:S299,"Back-up")</f>
        <v>1</v>
      </c>
      <c r="X299" s="2">
        <f>COUNTIF(F299:S299,"Outreach")+COUNTIF(F299:S299,"Outreach/QF")</f>
        <v>1</v>
      </c>
      <c r="Y299" s="2">
        <f>COUNTIF(F299:S299,"CST")</f>
        <v>0</v>
      </c>
      <c r="Z299" s="439" t="s">
        <v>18</v>
      </c>
      <c r="AA299" s="443"/>
      <c r="AB299" s="453">
        <v>45224</v>
      </c>
    </row>
    <row r="300" spans="1:28" ht="15.75" thickTop="1" x14ac:dyDescent="0.25">
      <c r="A300" s="191">
        <v>45225</v>
      </c>
      <c r="B300" s="27" t="s">
        <v>46</v>
      </c>
      <c r="C300" s="18"/>
      <c r="D300" s="32" t="s">
        <v>12</v>
      </c>
      <c r="E300" s="4"/>
      <c r="F300" s="43" t="s">
        <v>19</v>
      </c>
      <c r="G300" s="67"/>
      <c r="H300" s="67"/>
      <c r="I300" s="79"/>
      <c r="J300" s="52" t="s">
        <v>21</v>
      </c>
      <c r="K300" s="79"/>
      <c r="L300" s="95" t="s">
        <v>50</v>
      </c>
      <c r="M300" s="80" t="s">
        <v>22</v>
      </c>
      <c r="N300" s="79"/>
      <c r="O300" s="82" t="s">
        <v>20</v>
      </c>
      <c r="P300" s="96" t="s">
        <v>44</v>
      </c>
      <c r="Q300" s="83" t="s">
        <v>34</v>
      </c>
      <c r="R300" s="84" t="s">
        <v>50</v>
      </c>
      <c r="S300" s="192" t="s">
        <v>50</v>
      </c>
      <c r="U300" s="2">
        <f>COUNTIF(F300:S300,"POD 1")</f>
        <v>1</v>
      </c>
      <c r="V300" s="2">
        <f>COUNTIF(F300:S300,"POD 2")</f>
        <v>1</v>
      </c>
      <c r="W300" s="2">
        <f>COUNTIF(F300:S300,"Back-up")</f>
        <v>1</v>
      </c>
      <c r="X300" s="2">
        <f>COUNTIF(F300:S300,"Outreach")+COUNTIF(F300:S300,"Outreach/QF")</f>
        <v>1</v>
      </c>
      <c r="Y300" s="2">
        <f>COUNTIF(F300:S300,"CST")</f>
        <v>0</v>
      </c>
      <c r="Z300" s="31"/>
      <c r="AA300" s="443"/>
      <c r="AB300" s="453">
        <v>45225</v>
      </c>
    </row>
    <row r="301" spans="1:28" x14ac:dyDescent="0.25">
      <c r="A301" s="191">
        <v>45226</v>
      </c>
      <c r="B301" s="27" t="s">
        <v>40</v>
      </c>
      <c r="C301" s="18"/>
      <c r="D301" s="32" t="s">
        <v>14</v>
      </c>
      <c r="E301" s="4"/>
      <c r="F301" s="43" t="s">
        <v>19</v>
      </c>
      <c r="G301" s="67"/>
      <c r="H301" s="67"/>
      <c r="I301" s="79"/>
      <c r="J301" s="52" t="s">
        <v>34</v>
      </c>
      <c r="K301" s="79"/>
      <c r="L301" s="95" t="s">
        <v>34</v>
      </c>
      <c r="M301" s="80" t="s">
        <v>21</v>
      </c>
      <c r="N301" s="79"/>
      <c r="O301" s="82" t="s">
        <v>22</v>
      </c>
      <c r="P301" s="96" t="s">
        <v>44</v>
      </c>
      <c r="Q301" s="83" t="s">
        <v>20</v>
      </c>
      <c r="R301" s="84" t="s">
        <v>34</v>
      </c>
      <c r="S301" s="192" t="s">
        <v>34</v>
      </c>
      <c r="U301" s="2">
        <f>COUNTIF(F301:S301,"POD 1")</f>
        <v>1</v>
      </c>
      <c r="V301" s="2">
        <f>COUNTIF(F301:S301,"POD 2")</f>
        <v>1</v>
      </c>
      <c r="W301" s="2">
        <f>COUNTIF(F301:S301,"Back-up")</f>
        <v>1</v>
      </c>
      <c r="X301" s="2">
        <f>COUNTIF(F301:S301,"Outreach")+COUNTIF(F301:S301,"Outreach/QF")</f>
        <v>1</v>
      </c>
      <c r="Y301" s="2">
        <f>COUNTIF(F301:S301,"CST")</f>
        <v>0</v>
      </c>
      <c r="Z301" s="32"/>
      <c r="AA301" s="443"/>
      <c r="AB301" s="453">
        <v>45226</v>
      </c>
    </row>
    <row r="302" spans="1:28" x14ac:dyDescent="0.25">
      <c r="A302" s="191">
        <v>45227</v>
      </c>
      <c r="B302" s="27" t="s">
        <v>41</v>
      </c>
      <c r="C302" s="18"/>
      <c r="D302" s="32" t="s">
        <v>16</v>
      </c>
      <c r="E302" s="4"/>
      <c r="F302" s="43"/>
      <c r="G302" s="67"/>
      <c r="H302" s="67"/>
      <c r="I302" s="79"/>
      <c r="J302" s="52"/>
      <c r="K302" s="79"/>
      <c r="L302" s="95"/>
      <c r="M302" s="80"/>
      <c r="N302" s="79"/>
      <c r="O302" s="82"/>
      <c r="P302" s="96"/>
      <c r="Q302" s="83" t="s">
        <v>42</v>
      </c>
      <c r="R302" s="84"/>
      <c r="S302" s="192"/>
      <c r="Y302" s="2"/>
      <c r="Z302" s="32"/>
      <c r="AA302" s="443"/>
      <c r="AB302" s="453">
        <v>45227</v>
      </c>
    </row>
    <row r="303" spans="1:28" ht="15.75" thickBot="1" x14ac:dyDescent="0.3">
      <c r="A303" s="193">
        <v>45228</v>
      </c>
      <c r="B303" s="28" t="s">
        <v>43</v>
      </c>
      <c r="C303" s="21"/>
      <c r="D303" s="33" t="s">
        <v>16</v>
      </c>
      <c r="E303" s="6"/>
      <c r="F303" s="44"/>
      <c r="G303" s="68"/>
      <c r="H303" s="68"/>
      <c r="I303" s="87"/>
      <c r="J303" s="53"/>
      <c r="K303" s="87"/>
      <c r="L303" s="97"/>
      <c r="M303" s="88"/>
      <c r="N303" s="87"/>
      <c r="O303" s="90"/>
      <c r="P303" s="98"/>
      <c r="Q303" s="91" t="s">
        <v>42</v>
      </c>
      <c r="R303" s="92"/>
      <c r="S303" s="194"/>
      <c r="Y303" s="2"/>
      <c r="Z303" s="33"/>
      <c r="AA303" s="444"/>
      <c r="AB303" s="454">
        <v>45228</v>
      </c>
    </row>
    <row r="304" spans="1:28" x14ac:dyDescent="0.25">
      <c r="A304" s="189">
        <v>45229</v>
      </c>
      <c r="B304" s="26" t="s">
        <v>28</v>
      </c>
      <c r="C304" s="17"/>
      <c r="D304" s="31" t="s">
        <v>7</v>
      </c>
      <c r="E304" s="60">
        <v>1</v>
      </c>
      <c r="F304" s="66" t="s">
        <v>34</v>
      </c>
      <c r="G304" s="46" t="s">
        <v>20</v>
      </c>
      <c r="H304" s="8" t="s">
        <v>22</v>
      </c>
      <c r="I304" s="69" t="s">
        <v>49</v>
      </c>
      <c r="J304" s="51" t="s">
        <v>19</v>
      </c>
      <c r="K304" s="71"/>
      <c r="L304" s="93" t="s">
        <v>23</v>
      </c>
      <c r="M304" s="72" t="s">
        <v>37</v>
      </c>
      <c r="N304" s="73" t="s">
        <v>34</v>
      </c>
      <c r="O304" s="74" t="s">
        <v>34</v>
      </c>
      <c r="P304" s="71"/>
      <c r="Q304" s="75" t="s">
        <v>23</v>
      </c>
      <c r="R304" s="76" t="s">
        <v>21</v>
      </c>
      <c r="S304" s="195"/>
      <c r="U304" s="2">
        <f>COUNTIF(F304:S304,"POD 1")</f>
        <v>1</v>
      </c>
      <c r="V304" s="2">
        <f>COUNTIF(F304:S304,"POD 2")</f>
        <v>1</v>
      </c>
      <c r="W304" s="2">
        <f>COUNTIF(F304:S304,"Back-up")</f>
        <v>1</v>
      </c>
      <c r="X304" s="2">
        <f>COUNTIF(F304:S304,"Outreach")+COUNTIF(F304:S304,"Outreach/QF")</f>
        <v>1</v>
      </c>
      <c r="Y304" s="2">
        <f>COUNTIF(F304:S304,"CST")</f>
        <v>2</v>
      </c>
      <c r="Z304" s="438"/>
      <c r="AA304" s="443"/>
      <c r="AB304" s="452">
        <v>45229</v>
      </c>
    </row>
    <row r="305" spans="1:28" ht="15.75" thickBot="1" x14ac:dyDescent="0.3">
      <c r="A305" s="191">
        <v>45230</v>
      </c>
      <c r="B305" s="27" t="s">
        <v>45</v>
      </c>
      <c r="C305" s="18"/>
      <c r="D305" s="32" t="s">
        <v>13</v>
      </c>
      <c r="E305" s="61"/>
      <c r="F305" s="67" t="s">
        <v>50</v>
      </c>
      <c r="G305" s="47" t="s">
        <v>20</v>
      </c>
      <c r="H305" s="9" t="s">
        <v>23</v>
      </c>
      <c r="I305" s="77" t="s">
        <v>49</v>
      </c>
      <c r="J305" s="52" t="s">
        <v>19</v>
      </c>
      <c r="K305" s="79"/>
      <c r="L305" s="95" t="s">
        <v>23</v>
      </c>
      <c r="M305" s="80" t="s">
        <v>21</v>
      </c>
      <c r="N305" s="81" t="s">
        <v>22</v>
      </c>
      <c r="O305" s="82" t="s">
        <v>23</v>
      </c>
      <c r="P305" s="79"/>
      <c r="Q305" s="83" t="s">
        <v>34</v>
      </c>
      <c r="R305" s="84" t="s">
        <v>23</v>
      </c>
      <c r="S305" s="196"/>
      <c r="U305" s="2">
        <f>COUNTIF(F305:S305,"POD 1")</f>
        <v>1</v>
      </c>
      <c r="V305" s="2">
        <f>COUNTIF(F305:S305,"POD 2")</f>
        <v>1</v>
      </c>
      <c r="W305" s="2">
        <f>COUNTIF(F305:S305,"Back-up")</f>
        <v>1</v>
      </c>
      <c r="X305" s="2">
        <f>COUNTIF(F305:S305,"Outreach")+COUNTIF(F305:S305,"Outreach/QF")</f>
        <v>1</v>
      </c>
      <c r="Y305" s="2">
        <f>COUNTIF(F305:S305,"CST")</f>
        <v>4</v>
      </c>
      <c r="Z305" s="437"/>
      <c r="AA305" s="443"/>
      <c r="AB305" s="453">
        <v>45230</v>
      </c>
    </row>
    <row r="306" spans="1:28" ht="16.5" thickTop="1" thickBot="1" x14ac:dyDescent="0.3">
      <c r="A306" s="191">
        <v>45231</v>
      </c>
      <c r="B306" s="27" t="s">
        <v>35</v>
      </c>
      <c r="C306" s="18"/>
      <c r="D306" s="32" t="s">
        <v>16</v>
      </c>
      <c r="E306" s="61"/>
      <c r="F306" s="67" t="s">
        <v>50</v>
      </c>
      <c r="G306" s="47" t="s">
        <v>20</v>
      </c>
      <c r="H306" s="9" t="s">
        <v>34</v>
      </c>
      <c r="I306" s="77" t="s">
        <v>49</v>
      </c>
      <c r="J306" s="52" t="s">
        <v>19</v>
      </c>
      <c r="K306" s="79"/>
      <c r="L306" s="95" t="s">
        <v>34</v>
      </c>
      <c r="M306" s="80" t="s">
        <v>37</v>
      </c>
      <c r="N306" s="81" t="s">
        <v>21</v>
      </c>
      <c r="O306" s="82" t="s">
        <v>34</v>
      </c>
      <c r="P306" s="79"/>
      <c r="Q306" s="83" t="s">
        <v>22</v>
      </c>
      <c r="R306" s="84" t="s">
        <v>37</v>
      </c>
      <c r="S306" s="196"/>
      <c r="U306" s="2">
        <f>COUNTIF(F306:S306,"POD 1")</f>
        <v>1</v>
      </c>
      <c r="V306" s="2">
        <f>COUNTIF(F306:S306,"POD 2")</f>
        <v>1</v>
      </c>
      <c r="W306" s="2">
        <f>COUNTIF(F306:S306,"Back-up")</f>
        <v>1</v>
      </c>
      <c r="X306" s="2">
        <f>COUNTIF(F306:S306,"Outreach")+COUNTIF(F306:S306,"Outreach/QF")</f>
        <v>1</v>
      </c>
      <c r="Y306" s="2">
        <f>COUNTIF(F306:S306,"CST")</f>
        <v>0</v>
      </c>
      <c r="Z306" s="439" t="s">
        <v>13</v>
      </c>
      <c r="AA306" s="443"/>
      <c r="AB306" s="453">
        <v>45231</v>
      </c>
    </row>
    <row r="307" spans="1:28" ht="15.75" thickTop="1" x14ac:dyDescent="0.25">
      <c r="A307" s="191">
        <v>45232</v>
      </c>
      <c r="B307" s="29" t="s">
        <v>46</v>
      </c>
      <c r="C307" s="18"/>
      <c r="D307" s="32" t="s">
        <v>7</v>
      </c>
      <c r="E307" s="61"/>
      <c r="F307" s="67" t="s">
        <v>50</v>
      </c>
      <c r="G307" s="47" t="s">
        <v>34</v>
      </c>
      <c r="H307" s="9" t="s">
        <v>22</v>
      </c>
      <c r="I307" s="79"/>
      <c r="J307" s="52" t="s">
        <v>19</v>
      </c>
      <c r="K307" s="79"/>
      <c r="L307" s="95" t="s">
        <v>37</v>
      </c>
      <c r="M307" s="80" t="s">
        <v>37</v>
      </c>
      <c r="N307" s="81" t="s">
        <v>20</v>
      </c>
      <c r="O307" s="82" t="s">
        <v>21</v>
      </c>
      <c r="P307" s="79"/>
      <c r="Q307" s="83" t="s">
        <v>23</v>
      </c>
      <c r="R307" s="84" t="s">
        <v>37</v>
      </c>
      <c r="S307" s="196"/>
      <c r="U307" s="2">
        <f>COUNTIF(F307:S307,"POD 1")</f>
        <v>1</v>
      </c>
      <c r="V307" s="2">
        <f>COUNTIF(F307:S307,"POD 2")</f>
        <v>1</v>
      </c>
      <c r="W307" s="2">
        <f>COUNTIF(F307:S307,"Back-up")</f>
        <v>1</v>
      </c>
      <c r="X307" s="2">
        <f>COUNTIF(F307:S307,"Outreach")+COUNTIF(F307:S307,"Outreach/QF")</f>
        <v>1</v>
      </c>
      <c r="Y307" s="2">
        <f>COUNTIF(F307:S307,"CST")</f>
        <v>1</v>
      </c>
      <c r="Z307" s="31"/>
      <c r="AA307" s="443"/>
      <c r="AB307" s="453">
        <v>45232</v>
      </c>
    </row>
    <row r="308" spans="1:28" x14ac:dyDescent="0.25">
      <c r="A308" s="191">
        <v>45233</v>
      </c>
      <c r="B308" s="27" t="s">
        <v>40</v>
      </c>
      <c r="C308" s="18"/>
      <c r="D308" s="32" t="s">
        <v>13</v>
      </c>
      <c r="E308" s="61"/>
      <c r="F308" s="67" t="s">
        <v>50</v>
      </c>
      <c r="G308" s="47" t="s">
        <v>20</v>
      </c>
      <c r="H308" s="9" t="s">
        <v>23</v>
      </c>
      <c r="I308" s="79"/>
      <c r="J308" s="52" t="s">
        <v>34</v>
      </c>
      <c r="K308" s="79"/>
      <c r="L308" s="95" t="s">
        <v>37</v>
      </c>
      <c r="M308" s="80" t="s">
        <v>34</v>
      </c>
      <c r="N308" s="81" t="s">
        <v>22</v>
      </c>
      <c r="O308" s="82" t="s">
        <v>21</v>
      </c>
      <c r="P308" s="79"/>
      <c r="Q308" s="83" t="s">
        <v>19</v>
      </c>
      <c r="R308" s="84" t="s">
        <v>34</v>
      </c>
      <c r="S308" s="196"/>
      <c r="U308" s="2">
        <f>COUNTIF(F308:S308,"POD 1")</f>
        <v>1</v>
      </c>
      <c r="V308" s="2">
        <f>COUNTIF(F308:S308,"POD 2")</f>
        <v>1</v>
      </c>
      <c r="W308" s="2">
        <f>COUNTIF(F308:S308,"Back-up")</f>
        <v>1</v>
      </c>
      <c r="X308" s="2">
        <f>COUNTIF(F308:S308,"Outreach")+COUNTIF(F308:S308,"Outreach/QF")</f>
        <v>1</v>
      </c>
      <c r="Y308" s="2">
        <f>COUNTIF(F308:S308,"CST")</f>
        <v>1</v>
      </c>
      <c r="Z308" s="32"/>
      <c r="AA308" s="443"/>
      <c r="AB308" s="453">
        <v>45233</v>
      </c>
    </row>
    <row r="309" spans="1:28" x14ac:dyDescent="0.25">
      <c r="A309" s="191">
        <v>45234</v>
      </c>
      <c r="B309" s="27" t="s">
        <v>41</v>
      </c>
      <c r="C309" s="18"/>
      <c r="D309" s="32" t="s">
        <v>6</v>
      </c>
      <c r="E309" s="61"/>
      <c r="F309" s="67"/>
      <c r="G309" s="47" t="s">
        <v>42</v>
      </c>
      <c r="H309" s="9"/>
      <c r="I309" s="79"/>
      <c r="J309" s="52"/>
      <c r="K309" s="79"/>
      <c r="L309" s="95"/>
      <c r="M309" s="80"/>
      <c r="N309" s="81"/>
      <c r="O309" s="82"/>
      <c r="P309" s="79"/>
      <c r="Q309" s="83"/>
      <c r="R309" s="84"/>
      <c r="S309" s="196"/>
      <c r="Y309" s="2"/>
      <c r="Z309" s="32"/>
      <c r="AA309" s="443"/>
      <c r="AB309" s="453">
        <v>45234</v>
      </c>
    </row>
    <row r="310" spans="1:28" ht="15.75" thickBot="1" x14ac:dyDescent="0.3">
      <c r="A310" s="193">
        <v>45235</v>
      </c>
      <c r="B310" s="28" t="s">
        <v>43</v>
      </c>
      <c r="C310" s="21"/>
      <c r="D310" s="33" t="s">
        <v>6</v>
      </c>
      <c r="E310" s="62"/>
      <c r="F310" s="68"/>
      <c r="G310" s="48" t="s">
        <v>42</v>
      </c>
      <c r="H310" s="10"/>
      <c r="I310" s="87"/>
      <c r="J310" s="53"/>
      <c r="K310" s="87"/>
      <c r="L310" s="97"/>
      <c r="M310" s="88"/>
      <c r="N310" s="89"/>
      <c r="O310" s="90"/>
      <c r="P310" s="87"/>
      <c r="Q310" s="91"/>
      <c r="R310" s="92"/>
      <c r="S310" s="197"/>
      <c r="Y310" s="2"/>
      <c r="Z310" s="33"/>
      <c r="AA310" s="444"/>
      <c r="AB310" s="454">
        <v>45235</v>
      </c>
    </row>
    <row r="311" spans="1:28" x14ac:dyDescent="0.25">
      <c r="A311" s="189">
        <v>45236</v>
      </c>
      <c r="B311" s="26" t="s">
        <v>28</v>
      </c>
      <c r="C311" s="17"/>
      <c r="D311" s="31" t="s">
        <v>14</v>
      </c>
      <c r="E311" s="60">
        <v>2</v>
      </c>
      <c r="F311" s="66"/>
      <c r="G311" s="66"/>
      <c r="H311" s="8" t="s">
        <v>19</v>
      </c>
      <c r="I311" s="69" t="s">
        <v>34</v>
      </c>
      <c r="J311" s="51" t="s">
        <v>23</v>
      </c>
      <c r="K311" s="70" t="s">
        <v>21</v>
      </c>
      <c r="L311" s="71"/>
      <c r="M311" s="72" t="s">
        <v>178</v>
      </c>
      <c r="N311" s="71"/>
      <c r="O311" s="74" t="s">
        <v>22</v>
      </c>
      <c r="P311" s="71"/>
      <c r="Q311" s="71" t="s">
        <v>178</v>
      </c>
      <c r="R311" s="76" t="s">
        <v>34</v>
      </c>
      <c r="S311" s="190" t="s">
        <v>20</v>
      </c>
      <c r="U311" s="2">
        <f>COUNTIF(F311:S311,"POD 1")</f>
        <v>1</v>
      </c>
      <c r="V311" s="2">
        <f>COUNTIF(F311:S311,"POD 2")</f>
        <v>1</v>
      </c>
      <c r="W311" s="2">
        <f>COUNTIF(F311:S311,"Back-up")</f>
        <v>1</v>
      </c>
      <c r="X311" s="2">
        <f>COUNTIF(F311:S311,"Outreach")+COUNTIF(F311:S311,"Outreach/QF")</f>
        <v>1</v>
      </c>
      <c r="Y311" s="2">
        <f>COUNTIF(F311:S311,"CST")</f>
        <v>1</v>
      </c>
      <c r="Z311" s="438"/>
      <c r="AA311" s="443"/>
      <c r="AB311" s="452">
        <v>45236</v>
      </c>
    </row>
    <row r="312" spans="1:28" ht="15.75" thickBot="1" x14ac:dyDescent="0.3">
      <c r="A312" s="191">
        <v>45237</v>
      </c>
      <c r="B312" s="27" t="s">
        <v>45</v>
      </c>
      <c r="C312" s="18"/>
      <c r="D312" s="32" t="s">
        <v>8</v>
      </c>
      <c r="E312" s="61"/>
      <c r="F312" s="67"/>
      <c r="G312" s="67"/>
      <c r="H312" s="9" t="s">
        <v>34</v>
      </c>
      <c r="I312" s="77" t="s">
        <v>22</v>
      </c>
      <c r="J312" s="52" t="s">
        <v>21</v>
      </c>
      <c r="K312" s="288" t="s">
        <v>19</v>
      </c>
      <c r="L312" s="79"/>
      <c r="M312" s="80" t="s">
        <v>34</v>
      </c>
      <c r="N312" s="79"/>
      <c r="O312" s="82" t="s">
        <v>23</v>
      </c>
      <c r="P312" s="79"/>
      <c r="Q312" s="79"/>
      <c r="R312" s="84" t="s">
        <v>23</v>
      </c>
      <c r="S312" s="192" t="s">
        <v>20</v>
      </c>
      <c r="U312" s="2">
        <f>COUNTIF(F312:S312,"POD 1")</f>
        <v>1</v>
      </c>
      <c r="V312" s="2">
        <f>COUNTIF(F312:S312,"POD 2")</f>
        <v>1</v>
      </c>
      <c r="W312" s="2">
        <f>COUNTIF(F312:S312,"Back-up")</f>
        <v>1</v>
      </c>
      <c r="X312" s="2">
        <f>COUNTIF(F312:S312,"Outreach")+COUNTIF(F312:S312,"Outreach/QF")</f>
        <v>1</v>
      </c>
      <c r="Y312" s="2">
        <f>COUNTIF(F312:S312,"CST")</f>
        <v>2</v>
      </c>
      <c r="Z312" s="437"/>
      <c r="AA312" s="443"/>
      <c r="AB312" s="453">
        <v>45237</v>
      </c>
    </row>
    <row r="313" spans="1:28" ht="16.5" thickTop="1" thickBot="1" x14ac:dyDescent="0.3">
      <c r="A313" s="191">
        <v>45238</v>
      </c>
      <c r="B313" s="27" t="s">
        <v>35</v>
      </c>
      <c r="C313" s="18"/>
      <c r="D313" s="32" t="s">
        <v>10</v>
      </c>
      <c r="E313" s="61"/>
      <c r="F313" s="67"/>
      <c r="G313" s="67"/>
      <c r="H313" s="9" t="s">
        <v>19</v>
      </c>
      <c r="I313" s="77" t="s">
        <v>23</v>
      </c>
      <c r="J313" s="286" t="s">
        <v>23</v>
      </c>
      <c r="K313" s="289" t="s">
        <v>47</v>
      </c>
      <c r="L313" s="287"/>
      <c r="M313" s="80" t="s">
        <v>21</v>
      </c>
      <c r="N313" s="79"/>
      <c r="O313" s="82" t="s">
        <v>183</v>
      </c>
      <c r="P313" s="79"/>
      <c r="Q313" s="79"/>
      <c r="R313" s="84" t="s">
        <v>23</v>
      </c>
      <c r="S313" s="192" t="s">
        <v>20</v>
      </c>
      <c r="U313" s="2">
        <f>COUNTIF(F313:S313,"POD 1")</f>
        <v>1</v>
      </c>
      <c r="V313" s="2">
        <f>COUNTIF(F313:S313,"POD 2")</f>
        <v>1</v>
      </c>
      <c r="W313" s="2">
        <f>COUNTIF(F313:S313,"Back-up")</f>
        <v>1</v>
      </c>
      <c r="X313" s="2">
        <f>COUNTIF(F313:S313,"Outreach")+COUNTIF(F313:S313,"Outreach/QF")</f>
        <v>1</v>
      </c>
      <c r="Y313" s="2">
        <f>COUNTIF(F313:S313,"CST")</f>
        <v>3</v>
      </c>
      <c r="Z313" s="439" t="s">
        <v>8</v>
      </c>
      <c r="AA313" s="443"/>
      <c r="AB313" s="453">
        <v>45238</v>
      </c>
    </row>
    <row r="314" spans="1:28" x14ac:dyDescent="0.25">
      <c r="A314" s="191">
        <v>45239</v>
      </c>
      <c r="B314" s="27" t="s">
        <v>46</v>
      </c>
      <c r="C314" s="18"/>
      <c r="D314" s="32" t="s">
        <v>14</v>
      </c>
      <c r="E314" s="61"/>
      <c r="F314" s="67"/>
      <c r="G314" s="67"/>
      <c r="H314" s="9" t="s">
        <v>19</v>
      </c>
      <c r="I314" s="77" t="s">
        <v>20</v>
      </c>
      <c r="J314" s="52" t="s">
        <v>21</v>
      </c>
      <c r="K314" s="70" t="s">
        <v>23</v>
      </c>
      <c r="L314" s="79"/>
      <c r="M314" s="80" t="s">
        <v>23</v>
      </c>
      <c r="N314" s="79"/>
      <c r="O314" s="82" t="s">
        <v>22</v>
      </c>
      <c r="P314" s="79"/>
      <c r="Q314" s="79"/>
      <c r="R314" s="84" t="s">
        <v>23</v>
      </c>
      <c r="S314" s="192" t="s">
        <v>34</v>
      </c>
      <c r="U314" s="2">
        <f>COUNTIF(F314:S314,"POD 1")</f>
        <v>1</v>
      </c>
      <c r="V314" s="2">
        <f>COUNTIF(F314:S314,"POD 2")</f>
        <v>1</v>
      </c>
      <c r="W314" s="2">
        <f>COUNTIF(F314:S314,"Back-up")</f>
        <v>1</v>
      </c>
      <c r="X314" s="2">
        <f>COUNTIF(F314:S314,"Outreach")+COUNTIF(F314:S314,"Outreach/QF")</f>
        <v>1</v>
      </c>
      <c r="Y314" s="2">
        <f>COUNTIF(F314:S314,"CST")</f>
        <v>3</v>
      </c>
      <c r="Z314" s="31"/>
      <c r="AA314" s="443"/>
      <c r="AB314" s="453">
        <v>45239</v>
      </c>
    </row>
    <row r="315" spans="1:28" x14ac:dyDescent="0.25">
      <c r="A315" s="191">
        <v>45240</v>
      </c>
      <c r="B315" s="27" t="s">
        <v>40</v>
      </c>
      <c r="C315" s="18"/>
      <c r="D315" s="32" t="s">
        <v>8</v>
      </c>
      <c r="E315" s="61"/>
      <c r="F315" s="67"/>
      <c r="G315" s="67"/>
      <c r="H315" s="9" t="s">
        <v>19</v>
      </c>
      <c r="I315" s="77" t="s">
        <v>22</v>
      </c>
      <c r="J315" s="52" t="s">
        <v>34</v>
      </c>
      <c r="K315" s="78" t="s">
        <v>34</v>
      </c>
      <c r="L315" s="79"/>
      <c r="M315" s="80" t="s">
        <v>21</v>
      </c>
      <c r="N315" s="79"/>
      <c r="O315" s="82" t="s">
        <v>23</v>
      </c>
      <c r="P315" s="79"/>
      <c r="Q315" s="79"/>
      <c r="R315" s="84" t="s">
        <v>23</v>
      </c>
      <c r="S315" s="192" t="s">
        <v>20</v>
      </c>
      <c r="U315" s="2">
        <f>COUNTIF(F315:S315,"POD 1")</f>
        <v>1</v>
      </c>
      <c r="V315" s="2">
        <f>COUNTIF(F315:S315,"POD 2")</f>
        <v>1</v>
      </c>
      <c r="W315" s="2">
        <f>COUNTIF(F315:S315,"Back-up")</f>
        <v>1</v>
      </c>
      <c r="X315" s="2">
        <f>COUNTIF(F315:S315,"Outreach")+COUNTIF(F315:S315,"Outreach/QF")</f>
        <v>1</v>
      </c>
      <c r="Y315" s="2">
        <f>COUNTIF(F315:S315,"CST")</f>
        <v>2</v>
      </c>
      <c r="Z315" s="32"/>
      <c r="AA315" s="443"/>
      <c r="AB315" s="453">
        <v>45240</v>
      </c>
    </row>
    <row r="316" spans="1:28" x14ac:dyDescent="0.25">
      <c r="A316" s="191">
        <v>45241</v>
      </c>
      <c r="B316" s="27" t="s">
        <v>41</v>
      </c>
      <c r="C316" s="18"/>
      <c r="D316" s="32" t="s">
        <v>18</v>
      </c>
      <c r="E316" s="61"/>
      <c r="F316" s="67"/>
      <c r="G316" s="67"/>
      <c r="H316" s="9"/>
      <c r="I316" s="77"/>
      <c r="J316" s="52"/>
      <c r="K316" s="78"/>
      <c r="L316" s="79"/>
      <c r="M316" s="80"/>
      <c r="N316" s="79"/>
      <c r="O316" s="82"/>
      <c r="P316" s="79"/>
      <c r="Q316" s="79"/>
      <c r="R316" s="84"/>
      <c r="S316" s="192" t="s">
        <v>42</v>
      </c>
      <c r="Y316" s="2"/>
      <c r="Z316" s="32"/>
      <c r="AA316" s="443"/>
      <c r="AB316" s="453">
        <v>45241</v>
      </c>
    </row>
    <row r="317" spans="1:28" ht="15.75" thickBot="1" x14ac:dyDescent="0.3">
      <c r="A317" s="193">
        <v>45242</v>
      </c>
      <c r="B317" s="28" t="s">
        <v>43</v>
      </c>
      <c r="C317" s="21"/>
      <c r="D317" s="33" t="s">
        <v>18</v>
      </c>
      <c r="E317" s="62"/>
      <c r="F317" s="68"/>
      <c r="G317" s="68"/>
      <c r="H317" s="10"/>
      <c r="I317" s="85"/>
      <c r="J317" s="53"/>
      <c r="K317" s="86"/>
      <c r="L317" s="87"/>
      <c r="M317" s="88"/>
      <c r="N317" s="87"/>
      <c r="O317" s="90"/>
      <c r="P317" s="87"/>
      <c r="Q317" s="87"/>
      <c r="R317" s="92"/>
      <c r="S317" s="194" t="s">
        <v>42</v>
      </c>
      <c r="Y317" s="2"/>
      <c r="Z317" s="33"/>
      <c r="AA317" s="444"/>
      <c r="AB317" s="454">
        <v>45242</v>
      </c>
    </row>
    <row r="318" spans="1:28" x14ac:dyDescent="0.25">
      <c r="A318" s="189">
        <v>45243</v>
      </c>
      <c r="B318" s="26" t="s">
        <v>28</v>
      </c>
      <c r="C318" s="17"/>
      <c r="D318" s="31" t="s">
        <v>5</v>
      </c>
      <c r="E318" s="4">
        <v>3</v>
      </c>
      <c r="F318" s="42" t="s">
        <v>22</v>
      </c>
      <c r="G318" s="46" t="s">
        <v>19</v>
      </c>
      <c r="H318" s="66"/>
      <c r="I318" s="69" t="s">
        <v>49</v>
      </c>
      <c r="J318" s="51" t="s">
        <v>23</v>
      </c>
      <c r="K318" s="70" t="s">
        <v>34</v>
      </c>
      <c r="L318" s="93" t="s">
        <v>20</v>
      </c>
      <c r="M318" s="72" t="s">
        <v>34</v>
      </c>
      <c r="N318" s="73" t="s">
        <v>57</v>
      </c>
      <c r="O318" s="74" t="s">
        <v>21</v>
      </c>
      <c r="P318" s="94" t="s">
        <v>44</v>
      </c>
      <c r="Q318" s="71"/>
      <c r="R318" s="71"/>
      <c r="S318" s="195"/>
      <c r="U318" s="2">
        <f>COUNTIF(F318:S318,"POD 1")</f>
        <v>1</v>
      </c>
      <c r="V318" s="2">
        <f>COUNTIF(F318:S318,"POD 2")</f>
        <v>1</v>
      </c>
      <c r="W318" s="2">
        <f>COUNTIF(F318:S318,"Back-up")</f>
        <v>1</v>
      </c>
      <c r="X318" s="2">
        <f>COUNTIF(F318:S318,"Outreach")+COUNTIF(F318:S318,"Outreach/QF")</f>
        <v>1</v>
      </c>
      <c r="Y318" s="2">
        <f>COUNTIF(F318:S318,"CST")</f>
        <v>1</v>
      </c>
      <c r="Z318" s="438"/>
      <c r="AA318" s="443"/>
      <c r="AB318" s="452">
        <v>45243</v>
      </c>
    </row>
    <row r="319" spans="1:28" ht="15.75" thickBot="1" x14ac:dyDescent="0.3">
      <c r="A319" s="191">
        <v>45244</v>
      </c>
      <c r="B319" s="27" t="s">
        <v>45</v>
      </c>
      <c r="C319" s="18"/>
      <c r="D319" s="32" t="s">
        <v>12</v>
      </c>
      <c r="E319" s="4"/>
      <c r="F319" s="43" t="s">
        <v>23</v>
      </c>
      <c r="G319" s="47" t="s">
        <v>34</v>
      </c>
      <c r="H319" s="67"/>
      <c r="I319" s="77" t="s">
        <v>49</v>
      </c>
      <c r="J319" s="52" t="s">
        <v>19</v>
      </c>
      <c r="K319" s="78" t="s">
        <v>21</v>
      </c>
      <c r="L319" s="95" t="s">
        <v>20</v>
      </c>
      <c r="M319" s="80" t="s">
        <v>22</v>
      </c>
      <c r="N319" s="81" t="s">
        <v>34</v>
      </c>
      <c r="O319" s="82" t="s">
        <v>23</v>
      </c>
      <c r="P319" s="96" t="s">
        <v>44</v>
      </c>
      <c r="Q319" s="79"/>
      <c r="R319" s="79"/>
      <c r="S319" s="196"/>
      <c r="U319" s="2">
        <f>COUNTIF(F319:S319,"POD 1")</f>
        <v>1</v>
      </c>
      <c r="V319" s="2">
        <f>COUNTIF(F319:S319,"POD 2")</f>
        <v>1</v>
      </c>
      <c r="W319" s="2">
        <f>COUNTIF(F319:S319,"Back-up")</f>
        <v>1</v>
      </c>
      <c r="X319" s="2">
        <f>COUNTIF(F319:S319,"Outreach")+COUNTIF(F319:S319,"Outreach/QF")</f>
        <v>1</v>
      </c>
      <c r="Y319" s="2">
        <f>COUNTIF(F319:S319,"CST")</f>
        <v>2</v>
      </c>
      <c r="Z319" s="437"/>
      <c r="AA319" s="443"/>
      <c r="AB319" s="453">
        <v>45244</v>
      </c>
    </row>
    <row r="320" spans="1:28" ht="16.5" thickTop="1" thickBot="1" x14ac:dyDescent="0.3">
      <c r="A320" s="191">
        <v>45245</v>
      </c>
      <c r="B320" s="27" t="s">
        <v>35</v>
      </c>
      <c r="C320" s="18"/>
      <c r="D320" s="32" t="s">
        <v>14</v>
      </c>
      <c r="E320" s="4"/>
      <c r="F320" s="43" t="s">
        <v>34</v>
      </c>
      <c r="G320" s="47" t="s">
        <v>21</v>
      </c>
      <c r="H320" s="67"/>
      <c r="I320" s="77" t="s">
        <v>49</v>
      </c>
      <c r="J320" s="52" t="s">
        <v>19</v>
      </c>
      <c r="K320" s="78" t="s">
        <v>23</v>
      </c>
      <c r="L320" s="95" t="s">
        <v>20</v>
      </c>
      <c r="M320" s="80" t="s">
        <v>23</v>
      </c>
      <c r="N320" s="81" t="s">
        <v>166</v>
      </c>
      <c r="O320" s="82" t="s">
        <v>22</v>
      </c>
      <c r="P320" s="96" t="s">
        <v>44</v>
      </c>
      <c r="Q320" s="79"/>
      <c r="R320" s="79"/>
      <c r="S320" s="196"/>
      <c r="U320" s="2">
        <f>COUNTIF(F320:S320,"POD 1")</f>
        <v>1</v>
      </c>
      <c r="V320" s="2">
        <f>COUNTIF(F320:S320,"POD 2")</f>
        <v>1</v>
      </c>
      <c r="W320" s="2">
        <f>COUNTIF(F320:S320,"Back-up")</f>
        <v>1</v>
      </c>
      <c r="X320" s="2">
        <f>COUNTIF(F320:S320,"Outreach")+COUNTIF(F320:S320,"Outreach/QF")</f>
        <v>1</v>
      </c>
      <c r="Y320" s="2">
        <f>COUNTIF(F320:S320,"CST")</f>
        <v>2</v>
      </c>
      <c r="Z320" s="439" t="s">
        <v>10</v>
      </c>
      <c r="AA320" s="443"/>
      <c r="AB320" s="453">
        <v>45245</v>
      </c>
    </row>
    <row r="321" spans="1:28" ht="15.75" thickTop="1" x14ac:dyDescent="0.25">
      <c r="A321" s="191">
        <v>45246</v>
      </c>
      <c r="B321" s="27" t="s">
        <v>46</v>
      </c>
      <c r="C321" s="18"/>
      <c r="D321" s="32" t="s">
        <v>5</v>
      </c>
      <c r="E321" s="4"/>
      <c r="F321" s="43" t="s">
        <v>22</v>
      </c>
      <c r="G321" s="47" t="s">
        <v>23</v>
      </c>
      <c r="H321" s="67"/>
      <c r="I321" s="79"/>
      <c r="J321" s="52" t="s">
        <v>19</v>
      </c>
      <c r="K321" s="78" t="s">
        <v>21</v>
      </c>
      <c r="L321" s="95" t="s">
        <v>34</v>
      </c>
      <c r="M321" s="80" t="s">
        <v>20</v>
      </c>
      <c r="N321" s="81" t="s">
        <v>166</v>
      </c>
      <c r="O321" s="82" t="s">
        <v>23</v>
      </c>
      <c r="P321" s="96" t="s">
        <v>44</v>
      </c>
      <c r="Q321" s="79"/>
      <c r="R321" s="79"/>
      <c r="S321" s="196" t="s">
        <v>184</v>
      </c>
      <c r="U321" s="2">
        <f>COUNTIF(F321:S321,"POD 1")</f>
        <v>1</v>
      </c>
      <c r="V321" s="2">
        <f>COUNTIF(F321:S321,"POD 2")</f>
        <v>1</v>
      </c>
      <c r="W321" s="2">
        <f>COUNTIF(F321:S321,"Back-up")</f>
        <v>1</v>
      </c>
      <c r="X321" s="2">
        <f>COUNTIF(F321:S321,"Outreach")+COUNTIF(F321:S321,"Outreach/QF")</f>
        <v>1</v>
      </c>
      <c r="Y321" s="2">
        <f>COUNTIF(F321:S321,"CST")</f>
        <v>2</v>
      </c>
      <c r="Z321" s="31"/>
      <c r="AA321" s="443"/>
      <c r="AB321" s="453">
        <v>45246</v>
      </c>
    </row>
    <row r="322" spans="1:28" x14ac:dyDescent="0.25">
      <c r="A322" s="191">
        <v>45247</v>
      </c>
      <c r="B322" s="27" t="s">
        <v>40</v>
      </c>
      <c r="C322" s="18"/>
      <c r="D322" s="32" t="s">
        <v>6</v>
      </c>
      <c r="E322" s="4"/>
      <c r="F322" s="43" t="s">
        <v>23</v>
      </c>
      <c r="G322" s="47" t="s">
        <v>21</v>
      </c>
      <c r="H322" s="67"/>
      <c r="I322" s="79"/>
      <c r="J322" s="52" t="s">
        <v>34</v>
      </c>
      <c r="K322" s="78" t="s">
        <v>37</v>
      </c>
      <c r="L322" s="95" t="s">
        <v>20</v>
      </c>
      <c r="M322" s="80" t="s">
        <v>22</v>
      </c>
      <c r="N322" s="81" t="s">
        <v>19</v>
      </c>
      <c r="O322" s="82" t="s">
        <v>34</v>
      </c>
      <c r="P322" s="96" t="s">
        <v>44</v>
      </c>
      <c r="Q322" s="79"/>
      <c r="R322" s="79"/>
      <c r="S322" s="196" t="s">
        <v>184</v>
      </c>
      <c r="U322" s="2">
        <f>COUNTIF(F322:S322,"POD 1")</f>
        <v>1</v>
      </c>
      <c r="V322" s="2">
        <f>COUNTIF(F322:S322,"POD 2")</f>
        <v>1</v>
      </c>
      <c r="W322" s="2">
        <f>COUNTIF(F322:S322,"Back-up")</f>
        <v>1</v>
      </c>
      <c r="X322" s="2">
        <f>COUNTIF(F322:S322,"Outreach")+COUNTIF(F322:S322,"Outreach/QF")</f>
        <v>1</v>
      </c>
      <c r="Y322" s="2">
        <f>COUNTIF(F322:S322,"CST")</f>
        <v>1</v>
      </c>
      <c r="Z322" s="32"/>
      <c r="AA322" s="443"/>
      <c r="AB322" s="453">
        <v>45247</v>
      </c>
    </row>
    <row r="323" spans="1:28" x14ac:dyDescent="0.25">
      <c r="A323" s="191">
        <v>45248</v>
      </c>
      <c r="B323" s="27" t="s">
        <v>41</v>
      </c>
      <c r="C323" s="18"/>
      <c r="D323" s="32" t="s">
        <v>11</v>
      </c>
      <c r="E323" s="4"/>
      <c r="F323" s="43"/>
      <c r="G323" s="47"/>
      <c r="H323" s="67"/>
      <c r="I323" s="79"/>
      <c r="J323" s="52"/>
      <c r="K323" s="78"/>
      <c r="L323" s="95" t="s">
        <v>42</v>
      </c>
      <c r="M323" s="80"/>
      <c r="N323" s="81"/>
      <c r="O323" s="82"/>
      <c r="P323" s="96"/>
      <c r="Q323" s="79"/>
      <c r="R323" s="79"/>
      <c r="S323" s="196"/>
      <c r="Y323" s="2"/>
      <c r="Z323" s="32"/>
      <c r="AA323" s="443"/>
      <c r="AB323" s="453">
        <v>45248</v>
      </c>
    </row>
    <row r="324" spans="1:28" ht="15.75" thickBot="1" x14ac:dyDescent="0.3">
      <c r="A324" s="193">
        <v>45249</v>
      </c>
      <c r="B324" s="28" t="s">
        <v>43</v>
      </c>
      <c r="C324" s="21"/>
      <c r="D324" s="33" t="s">
        <v>11</v>
      </c>
      <c r="E324" s="6"/>
      <c r="F324" s="44"/>
      <c r="G324" s="48"/>
      <c r="H324" s="68"/>
      <c r="I324" s="87"/>
      <c r="J324" s="53"/>
      <c r="K324" s="86"/>
      <c r="L324" s="97" t="s">
        <v>42</v>
      </c>
      <c r="M324" s="88"/>
      <c r="N324" s="89"/>
      <c r="O324" s="90"/>
      <c r="P324" s="98"/>
      <c r="Q324" s="87"/>
      <c r="R324" s="87"/>
      <c r="S324" s="197"/>
      <c r="Y324" s="2"/>
      <c r="Z324" s="33"/>
      <c r="AA324" s="444"/>
      <c r="AB324" s="454">
        <v>45249</v>
      </c>
    </row>
    <row r="325" spans="1:28" ht="15.75" thickBot="1" x14ac:dyDescent="0.3">
      <c r="A325" s="189">
        <v>45250</v>
      </c>
      <c r="B325" s="26" t="s">
        <v>28</v>
      </c>
      <c r="C325" s="17"/>
      <c r="D325" s="31" t="s">
        <v>16</v>
      </c>
      <c r="E325" s="4">
        <v>4</v>
      </c>
      <c r="F325" s="329" t="s">
        <v>34</v>
      </c>
      <c r="G325" s="66"/>
      <c r="H325" s="66"/>
      <c r="I325" s="71"/>
      <c r="J325" s="51" t="s">
        <v>21</v>
      </c>
      <c r="K325" s="71"/>
      <c r="L325" s="93" t="s">
        <v>34</v>
      </c>
      <c r="M325" s="72" t="s">
        <v>23</v>
      </c>
      <c r="N325" s="71"/>
      <c r="O325" s="74" t="s">
        <v>23</v>
      </c>
      <c r="P325" s="94" t="s">
        <v>20</v>
      </c>
      <c r="Q325" s="75" t="s">
        <v>22</v>
      </c>
      <c r="R325" s="76" t="s">
        <v>19</v>
      </c>
      <c r="S325" s="305" t="s">
        <v>34</v>
      </c>
      <c r="U325" s="2">
        <f>COUNTIF(F325:S325,"POD 1")</f>
        <v>1</v>
      </c>
      <c r="V325" s="2">
        <f>COUNTIF(F325:S325,"POD 2")</f>
        <v>1</v>
      </c>
      <c r="W325" s="2">
        <f>COUNTIF(F325:S325,"Back-up")</f>
        <v>1</v>
      </c>
      <c r="X325" s="2">
        <f>COUNTIF(F325:S325,"Outreach")+COUNTIF(F325:S325,"Outreach/QF")</f>
        <v>1</v>
      </c>
      <c r="Y325" s="2">
        <f>COUNTIF(F325:S325,"CST")</f>
        <v>2</v>
      </c>
      <c r="Z325" s="438"/>
      <c r="AA325" s="443"/>
      <c r="AB325" s="452">
        <v>45250</v>
      </c>
    </row>
    <row r="326" spans="1:28" ht="16.5" thickTop="1" thickBot="1" x14ac:dyDescent="0.3">
      <c r="A326" s="191">
        <v>45251</v>
      </c>
      <c r="B326" s="27" t="s">
        <v>45</v>
      </c>
      <c r="C326" s="18"/>
      <c r="D326" s="32" t="s">
        <v>18</v>
      </c>
      <c r="E326" s="4"/>
      <c r="F326" s="331" t="s">
        <v>23</v>
      </c>
      <c r="G326" s="330"/>
      <c r="H326" s="67"/>
      <c r="I326" s="79"/>
      <c r="J326" s="52" t="s">
        <v>19</v>
      </c>
      <c r="K326" s="79"/>
      <c r="L326" s="95" t="s">
        <v>23</v>
      </c>
      <c r="M326" s="80" t="s">
        <v>21</v>
      </c>
      <c r="N326" s="79"/>
      <c r="O326" s="82" t="s">
        <v>177</v>
      </c>
      <c r="P326" s="96" t="s">
        <v>20</v>
      </c>
      <c r="Q326" s="83" t="s">
        <v>34</v>
      </c>
      <c r="R326" s="84" t="s">
        <v>34</v>
      </c>
      <c r="S326" s="306" t="s">
        <v>47</v>
      </c>
      <c r="U326" s="2">
        <f>COUNTIF(F326:S326,"POD 1")</f>
        <v>1</v>
      </c>
      <c r="V326" s="2">
        <f>COUNTIF(F326:S326,"POD 2")</f>
        <v>1</v>
      </c>
      <c r="W326" s="2">
        <f>COUNTIF(F326:S326,"Back-up")</f>
        <v>1</v>
      </c>
      <c r="X326" s="2">
        <f>COUNTIF(F326:S326,"Outreach")+COUNTIF(F326:S326,"Outreach/QF")</f>
        <v>1</v>
      </c>
      <c r="Y326" s="2">
        <f>COUNTIF(F326:S326,"CST")</f>
        <v>2</v>
      </c>
      <c r="Z326" s="437"/>
      <c r="AA326" s="443" t="s">
        <v>5</v>
      </c>
      <c r="AB326" s="453">
        <v>45251</v>
      </c>
    </row>
    <row r="327" spans="1:28" ht="16.5" thickTop="1" thickBot="1" x14ac:dyDescent="0.3">
      <c r="A327" s="191">
        <v>45252</v>
      </c>
      <c r="B327" s="27" t="s">
        <v>35</v>
      </c>
      <c r="C327" s="18"/>
      <c r="D327" s="32" t="s">
        <v>9</v>
      </c>
      <c r="E327" s="4"/>
      <c r="F327" s="42" t="s">
        <v>23</v>
      </c>
      <c r="G327" s="67"/>
      <c r="H327" s="67"/>
      <c r="I327" s="79"/>
      <c r="J327" s="52" t="s">
        <v>22</v>
      </c>
      <c r="K327" s="79"/>
      <c r="L327" s="95" t="s">
        <v>50</v>
      </c>
      <c r="M327" s="80" t="s">
        <v>21</v>
      </c>
      <c r="N327" s="79"/>
      <c r="O327" s="82" t="s">
        <v>50</v>
      </c>
      <c r="P327" s="96" t="s">
        <v>20</v>
      </c>
      <c r="Q327" s="83" t="s">
        <v>23</v>
      </c>
      <c r="R327" s="84" t="s">
        <v>19</v>
      </c>
      <c r="S327" s="190" t="s">
        <v>23</v>
      </c>
      <c r="U327" s="2">
        <f>COUNTIF(F327:S327,"POD 1")</f>
        <v>1</v>
      </c>
      <c r="V327" s="2">
        <f>COUNTIF(F327:S327,"POD 2")</f>
        <v>1</v>
      </c>
      <c r="W327" s="2">
        <f>COUNTIF(F327:S327,"Back-up")</f>
        <v>1</v>
      </c>
      <c r="X327" s="2">
        <f>COUNTIF(F327:S327,"Outreach")+COUNTIF(F327:S327,"Outreach/QF")</f>
        <v>1</v>
      </c>
      <c r="Y327" s="2">
        <f>COUNTIF(F327:S327,"CST")</f>
        <v>3</v>
      </c>
      <c r="Z327" s="439" t="s">
        <v>12</v>
      </c>
      <c r="AA327" s="443"/>
      <c r="AB327" s="453">
        <v>45252</v>
      </c>
    </row>
    <row r="328" spans="1:28" ht="15.75" thickTop="1" x14ac:dyDescent="0.25">
      <c r="A328" s="191">
        <v>45253</v>
      </c>
      <c r="B328" s="27" t="s">
        <v>46</v>
      </c>
      <c r="C328" s="18"/>
      <c r="D328" s="32" t="s">
        <v>18</v>
      </c>
      <c r="E328" s="4"/>
      <c r="F328" s="43" t="s">
        <v>21</v>
      </c>
      <c r="G328" s="67"/>
      <c r="H328" s="67"/>
      <c r="I328" s="79"/>
      <c r="J328" s="52" t="s">
        <v>23</v>
      </c>
      <c r="K328" s="79"/>
      <c r="L328" s="95" t="s">
        <v>50</v>
      </c>
      <c r="M328" s="80" t="s">
        <v>37</v>
      </c>
      <c r="N328" s="79"/>
      <c r="O328" s="82" t="s">
        <v>23</v>
      </c>
      <c r="P328" s="96" t="s">
        <v>34</v>
      </c>
      <c r="Q328" s="83" t="s">
        <v>22</v>
      </c>
      <c r="R328" s="84" t="s">
        <v>19</v>
      </c>
      <c r="S328" s="192" t="s">
        <v>20</v>
      </c>
      <c r="U328" s="2">
        <f>COUNTIF(F328:S328,"POD 1")</f>
        <v>1</v>
      </c>
      <c r="V328" s="2">
        <f>COUNTIF(F328:S328,"POD 2")</f>
        <v>1</v>
      </c>
      <c r="W328" s="2">
        <f>COUNTIF(F328:S328,"Back-up")</f>
        <v>1</v>
      </c>
      <c r="X328" s="2">
        <f>COUNTIF(F328:S328,"Outreach")+COUNTIF(F328:S328,"Outreach/QF")</f>
        <v>1</v>
      </c>
      <c r="Y328" s="2">
        <f>COUNTIF(F328:S328,"CST")</f>
        <v>2</v>
      </c>
      <c r="Z328" s="31"/>
      <c r="AA328" s="443"/>
      <c r="AB328" s="453">
        <v>45253</v>
      </c>
    </row>
    <row r="329" spans="1:28" x14ac:dyDescent="0.25">
      <c r="A329" s="191">
        <v>45254</v>
      </c>
      <c r="B329" s="27" t="s">
        <v>40</v>
      </c>
      <c r="C329" s="18"/>
      <c r="D329" s="32" t="s">
        <v>16</v>
      </c>
      <c r="E329" s="4"/>
      <c r="F329" s="43" t="s">
        <v>23</v>
      </c>
      <c r="G329" s="67"/>
      <c r="H329" s="67"/>
      <c r="I329" s="79"/>
      <c r="J329" s="52" t="s">
        <v>34</v>
      </c>
      <c r="K329" s="79"/>
      <c r="L329" s="95" t="s">
        <v>50</v>
      </c>
      <c r="M329" s="80" t="s">
        <v>34</v>
      </c>
      <c r="N329" s="79"/>
      <c r="O329" s="82" t="s">
        <v>34</v>
      </c>
      <c r="P329" s="96" t="s">
        <v>20</v>
      </c>
      <c r="Q329" s="83" t="s">
        <v>21</v>
      </c>
      <c r="R329" s="84" t="s">
        <v>19</v>
      </c>
      <c r="S329" s="192" t="s">
        <v>22</v>
      </c>
      <c r="U329" s="2">
        <f>COUNTIF(F329:S329,"POD 1")</f>
        <v>1</v>
      </c>
      <c r="V329" s="2">
        <f>COUNTIF(F329:S329,"POD 2")</f>
        <v>1</v>
      </c>
      <c r="W329" s="2">
        <f>COUNTIF(F329:S329,"Back-up")</f>
        <v>1</v>
      </c>
      <c r="X329" s="2">
        <f>COUNTIF(F329:S329,"Outreach")+COUNTIF(F329:S329,"Outreach/QF")</f>
        <v>1</v>
      </c>
      <c r="Y329" s="2">
        <f>COUNTIF(F329:S329,"CST")</f>
        <v>1</v>
      </c>
      <c r="Z329" s="32"/>
      <c r="AA329" s="443"/>
      <c r="AB329" s="453">
        <v>45254</v>
      </c>
    </row>
    <row r="330" spans="1:28" x14ac:dyDescent="0.25">
      <c r="A330" s="191">
        <v>45255</v>
      </c>
      <c r="B330" s="27" t="s">
        <v>41</v>
      </c>
      <c r="C330" s="18"/>
      <c r="D330" s="32" t="s">
        <v>15</v>
      </c>
      <c r="E330" s="4"/>
      <c r="F330" s="43"/>
      <c r="G330" s="67"/>
      <c r="H330" s="67"/>
      <c r="I330" s="79"/>
      <c r="J330" s="52"/>
      <c r="K330" s="79"/>
      <c r="L330" s="95"/>
      <c r="M330" s="80"/>
      <c r="N330" s="79"/>
      <c r="O330" s="82"/>
      <c r="P330" s="96" t="s">
        <v>42</v>
      </c>
      <c r="Q330" s="83"/>
      <c r="R330" s="84"/>
      <c r="S330" s="192"/>
      <c r="Y330" s="2"/>
      <c r="Z330" s="32"/>
      <c r="AA330" s="443"/>
      <c r="AB330" s="453">
        <v>45255</v>
      </c>
    </row>
    <row r="331" spans="1:28" ht="15.75" thickBot="1" x14ac:dyDescent="0.3">
      <c r="A331" s="193">
        <v>45256</v>
      </c>
      <c r="B331" s="28" t="s">
        <v>43</v>
      </c>
      <c r="C331" s="21"/>
      <c r="D331" s="33" t="s">
        <v>15</v>
      </c>
      <c r="E331" s="6"/>
      <c r="F331" s="44"/>
      <c r="G331" s="68"/>
      <c r="H331" s="68"/>
      <c r="I331" s="87"/>
      <c r="J331" s="53"/>
      <c r="K331" s="87"/>
      <c r="L331" s="97"/>
      <c r="M331" s="88"/>
      <c r="N331" s="87"/>
      <c r="O331" s="90"/>
      <c r="P331" s="98" t="s">
        <v>42</v>
      </c>
      <c r="Q331" s="91"/>
      <c r="R331" s="92"/>
      <c r="S331" s="194"/>
      <c r="Y331" s="2"/>
      <c r="Z331" s="33"/>
      <c r="AA331" s="444"/>
      <c r="AB331" s="454">
        <v>45256</v>
      </c>
    </row>
    <row r="332" spans="1:28" x14ac:dyDescent="0.25">
      <c r="A332" s="189">
        <v>45257</v>
      </c>
      <c r="B332" s="26" t="s">
        <v>28</v>
      </c>
      <c r="C332" s="17"/>
      <c r="D332" s="31" t="s">
        <v>17</v>
      </c>
      <c r="E332" s="60">
        <v>1</v>
      </c>
      <c r="F332" s="66"/>
      <c r="G332" s="46" t="s">
        <v>19</v>
      </c>
      <c r="H332" s="8" t="s">
        <v>21</v>
      </c>
      <c r="I332" s="69" t="s">
        <v>49</v>
      </c>
      <c r="J332" s="51" t="s">
        <v>23</v>
      </c>
      <c r="K332" s="71"/>
      <c r="L332" s="93" t="s">
        <v>49</v>
      </c>
      <c r="M332" s="72" t="s">
        <v>34</v>
      </c>
      <c r="N332" s="73" t="s">
        <v>23</v>
      </c>
      <c r="O332" s="74" t="s">
        <v>23</v>
      </c>
      <c r="P332" s="71"/>
      <c r="Q332" s="75" t="s">
        <v>20</v>
      </c>
      <c r="R332" s="76" t="s">
        <v>22</v>
      </c>
      <c r="S332" s="195"/>
      <c r="U332" s="2">
        <f>COUNTIF(F332:S332,"POD 1")</f>
        <v>1</v>
      </c>
      <c r="V332" s="2">
        <f>COUNTIF(F332:S332,"POD 2")</f>
        <v>1</v>
      </c>
      <c r="W332" s="2">
        <f>COUNTIF(F332:S332,"Back-up")</f>
        <v>1</v>
      </c>
      <c r="X332" s="2">
        <f>COUNTIF(F332:S332,"Outreach")+COUNTIF(F332:S332,"Outreach/QF")</f>
        <v>1</v>
      </c>
      <c r="Y332" s="2">
        <f>COUNTIF(F332:S332,"CST")</f>
        <v>3</v>
      </c>
      <c r="Z332" s="438"/>
      <c r="AA332" s="443"/>
      <c r="AB332" s="452">
        <v>45257</v>
      </c>
    </row>
    <row r="333" spans="1:28" ht="15.75" thickBot="1" x14ac:dyDescent="0.3">
      <c r="A333" s="191">
        <v>45258</v>
      </c>
      <c r="B333" s="27" t="s">
        <v>45</v>
      </c>
      <c r="C333" s="18"/>
      <c r="D333" s="32" t="s">
        <v>9</v>
      </c>
      <c r="E333" s="61"/>
      <c r="F333" s="67"/>
      <c r="G333" s="47" t="s">
        <v>34</v>
      </c>
      <c r="H333" s="9" t="s">
        <v>19</v>
      </c>
      <c r="I333" s="77" t="s">
        <v>49</v>
      </c>
      <c r="J333" s="52" t="s">
        <v>22</v>
      </c>
      <c r="K333" s="79"/>
      <c r="L333" s="93" t="s">
        <v>49</v>
      </c>
      <c r="M333" s="80" t="s">
        <v>37</v>
      </c>
      <c r="N333" s="81" t="s">
        <v>34</v>
      </c>
      <c r="O333" s="82" t="s">
        <v>21</v>
      </c>
      <c r="P333" s="79"/>
      <c r="Q333" s="83" t="s">
        <v>20</v>
      </c>
      <c r="R333" s="84" t="s">
        <v>23</v>
      </c>
      <c r="S333" s="196"/>
      <c r="U333" s="2">
        <f>COUNTIF(F333:S333,"POD 1")</f>
        <v>1</v>
      </c>
      <c r="V333" s="2">
        <f>COUNTIF(F333:S333,"POD 2")</f>
        <v>1</v>
      </c>
      <c r="W333" s="2">
        <f>COUNTIF(F333:S333,"Back-up")</f>
        <v>1</v>
      </c>
      <c r="X333" s="2">
        <f>COUNTIF(F333:S333,"Outreach")+COUNTIF(F333:S333,"Outreach/QF")</f>
        <v>1</v>
      </c>
      <c r="Y333" s="2">
        <f>COUNTIF(F333:S333,"CST")</f>
        <v>1</v>
      </c>
      <c r="Z333" s="437"/>
      <c r="AA333" s="443"/>
      <c r="AB333" s="453">
        <v>45258</v>
      </c>
    </row>
    <row r="334" spans="1:28" ht="16.5" thickTop="1" thickBot="1" x14ac:dyDescent="0.3">
      <c r="A334" s="191">
        <v>45259</v>
      </c>
      <c r="B334" s="27" t="s">
        <v>35</v>
      </c>
      <c r="C334" s="18"/>
      <c r="D334" s="32" t="s">
        <v>7</v>
      </c>
      <c r="E334" s="61"/>
      <c r="F334" s="67"/>
      <c r="G334" s="47" t="s">
        <v>19</v>
      </c>
      <c r="H334" s="9" t="s">
        <v>22</v>
      </c>
      <c r="I334" s="77" t="s">
        <v>49</v>
      </c>
      <c r="J334" s="52" t="s">
        <v>23</v>
      </c>
      <c r="K334" s="79"/>
      <c r="L334" s="95" t="s">
        <v>49</v>
      </c>
      <c r="M334" s="80" t="s">
        <v>185</v>
      </c>
      <c r="N334" s="81" t="s">
        <v>37</v>
      </c>
      <c r="O334" s="82" t="s">
        <v>21</v>
      </c>
      <c r="P334" s="79"/>
      <c r="Q334" s="83" t="s">
        <v>20</v>
      </c>
      <c r="R334" s="84" t="s">
        <v>34</v>
      </c>
      <c r="S334" s="196"/>
      <c r="U334" s="2">
        <f>COUNTIF(F334:S334,"POD 1")</f>
        <v>1</v>
      </c>
      <c r="V334" s="2">
        <f>COUNTIF(F334:S334,"POD 2")</f>
        <v>1</v>
      </c>
      <c r="W334" s="2">
        <f>COUNTIF(F334:S334,"Back-up")</f>
        <v>1</v>
      </c>
      <c r="X334" s="2">
        <f>COUNTIF(F334:S334,"Outreach")+COUNTIF(F334:S334,"Outreach/QF")</f>
        <v>1</v>
      </c>
      <c r="Y334" s="2">
        <f>COUNTIF(F334:S334,"CST")</f>
        <v>1</v>
      </c>
      <c r="Z334" s="439" t="s">
        <v>11</v>
      </c>
      <c r="AA334" s="443"/>
      <c r="AB334" s="453">
        <v>45259</v>
      </c>
    </row>
    <row r="335" spans="1:28" ht="15.75" thickTop="1" x14ac:dyDescent="0.25">
      <c r="A335" s="191">
        <v>45260</v>
      </c>
      <c r="B335" s="29" t="s">
        <v>46</v>
      </c>
      <c r="C335" s="18"/>
      <c r="D335" s="32" t="s">
        <v>17</v>
      </c>
      <c r="E335" s="61"/>
      <c r="F335" s="67"/>
      <c r="G335" s="47" t="s">
        <v>19</v>
      </c>
      <c r="H335" s="9" t="s">
        <v>23</v>
      </c>
      <c r="I335" s="79"/>
      <c r="J335" s="52" t="s">
        <v>21</v>
      </c>
      <c r="K335" s="79"/>
      <c r="L335" s="95" t="s">
        <v>49</v>
      </c>
      <c r="M335" s="80" t="s">
        <v>185</v>
      </c>
      <c r="N335" s="81" t="s">
        <v>23</v>
      </c>
      <c r="O335" s="82" t="s">
        <v>20</v>
      </c>
      <c r="P335" s="79"/>
      <c r="Q335" s="83" t="s">
        <v>34</v>
      </c>
      <c r="R335" s="84" t="s">
        <v>22</v>
      </c>
      <c r="S335" s="196"/>
      <c r="U335" s="2">
        <f>COUNTIF(F335:S335,"POD 1")</f>
        <v>1</v>
      </c>
      <c r="V335" s="2">
        <f>COUNTIF(F335:S335,"POD 2")</f>
        <v>1</v>
      </c>
      <c r="W335" s="2">
        <f>COUNTIF(F335:S335,"Back-up")</f>
        <v>1</v>
      </c>
      <c r="X335" s="2">
        <f>COUNTIF(F335:S335,"Outreach")+COUNTIF(F335:S335,"Outreach/QF")</f>
        <v>1</v>
      </c>
      <c r="Y335" s="2">
        <f>COUNTIF(F335:S335,"CST")</f>
        <v>2</v>
      </c>
      <c r="Z335" s="31"/>
      <c r="AA335" s="443"/>
      <c r="AB335" s="453">
        <v>45260</v>
      </c>
    </row>
    <row r="336" spans="1:28" x14ac:dyDescent="0.25">
      <c r="A336" s="191">
        <v>45261</v>
      </c>
      <c r="B336" s="27" t="s">
        <v>40</v>
      </c>
      <c r="C336" s="18"/>
      <c r="D336" s="32" t="s">
        <v>13</v>
      </c>
      <c r="E336" s="61"/>
      <c r="F336" s="67"/>
      <c r="G336" s="47" t="s">
        <v>19</v>
      </c>
      <c r="H336" s="9" t="s">
        <v>34</v>
      </c>
      <c r="I336" s="79" t="s">
        <v>37</v>
      </c>
      <c r="J336" s="52" t="s">
        <v>34</v>
      </c>
      <c r="K336" s="79"/>
      <c r="L336" s="95" t="s">
        <v>34</v>
      </c>
      <c r="M336" s="80" t="s">
        <v>185</v>
      </c>
      <c r="N336" s="81" t="s">
        <v>21</v>
      </c>
      <c r="O336" s="82" t="s">
        <v>34</v>
      </c>
      <c r="P336" s="79"/>
      <c r="Q336" s="83" t="s">
        <v>20</v>
      </c>
      <c r="R336" s="84" t="s">
        <v>22</v>
      </c>
      <c r="S336" s="196"/>
      <c r="U336" s="2">
        <f>COUNTIF(F336:S336,"POD 1")</f>
        <v>1</v>
      </c>
      <c r="V336" s="2">
        <f>COUNTIF(F336:S336,"POD 2")</f>
        <v>1</v>
      </c>
      <c r="W336" s="2">
        <f>COUNTIF(F336:S336,"Back-up")</f>
        <v>1</v>
      </c>
      <c r="X336" s="2">
        <f>COUNTIF(F336:S336,"Outreach")+COUNTIF(F336:S336,"Outreach/QF")</f>
        <v>1</v>
      </c>
      <c r="Y336" s="2">
        <f>COUNTIF(F336:S336,"CST")</f>
        <v>0</v>
      </c>
      <c r="Z336" s="32"/>
      <c r="AA336" s="443"/>
      <c r="AB336" s="453">
        <v>45261</v>
      </c>
    </row>
    <row r="337" spans="1:28" x14ac:dyDescent="0.25">
      <c r="A337" s="191">
        <v>45262</v>
      </c>
      <c r="B337" s="27" t="s">
        <v>41</v>
      </c>
      <c r="C337" s="18"/>
      <c r="D337" s="32" t="s">
        <v>16</v>
      </c>
      <c r="E337" s="61"/>
      <c r="F337" s="67"/>
      <c r="G337" s="47"/>
      <c r="H337" s="9"/>
      <c r="I337" s="79" t="s">
        <v>37</v>
      </c>
      <c r="J337" s="52"/>
      <c r="K337" s="79"/>
      <c r="L337" s="95"/>
      <c r="M337" s="80"/>
      <c r="N337" s="81"/>
      <c r="O337" s="82"/>
      <c r="P337" s="79"/>
      <c r="Q337" s="83" t="s">
        <v>42</v>
      </c>
      <c r="R337" s="84"/>
      <c r="S337" s="196"/>
      <c r="Y337" s="2"/>
      <c r="Z337" s="32"/>
      <c r="AA337" s="443"/>
      <c r="AB337" s="453">
        <v>45262</v>
      </c>
    </row>
    <row r="338" spans="1:28" ht="15.75" thickBot="1" x14ac:dyDescent="0.3">
      <c r="A338" s="193">
        <v>45263</v>
      </c>
      <c r="B338" s="28" t="s">
        <v>43</v>
      </c>
      <c r="C338" s="21"/>
      <c r="D338" s="33" t="s">
        <v>16</v>
      </c>
      <c r="E338" s="62"/>
      <c r="F338" s="68"/>
      <c r="G338" s="48"/>
      <c r="H338" s="10"/>
      <c r="I338" s="87" t="s">
        <v>37</v>
      </c>
      <c r="J338" s="53"/>
      <c r="K338" s="87"/>
      <c r="L338" s="97"/>
      <c r="M338" s="88"/>
      <c r="N338" s="89"/>
      <c r="O338" s="90"/>
      <c r="P338" s="87"/>
      <c r="Q338" s="91" t="s">
        <v>42</v>
      </c>
      <c r="R338" s="92"/>
      <c r="S338" s="197"/>
      <c r="Y338" s="2"/>
      <c r="Z338" s="33"/>
      <c r="AA338" s="444"/>
      <c r="AB338" s="454">
        <v>45263</v>
      </c>
    </row>
    <row r="339" spans="1:28" x14ac:dyDescent="0.25">
      <c r="A339" s="189">
        <v>45264</v>
      </c>
      <c r="B339" s="26" t="s">
        <v>28</v>
      </c>
      <c r="C339" s="17"/>
      <c r="D339" s="31" t="s">
        <v>17</v>
      </c>
      <c r="E339" s="60">
        <v>2</v>
      </c>
      <c r="F339" s="66"/>
      <c r="G339" s="66"/>
      <c r="H339" s="8" t="s">
        <v>34</v>
      </c>
      <c r="I339" s="69" t="s">
        <v>37</v>
      </c>
      <c r="J339" s="51" t="s">
        <v>23</v>
      </c>
      <c r="K339" s="70" t="s">
        <v>21</v>
      </c>
      <c r="L339" s="71"/>
      <c r="M339" s="72" t="s">
        <v>19</v>
      </c>
      <c r="N339" s="71" t="s">
        <v>148</v>
      </c>
      <c r="O339" s="74" t="s">
        <v>20</v>
      </c>
      <c r="P339" s="71"/>
      <c r="Q339" s="71"/>
      <c r="R339" s="76" t="s">
        <v>22</v>
      </c>
      <c r="S339" s="190" t="s">
        <v>34</v>
      </c>
      <c r="U339" s="2">
        <f>COUNTIF(F339:S339,"POD 1")</f>
        <v>1</v>
      </c>
      <c r="V339" s="2">
        <f>COUNTIF(F339:S339,"POD 2")</f>
        <v>1</v>
      </c>
      <c r="W339" s="2">
        <f>COUNTIF(F339:S339,"Back-up")</f>
        <v>1</v>
      </c>
      <c r="X339" s="2">
        <f>COUNTIF(F339:S339,"Outreach")+COUNTIF(F339:S339,"Outreach/QF")</f>
        <v>1</v>
      </c>
      <c r="Y339" s="2">
        <f>COUNTIF(F339:S339,"CST")</f>
        <v>1</v>
      </c>
      <c r="Z339" s="438"/>
      <c r="AA339" s="443"/>
      <c r="AB339" s="452">
        <v>45264</v>
      </c>
    </row>
    <row r="340" spans="1:28" ht="15.75" thickBot="1" x14ac:dyDescent="0.3">
      <c r="A340" s="191">
        <v>45265</v>
      </c>
      <c r="B340" s="27" t="s">
        <v>45</v>
      </c>
      <c r="C340" s="18"/>
      <c r="D340" s="32" t="s">
        <v>7</v>
      </c>
      <c r="E340" s="61"/>
      <c r="F340" s="67"/>
      <c r="G340" s="67"/>
      <c r="H340" s="284" t="s">
        <v>22</v>
      </c>
      <c r="I340" s="77" t="s">
        <v>37</v>
      </c>
      <c r="J340" s="52" t="s">
        <v>23</v>
      </c>
      <c r="K340" s="288" t="s">
        <v>19</v>
      </c>
      <c r="L340" s="79"/>
      <c r="M340" s="80" t="s">
        <v>34</v>
      </c>
      <c r="N340" s="79" t="s">
        <v>148</v>
      </c>
      <c r="O340" s="82" t="s">
        <v>20</v>
      </c>
      <c r="P340" s="79"/>
      <c r="Q340" s="79"/>
      <c r="R340" s="84" t="s">
        <v>23</v>
      </c>
      <c r="S340" s="192" t="s">
        <v>21</v>
      </c>
      <c r="U340" s="2">
        <f>COUNTIF(F340:S340,"POD 1")</f>
        <v>1</v>
      </c>
      <c r="V340" s="2">
        <f>COUNTIF(F340:S340,"POD 2")</f>
        <v>1</v>
      </c>
      <c r="W340" s="2">
        <f>COUNTIF(F340:S340,"Back-up")</f>
        <v>1</v>
      </c>
      <c r="X340" s="2">
        <f>COUNTIF(F340:S340,"Outreach")+COUNTIF(F340:S340,"Outreach/QF")</f>
        <v>1</v>
      </c>
      <c r="Y340" s="2">
        <f>COUNTIF(F340:S340,"CST")</f>
        <v>2</v>
      </c>
      <c r="Z340" s="437"/>
      <c r="AA340" s="443"/>
      <c r="AB340" s="453">
        <v>45265</v>
      </c>
    </row>
    <row r="341" spans="1:28" ht="16.5" thickTop="1" thickBot="1" x14ac:dyDescent="0.3">
      <c r="A341" s="191">
        <v>45266</v>
      </c>
      <c r="B341" s="27" t="s">
        <v>35</v>
      </c>
      <c r="C341" s="18"/>
      <c r="D341" s="32" t="s">
        <v>10</v>
      </c>
      <c r="E341" s="61"/>
      <c r="F341" s="67"/>
      <c r="G341" s="79"/>
      <c r="H341" s="441" t="s">
        <v>23</v>
      </c>
      <c r="I341" s="283" t="s">
        <v>37</v>
      </c>
      <c r="J341" s="286" t="s">
        <v>23</v>
      </c>
      <c r="K341" s="289" t="s">
        <v>47</v>
      </c>
      <c r="L341" s="287"/>
      <c r="M341" s="80" t="s">
        <v>19</v>
      </c>
      <c r="N341" s="79" t="s">
        <v>148</v>
      </c>
      <c r="O341" s="82" t="s">
        <v>20</v>
      </c>
      <c r="P341" s="79"/>
      <c r="Q341" s="79"/>
      <c r="R341" s="84" t="s">
        <v>34</v>
      </c>
      <c r="S341" s="192" t="s">
        <v>21</v>
      </c>
      <c r="U341" s="2">
        <f>COUNTIF(F341:S341,"POD 1")</f>
        <v>1</v>
      </c>
      <c r="V341" s="2">
        <f>COUNTIF(F341:S341,"POD 2")</f>
        <v>1</v>
      </c>
      <c r="W341" s="2">
        <f>COUNTIF(F341:S341,"Back-up")</f>
        <v>1</v>
      </c>
      <c r="X341" s="2">
        <f>COUNTIF(F341:S341,"Outreach")+COUNTIF(F341:S341,"Outreach/QF")</f>
        <v>1</v>
      </c>
      <c r="Y341" s="2">
        <f>COUNTIF(F341:S341,"CST")</f>
        <v>2</v>
      </c>
      <c r="Z341" s="439" t="s">
        <v>7</v>
      </c>
      <c r="AA341" s="443"/>
      <c r="AB341" s="453">
        <v>45266</v>
      </c>
    </row>
    <row r="342" spans="1:28" ht="15.75" thickTop="1" x14ac:dyDescent="0.25">
      <c r="A342" s="191">
        <v>45267</v>
      </c>
      <c r="B342" s="27" t="s">
        <v>46</v>
      </c>
      <c r="C342" s="18"/>
      <c r="D342" s="32" t="s">
        <v>17</v>
      </c>
      <c r="E342" s="61"/>
      <c r="F342" s="67"/>
      <c r="G342" s="67"/>
      <c r="H342" s="8" t="s">
        <v>20</v>
      </c>
      <c r="I342" s="77" t="s">
        <v>37</v>
      </c>
      <c r="J342" s="52" t="s">
        <v>21</v>
      </c>
      <c r="K342" s="70" t="s">
        <v>23</v>
      </c>
      <c r="L342" s="79"/>
      <c r="M342" s="80" t="s">
        <v>19</v>
      </c>
      <c r="N342" s="79" t="s">
        <v>148</v>
      </c>
      <c r="O342" s="82" t="s">
        <v>34</v>
      </c>
      <c r="P342" s="79"/>
      <c r="Q342" s="79"/>
      <c r="R342" s="84" t="s">
        <v>22</v>
      </c>
      <c r="S342" s="192" t="s">
        <v>23</v>
      </c>
      <c r="U342" s="2">
        <f>COUNTIF(F342:S342,"POD 1")</f>
        <v>1</v>
      </c>
      <c r="V342" s="2">
        <f>COUNTIF(F342:S342,"POD 2")</f>
        <v>1</v>
      </c>
      <c r="W342" s="2">
        <f>COUNTIF(F342:S342,"Back-up")</f>
        <v>1</v>
      </c>
      <c r="X342" s="2">
        <f>COUNTIF(F342:S342,"Outreach")+COUNTIF(F342:S342,"Outreach/QF")</f>
        <v>1</v>
      </c>
      <c r="Y342" s="2">
        <f>COUNTIF(F342:S342,"CST")</f>
        <v>2</v>
      </c>
      <c r="Z342" s="31"/>
      <c r="AA342" s="443"/>
      <c r="AB342" s="453">
        <v>45267</v>
      </c>
    </row>
    <row r="343" spans="1:28" x14ac:dyDescent="0.25">
      <c r="A343" s="191">
        <v>45268</v>
      </c>
      <c r="B343" s="27" t="s">
        <v>40</v>
      </c>
      <c r="C343" s="18"/>
      <c r="D343" s="32" t="s">
        <v>7</v>
      </c>
      <c r="E343" s="61"/>
      <c r="F343" s="67"/>
      <c r="G343" s="67"/>
      <c r="H343" s="9" t="s">
        <v>22</v>
      </c>
      <c r="I343" s="77" t="s">
        <v>34</v>
      </c>
      <c r="J343" s="52" t="s">
        <v>34</v>
      </c>
      <c r="K343" s="78" t="s">
        <v>34</v>
      </c>
      <c r="L343" s="79"/>
      <c r="M343" s="80" t="s">
        <v>19</v>
      </c>
      <c r="N343" s="79" t="s">
        <v>148</v>
      </c>
      <c r="O343" s="82" t="s">
        <v>20</v>
      </c>
      <c r="P343" s="79"/>
      <c r="Q343" s="79"/>
      <c r="R343" s="84" t="s">
        <v>23</v>
      </c>
      <c r="S343" s="192" t="s">
        <v>21</v>
      </c>
      <c r="U343" s="2">
        <f>COUNTIF(F343:S343,"POD 1")</f>
        <v>1</v>
      </c>
      <c r="V343" s="2">
        <f>COUNTIF(F343:S343,"POD 2")</f>
        <v>1</v>
      </c>
      <c r="W343" s="2">
        <f>COUNTIF(F343:S343,"Back-up")</f>
        <v>1</v>
      </c>
      <c r="X343" s="2">
        <f>COUNTIF(F343:S343,"Outreach")+COUNTIF(F343:S343,"Outreach/QF")</f>
        <v>1</v>
      </c>
      <c r="Y343" s="2">
        <f>COUNTIF(F343:S343,"CST")</f>
        <v>1</v>
      </c>
      <c r="Z343" s="32"/>
      <c r="AA343" s="443"/>
      <c r="AB343" s="453">
        <v>45268</v>
      </c>
    </row>
    <row r="344" spans="1:28" x14ac:dyDescent="0.25">
      <c r="A344" s="191">
        <v>45269</v>
      </c>
      <c r="B344" s="27" t="s">
        <v>41</v>
      </c>
      <c r="C344" s="14" t="s">
        <v>60</v>
      </c>
      <c r="D344" s="32" t="s">
        <v>14</v>
      </c>
      <c r="E344" s="61"/>
      <c r="F344" s="67"/>
      <c r="G344" s="67"/>
      <c r="H344" s="9"/>
      <c r="I344" s="77"/>
      <c r="J344" s="52"/>
      <c r="K344" s="78"/>
      <c r="L344" s="79"/>
      <c r="M344" s="80"/>
      <c r="N344" s="79"/>
      <c r="O344" s="82" t="s">
        <v>42</v>
      </c>
      <c r="P344" s="79"/>
      <c r="Q344" s="79"/>
      <c r="R344" s="84"/>
      <c r="S344" s="192"/>
      <c r="Y344" s="2"/>
      <c r="Z344" s="32"/>
      <c r="AA344" s="443"/>
      <c r="AB344" s="453">
        <v>45269</v>
      </c>
    </row>
    <row r="345" spans="1:28" ht="15.75" thickBot="1" x14ac:dyDescent="0.3">
      <c r="A345" s="193">
        <v>45270</v>
      </c>
      <c r="B345" s="28" t="s">
        <v>43</v>
      </c>
      <c r="C345" s="22" t="s">
        <v>60</v>
      </c>
      <c r="D345" s="33" t="s">
        <v>14</v>
      </c>
      <c r="E345" s="62"/>
      <c r="F345" s="68"/>
      <c r="G345" s="68"/>
      <c r="H345" s="10"/>
      <c r="I345" s="85"/>
      <c r="J345" s="53"/>
      <c r="K345" s="86"/>
      <c r="L345" s="87"/>
      <c r="M345" s="88"/>
      <c r="N345" s="87"/>
      <c r="O345" s="90" t="s">
        <v>42</v>
      </c>
      <c r="P345" s="87"/>
      <c r="Q345" s="87"/>
      <c r="R345" s="92"/>
      <c r="S345" s="194"/>
      <c r="Y345" s="2"/>
      <c r="Z345" s="33"/>
      <c r="AA345" s="444"/>
      <c r="AB345" s="454">
        <v>45270</v>
      </c>
    </row>
    <row r="346" spans="1:28" x14ac:dyDescent="0.25">
      <c r="A346" s="189">
        <v>45271</v>
      </c>
      <c r="B346" s="26" t="s">
        <v>28</v>
      </c>
      <c r="C346" s="16" t="s">
        <v>60</v>
      </c>
      <c r="D346" s="31" t="s">
        <v>6</v>
      </c>
      <c r="E346" s="4">
        <v>3</v>
      </c>
      <c r="F346" s="42" t="s">
        <v>34</v>
      </c>
      <c r="G346" s="46" t="s">
        <v>22</v>
      </c>
      <c r="H346" s="66"/>
      <c r="I346" s="69" t="s">
        <v>49</v>
      </c>
      <c r="J346" s="51" t="s">
        <v>21</v>
      </c>
      <c r="K346" s="70" t="s">
        <v>23</v>
      </c>
      <c r="L346" s="93" t="s">
        <v>34</v>
      </c>
      <c r="M346" s="72" t="s">
        <v>20</v>
      </c>
      <c r="N346" s="73" t="s">
        <v>37</v>
      </c>
      <c r="O346" s="74" t="s">
        <v>19</v>
      </c>
      <c r="P346" s="94" t="s">
        <v>34</v>
      </c>
      <c r="Q346" s="71" t="s">
        <v>37</v>
      </c>
      <c r="R346" s="71"/>
      <c r="S346" s="195"/>
      <c r="U346" s="2">
        <f>COUNTIF(F346:S346,"POD 1")</f>
        <v>1</v>
      </c>
      <c r="V346" s="2">
        <f>COUNTIF(F346:S346,"POD 2")</f>
        <v>1</v>
      </c>
      <c r="W346" s="2">
        <f>COUNTIF(F346:S346,"Back-up")</f>
        <v>1</v>
      </c>
      <c r="X346" s="2">
        <f>COUNTIF(F346:S346,"Outreach")+COUNTIF(F346:S346,"Outreach/QF")</f>
        <v>1</v>
      </c>
      <c r="Y346" s="2">
        <f>COUNTIF(F346:S346,"CST")</f>
        <v>1</v>
      </c>
      <c r="Z346" s="438"/>
      <c r="AA346" s="443"/>
      <c r="AB346" s="452">
        <v>45271</v>
      </c>
    </row>
    <row r="347" spans="1:28" ht="15.75" thickBot="1" x14ac:dyDescent="0.3">
      <c r="A347" s="191">
        <v>45272</v>
      </c>
      <c r="B347" s="27" t="s">
        <v>45</v>
      </c>
      <c r="C347" s="14" t="s">
        <v>60</v>
      </c>
      <c r="D347" s="32" t="s">
        <v>5</v>
      </c>
      <c r="E347" s="4"/>
      <c r="F347" s="449" t="s">
        <v>22</v>
      </c>
      <c r="G347" s="47" t="s">
        <v>23</v>
      </c>
      <c r="H347" s="67"/>
      <c r="I347" s="77" t="s">
        <v>49</v>
      </c>
      <c r="J347" s="52" t="s">
        <v>21</v>
      </c>
      <c r="K347" s="78" t="s">
        <v>23</v>
      </c>
      <c r="L347" s="95" t="s">
        <v>37</v>
      </c>
      <c r="M347" s="80" t="s">
        <v>20</v>
      </c>
      <c r="N347" s="81" t="s">
        <v>37</v>
      </c>
      <c r="O347" s="82" t="s">
        <v>19</v>
      </c>
      <c r="P347" s="96" t="s">
        <v>44</v>
      </c>
      <c r="Q347" s="79" t="s">
        <v>37</v>
      </c>
      <c r="R347" s="79"/>
      <c r="S347" s="196"/>
      <c r="U347" s="2">
        <f>COUNTIF(F347:S347,"POD 1")</f>
        <v>1</v>
      </c>
      <c r="V347" s="2">
        <f>COUNTIF(F347:S347,"POD 2")</f>
        <v>1</v>
      </c>
      <c r="W347" s="2">
        <f>COUNTIF(F347:S347,"Back-up")</f>
        <v>1</v>
      </c>
      <c r="X347" s="2">
        <f>COUNTIF(F347:S347,"Outreach")+COUNTIF(F347:S347,"Outreach/QF")</f>
        <v>1</v>
      </c>
      <c r="Y347" s="2">
        <f>COUNTIF(F347:S347,"CST")</f>
        <v>2</v>
      </c>
      <c r="Z347" s="437"/>
      <c r="AA347" s="443"/>
      <c r="AB347" s="453">
        <v>45272</v>
      </c>
    </row>
    <row r="348" spans="1:28" ht="16.5" thickTop="1" thickBot="1" x14ac:dyDescent="0.3">
      <c r="A348" s="191">
        <v>45273</v>
      </c>
      <c r="B348" s="27" t="s">
        <v>35</v>
      </c>
      <c r="C348" s="14" t="s">
        <v>60</v>
      </c>
      <c r="D348" s="32" t="s">
        <v>9</v>
      </c>
      <c r="E348" s="4"/>
      <c r="F348" s="331" t="s">
        <v>23</v>
      </c>
      <c r="G348" s="448" t="s">
        <v>34</v>
      </c>
      <c r="H348" s="67"/>
      <c r="I348" s="77" t="s">
        <v>49</v>
      </c>
      <c r="J348" s="52" t="s">
        <v>22</v>
      </c>
      <c r="K348" s="78" t="s">
        <v>21</v>
      </c>
      <c r="L348" s="95" t="s">
        <v>37</v>
      </c>
      <c r="M348" s="80" t="s">
        <v>20</v>
      </c>
      <c r="N348" s="81" t="s">
        <v>37</v>
      </c>
      <c r="O348" s="82" t="s">
        <v>19</v>
      </c>
      <c r="P348" s="96" t="s">
        <v>44</v>
      </c>
      <c r="Q348" s="79" t="s">
        <v>37</v>
      </c>
      <c r="R348" s="79"/>
      <c r="S348" s="196"/>
      <c r="U348" s="2">
        <f>COUNTIF(F348:S348,"POD 1")</f>
        <v>1</v>
      </c>
      <c r="V348" s="2">
        <f>COUNTIF(F348:S348,"POD 2")</f>
        <v>1</v>
      </c>
      <c r="W348" s="2">
        <f>COUNTIF(F348:S348,"Back-up")</f>
        <v>1</v>
      </c>
      <c r="X348" s="2">
        <f>COUNTIF(F348:S348,"Outreach")+COUNTIF(F348:S348,"Outreach/QF")</f>
        <v>1</v>
      </c>
      <c r="Y348" s="2">
        <f>COUNTIF(F348:S348,"CST")</f>
        <v>1</v>
      </c>
      <c r="Z348" s="439" t="s">
        <v>5</v>
      </c>
      <c r="AA348" s="443"/>
      <c r="AB348" s="453">
        <v>45273</v>
      </c>
    </row>
    <row r="349" spans="1:28" ht="15.75" thickTop="1" x14ac:dyDescent="0.25">
      <c r="A349" s="191">
        <v>45274</v>
      </c>
      <c r="B349" s="27" t="s">
        <v>46</v>
      </c>
      <c r="C349" s="14" t="s">
        <v>60</v>
      </c>
      <c r="D349" s="32" t="s">
        <v>6</v>
      </c>
      <c r="E349" s="4"/>
      <c r="F349" s="42" t="s">
        <v>20</v>
      </c>
      <c r="G349" s="47" t="s">
        <v>22</v>
      </c>
      <c r="H349" s="67"/>
      <c r="I349" s="79"/>
      <c r="J349" s="52" t="s">
        <v>21</v>
      </c>
      <c r="K349" s="78" t="s">
        <v>34</v>
      </c>
      <c r="L349" s="95" t="s">
        <v>37</v>
      </c>
      <c r="M349" s="80" t="s">
        <v>34</v>
      </c>
      <c r="N349" s="81" t="s">
        <v>37</v>
      </c>
      <c r="O349" s="82" t="s">
        <v>19</v>
      </c>
      <c r="P349" s="96" t="s">
        <v>44</v>
      </c>
      <c r="Q349" s="79" t="s">
        <v>37</v>
      </c>
      <c r="R349" s="79"/>
      <c r="S349" s="196"/>
      <c r="U349" s="2">
        <f>COUNTIF(F349:S349,"POD 1")</f>
        <v>1</v>
      </c>
      <c r="V349" s="2">
        <f>COUNTIF(F349:S349,"POD 2")</f>
        <v>1</v>
      </c>
      <c r="W349" s="2">
        <f>COUNTIF(F349:S349,"Back-up")</f>
        <v>1</v>
      </c>
      <c r="X349" s="2">
        <f>COUNTIF(F349:S349,"Outreach")+COUNTIF(F349:S349,"Outreach/QF")</f>
        <v>1</v>
      </c>
      <c r="Y349" s="2">
        <f>COUNTIF(F349:S349,"CST")</f>
        <v>0</v>
      </c>
      <c r="Z349" s="31"/>
      <c r="AA349" s="443"/>
      <c r="AB349" s="453">
        <v>45274</v>
      </c>
    </row>
    <row r="350" spans="1:28" x14ac:dyDescent="0.25">
      <c r="A350" s="191">
        <v>45275</v>
      </c>
      <c r="B350" s="27" t="s">
        <v>40</v>
      </c>
      <c r="C350" s="14" t="s">
        <v>60</v>
      </c>
      <c r="D350" s="32" t="s">
        <v>5</v>
      </c>
      <c r="E350" s="4"/>
      <c r="F350" s="43" t="s">
        <v>22</v>
      </c>
      <c r="G350" s="47" t="s">
        <v>23</v>
      </c>
      <c r="H350" s="67"/>
      <c r="I350" s="79"/>
      <c r="J350" s="52" t="s">
        <v>34</v>
      </c>
      <c r="K350" s="78" t="s">
        <v>19</v>
      </c>
      <c r="L350" s="95" t="s">
        <v>37</v>
      </c>
      <c r="M350" s="80" t="s">
        <v>20</v>
      </c>
      <c r="N350" s="81" t="s">
        <v>34</v>
      </c>
      <c r="O350" s="82" t="s">
        <v>34</v>
      </c>
      <c r="P350" s="96" t="s">
        <v>44</v>
      </c>
      <c r="Q350" s="79" t="s">
        <v>34</v>
      </c>
      <c r="R350" s="79"/>
      <c r="S350" s="196"/>
      <c r="U350" s="2">
        <f>COUNTIF(F350:S350,"POD 1")</f>
        <v>1</v>
      </c>
      <c r="V350" s="2">
        <f>COUNTIF(F350:S350,"POD 2")</f>
        <v>1</v>
      </c>
      <c r="W350" s="2">
        <f>COUNTIF(F350:S350,"Back-up")</f>
        <v>0</v>
      </c>
      <c r="X350" s="2">
        <f>COUNTIF(F350:S350,"Outreach")+COUNTIF(F350:S350,"Outreach/QF")</f>
        <v>1</v>
      </c>
      <c r="Y350" s="2">
        <f>COUNTIF(F350:S350,"CST")</f>
        <v>1</v>
      </c>
      <c r="Z350" s="32"/>
      <c r="AA350" s="443"/>
      <c r="AB350" s="453">
        <v>45275</v>
      </c>
    </row>
    <row r="351" spans="1:28" x14ac:dyDescent="0.25">
      <c r="A351" s="191">
        <v>45276</v>
      </c>
      <c r="B351" s="27" t="s">
        <v>41</v>
      </c>
      <c r="C351" s="14" t="s">
        <v>60</v>
      </c>
      <c r="D351" s="32" t="s">
        <v>12</v>
      </c>
      <c r="E351" s="4"/>
      <c r="F351" s="43"/>
      <c r="G351" s="47"/>
      <c r="H351" s="67"/>
      <c r="I351" s="79"/>
      <c r="J351" s="52"/>
      <c r="K351" s="78"/>
      <c r="L351" s="95"/>
      <c r="M351" s="80" t="s">
        <v>42</v>
      </c>
      <c r="N351" s="81"/>
      <c r="O351" s="82"/>
      <c r="P351" s="96"/>
      <c r="Q351" s="79"/>
      <c r="R351" s="79"/>
      <c r="S351" s="196"/>
      <c r="Y351" s="2"/>
      <c r="Z351" s="32"/>
      <c r="AA351" s="443"/>
      <c r="AB351" s="453">
        <v>45276</v>
      </c>
    </row>
    <row r="352" spans="1:28" ht="15.75" thickBot="1" x14ac:dyDescent="0.3">
      <c r="A352" s="193">
        <v>45277</v>
      </c>
      <c r="B352" s="28" t="s">
        <v>43</v>
      </c>
      <c r="C352" s="22" t="s">
        <v>60</v>
      </c>
      <c r="D352" s="33" t="s">
        <v>12</v>
      </c>
      <c r="E352" s="6"/>
      <c r="F352" s="44"/>
      <c r="G352" s="48"/>
      <c r="H352" s="68"/>
      <c r="I352" s="87"/>
      <c r="J352" s="53"/>
      <c r="K352" s="86"/>
      <c r="L352" s="97"/>
      <c r="M352" s="88" t="s">
        <v>42</v>
      </c>
      <c r="N352" s="89"/>
      <c r="O352" s="90"/>
      <c r="P352" s="98"/>
      <c r="Q352" s="87"/>
      <c r="R352" s="87"/>
      <c r="S352" s="197"/>
      <c r="Y352" s="2"/>
      <c r="Z352" s="33"/>
      <c r="AA352" s="444"/>
      <c r="AB352" s="454">
        <v>45277</v>
      </c>
    </row>
    <row r="353" spans="1:28" ht="15.75" thickBot="1" x14ac:dyDescent="0.3">
      <c r="A353" s="189">
        <v>45278</v>
      </c>
      <c r="B353" s="26" t="s">
        <v>28</v>
      </c>
      <c r="C353" s="16" t="s">
        <v>60</v>
      </c>
      <c r="D353" s="31" t="s">
        <v>5</v>
      </c>
      <c r="E353" s="4">
        <v>4</v>
      </c>
      <c r="F353" s="42" t="s">
        <v>22</v>
      </c>
      <c r="G353" s="66"/>
      <c r="H353" s="66"/>
      <c r="I353" s="71"/>
      <c r="J353" s="51" t="s">
        <v>21</v>
      </c>
      <c r="K353" s="71"/>
      <c r="L353" s="93" t="s">
        <v>37</v>
      </c>
      <c r="M353" s="72" t="s">
        <v>23</v>
      </c>
      <c r="N353" s="71"/>
      <c r="O353" s="292" t="s">
        <v>34</v>
      </c>
      <c r="P353" s="94" t="s">
        <v>23</v>
      </c>
      <c r="Q353" s="75" t="s">
        <v>20</v>
      </c>
      <c r="R353" s="76" t="s">
        <v>37</v>
      </c>
      <c r="S353" s="190" t="s">
        <v>19</v>
      </c>
      <c r="U353" s="2">
        <f>COUNTIF(F353:S353,"POD 1")</f>
        <v>1</v>
      </c>
      <c r="V353" s="2">
        <f>COUNTIF(F353:S353,"POD 2")</f>
        <v>1</v>
      </c>
      <c r="W353" s="2">
        <f>COUNTIF(F353:S353,"Back-up")</f>
        <v>1</v>
      </c>
      <c r="X353" s="2">
        <f>COUNTIF(F353:S353,"Outreach")+COUNTIF(F353:S353,"Outreach/QF")</f>
        <v>1</v>
      </c>
      <c r="Y353" s="2">
        <f>COUNTIF(F353:S353,"CST")</f>
        <v>2</v>
      </c>
      <c r="Z353" s="438"/>
      <c r="AA353" s="443"/>
      <c r="AB353" s="452">
        <v>45278</v>
      </c>
    </row>
    <row r="354" spans="1:28" ht="15.75" thickBot="1" x14ac:dyDescent="0.3">
      <c r="A354" s="191">
        <v>45279</v>
      </c>
      <c r="B354" s="27" t="s">
        <v>45</v>
      </c>
      <c r="C354" s="14" t="s">
        <v>60</v>
      </c>
      <c r="D354" s="32" t="s">
        <v>14</v>
      </c>
      <c r="E354" s="4"/>
      <c r="F354" s="43" t="s">
        <v>23</v>
      </c>
      <c r="G354" s="67"/>
      <c r="H354" s="67"/>
      <c r="I354" s="79"/>
      <c r="J354" s="52" t="s">
        <v>23</v>
      </c>
      <c r="K354" s="79"/>
      <c r="L354" s="95" t="s">
        <v>37</v>
      </c>
      <c r="M354" s="80" t="s">
        <v>19</v>
      </c>
      <c r="N354" s="79"/>
      <c r="O354" s="291" t="s">
        <v>47</v>
      </c>
      <c r="P354" s="290" t="s">
        <v>21</v>
      </c>
      <c r="Q354" s="83" t="s">
        <v>20</v>
      </c>
      <c r="R354" s="84" t="s">
        <v>37</v>
      </c>
      <c r="S354" s="192" t="s">
        <v>34</v>
      </c>
      <c r="U354" s="2">
        <f>COUNTIF(F354:S354,"POD 1")</f>
        <v>1</v>
      </c>
      <c r="V354" s="2">
        <f>COUNTIF(F354:S354,"POD 2")</f>
        <v>1</v>
      </c>
      <c r="W354" s="2">
        <f>COUNTIF(F354:S354,"Back-up")</f>
        <v>1</v>
      </c>
      <c r="X354" s="2">
        <f>COUNTIF(F354:S354,"Outreach")+COUNTIF(F354:S354,"Outreach/QF")</f>
        <v>1</v>
      </c>
      <c r="Y354" s="2">
        <f>COUNTIF(F354:S354,"CST")</f>
        <v>2</v>
      </c>
      <c r="Z354" s="437"/>
      <c r="AA354" s="443"/>
      <c r="AB354" s="453">
        <v>45279</v>
      </c>
    </row>
    <row r="355" spans="1:28" ht="16.5" thickTop="1" thickBot="1" x14ac:dyDescent="0.3">
      <c r="A355" s="191">
        <v>45280</v>
      </c>
      <c r="B355" s="27" t="s">
        <v>35</v>
      </c>
      <c r="C355" s="14" t="s">
        <v>60</v>
      </c>
      <c r="D355" s="32" t="s">
        <v>12</v>
      </c>
      <c r="E355" s="4"/>
      <c r="F355" s="43" t="s">
        <v>20</v>
      </c>
      <c r="G355" s="67"/>
      <c r="H355" s="67"/>
      <c r="I355" s="79"/>
      <c r="J355" s="52" t="s">
        <v>21</v>
      </c>
      <c r="K355" s="79"/>
      <c r="L355" s="95" t="s">
        <v>37</v>
      </c>
      <c r="M355" s="80" t="s">
        <v>22</v>
      </c>
      <c r="N355" s="79"/>
      <c r="O355" s="74" t="s">
        <v>23</v>
      </c>
      <c r="P355" s="96" t="s">
        <v>34</v>
      </c>
      <c r="Q355" s="83" t="s">
        <v>34</v>
      </c>
      <c r="R355" s="84" t="s">
        <v>37</v>
      </c>
      <c r="S355" s="192" t="s">
        <v>19</v>
      </c>
      <c r="U355" s="2">
        <f>COUNTIF(F355:S355,"POD 1")</f>
        <v>1</v>
      </c>
      <c r="V355" s="2">
        <f>COUNTIF(F355:S355,"POD 2")</f>
        <v>1</v>
      </c>
      <c r="W355" s="2">
        <f>COUNTIF(F355:S355,"Back-up")</f>
        <v>1</v>
      </c>
      <c r="X355" s="2">
        <f>COUNTIF(F355:S355,"Outreach")+COUNTIF(F355:S355,"Outreach/QF")</f>
        <v>1</v>
      </c>
      <c r="Y355" s="2">
        <f>COUNTIF(F355:S355,"CST")</f>
        <v>1</v>
      </c>
      <c r="Z355" s="439"/>
      <c r="AA355" s="443"/>
      <c r="AB355" s="453">
        <v>45280</v>
      </c>
    </row>
    <row r="356" spans="1:28" ht="15.75" thickTop="1" x14ac:dyDescent="0.25">
      <c r="A356" s="191">
        <v>45281</v>
      </c>
      <c r="B356" s="27" t="s">
        <v>46</v>
      </c>
      <c r="C356" s="14" t="s">
        <v>60</v>
      </c>
      <c r="D356" s="32" t="s">
        <v>15</v>
      </c>
      <c r="E356" s="4"/>
      <c r="F356" s="43" t="s">
        <v>23</v>
      </c>
      <c r="G356" s="67"/>
      <c r="H356" s="67"/>
      <c r="I356" s="79"/>
      <c r="J356" s="52" t="s">
        <v>23</v>
      </c>
      <c r="K356" s="79"/>
      <c r="L356" s="95" t="s">
        <v>37</v>
      </c>
      <c r="M356" s="80" t="s">
        <v>21</v>
      </c>
      <c r="N356" s="79"/>
      <c r="O356" s="82" t="s">
        <v>23</v>
      </c>
      <c r="P356" s="96" t="s">
        <v>22</v>
      </c>
      <c r="Q356" s="83" t="s">
        <v>20</v>
      </c>
      <c r="R356" s="84" t="s">
        <v>37</v>
      </c>
      <c r="S356" s="192" t="s">
        <v>19</v>
      </c>
      <c r="U356" s="2">
        <f>COUNTIF(F356:S356,"POD 1")</f>
        <v>1</v>
      </c>
      <c r="V356" s="2">
        <f>COUNTIF(F356:S356,"POD 2")</f>
        <v>1</v>
      </c>
      <c r="W356" s="2">
        <f>COUNTIF(F356:S356,"Back-up")</f>
        <v>1</v>
      </c>
      <c r="X356" s="2">
        <f>COUNTIF(F356:S356,"Outreach")+COUNTIF(F356:S356,"Outreach/QF")</f>
        <v>1</v>
      </c>
      <c r="Y356" s="2">
        <f>COUNTIF(F356:S356,"CST")</f>
        <v>3</v>
      </c>
      <c r="Z356" s="31"/>
      <c r="AA356" s="443"/>
      <c r="AB356" s="453">
        <v>45281</v>
      </c>
    </row>
    <row r="357" spans="1:28" x14ac:dyDescent="0.25">
      <c r="A357" s="191">
        <v>45282</v>
      </c>
      <c r="B357" s="27" t="s">
        <v>40</v>
      </c>
      <c r="C357" s="14" t="s">
        <v>60</v>
      </c>
      <c r="D357" s="32" t="s">
        <v>14</v>
      </c>
      <c r="E357" s="4"/>
      <c r="F357" s="43" t="s">
        <v>34</v>
      </c>
      <c r="G357" s="67"/>
      <c r="H357" s="67"/>
      <c r="I357" s="79"/>
      <c r="J357" s="52" t="s">
        <v>34</v>
      </c>
      <c r="K357" s="79"/>
      <c r="L357" s="95" t="s">
        <v>34</v>
      </c>
      <c r="M357" s="80" t="s">
        <v>34</v>
      </c>
      <c r="N357" s="79"/>
      <c r="O357" s="82" t="s">
        <v>22</v>
      </c>
      <c r="P357" s="96" t="s">
        <v>21</v>
      </c>
      <c r="Q357" s="83" t="s">
        <v>20</v>
      </c>
      <c r="R357" s="84" t="s">
        <v>34</v>
      </c>
      <c r="S357" s="192" t="s">
        <v>19</v>
      </c>
      <c r="U357" s="2">
        <f>COUNTIF(F357:S357,"POD 1")</f>
        <v>1</v>
      </c>
      <c r="V357" s="2">
        <f>COUNTIF(F357:S357,"POD 2")</f>
        <v>1</v>
      </c>
      <c r="W357" s="2">
        <f>COUNTIF(F357:S357,"Back-up")</f>
        <v>1</v>
      </c>
      <c r="X357" s="2">
        <f>COUNTIF(F357:S357,"Outreach")+COUNTIF(F357:S357,"Outreach/QF")</f>
        <v>1</v>
      </c>
      <c r="Y357" s="2">
        <f>COUNTIF(F357:S357,"CST")</f>
        <v>0</v>
      </c>
      <c r="Z357" s="32"/>
      <c r="AA357" s="443"/>
      <c r="AB357" s="453">
        <v>45282</v>
      </c>
    </row>
    <row r="358" spans="1:28" x14ac:dyDescent="0.25">
      <c r="A358" s="191">
        <v>45283</v>
      </c>
      <c r="B358" s="27" t="s">
        <v>41</v>
      </c>
      <c r="C358" s="14" t="s">
        <v>60</v>
      </c>
      <c r="D358" s="32" t="s">
        <v>16</v>
      </c>
      <c r="E358" s="4"/>
      <c r="F358" s="43"/>
      <c r="G358" s="67"/>
      <c r="H358" s="67"/>
      <c r="I358" s="79"/>
      <c r="J358" s="52"/>
      <c r="K358" s="79"/>
      <c r="L358" s="95"/>
      <c r="M358" s="80"/>
      <c r="N358" s="79"/>
      <c r="O358" s="82"/>
      <c r="P358" s="96"/>
      <c r="Q358" s="83" t="s">
        <v>42</v>
      </c>
      <c r="R358" s="84"/>
      <c r="S358" s="192"/>
      <c r="Y358" s="2"/>
      <c r="Z358" s="32"/>
      <c r="AA358" s="443"/>
      <c r="AB358" s="453">
        <v>45283</v>
      </c>
    </row>
    <row r="359" spans="1:28" ht="15.75" thickBot="1" x14ac:dyDescent="0.3">
      <c r="A359" s="193">
        <v>45284</v>
      </c>
      <c r="B359" s="28" t="s">
        <v>43</v>
      </c>
      <c r="C359" s="22" t="s">
        <v>60</v>
      </c>
      <c r="D359" s="33" t="s">
        <v>16</v>
      </c>
      <c r="E359" s="6"/>
      <c r="F359" s="44"/>
      <c r="G359" s="68"/>
      <c r="H359" s="68"/>
      <c r="I359" s="87"/>
      <c r="J359" s="53"/>
      <c r="K359" s="87"/>
      <c r="L359" s="97"/>
      <c r="M359" s="88"/>
      <c r="N359" s="87"/>
      <c r="O359" s="90"/>
      <c r="P359" s="98"/>
      <c r="Q359" s="91" t="s">
        <v>42</v>
      </c>
      <c r="R359" s="92"/>
      <c r="S359" s="194"/>
      <c r="Y359" s="2"/>
      <c r="Z359" s="33"/>
      <c r="AA359" s="444"/>
      <c r="AB359" s="454">
        <v>45284</v>
      </c>
    </row>
    <row r="360" spans="1:28" x14ac:dyDescent="0.25">
      <c r="A360" s="189">
        <v>45285</v>
      </c>
      <c r="B360" s="26" t="s">
        <v>28</v>
      </c>
      <c r="C360" s="23" t="s">
        <v>29</v>
      </c>
      <c r="D360" s="31" t="s">
        <v>9</v>
      </c>
      <c r="E360" s="60">
        <v>1</v>
      </c>
      <c r="F360" s="66"/>
      <c r="G360" s="46" t="s">
        <v>30</v>
      </c>
      <c r="H360" s="8" t="s">
        <v>30</v>
      </c>
      <c r="I360" s="69" t="s">
        <v>49</v>
      </c>
      <c r="J360" s="51" t="s">
        <v>29</v>
      </c>
      <c r="K360" s="71"/>
      <c r="L360" s="93" t="s">
        <v>30</v>
      </c>
      <c r="M360" s="72" t="s">
        <v>30</v>
      </c>
      <c r="N360" s="73" t="s">
        <v>30</v>
      </c>
      <c r="O360" s="74" t="s">
        <v>30</v>
      </c>
      <c r="P360" s="71"/>
      <c r="Q360" s="75" t="s">
        <v>30</v>
      </c>
      <c r="R360" s="76" t="s">
        <v>37</v>
      </c>
      <c r="S360" s="195"/>
      <c r="Y360" s="2"/>
      <c r="Z360" s="438"/>
      <c r="AA360" s="443"/>
      <c r="AB360" s="452">
        <v>45285</v>
      </c>
    </row>
    <row r="361" spans="1:28" ht="15.75" thickBot="1" x14ac:dyDescent="0.3">
      <c r="A361" s="191">
        <v>45286</v>
      </c>
      <c r="B361" s="27" t="s">
        <v>45</v>
      </c>
      <c r="C361" s="20" t="s">
        <v>29</v>
      </c>
      <c r="D361" s="32" t="s">
        <v>12</v>
      </c>
      <c r="E361" s="61"/>
      <c r="F361" s="67"/>
      <c r="G361" s="47" t="s">
        <v>30</v>
      </c>
      <c r="H361" s="9" t="s">
        <v>30</v>
      </c>
      <c r="I361" s="77" t="s">
        <v>49</v>
      </c>
      <c r="J361" s="52" t="s">
        <v>30</v>
      </c>
      <c r="K361" s="79"/>
      <c r="L361" s="95" t="s">
        <v>30</v>
      </c>
      <c r="M361" s="80" t="s">
        <v>29</v>
      </c>
      <c r="N361" s="81" t="s">
        <v>30</v>
      </c>
      <c r="O361" s="82" t="s">
        <v>30</v>
      </c>
      <c r="P361" s="79"/>
      <c r="Q361" s="83" t="s">
        <v>30</v>
      </c>
      <c r="R361" s="84" t="s">
        <v>37</v>
      </c>
      <c r="S361" s="196"/>
      <c r="Y361" s="2"/>
      <c r="Z361" s="437"/>
      <c r="AA361" s="443"/>
      <c r="AB361" s="453">
        <v>45286</v>
      </c>
    </row>
    <row r="362" spans="1:28" ht="16.5" thickTop="1" thickBot="1" x14ac:dyDescent="0.3">
      <c r="A362" s="191">
        <v>45287</v>
      </c>
      <c r="B362" s="27" t="s">
        <v>35</v>
      </c>
      <c r="C362" s="14" t="s">
        <v>60</v>
      </c>
      <c r="D362" s="32" t="s">
        <v>6</v>
      </c>
      <c r="E362" s="61"/>
      <c r="F362" s="67"/>
      <c r="G362" s="47" t="s">
        <v>22</v>
      </c>
      <c r="H362" s="9" t="s">
        <v>37</v>
      </c>
      <c r="I362" s="77" t="s">
        <v>49</v>
      </c>
      <c r="J362" s="52" t="s">
        <v>19</v>
      </c>
      <c r="K362" s="79"/>
      <c r="L362" s="95" t="s">
        <v>37</v>
      </c>
      <c r="M362" s="80" t="s">
        <v>21</v>
      </c>
      <c r="N362" s="81" t="s">
        <v>34</v>
      </c>
      <c r="O362" s="82" t="s">
        <v>20</v>
      </c>
      <c r="P362" s="79"/>
      <c r="Q362" s="83" t="s">
        <v>37</v>
      </c>
      <c r="R362" s="84" t="s">
        <v>37</v>
      </c>
      <c r="S362" s="196"/>
      <c r="U362" s="2">
        <f>COUNTIF(F362:S362,"POD 1")</f>
        <v>1</v>
      </c>
      <c r="V362" s="2">
        <f>COUNTIF(F362:S362,"POD 2")</f>
        <v>1</v>
      </c>
      <c r="W362" s="2">
        <f>COUNTIF(F362:S362,"Back-up")</f>
        <v>1</v>
      </c>
      <c r="X362" s="2">
        <f>COUNTIF(F362:S362,"Outreach")+COUNTIF(F362:S362,"Outreach/QF")</f>
        <v>1</v>
      </c>
      <c r="Y362" s="2">
        <f>COUNTIF(F362:S362,"CST")</f>
        <v>0</v>
      </c>
      <c r="Z362" s="439"/>
      <c r="AA362" s="443"/>
      <c r="AB362" s="453">
        <v>45287</v>
      </c>
    </row>
    <row r="363" spans="1:28" ht="15.75" thickTop="1" x14ac:dyDescent="0.25">
      <c r="A363" s="191">
        <v>45288</v>
      </c>
      <c r="B363" s="29" t="s">
        <v>46</v>
      </c>
      <c r="C363" s="14" t="s">
        <v>60</v>
      </c>
      <c r="D363" s="32" t="s">
        <v>14</v>
      </c>
      <c r="E363" s="61"/>
      <c r="F363" s="67"/>
      <c r="G363" s="47" t="s">
        <v>34</v>
      </c>
      <c r="H363" s="9" t="s">
        <v>37</v>
      </c>
      <c r="I363" s="79"/>
      <c r="J363" s="52" t="s">
        <v>19</v>
      </c>
      <c r="K363" s="79"/>
      <c r="L363" s="95" t="s">
        <v>37</v>
      </c>
      <c r="M363" s="80" t="s">
        <v>34</v>
      </c>
      <c r="N363" s="81" t="s">
        <v>20</v>
      </c>
      <c r="O363" s="82" t="s">
        <v>22</v>
      </c>
      <c r="P363" s="79"/>
      <c r="Q363" s="83" t="s">
        <v>37</v>
      </c>
      <c r="R363" s="84" t="s">
        <v>37</v>
      </c>
      <c r="S363" s="196"/>
      <c r="U363" s="2">
        <f>COUNTIF(F363:S363,"POD 1")</f>
        <v>1</v>
      </c>
      <c r="V363" s="2">
        <f>COUNTIF(F363:S363,"POD 2")</f>
        <v>1</v>
      </c>
      <c r="W363" s="2">
        <f>COUNTIF(F363:S363,"Back-up")</f>
        <v>0</v>
      </c>
      <c r="X363" s="2">
        <f>COUNTIF(F363:S363,"Outreach")+COUNTIF(F363:S363,"Outreach/QF")</f>
        <v>1</v>
      </c>
      <c r="Y363" s="2">
        <f>COUNTIF(F363:S363,"CST")</f>
        <v>0</v>
      </c>
      <c r="Z363" s="31"/>
      <c r="AA363" s="443"/>
      <c r="AB363" s="453">
        <v>45288</v>
      </c>
    </row>
    <row r="364" spans="1:28" x14ac:dyDescent="0.25">
      <c r="A364" s="191">
        <v>45289</v>
      </c>
      <c r="B364" s="27" t="s">
        <v>40</v>
      </c>
      <c r="C364" s="14" t="s">
        <v>60</v>
      </c>
      <c r="D364" s="32" t="s">
        <v>12</v>
      </c>
      <c r="E364" s="61"/>
      <c r="F364" s="67"/>
      <c r="G364" s="47" t="s">
        <v>19</v>
      </c>
      <c r="H364" s="9" t="s">
        <v>34</v>
      </c>
      <c r="I364" s="79"/>
      <c r="J364" s="52" t="s">
        <v>34</v>
      </c>
      <c r="K364" s="79"/>
      <c r="L364" s="95" t="s">
        <v>34</v>
      </c>
      <c r="M364" s="80" t="s">
        <v>22</v>
      </c>
      <c r="N364" s="81" t="s">
        <v>20</v>
      </c>
      <c r="O364" s="82" t="s">
        <v>34</v>
      </c>
      <c r="P364" s="79"/>
      <c r="Q364" s="83" t="s">
        <v>34</v>
      </c>
      <c r="R364" s="84" t="s">
        <v>34</v>
      </c>
      <c r="S364" s="196"/>
      <c r="U364" s="2">
        <f>COUNTIF(F364:S364,"POD 1")</f>
        <v>1</v>
      </c>
      <c r="V364" s="2">
        <f>COUNTIF(F364:S364,"POD 2")</f>
        <v>1</v>
      </c>
      <c r="W364" s="2">
        <f>COUNTIF(F364:S364,"Back-up")</f>
        <v>0</v>
      </c>
      <c r="X364" s="2">
        <f>COUNTIF(F364:S364,"Outreach")+COUNTIF(F364:S364,"Outreach/QF")</f>
        <v>1</v>
      </c>
      <c r="Y364" s="2">
        <f>COUNTIF(F364:S364,"CST")</f>
        <v>0</v>
      </c>
      <c r="Z364" s="32"/>
      <c r="AA364" s="443"/>
      <c r="AB364" s="453">
        <v>45289</v>
      </c>
    </row>
    <row r="365" spans="1:28" x14ac:dyDescent="0.25">
      <c r="A365" s="191">
        <v>45290</v>
      </c>
      <c r="B365" s="27" t="s">
        <v>41</v>
      </c>
      <c r="C365" s="14" t="s">
        <v>60</v>
      </c>
      <c r="D365" s="32" t="s">
        <v>13</v>
      </c>
      <c r="E365" s="61"/>
      <c r="F365" s="67"/>
      <c r="G365" s="47"/>
      <c r="H365" s="9"/>
      <c r="I365" s="79"/>
      <c r="J365" s="52"/>
      <c r="K365" s="79"/>
      <c r="L365" s="95" t="s">
        <v>148</v>
      </c>
      <c r="M365" s="80"/>
      <c r="N365" s="81" t="s">
        <v>42</v>
      </c>
      <c r="O365" s="82"/>
      <c r="P365" s="79"/>
      <c r="Q365" s="83"/>
      <c r="R365" s="84"/>
      <c r="S365" s="196"/>
      <c r="Y365" s="2"/>
      <c r="Z365" s="32"/>
      <c r="AA365" s="443"/>
      <c r="AB365" s="453">
        <v>45290</v>
      </c>
    </row>
    <row r="366" spans="1:28" ht="15.75" thickBot="1" x14ac:dyDescent="0.3">
      <c r="A366" s="193">
        <v>45291</v>
      </c>
      <c r="B366" s="28" t="s">
        <v>43</v>
      </c>
      <c r="C366" s="22" t="s">
        <v>60</v>
      </c>
      <c r="D366" s="33" t="s">
        <v>13</v>
      </c>
      <c r="E366" s="62"/>
      <c r="F366" s="68"/>
      <c r="G366" s="48"/>
      <c r="H366" s="10"/>
      <c r="I366" s="87"/>
      <c r="J366" s="53"/>
      <c r="K366" s="87"/>
      <c r="L366" s="97" t="s">
        <v>148</v>
      </c>
      <c r="M366" s="88"/>
      <c r="N366" s="89" t="s">
        <v>42</v>
      </c>
      <c r="O366" s="90"/>
      <c r="P366" s="87"/>
      <c r="Q366" s="91"/>
      <c r="R366" s="92"/>
      <c r="S366" s="197"/>
      <c r="Y366" s="2"/>
      <c r="Z366" s="33"/>
      <c r="AA366" s="444"/>
      <c r="AB366" s="454">
        <v>45291</v>
      </c>
    </row>
    <row r="367" spans="1:28" x14ac:dyDescent="0.25">
      <c r="B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8" x14ac:dyDescent="0.25">
      <c r="B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8" x14ac:dyDescent="0.25">
      <c r="B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8" x14ac:dyDescent="0.25">
      <c r="B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8" x14ac:dyDescent="0.25">
      <c r="B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8" x14ac:dyDescent="0.25">
      <c r="B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8" ht="15.75" thickBot="1" x14ac:dyDescent="0.3">
      <c r="B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8" s="40" customFormat="1" ht="19.5" thickBot="1" x14ac:dyDescent="0.35">
      <c r="A374" s="35"/>
      <c r="B374" s="36"/>
      <c r="C374" s="37"/>
      <c r="D374" s="389" t="s">
        <v>63</v>
      </c>
      <c r="E374" s="37"/>
      <c r="F374" s="342" t="s">
        <v>5</v>
      </c>
      <c r="G374" s="343" t="s">
        <v>6</v>
      </c>
      <c r="H374" s="344" t="s">
        <v>7</v>
      </c>
      <c r="I374" s="345" t="s">
        <v>8</v>
      </c>
      <c r="J374" s="346" t="s">
        <v>9</v>
      </c>
      <c r="K374" s="347" t="s">
        <v>10</v>
      </c>
      <c r="L374" s="348" t="s">
        <v>11</v>
      </c>
      <c r="M374" s="349" t="s">
        <v>12</v>
      </c>
      <c r="N374" s="350" t="s">
        <v>13</v>
      </c>
      <c r="O374" s="351" t="s">
        <v>14</v>
      </c>
      <c r="P374" s="352" t="s">
        <v>15</v>
      </c>
      <c r="Q374" s="353" t="s">
        <v>16</v>
      </c>
      <c r="R374" s="354" t="s">
        <v>17</v>
      </c>
      <c r="S374" s="355" t="s">
        <v>18</v>
      </c>
      <c r="T374" s="37"/>
      <c r="U374" s="459" t="s">
        <v>64</v>
      </c>
      <c r="V374" s="37"/>
      <c r="W374" s="37"/>
      <c r="X374" s="37"/>
      <c r="AB374" s="35"/>
    </row>
    <row r="375" spans="1:28" ht="21" customHeight="1" thickBot="1" x14ac:dyDescent="0.3">
      <c r="D375" s="390" t="s">
        <v>3</v>
      </c>
      <c r="F375" s="340">
        <f>COUNTIF(D3:D366,"Milford")</f>
        <v>10</v>
      </c>
      <c r="G375" s="341">
        <f>COUNTIF(D3:D366,"Campbell")</f>
        <v>30</v>
      </c>
      <c r="H375" s="341">
        <f>COUNTIF(D3:D366,"Grosso")</f>
        <v>32</v>
      </c>
      <c r="I375" s="341">
        <f>COUNTIF(D3:D366,"Moore")</f>
        <v>19</v>
      </c>
      <c r="J375" s="341">
        <f>COUNTIF(D3:D366,"Landy")</f>
        <v>17</v>
      </c>
      <c r="K375" s="341">
        <f>COUNTIF(D3:D366,"Scott")</f>
        <v>13</v>
      </c>
      <c r="L375" s="341">
        <f>COUNTIF(D3:D366,"Masurkar")</f>
        <v>38</v>
      </c>
      <c r="M375" s="341">
        <f>COUNTIF(D3:D366,"Justus")</f>
        <v>45</v>
      </c>
      <c r="N375" s="341">
        <f>COUNTIF(D3:D366,"Gutierrez")</f>
        <v>23</v>
      </c>
      <c r="O375" s="341">
        <f>COUNTIF(D3:D366,"Haggerty")</f>
        <v>50</v>
      </c>
      <c r="P375" s="341">
        <f>COUNTIF(D3:D366,"O'Donoghue")</f>
        <v>8</v>
      </c>
      <c r="Q375" s="341">
        <f>COUNTIF(D3:D366,"Marment")</f>
        <v>21</v>
      </c>
      <c r="R375" s="341">
        <f>COUNTIF(D3:D366,"Nagaraj")</f>
        <v>32</v>
      </c>
      <c r="S375" s="380">
        <f>COUNTIF(D3:D366,"Garrett")</f>
        <v>22</v>
      </c>
      <c r="T375" s="2"/>
      <c r="U375" s="460">
        <f>SUM(F375:S375)+COUNTIF(D3:D366,"Watts")+COUNTIF(D3:D355,"Shah/Landy")</f>
        <v>364</v>
      </c>
    </row>
    <row r="376" spans="1:28" ht="21" customHeight="1" thickBot="1" x14ac:dyDescent="0.3">
      <c r="D376" s="390" t="s">
        <v>67</v>
      </c>
      <c r="F376" s="219">
        <f>COUNTIF(F3:F366,"1st On PH")</f>
        <v>0</v>
      </c>
      <c r="G376" s="220">
        <f>COUNTIF(G3:G366,"1st On PH")</f>
        <v>2</v>
      </c>
      <c r="H376" s="220">
        <f>COUNTIF(H3:H366,"1st On PH")+COUNTIF(H3:H366,"Pub Hol")</f>
        <v>1</v>
      </c>
      <c r="I376" s="220">
        <f t="shared" ref="I376:S376" si="0">COUNTIF(I3:I366,"1st On PH")+COUNTIF(I3:I366,"Pub Hol")</f>
        <v>0</v>
      </c>
      <c r="J376" s="220">
        <f t="shared" si="0"/>
        <v>1</v>
      </c>
      <c r="K376" s="220">
        <f t="shared" si="0"/>
        <v>1</v>
      </c>
      <c r="L376" s="220">
        <f t="shared" si="0"/>
        <v>1</v>
      </c>
      <c r="M376" s="220">
        <f t="shared" si="0"/>
        <v>1</v>
      </c>
      <c r="N376" s="220">
        <f t="shared" si="0"/>
        <v>1</v>
      </c>
      <c r="O376" s="220">
        <f t="shared" si="0"/>
        <v>1</v>
      </c>
      <c r="P376" s="220">
        <f t="shared" si="0"/>
        <v>0</v>
      </c>
      <c r="Q376" s="220">
        <f t="shared" si="0"/>
        <v>1</v>
      </c>
      <c r="R376" s="220">
        <f t="shared" si="0"/>
        <v>1</v>
      </c>
      <c r="S376" s="381">
        <f t="shared" si="0"/>
        <v>1</v>
      </c>
      <c r="T376" s="2"/>
    </row>
    <row r="377" spans="1:28" ht="21" customHeight="1" thickBot="1" x14ac:dyDescent="0.3">
      <c r="D377" s="390" t="s">
        <v>19</v>
      </c>
      <c r="F377" s="338">
        <f>COUNTIF(F3:F366,"POD 1")</f>
        <v>8</v>
      </c>
      <c r="G377" s="339">
        <f>COUNTIF(G3:G366,"POD 1")</f>
        <v>20</v>
      </c>
      <c r="H377" s="339">
        <f t="shared" ref="H377:S377" si="1">COUNTIF(H3:H366,"POD 1")</f>
        <v>23</v>
      </c>
      <c r="I377" s="339">
        <f t="shared" si="1"/>
        <v>6</v>
      </c>
      <c r="J377" s="339">
        <f t="shared" si="1"/>
        <v>28</v>
      </c>
      <c r="K377" s="339">
        <f t="shared" si="1"/>
        <v>17</v>
      </c>
      <c r="L377" s="339">
        <f t="shared" si="1"/>
        <v>20</v>
      </c>
      <c r="M377" s="339">
        <f t="shared" si="1"/>
        <v>26</v>
      </c>
      <c r="N377" s="339">
        <f t="shared" si="1"/>
        <v>12</v>
      </c>
      <c r="O377" s="339">
        <f t="shared" si="1"/>
        <v>27</v>
      </c>
      <c r="P377" s="339">
        <f t="shared" si="1"/>
        <v>1</v>
      </c>
      <c r="Q377" s="339">
        <f t="shared" si="1"/>
        <v>14</v>
      </c>
      <c r="R377" s="339">
        <f t="shared" si="1"/>
        <v>24</v>
      </c>
      <c r="S377" s="382">
        <f t="shared" si="1"/>
        <v>20</v>
      </c>
      <c r="T377" s="2"/>
    </row>
    <row r="378" spans="1:28" ht="21" customHeight="1" thickBot="1" x14ac:dyDescent="0.3">
      <c r="D378" s="390" t="s">
        <v>20</v>
      </c>
      <c r="F378" s="219">
        <f>COUNTIF(F3:F366,"POD 2")</f>
        <v>6</v>
      </c>
      <c r="G378" s="334">
        <f>COUNTIF(G3:G366,"POD 2")</f>
        <v>14</v>
      </c>
      <c r="H378" s="334">
        <f t="shared" ref="H378:S378" si="2">COUNTIF(H3:H366,"POD 2")</f>
        <v>15</v>
      </c>
      <c r="I378" s="334">
        <f t="shared" si="2"/>
        <v>10</v>
      </c>
      <c r="J378" s="334">
        <f t="shared" si="2"/>
        <v>12</v>
      </c>
      <c r="K378" s="334">
        <f t="shared" si="2"/>
        <v>10</v>
      </c>
      <c r="L378" s="334">
        <f t="shared" si="2"/>
        <v>27</v>
      </c>
      <c r="M378" s="334">
        <f t="shared" si="2"/>
        <v>31</v>
      </c>
      <c r="N378" s="334">
        <f t="shared" si="2"/>
        <v>15</v>
      </c>
      <c r="O378" s="334">
        <f t="shared" si="2"/>
        <v>43</v>
      </c>
      <c r="P378" s="334">
        <f t="shared" si="2"/>
        <v>13</v>
      </c>
      <c r="Q378" s="334">
        <f t="shared" si="2"/>
        <v>22</v>
      </c>
      <c r="R378" s="334">
        <f t="shared" si="2"/>
        <v>17</v>
      </c>
      <c r="S378" s="381">
        <f t="shared" si="2"/>
        <v>17</v>
      </c>
      <c r="T378" s="2"/>
    </row>
    <row r="379" spans="1:28" ht="21" customHeight="1" thickBot="1" x14ac:dyDescent="0.3">
      <c r="D379" s="390" t="s">
        <v>22</v>
      </c>
      <c r="F379" s="336">
        <f>COUNTIF(F3:F366,"Outreach")+COUNTIF(F3:F366,"Outreach/QF")+COUNTIF(F3:F366,"Outreach/SR")</f>
        <v>9</v>
      </c>
      <c r="G379" s="337">
        <f t="shared" ref="G379:S379" si="3">COUNTIF(G3:G366,"Outreach")+COUNTIF(G3:G366,"Outreach/QF")+COUNTIF(G3:G366,"Outreach/SR")</f>
        <v>15</v>
      </c>
      <c r="H379" s="337">
        <f t="shared" si="3"/>
        <v>19</v>
      </c>
      <c r="I379" s="337">
        <f t="shared" si="3"/>
        <v>14</v>
      </c>
      <c r="J379" s="337">
        <f t="shared" si="3"/>
        <v>21</v>
      </c>
      <c r="K379" s="337">
        <f t="shared" si="3"/>
        <v>15</v>
      </c>
      <c r="L379" s="337">
        <f t="shared" si="3"/>
        <v>22</v>
      </c>
      <c r="M379" s="337">
        <f t="shared" si="3"/>
        <v>35</v>
      </c>
      <c r="N379" s="337">
        <f t="shared" si="3"/>
        <v>13</v>
      </c>
      <c r="O379" s="337">
        <f t="shared" si="3"/>
        <v>35</v>
      </c>
      <c r="P379" s="337">
        <f t="shared" si="3"/>
        <v>6</v>
      </c>
      <c r="Q379" s="337">
        <f t="shared" si="3"/>
        <v>10</v>
      </c>
      <c r="R379" s="337">
        <f t="shared" si="3"/>
        <v>19</v>
      </c>
      <c r="S379" s="383">
        <f t="shared" si="3"/>
        <v>7</v>
      </c>
      <c r="T379" s="2"/>
    </row>
    <row r="380" spans="1:28" ht="21" customHeight="1" thickBot="1" x14ac:dyDescent="0.3">
      <c r="D380" s="390" t="s">
        <v>21</v>
      </c>
      <c r="F380" s="333">
        <f>COUNTIF(F3:F366,"Back-up")+COUNTIF(F3:F366,"Back-up/SR")</f>
        <v>8</v>
      </c>
      <c r="G380" s="335">
        <f t="shared" ref="G380:S380" si="4">COUNTIF(G3:G366,"Back-up")+COUNTIF(G3:G366,"Back-up/SR")</f>
        <v>9</v>
      </c>
      <c r="H380" s="335">
        <f t="shared" si="4"/>
        <v>13</v>
      </c>
      <c r="I380" s="335">
        <f t="shared" si="4"/>
        <v>5</v>
      </c>
      <c r="J380" s="335">
        <f t="shared" si="4"/>
        <v>36</v>
      </c>
      <c r="K380" s="335">
        <f t="shared" si="4"/>
        <v>27</v>
      </c>
      <c r="L380" s="335">
        <f t="shared" si="4"/>
        <v>13</v>
      </c>
      <c r="M380" s="335">
        <f t="shared" si="4"/>
        <v>25</v>
      </c>
      <c r="N380" s="335">
        <f t="shared" si="4"/>
        <v>10</v>
      </c>
      <c r="O380" s="335">
        <f t="shared" si="4"/>
        <v>27</v>
      </c>
      <c r="P380" s="335">
        <f t="shared" si="4"/>
        <v>7</v>
      </c>
      <c r="Q380" s="335">
        <f t="shared" si="4"/>
        <v>11</v>
      </c>
      <c r="R380" s="335">
        <f t="shared" si="4"/>
        <v>8</v>
      </c>
      <c r="S380" s="384">
        <f t="shared" si="4"/>
        <v>7</v>
      </c>
      <c r="T380" s="2"/>
    </row>
    <row r="381" spans="1:28" ht="21" customHeight="1" thickBot="1" x14ac:dyDescent="0.3">
      <c r="D381" s="390" t="s">
        <v>93</v>
      </c>
      <c r="F381" s="336">
        <f>COUNTIF(F3:F366,"CST")+COUNTIF(F3:F366,"Non-clinical")+COUNTIF(F3:F366,"Non-clinical/SR")+COUNTIF(F3:F366,"CST/SR")</f>
        <v>19</v>
      </c>
      <c r="G381" s="337">
        <f t="shared" ref="G381:S381" si="5">COUNTIF(G3:G366,"CST")+COUNTIF(G3:G366,"Non-clinical")+COUNTIF(G3:G366,"Non-clinical/SR")+COUNTIF(G3:G366,"CST/SR")</f>
        <v>15</v>
      </c>
      <c r="H381" s="337">
        <f t="shared" si="5"/>
        <v>17</v>
      </c>
      <c r="I381" s="337">
        <f t="shared" si="5"/>
        <v>7</v>
      </c>
      <c r="J381" s="337">
        <f t="shared" si="5"/>
        <v>44</v>
      </c>
      <c r="K381" s="337">
        <f t="shared" si="5"/>
        <v>17</v>
      </c>
      <c r="L381" s="337">
        <f t="shared" si="5"/>
        <v>31</v>
      </c>
      <c r="M381" s="337">
        <f t="shared" si="5"/>
        <v>34</v>
      </c>
      <c r="N381" s="337">
        <f t="shared" si="5"/>
        <v>4</v>
      </c>
      <c r="O381" s="337">
        <f t="shared" si="5"/>
        <v>36</v>
      </c>
      <c r="P381" s="337">
        <f t="shared" si="5"/>
        <v>8</v>
      </c>
      <c r="Q381" s="337">
        <f t="shared" si="5"/>
        <v>29</v>
      </c>
      <c r="R381" s="337">
        <f t="shared" si="5"/>
        <v>31</v>
      </c>
      <c r="S381" s="383">
        <f t="shared" si="5"/>
        <v>14</v>
      </c>
      <c r="T381" s="2"/>
    </row>
    <row r="382" spans="1:28" ht="21" customHeight="1" thickBot="1" x14ac:dyDescent="0.3">
      <c r="D382" s="390" t="s">
        <v>42</v>
      </c>
      <c r="F382" s="376">
        <f t="shared" ref="F382:S382" si="6">COUNTIF(F3:F366,"1st On WE")</f>
        <v>2</v>
      </c>
      <c r="G382" s="377">
        <f t="shared" si="6"/>
        <v>6</v>
      </c>
      <c r="H382" s="377">
        <f t="shared" si="6"/>
        <v>8</v>
      </c>
      <c r="I382" s="377">
        <f t="shared" si="6"/>
        <v>4</v>
      </c>
      <c r="J382" s="377">
        <f t="shared" si="6"/>
        <v>5</v>
      </c>
      <c r="K382" s="377">
        <f t="shared" si="6"/>
        <v>3</v>
      </c>
      <c r="L382" s="377">
        <f t="shared" si="6"/>
        <v>12</v>
      </c>
      <c r="M382" s="377">
        <f t="shared" si="6"/>
        <v>10</v>
      </c>
      <c r="N382" s="377">
        <f t="shared" si="6"/>
        <v>6</v>
      </c>
      <c r="O382" s="377">
        <f t="shared" si="6"/>
        <v>14</v>
      </c>
      <c r="P382" s="377">
        <f t="shared" si="6"/>
        <v>6</v>
      </c>
      <c r="Q382" s="377">
        <f t="shared" si="6"/>
        <v>10</v>
      </c>
      <c r="R382" s="377">
        <f t="shared" si="6"/>
        <v>7</v>
      </c>
      <c r="S382" s="385">
        <f t="shared" si="6"/>
        <v>8</v>
      </c>
      <c r="T382" s="2"/>
      <c r="U382" s="459" t="s">
        <v>74</v>
      </c>
    </row>
    <row r="383" spans="1:28" ht="21" customHeight="1" thickBot="1" x14ac:dyDescent="0.3">
      <c r="D383" s="390" t="s">
        <v>76</v>
      </c>
      <c r="E383" s="388"/>
      <c r="F383" s="379" cm="1">
        <f t="array" ref="F383">SUM(IF(B3:B366="Fri",IF(D3:D366="Milford",1,0)))</f>
        <v>2</v>
      </c>
      <c r="G383" s="378" cm="1">
        <f t="array" ref="G383">SUM(IF(B3:B366="Fri",IF(D3:D366="Campbell",1,0)))</f>
        <v>7</v>
      </c>
      <c r="H383" s="378" cm="1">
        <f t="array" ref="H383">SUM(IF(B3:B366="Fri",IF(D3:D366="Grosso",1,0)))</f>
        <v>5</v>
      </c>
      <c r="I383" s="378" cm="1">
        <f t="array" ref="I383">SUM(IF(B3:B366="Fri",IF(D3:D366="Moore",1,0)))</f>
        <v>4</v>
      </c>
      <c r="J383" s="378" cm="1">
        <f t="array" ref="J383">SUM(IF(B3:B366="Fri",IF(D3:D366="Landy",1,0)))</f>
        <v>0</v>
      </c>
      <c r="K383" s="378" cm="1">
        <f t="array" ref="K383">SUM(IF(B3:B366="Fri",IF(D3:D366="Scott",1,0)))</f>
        <v>4</v>
      </c>
      <c r="L383" s="378" cm="1">
        <f t="array" ref="L383">SUM(IF(B3:B366="Fri",IF(D3:D366="Masurkar",1,0)))</f>
        <v>2</v>
      </c>
      <c r="M383" s="378" cm="1">
        <f t="array" ref="M383">SUM(IF(B3:B366="Fri",IF(D3:D366="Justus",1,0)))</f>
        <v>7</v>
      </c>
      <c r="N383" s="378" cm="1">
        <f t="array" ref="N383">SUM(IF(B3:B366="Fri",IF(D3:D366="Gutierrez",1,0)))</f>
        <v>5</v>
      </c>
      <c r="O383" s="378" cm="1">
        <f t="array" ref="O383">SUM(IF(B3:B366="Fri",IF(D3:D366="Haggerty",1,0)))</f>
        <v>7</v>
      </c>
      <c r="P383" s="378" cm="1">
        <f t="array" ref="P383">SUM(IF(B3:B366="Fri",IF(D3:D366="O'Donoghue",1,0)))</f>
        <v>0</v>
      </c>
      <c r="Q383" s="378" cm="1">
        <f t="array" ref="Q383">SUM(IF(B3:B366="Fri",IF(D3:D366="Marment",1,0)))</f>
        <v>4</v>
      </c>
      <c r="R383" s="378" cm="1">
        <f t="array" ref="R383">SUM(IF(B3:B366="Fri",IF(D3:D366="Nagaraj",1,0)))</f>
        <v>4</v>
      </c>
      <c r="S383" s="386" cm="1">
        <f t="array" ref="S383">SUM(IF(B3:B366="Fri",IF(D3:D366="Garrett",1,0)))</f>
        <v>1</v>
      </c>
      <c r="T383" s="2"/>
      <c r="U383" s="460">
        <f>SUM(F383:S383)</f>
        <v>52</v>
      </c>
    </row>
    <row r="384" spans="1:28" ht="21" customHeight="1" x14ac:dyDescent="0.25">
      <c r="D384" s="387"/>
      <c r="F384" s="375"/>
      <c r="G384" s="375"/>
      <c r="H384" s="375"/>
      <c r="I384" s="375"/>
      <c r="J384" s="375"/>
      <c r="K384" s="375"/>
      <c r="L384" s="375"/>
      <c r="M384" s="375"/>
      <c r="N384" s="375"/>
      <c r="O384" s="375"/>
      <c r="P384" s="375"/>
      <c r="Q384" s="375"/>
      <c r="R384" s="375"/>
      <c r="S384" s="375"/>
      <c r="T384" s="2"/>
    </row>
    <row r="385" spans="3:20" ht="15.75" thickBot="1" x14ac:dyDescent="0.3"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3:20" ht="19.5" thickBot="1" x14ac:dyDescent="0.35">
      <c r="D386" s="38" t="s">
        <v>77</v>
      </c>
      <c r="F386" s="225">
        <v>0.5</v>
      </c>
      <c r="G386" s="226">
        <v>0.5</v>
      </c>
      <c r="H386" s="226">
        <v>0.5</v>
      </c>
      <c r="I386" s="226">
        <v>0.5</v>
      </c>
      <c r="J386" s="226">
        <v>1</v>
      </c>
      <c r="K386" s="226">
        <v>0.5</v>
      </c>
      <c r="L386" s="226">
        <v>0.75</v>
      </c>
      <c r="M386" s="226">
        <v>1</v>
      </c>
      <c r="N386" s="226">
        <v>0.5</v>
      </c>
      <c r="O386" s="226">
        <v>1</v>
      </c>
      <c r="P386" s="226">
        <v>0.25</v>
      </c>
      <c r="Q386" s="226">
        <v>0.5</v>
      </c>
      <c r="R386" s="226">
        <v>0.75</v>
      </c>
      <c r="S386" s="227">
        <v>0.5</v>
      </c>
      <c r="T386" s="2"/>
    </row>
    <row r="387" spans="3:20" ht="20.25" customHeight="1" x14ac:dyDescent="0.25">
      <c r="C387" s="549" t="s">
        <v>78</v>
      </c>
      <c r="D387" s="550"/>
      <c r="F387" s="228">
        <f t="shared" ref="F387:S387" si="7">F375/F386</f>
        <v>20</v>
      </c>
      <c r="G387" s="221">
        <f t="shared" si="7"/>
        <v>60</v>
      </c>
      <c r="H387" s="221">
        <f t="shared" si="7"/>
        <v>64</v>
      </c>
      <c r="I387" s="221">
        <f t="shared" si="7"/>
        <v>38</v>
      </c>
      <c r="J387" s="221">
        <f t="shared" si="7"/>
        <v>17</v>
      </c>
      <c r="K387" s="221">
        <f t="shared" si="7"/>
        <v>26</v>
      </c>
      <c r="L387" s="221">
        <f t="shared" si="7"/>
        <v>50.666666666666664</v>
      </c>
      <c r="M387" s="221">
        <f t="shared" si="7"/>
        <v>45</v>
      </c>
      <c r="N387" s="221">
        <f t="shared" si="7"/>
        <v>46</v>
      </c>
      <c r="O387" s="221">
        <f t="shared" si="7"/>
        <v>50</v>
      </c>
      <c r="P387" s="221">
        <f t="shared" si="7"/>
        <v>32</v>
      </c>
      <c r="Q387" s="221">
        <f t="shared" si="7"/>
        <v>42</v>
      </c>
      <c r="R387" s="221">
        <f t="shared" si="7"/>
        <v>42.666666666666664</v>
      </c>
      <c r="S387" s="229">
        <f t="shared" si="7"/>
        <v>44</v>
      </c>
      <c r="T387" s="2"/>
    </row>
    <row r="388" spans="3:20" ht="17.25" customHeight="1" thickBot="1" x14ac:dyDescent="0.3">
      <c r="C388" s="551" t="s">
        <v>79</v>
      </c>
      <c r="D388" s="552"/>
      <c r="F388" s="230">
        <f t="shared" ref="F388:S388" si="8">F375/SUM(F375:F382)</f>
        <v>0.16129032258064516</v>
      </c>
      <c r="G388" s="231">
        <f t="shared" si="8"/>
        <v>0.27027027027027029</v>
      </c>
      <c r="H388" s="231">
        <f t="shared" si="8"/>
        <v>0.25</v>
      </c>
      <c r="I388" s="231">
        <f t="shared" si="8"/>
        <v>0.29230769230769232</v>
      </c>
      <c r="J388" s="231">
        <f t="shared" si="8"/>
        <v>0.10365853658536585</v>
      </c>
      <c r="K388" s="231">
        <f t="shared" si="8"/>
        <v>0.12621359223300971</v>
      </c>
      <c r="L388" s="231">
        <f t="shared" si="8"/>
        <v>0.23170731707317074</v>
      </c>
      <c r="M388" s="231">
        <f t="shared" si="8"/>
        <v>0.21739130434782608</v>
      </c>
      <c r="N388" s="231">
        <f t="shared" si="8"/>
        <v>0.27380952380952384</v>
      </c>
      <c r="O388" s="231">
        <f t="shared" si="8"/>
        <v>0.21459227467811159</v>
      </c>
      <c r="P388" s="231">
        <f t="shared" si="8"/>
        <v>0.16326530612244897</v>
      </c>
      <c r="Q388" s="231">
        <f t="shared" si="8"/>
        <v>0.17796610169491525</v>
      </c>
      <c r="R388" s="231">
        <f t="shared" si="8"/>
        <v>0.23021582733812951</v>
      </c>
      <c r="S388" s="232">
        <f t="shared" si="8"/>
        <v>0.22916666666666666</v>
      </c>
      <c r="T388" s="2"/>
    </row>
    <row r="389" spans="3:20" ht="15.75" customHeight="1" thickBot="1" x14ac:dyDescent="0.3">
      <c r="C389" s="553" t="s">
        <v>80</v>
      </c>
      <c r="D389" s="554"/>
      <c r="F389" s="230">
        <f>F381/SUM(F375:F382)</f>
        <v>0.30645161290322581</v>
      </c>
      <c r="G389" s="230">
        <f t="shared" ref="G389:S389" si="9">G381/SUM(G375:G382)</f>
        <v>0.13513513513513514</v>
      </c>
      <c r="H389" s="230">
        <f t="shared" si="9"/>
        <v>0.1328125</v>
      </c>
      <c r="I389" s="230">
        <f t="shared" si="9"/>
        <v>0.1076923076923077</v>
      </c>
      <c r="J389" s="230">
        <f t="shared" si="9"/>
        <v>0.26829268292682928</v>
      </c>
      <c r="K389" s="230">
        <f t="shared" si="9"/>
        <v>0.1650485436893204</v>
      </c>
      <c r="L389" s="230">
        <f t="shared" si="9"/>
        <v>0.18902439024390244</v>
      </c>
      <c r="M389" s="230">
        <f t="shared" si="9"/>
        <v>0.16425120772946861</v>
      </c>
      <c r="N389" s="230">
        <f t="shared" si="9"/>
        <v>4.7619047619047616E-2</v>
      </c>
      <c r="O389" s="230">
        <f t="shared" si="9"/>
        <v>0.15450643776824036</v>
      </c>
      <c r="P389" s="230">
        <f t="shared" si="9"/>
        <v>0.16326530612244897</v>
      </c>
      <c r="Q389" s="230">
        <f t="shared" si="9"/>
        <v>0.24576271186440679</v>
      </c>
      <c r="R389" s="230">
        <f t="shared" si="9"/>
        <v>0.22302158273381295</v>
      </c>
      <c r="S389" s="230">
        <f t="shared" si="9"/>
        <v>0.14583333333333334</v>
      </c>
      <c r="T389" s="2"/>
    </row>
    <row r="390" spans="3:20" x14ac:dyDescent="0.25"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3:20" x14ac:dyDescent="0.25"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3:20" x14ac:dyDescent="0.25"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3:20" x14ac:dyDescent="0.25"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3:20" x14ac:dyDescent="0.25"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3:20" x14ac:dyDescent="0.25"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3:20" x14ac:dyDescent="0.25"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3:20" x14ac:dyDescent="0.25"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3:20" x14ac:dyDescent="0.25"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3:20" x14ac:dyDescent="0.25"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3:20" x14ac:dyDescent="0.25">
      <c r="F400" s="2"/>
    </row>
    <row r="401" spans="6:6" x14ac:dyDescent="0.25">
      <c r="F401" s="2"/>
    </row>
    <row r="402" spans="6:6" x14ac:dyDescent="0.25">
      <c r="F402" s="2"/>
    </row>
    <row r="403" spans="6:6" x14ac:dyDescent="0.25">
      <c r="F403" s="2"/>
    </row>
    <row r="404" spans="6:6" x14ac:dyDescent="0.25">
      <c r="F404" s="2"/>
    </row>
    <row r="405" spans="6:6" x14ac:dyDescent="0.25">
      <c r="F405" s="2"/>
    </row>
    <row r="406" spans="6:6" x14ac:dyDescent="0.25">
      <c r="F406" s="2"/>
    </row>
    <row r="407" spans="6:6" x14ac:dyDescent="0.25">
      <c r="F407" s="2"/>
    </row>
    <row r="408" spans="6:6" x14ac:dyDescent="0.25">
      <c r="F408" s="2"/>
    </row>
    <row r="409" spans="6:6" x14ac:dyDescent="0.25">
      <c r="F409" s="2"/>
    </row>
    <row r="410" spans="6:6" x14ac:dyDescent="0.25">
      <c r="F410" s="2"/>
    </row>
    <row r="411" spans="6:6" x14ac:dyDescent="0.25">
      <c r="F411" s="2"/>
    </row>
    <row r="412" spans="6:6" x14ac:dyDescent="0.25">
      <c r="F412" s="2"/>
    </row>
    <row r="413" spans="6:6" x14ac:dyDescent="0.25">
      <c r="F413" s="2"/>
    </row>
    <row r="414" spans="6:6" x14ac:dyDescent="0.25">
      <c r="F414" s="2"/>
    </row>
    <row r="415" spans="6:6" x14ac:dyDescent="0.25">
      <c r="F415" s="2"/>
    </row>
    <row r="416" spans="6:6" x14ac:dyDescent="0.25">
      <c r="F416" s="2"/>
    </row>
    <row r="417" spans="6:6" x14ac:dyDescent="0.25">
      <c r="F417" s="2"/>
    </row>
    <row r="418" spans="6:6" x14ac:dyDescent="0.25">
      <c r="F418" s="2"/>
    </row>
    <row r="419" spans="6:6" x14ac:dyDescent="0.25">
      <c r="F419" s="2"/>
    </row>
    <row r="420" spans="6:6" x14ac:dyDescent="0.25">
      <c r="F420" s="2"/>
    </row>
    <row r="421" spans="6:6" x14ac:dyDescent="0.25">
      <c r="F421" s="2"/>
    </row>
    <row r="422" spans="6:6" x14ac:dyDescent="0.25">
      <c r="F422" s="2"/>
    </row>
    <row r="423" spans="6:6" x14ac:dyDescent="0.25">
      <c r="F423" s="2"/>
    </row>
    <row r="424" spans="6:6" x14ac:dyDescent="0.25">
      <c r="F424" s="2"/>
    </row>
    <row r="425" spans="6:6" x14ac:dyDescent="0.25">
      <c r="F425" s="2"/>
    </row>
    <row r="426" spans="6:6" x14ac:dyDescent="0.25">
      <c r="F426" s="2"/>
    </row>
    <row r="427" spans="6:6" x14ac:dyDescent="0.25">
      <c r="F427" s="2"/>
    </row>
    <row r="428" spans="6:6" x14ac:dyDescent="0.25">
      <c r="F428" s="2"/>
    </row>
    <row r="429" spans="6:6" x14ac:dyDescent="0.25">
      <c r="F429" s="2"/>
    </row>
    <row r="430" spans="6:6" x14ac:dyDescent="0.25">
      <c r="F430" s="2"/>
    </row>
    <row r="431" spans="6:6" x14ac:dyDescent="0.25">
      <c r="F431" s="2"/>
    </row>
    <row r="432" spans="6:6" x14ac:dyDescent="0.25">
      <c r="F432" s="2"/>
    </row>
    <row r="433" spans="6:6" x14ac:dyDescent="0.25">
      <c r="F433" s="2"/>
    </row>
    <row r="434" spans="6:6" x14ac:dyDescent="0.25">
      <c r="F434" s="2"/>
    </row>
    <row r="435" spans="6:6" x14ac:dyDescent="0.25">
      <c r="F435" s="2"/>
    </row>
    <row r="436" spans="6:6" x14ac:dyDescent="0.25">
      <c r="F436" s="2"/>
    </row>
    <row r="437" spans="6:6" x14ac:dyDescent="0.25">
      <c r="F437" s="2"/>
    </row>
    <row r="438" spans="6:6" x14ac:dyDescent="0.25">
      <c r="F438" s="2"/>
    </row>
    <row r="439" spans="6:6" x14ac:dyDescent="0.25">
      <c r="F439" s="2"/>
    </row>
    <row r="440" spans="6:6" x14ac:dyDescent="0.25">
      <c r="F440" s="2"/>
    </row>
    <row r="441" spans="6:6" x14ac:dyDescent="0.25">
      <c r="F441" s="2"/>
    </row>
    <row r="442" spans="6:6" x14ac:dyDescent="0.25">
      <c r="F442" s="2"/>
    </row>
    <row r="443" spans="6:6" x14ac:dyDescent="0.25">
      <c r="F443" s="2"/>
    </row>
    <row r="444" spans="6:6" x14ac:dyDescent="0.25">
      <c r="F444" s="2"/>
    </row>
    <row r="445" spans="6:6" x14ac:dyDescent="0.25">
      <c r="F445" s="2"/>
    </row>
    <row r="446" spans="6:6" x14ac:dyDescent="0.25">
      <c r="F446" s="2"/>
    </row>
    <row r="447" spans="6:6" x14ac:dyDescent="0.25">
      <c r="F447" s="2"/>
    </row>
    <row r="448" spans="6:6" x14ac:dyDescent="0.25">
      <c r="F448" s="2"/>
    </row>
    <row r="449" spans="6:6" x14ac:dyDescent="0.25">
      <c r="F449" s="2"/>
    </row>
    <row r="450" spans="6:6" x14ac:dyDescent="0.25">
      <c r="F450" s="2"/>
    </row>
    <row r="451" spans="6:6" x14ac:dyDescent="0.25">
      <c r="F451" s="2"/>
    </row>
    <row r="452" spans="6:6" x14ac:dyDescent="0.25">
      <c r="F452" s="2"/>
    </row>
    <row r="453" spans="6:6" x14ac:dyDescent="0.25">
      <c r="F453" s="2"/>
    </row>
    <row r="454" spans="6:6" x14ac:dyDescent="0.25">
      <c r="F454" s="2"/>
    </row>
    <row r="455" spans="6:6" x14ac:dyDescent="0.25">
      <c r="F455" s="2"/>
    </row>
    <row r="456" spans="6:6" x14ac:dyDescent="0.25">
      <c r="F456" s="2"/>
    </row>
    <row r="457" spans="6:6" x14ac:dyDescent="0.25">
      <c r="F457" s="2"/>
    </row>
    <row r="458" spans="6:6" x14ac:dyDescent="0.25">
      <c r="F458" s="2"/>
    </row>
    <row r="459" spans="6:6" x14ac:dyDescent="0.25">
      <c r="F459" s="2"/>
    </row>
    <row r="460" spans="6:6" x14ac:dyDescent="0.25">
      <c r="F460" s="2"/>
    </row>
    <row r="461" spans="6:6" x14ac:dyDescent="0.25">
      <c r="F461" s="2"/>
    </row>
    <row r="462" spans="6:6" x14ac:dyDescent="0.25">
      <c r="F462" s="2"/>
    </row>
    <row r="463" spans="6:6" x14ac:dyDescent="0.25">
      <c r="F463" s="2"/>
    </row>
    <row r="464" spans="6:6" x14ac:dyDescent="0.25">
      <c r="F464" s="2"/>
    </row>
    <row r="465" spans="6:6" x14ac:dyDescent="0.25">
      <c r="F465" s="2"/>
    </row>
    <row r="466" spans="6:6" x14ac:dyDescent="0.25">
      <c r="F466" s="2"/>
    </row>
    <row r="467" spans="6:6" x14ac:dyDescent="0.25">
      <c r="F467" s="2"/>
    </row>
    <row r="468" spans="6:6" x14ac:dyDescent="0.25">
      <c r="F468" s="2"/>
    </row>
    <row r="469" spans="6:6" x14ac:dyDescent="0.25">
      <c r="F469" s="2"/>
    </row>
    <row r="470" spans="6:6" x14ac:dyDescent="0.25">
      <c r="F470" s="2"/>
    </row>
    <row r="471" spans="6:6" x14ac:dyDescent="0.25">
      <c r="F471" s="2"/>
    </row>
    <row r="472" spans="6:6" x14ac:dyDescent="0.25">
      <c r="F472" s="2"/>
    </row>
    <row r="473" spans="6:6" x14ac:dyDescent="0.25">
      <c r="F473" s="2"/>
    </row>
    <row r="474" spans="6:6" x14ac:dyDescent="0.25">
      <c r="F474" s="2"/>
    </row>
    <row r="475" spans="6:6" x14ac:dyDescent="0.25">
      <c r="F475" s="2"/>
    </row>
    <row r="476" spans="6:6" x14ac:dyDescent="0.25">
      <c r="F476" s="2"/>
    </row>
  </sheetData>
  <mergeCells count="4">
    <mergeCell ref="C389:D389"/>
    <mergeCell ref="C387:D387"/>
    <mergeCell ref="C388:D388"/>
    <mergeCell ref="U1:Y1"/>
  </mergeCells>
  <conditionalFormatting sqref="A3:A366">
    <cfRule type="expression" dxfId="128" priority="59">
      <formula>$A3&lt;TODAY()</formula>
    </cfRule>
  </conditionalFormatting>
  <conditionalFormatting sqref="J16">
    <cfRule type="containsText" dxfId="127" priority="58" operator="containsText" text="Milford">
      <formula>NOT(ISERROR(SEARCH("Milford",J16)))</formula>
    </cfRule>
  </conditionalFormatting>
  <conditionalFormatting sqref="D1:D366 D477:D1048576">
    <cfRule type="containsText" dxfId="126" priority="57" operator="containsText" text="Milford">
      <formula>NOT(ISERROR(SEARCH("Milford",D1)))</formula>
    </cfRule>
  </conditionalFormatting>
  <conditionalFormatting sqref="D1:D366 D477:D1048576">
    <cfRule type="containsText" dxfId="125" priority="56" operator="containsText" text="Campbell">
      <formula>NOT(ISERROR(SEARCH("Campbell",D1)))</formula>
    </cfRule>
  </conditionalFormatting>
  <conditionalFormatting sqref="D1:D366 D477:D1048576">
    <cfRule type="containsText" dxfId="124" priority="55" operator="containsText" text="Grosso">
      <formula>NOT(ISERROR(SEARCH("Grosso",D1)))</formula>
    </cfRule>
  </conditionalFormatting>
  <conditionalFormatting sqref="D1:D366 D477:D1048576">
    <cfRule type="containsText" dxfId="123" priority="54" operator="containsText" text="Moore">
      <formula>NOT(ISERROR(SEARCH("Moore",D1)))</formula>
    </cfRule>
  </conditionalFormatting>
  <conditionalFormatting sqref="D1:D366 D477:D1048576">
    <cfRule type="containsText" dxfId="122" priority="53" operator="containsText" text="Landy">
      <formula>NOT(ISERROR(SEARCH("Landy",D1)))</formula>
    </cfRule>
  </conditionalFormatting>
  <conditionalFormatting sqref="D1:D366 D477:D1048576">
    <cfRule type="containsText" dxfId="121" priority="52" operator="containsText" text="Scott">
      <formula>NOT(ISERROR(SEARCH("Scott",D1)))</formula>
    </cfRule>
  </conditionalFormatting>
  <conditionalFormatting sqref="D1:D366 D477:D1048576">
    <cfRule type="containsText" dxfId="120" priority="51" operator="containsText" text="Masurkar">
      <formula>NOT(ISERROR(SEARCH("Masurkar",D1)))</formula>
    </cfRule>
  </conditionalFormatting>
  <conditionalFormatting sqref="D1:D366 D477:D1048576">
    <cfRule type="containsText" dxfId="119" priority="50" operator="containsText" text="Justus">
      <formula>NOT(ISERROR(SEARCH("Justus",D1)))</formula>
    </cfRule>
  </conditionalFormatting>
  <conditionalFormatting sqref="D1:D366 D477:D1048576">
    <cfRule type="containsText" dxfId="118" priority="49" operator="containsText" text="Haggerty">
      <formula>NOT(ISERROR(SEARCH("Haggerty",D1)))</formula>
    </cfRule>
  </conditionalFormatting>
  <conditionalFormatting sqref="D1:D366 D477:D1048576">
    <cfRule type="containsText" dxfId="117" priority="48" operator="containsText" text="O'Donoghue">
      <formula>NOT(ISERROR(SEARCH("O'Donoghue",D1)))</formula>
    </cfRule>
  </conditionalFormatting>
  <conditionalFormatting sqref="D1:D366 D477:D1048576">
    <cfRule type="containsText" dxfId="116" priority="47" operator="containsText" text="Marment">
      <formula>NOT(ISERROR(SEARCH("Marment",D1)))</formula>
    </cfRule>
  </conditionalFormatting>
  <conditionalFormatting sqref="D1:D366 D477:D1048576">
    <cfRule type="containsText" dxfId="115" priority="46" operator="containsText" text="Nagaraj">
      <formula>NOT(ISERROR(SEARCH("Nagaraj",D1)))</formula>
    </cfRule>
  </conditionalFormatting>
  <conditionalFormatting sqref="D1:D366 D477:D1048576">
    <cfRule type="containsText" dxfId="114" priority="45" operator="containsText" text="Gutierrez">
      <formula>NOT(ISERROR(SEARCH("Gutierrez",D1)))</formula>
    </cfRule>
  </conditionalFormatting>
  <conditionalFormatting sqref="D1:D366 D477:D1048576">
    <cfRule type="containsText" dxfId="113" priority="44" operator="containsText" text="Garrett">
      <formula>NOT(ISERROR(SEARCH("Garrett",D1)))</formula>
    </cfRule>
  </conditionalFormatting>
  <conditionalFormatting sqref="A1:A1048576">
    <cfRule type="cellIs" dxfId="112" priority="39" operator="equal">
      <formula>TODAY()</formula>
    </cfRule>
  </conditionalFormatting>
  <conditionalFormatting sqref="F388:S388">
    <cfRule type="colorScale" priority="38">
      <colorScale>
        <cfvo type="min"/>
        <cfvo type="max"/>
        <color theme="8" tint="-0.249977111117893"/>
        <color theme="8" tint="0.79998168889431442"/>
      </colorScale>
    </cfRule>
  </conditionalFormatting>
  <conditionalFormatting sqref="I279">
    <cfRule type="cellIs" dxfId="111" priority="37" operator="equal">
      <formula>"RDO"</formula>
    </cfRule>
  </conditionalFormatting>
  <conditionalFormatting sqref="U3:X366">
    <cfRule type="cellIs" dxfId="110" priority="34" operator="notEqual">
      <formula>1</formula>
    </cfRule>
  </conditionalFormatting>
  <conditionalFormatting sqref="Y3:Y366">
    <cfRule type="cellIs" dxfId="109" priority="32" operator="equal">
      <formula>0</formula>
    </cfRule>
    <cfRule type="cellIs" dxfId="108" priority="33" operator="greaterThan">
      <formula>1</formula>
    </cfRule>
  </conditionalFormatting>
  <conditionalFormatting sqref="F389:S389">
    <cfRule type="colorScale" priority="31">
      <colorScale>
        <cfvo type="min"/>
        <cfvo type="max"/>
        <color theme="9" tint="-0.249977111117893"/>
        <color theme="9" tint="0.79998168889431442"/>
      </colorScale>
    </cfRule>
  </conditionalFormatting>
  <conditionalFormatting sqref="AB3:AB366">
    <cfRule type="expression" dxfId="107" priority="30">
      <formula>$A3&lt;TODAY()</formula>
    </cfRule>
  </conditionalFormatting>
  <conditionalFormatting sqref="AB1:AB1048576">
    <cfRule type="cellIs" dxfId="106" priority="29" operator="equal">
      <formula>TODAY()</formula>
    </cfRule>
  </conditionalFormatting>
  <conditionalFormatting sqref="Z3:AA366">
    <cfRule type="containsText" dxfId="105" priority="14" operator="containsText" text="Milford">
      <formula>NOT(ISERROR(SEARCH("Milford",Z3)))</formula>
    </cfRule>
  </conditionalFormatting>
  <conditionalFormatting sqref="Z3:AA366">
    <cfRule type="containsText" dxfId="104" priority="13" operator="containsText" text="Campbell">
      <formula>NOT(ISERROR(SEARCH("Campbell",Z3)))</formula>
    </cfRule>
  </conditionalFormatting>
  <conditionalFormatting sqref="Z3:AA366">
    <cfRule type="containsText" dxfId="103" priority="12" operator="containsText" text="Grosso">
      <formula>NOT(ISERROR(SEARCH("Grosso",Z3)))</formula>
    </cfRule>
  </conditionalFormatting>
  <conditionalFormatting sqref="Z3:AA366">
    <cfRule type="containsText" dxfId="102" priority="11" operator="containsText" text="Moore">
      <formula>NOT(ISERROR(SEARCH("Moore",Z3)))</formula>
    </cfRule>
  </conditionalFormatting>
  <conditionalFormatting sqref="Z3:AA366">
    <cfRule type="containsText" dxfId="101" priority="10" operator="containsText" text="Landy">
      <formula>NOT(ISERROR(SEARCH("Landy",Z3)))</formula>
    </cfRule>
  </conditionalFormatting>
  <conditionalFormatting sqref="Z3:AA366">
    <cfRule type="containsText" dxfId="100" priority="9" operator="containsText" text="Scott">
      <formula>NOT(ISERROR(SEARCH("Scott",Z3)))</formula>
    </cfRule>
  </conditionalFormatting>
  <conditionalFormatting sqref="Z3:AA366">
    <cfRule type="containsText" dxfId="99" priority="8" operator="containsText" text="Masurkar">
      <formula>NOT(ISERROR(SEARCH("Masurkar",Z3)))</formula>
    </cfRule>
  </conditionalFormatting>
  <conditionalFormatting sqref="Z3:AA366">
    <cfRule type="containsText" dxfId="98" priority="7" operator="containsText" text="Justus">
      <formula>NOT(ISERROR(SEARCH("Justus",Z3)))</formula>
    </cfRule>
  </conditionalFormatting>
  <conditionalFormatting sqref="Z3:AA366">
    <cfRule type="containsText" dxfId="97" priority="6" operator="containsText" text="Haggerty">
      <formula>NOT(ISERROR(SEARCH("Haggerty",Z3)))</formula>
    </cfRule>
  </conditionalFormatting>
  <conditionalFormatting sqref="Z3:AA366">
    <cfRule type="containsText" dxfId="96" priority="5" operator="containsText" text="O'Donoghue">
      <formula>NOT(ISERROR(SEARCH("O'Donoghue",Z3)))</formula>
    </cfRule>
  </conditionalFormatting>
  <conditionalFormatting sqref="Z3:AA366">
    <cfRule type="containsText" dxfId="95" priority="4" operator="containsText" text="Marment">
      <formula>NOT(ISERROR(SEARCH("Marment",Z3)))</formula>
    </cfRule>
  </conditionalFormatting>
  <conditionalFormatting sqref="Z3:AA366">
    <cfRule type="containsText" dxfId="94" priority="3" operator="containsText" text="Nagaraj">
      <formula>NOT(ISERROR(SEARCH("Nagaraj",Z3)))</formula>
    </cfRule>
  </conditionalFormatting>
  <conditionalFormatting sqref="Z3:AA366">
    <cfRule type="containsText" dxfId="93" priority="2" operator="containsText" text="Gutierrez">
      <formula>NOT(ISERROR(SEARCH("Gutierrez",Z3)))</formula>
    </cfRule>
  </conditionalFormatting>
  <conditionalFormatting sqref="Z3:AA366">
    <cfRule type="containsText" dxfId="92" priority="1" operator="containsText" text="Garrett">
      <formula>NOT(ISERROR(SEARCH("Garrett",Z3)))</formula>
    </cfRule>
  </conditionalFormatting>
  <printOptions gridLines="1"/>
  <pageMargins left="0.23622047244094491" right="0.23622047244094491" top="0.78740157480314965" bottom="0.78740157480314965" header="0.11811023622047245" footer="0.39370078740157483"/>
  <pageSetup paperSize="9" scale="64" fitToHeight="0" orientation="landscape" errors="NA" r:id="rId1"/>
  <headerFooter>
    <oddHeader>&amp;C&amp;"Arial Black,Regular"&amp;14
ICU SMO Roster&amp;R2023 Q4 - Sep-Dec</oddHeader>
    <oddFooter>&amp;C
Page &amp;P of &amp;N&amp;R
&amp;D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90676-E76E-4E40-9F7D-65457C8EAC5E}">
  <sheetPr codeName="Sheet2">
    <pageSetUpPr fitToPage="1"/>
  </sheetPr>
  <dimension ref="A1:S305"/>
  <sheetViews>
    <sheetView topLeftCell="A252" workbookViewId="0">
      <selection activeCell="F5" sqref="F5"/>
    </sheetView>
  </sheetViews>
  <sheetFormatPr defaultRowHeight="15" x14ac:dyDescent="0.25"/>
  <cols>
    <col min="1" max="1" width="11" customWidth="1"/>
    <col min="2" max="2" width="16.7109375" customWidth="1"/>
    <col min="3" max="3" width="12.85546875" style="146" customWidth="1"/>
    <col min="4" max="4" width="13.7109375" style="146" customWidth="1"/>
    <col min="5" max="5" width="14" style="146" customWidth="1"/>
    <col min="6" max="6" width="15" style="146" customWidth="1"/>
    <col min="7" max="7" width="16" style="146" customWidth="1"/>
    <col min="8" max="8" width="2" customWidth="1"/>
    <col min="9" max="9" width="3.85546875" customWidth="1"/>
    <col min="10" max="10" width="11.42578125" bestFit="1" customWidth="1"/>
    <col min="11" max="11" width="12.5703125" style="146" customWidth="1"/>
    <col min="16" max="16" width="14.5703125" bestFit="1" customWidth="1"/>
    <col min="17" max="17" width="10.7109375" customWidth="1"/>
    <col min="18" max="18" width="12" customWidth="1"/>
  </cols>
  <sheetData>
    <row r="1" spans="1:19" x14ac:dyDescent="0.25">
      <c r="A1" s="560" t="s">
        <v>186</v>
      </c>
      <c r="B1" s="560"/>
      <c r="C1" s="560"/>
      <c r="D1" s="560"/>
      <c r="E1" s="560"/>
      <c r="F1" s="560"/>
      <c r="G1" s="560"/>
      <c r="P1" s="273" t="s">
        <v>187</v>
      </c>
      <c r="Q1" s="273" t="s">
        <v>188</v>
      </c>
      <c r="R1" s="273" t="s">
        <v>189</v>
      </c>
      <c r="S1" s="273" t="s">
        <v>190</v>
      </c>
    </row>
    <row r="2" spans="1:19" ht="15.75" thickBot="1" x14ac:dyDescent="0.3">
      <c r="A2" s="560"/>
      <c r="B2" s="560"/>
      <c r="C2" s="560"/>
      <c r="D2" s="560"/>
      <c r="E2" s="560"/>
      <c r="F2" s="560"/>
      <c r="G2" s="560"/>
      <c r="J2" s="271"/>
      <c r="P2" s="274">
        <v>6</v>
      </c>
      <c r="Q2" s="275">
        <v>45089</v>
      </c>
      <c r="R2" s="276" t="s">
        <v>191</v>
      </c>
      <c r="S2" s="276" t="s">
        <v>191</v>
      </c>
    </row>
    <row r="3" spans="1:19" ht="16.5" thickTop="1" thickBot="1" x14ac:dyDescent="0.3">
      <c r="A3" t="s">
        <v>4</v>
      </c>
      <c r="B3" s="202" t="s">
        <v>83</v>
      </c>
      <c r="C3" s="582">
        <v>45089</v>
      </c>
      <c r="D3" s="582"/>
      <c r="E3" s="356"/>
      <c r="F3" s="356"/>
      <c r="G3" s="357"/>
      <c r="P3" s="277">
        <v>7</v>
      </c>
      <c r="Q3" s="278">
        <v>45117</v>
      </c>
      <c r="R3" s="279" t="s">
        <v>191</v>
      </c>
      <c r="S3" s="279" t="s">
        <v>192</v>
      </c>
    </row>
    <row r="4" spans="1:19" ht="15.75" thickBot="1" x14ac:dyDescent="0.3">
      <c r="A4" s="146">
        <f>INDEX('2023'!A1:S366,MATCH(C3,'2023'!A1:A366,0),5)</f>
        <v>1</v>
      </c>
      <c r="B4" s="206"/>
      <c r="C4" s="155" t="s">
        <v>19</v>
      </c>
      <c r="D4" s="155" t="s">
        <v>20</v>
      </c>
      <c r="E4" s="155" t="s">
        <v>22</v>
      </c>
      <c r="F4" s="156" t="s">
        <v>84</v>
      </c>
      <c r="G4" s="207" t="s">
        <v>21</v>
      </c>
      <c r="I4" s="146"/>
      <c r="J4" s="272"/>
      <c r="P4" s="274">
        <v>8</v>
      </c>
      <c r="Q4" s="275">
        <f>Q3+28</f>
        <v>45145</v>
      </c>
      <c r="R4" s="276" t="s">
        <v>192</v>
      </c>
      <c r="S4" s="276" t="s">
        <v>192</v>
      </c>
    </row>
    <row r="5" spans="1:19" x14ac:dyDescent="0.25">
      <c r="A5" s="270">
        <v>45089</v>
      </c>
      <c r="B5" s="208" t="s">
        <v>66</v>
      </c>
      <c r="C5" s="150" t="str" cm="1">
        <f t="array" ref="C5">_xlfn.XLOOKUP(C4,INDEX('2023'!A2:S366,MATCH('2023 - Weekly Roster'!C3,'2023'!A2:A366,0),0),'2023'!A2:S2,,0)</f>
        <v>Haggerty</v>
      </c>
      <c r="D5" s="150" t="str" cm="1">
        <f t="array" ref="D5">_xlfn.XLOOKUP(D4,INDEX('2023'!A2:S366,MATCH('2023 - Weekly Roster'!C3,'2023'!A2:A366,0),0),'2023'!A2:S2,,0)</f>
        <v>Gutierrez</v>
      </c>
      <c r="E5" s="150" t="str" cm="1">
        <f t="array" ref="E5">_xlfn.XLOOKUP(E4,INDEX('2023'!A2:S366,MATCH('2023 - Weekly Roster'!C3,'2023'!A2:A366,0),0),'2023'!A2:S2,,0)</f>
        <v>Landy</v>
      </c>
      <c r="F5" s="151" t="str">
        <f>INDEX('2023'!A1:S366,MATCH('2023 - Weekly Roster'!A5,'2023'!A1:A366,0),4)</f>
        <v>Haggerty</v>
      </c>
      <c r="G5" s="209" t="str" cm="1">
        <f t="array" ref="G5">_xlfn.XLOOKUP(G4,INDEX('2023'!A2:S366,MATCH('2023 - Weekly Roster'!C3,'2023'!A2:A366,0),0),'2023'!A2:S2,,0)</f>
        <v>Grosso</v>
      </c>
      <c r="I5" s="313"/>
      <c r="J5" s="272" t="s">
        <v>26</v>
      </c>
      <c r="K5" s="146" t="s">
        <v>5</v>
      </c>
      <c r="P5" s="277">
        <v>9</v>
      </c>
      <c r="Q5" s="278">
        <f t="shared" ref="Q5:Q9" si="0">Q4+28</f>
        <v>45173</v>
      </c>
      <c r="R5" s="279" t="s">
        <v>192</v>
      </c>
      <c r="S5" s="279" t="s">
        <v>192</v>
      </c>
    </row>
    <row r="6" spans="1:19" x14ac:dyDescent="0.25">
      <c r="A6" s="270">
        <v>45090</v>
      </c>
      <c r="B6" s="210" t="s">
        <v>68</v>
      </c>
      <c r="C6" s="146" t="str" cm="1">
        <f t="array" ref="C6">_xlfn.XLOOKUP(C4,INDEX('2023'!A2:S366,MATCH('2023 - Weekly Roster'!C3+1,'2023'!A2:A366,0),0),'2023'!A2:S2,,0)</f>
        <v>Haggerty</v>
      </c>
      <c r="D6" s="146" t="str" cm="1">
        <f t="array" ref="D6">_xlfn.XLOOKUP(D4,INDEX('2023'!A2:S366,MATCH('2023 - Weekly Roster'!C3+1,'2023'!A2:A366,0),0),'2023'!A2:S2,,0)</f>
        <v>Gutierrez</v>
      </c>
      <c r="E6" s="146" t="str" cm="1">
        <f t="array" ref="E6">_xlfn.XLOOKUP(E4,INDEX('2023'!A2:S366,MATCH('2023 - Weekly Roster'!C3+1,'2023'!A2:A366,0),0),'2023'!A2:S2,,0)</f>
        <v>Campbell</v>
      </c>
      <c r="F6" s="154" t="str">
        <f>INDEX('2023'!A2:S367,MATCH('2023 - Weekly Roster'!A6,'2023'!A2:A367,0),4)</f>
        <v>Campbell</v>
      </c>
      <c r="G6" s="212" t="str" cm="1">
        <f t="array" ref="G6">_xlfn.XLOOKUP(G4,INDEX('2023'!A2:S366,MATCH('2023 - Weekly Roster'!C3+1,'2023'!A2:A366,0),0),'2023'!A2:S2,,0)</f>
        <v>Milford</v>
      </c>
      <c r="J6" s="272"/>
      <c r="P6" s="274">
        <v>10</v>
      </c>
      <c r="Q6" s="275">
        <f t="shared" si="0"/>
        <v>45201</v>
      </c>
      <c r="R6" s="276" t="s">
        <v>192</v>
      </c>
      <c r="S6" s="276" t="s">
        <v>192</v>
      </c>
    </row>
    <row r="7" spans="1:19" x14ac:dyDescent="0.25">
      <c r="A7" s="270">
        <v>45091</v>
      </c>
      <c r="B7" s="210" t="s">
        <v>69</v>
      </c>
      <c r="C7" s="146" t="str" cm="1">
        <f t="array" ref="C7">_xlfn.XLOOKUP(C4,INDEX('2023'!A2:S366,MATCH('2023 - Weekly Roster'!C3+2,'2023'!A2:A366,0),0),'2023'!A2:S2,,0)</f>
        <v>Landy</v>
      </c>
      <c r="D7" s="146" t="str" cm="1">
        <f t="array" ref="D7">_xlfn.XLOOKUP(D4,INDEX('2023'!A2:S366,MATCH('2023 - Weekly Roster'!C3+2,'2023'!A2:A366,0),0),'2023'!A2:S2,,0)</f>
        <v>Gutierrez</v>
      </c>
      <c r="E7" s="146" t="str" cm="1">
        <f t="array" ref="E7">_xlfn.XLOOKUP(E4,INDEX('2023'!A2:S366,MATCH('2023 - Weekly Roster'!C3+2,'2023'!A2:A366,0),0),'2023'!A2:S2,,0)</f>
        <v>Milford</v>
      </c>
      <c r="F7" s="154" t="str">
        <f>INDEX('2023'!A3:S368,MATCH('2023 - Weekly Roster'!A7,'2023'!A3:A368,0),4)</f>
        <v>Landy</v>
      </c>
      <c r="G7" s="212" t="str" cm="1">
        <f t="array" ref="G7">_xlfn.XLOOKUP(G4,INDEX('2023'!A2:S366,MATCH('2023 - Weekly Roster'!C3+2,'2023'!A2:A366,0),0),'2023'!A2:S2,,0)</f>
        <v>Campbell</v>
      </c>
      <c r="P7" s="277">
        <v>11</v>
      </c>
      <c r="Q7" s="278">
        <f t="shared" si="0"/>
        <v>45229</v>
      </c>
      <c r="R7" s="279" t="s">
        <v>192</v>
      </c>
      <c r="S7" s="279" t="s">
        <v>192</v>
      </c>
    </row>
    <row r="8" spans="1:19" x14ac:dyDescent="0.25">
      <c r="A8" s="270">
        <v>45092</v>
      </c>
      <c r="B8" s="210" t="s">
        <v>70</v>
      </c>
      <c r="C8" s="146" t="str" cm="1">
        <f t="array" ref="C8">_xlfn.XLOOKUP(C4,INDEX('2023'!A2:S366,MATCH('2023 - Weekly Roster'!C3+3,'2023'!A2:A366,0),0),'2023'!A2:S2,,0)</f>
        <v>Haggerty</v>
      </c>
      <c r="D8" s="146" t="str" cm="1">
        <f t="array" ref="D8">_xlfn.XLOOKUP(D4,INDEX('2023'!A2:S366,MATCH('2023 - Weekly Roster'!C3+3,'2023'!A2:A366,0),0),'2023'!A2:S2,,0)</f>
        <v>Nagaraj</v>
      </c>
      <c r="E8" s="146" t="str" cm="1">
        <f t="array" ref="E8">_xlfn.XLOOKUP(E4,INDEX('2023'!A2:S366,MATCH('2023 - Weekly Roster'!C3+3,'2023'!A2:A366,0),0),'2023'!A2:S2,,0)</f>
        <v>Landy</v>
      </c>
      <c r="F8" s="154" t="str">
        <f>INDEX('2023'!A4:S369,MATCH('2023 - Weekly Roster'!A8,'2023'!A4:A369,0),4)</f>
        <v>Nagaraj</v>
      </c>
      <c r="G8" s="212" t="str" cm="1">
        <f t="array" ref="G8">_xlfn.XLOOKUP(G4,INDEX('2023'!A2:S366,MATCH('2023 - Weekly Roster'!C3+3,'2023'!A2:A366,0),0),'2023'!A2:S2,,0)</f>
        <v>Milford</v>
      </c>
      <c r="P8" s="274">
        <v>12</v>
      </c>
      <c r="Q8" s="275">
        <f t="shared" si="0"/>
        <v>45257</v>
      </c>
      <c r="R8" s="276" t="s">
        <v>192</v>
      </c>
      <c r="S8" s="276" t="s">
        <v>192</v>
      </c>
    </row>
    <row r="9" spans="1:19" ht="15.75" thickBot="1" x14ac:dyDescent="0.3">
      <c r="A9" s="270">
        <v>45093</v>
      </c>
      <c r="B9" s="210" t="s">
        <v>71</v>
      </c>
      <c r="C9" s="146" t="str" cm="1">
        <f t="array" ref="C9">_xlfn.XLOOKUP(C4,INDEX('2023'!A2:S366,MATCH('2023 - Weekly Roster'!C3+4,'2023'!A2:A366,0),0),'2023'!A2:S2,,0)</f>
        <v>Haggerty</v>
      </c>
      <c r="D9" s="146" t="str" cm="1">
        <f t="array" ref="D9">_xlfn.XLOOKUP(D4,INDEX('2023'!A2:S366,MATCH('2023 - Weekly Roster'!C3+4,'2023'!A2:A366,0),0),'2023'!A2:S2,,0)</f>
        <v>Gutierrez</v>
      </c>
      <c r="E9" s="146" t="str" cm="1">
        <f t="array" ref="E9">_xlfn.XLOOKUP(E4,INDEX('2023'!A2:S366,MATCH('2023 - Weekly Roster'!C3+4,'2023'!A2:A366,0),0),'2023'!A2:S2,,0)</f>
        <v>Milford</v>
      </c>
      <c r="F9" s="154" t="str">
        <f>INDEX('2023'!A5:S370,MATCH('2023 - Weekly Roster'!A9,'2023'!A5:A370,0),4)</f>
        <v>Haggerty</v>
      </c>
      <c r="G9" s="212" t="str" cm="1">
        <f t="array" ref="G9">_xlfn.XLOOKUP(G4,INDEX('2023'!A2:S366,MATCH('2023 - Weekly Roster'!C3+4,'2023'!A2:A366,0),0),'2023'!A2:S2,,0)</f>
        <v>Campbell</v>
      </c>
      <c r="P9" s="277">
        <v>13</v>
      </c>
      <c r="Q9" s="278">
        <f t="shared" si="0"/>
        <v>45285</v>
      </c>
      <c r="R9" s="279" t="s">
        <v>192</v>
      </c>
      <c r="S9" s="279" t="s">
        <v>192</v>
      </c>
    </row>
    <row r="10" spans="1:19" x14ac:dyDescent="0.25">
      <c r="A10" s="270">
        <v>45094</v>
      </c>
      <c r="B10" s="213" t="s">
        <v>72</v>
      </c>
      <c r="C10" s="200"/>
      <c r="D10" s="200"/>
      <c r="E10" s="200"/>
      <c r="F10" s="151" t="str">
        <f>INDEX('2023'!A6:S371,MATCH('2023 - Weekly Roster'!A10,'2023'!A6:A371,0),4)</f>
        <v>Gutierrez</v>
      </c>
      <c r="G10" s="214"/>
      <c r="S10" s="146"/>
    </row>
    <row r="11" spans="1:19" ht="15.75" thickBot="1" x14ac:dyDescent="0.3">
      <c r="A11" s="270">
        <v>45095</v>
      </c>
      <c r="B11" s="215" t="s">
        <v>73</v>
      </c>
      <c r="C11" s="216"/>
      <c r="D11" s="216"/>
      <c r="E11" s="216"/>
      <c r="F11" s="217" t="str">
        <f>INDEX('2023'!A7:S372,MATCH('2023 - Weekly Roster'!A11,'2023'!A7:A372,0),4)</f>
        <v>Gutierrez</v>
      </c>
      <c r="G11" s="218"/>
      <c r="P11" s="416" t="s">
        <v>193</v>
      </c>
    </row>
    <row r="12" spans="1:19" ht="16.5" thickTop="1" thickBot="1" x14ac:dyDescent="0.3"/>
    <row r="13" spans="1:19" ht="16.5" thickTop="1" thickBot="1" x14ac:dyDescent="0.3">
      <c r="A13" t="s">
        <v>4</v>
      </c>
      <c r="B13" s="202" t="s">
        <v>83</v>
      </c>
      <c r="C13" s="559">
        <f>C3+7</f>
        <v>45096</v>
      </c>
      <c r="D13" s="559"/>
      <c r="E13" s="356"/>
      <c r="F13" s="358"/>
      <c r="G13" s="357"/>
      <c r="I13" s="211"/>
      <c r="J13" s="272" t="s">
        <v>87</v>
      </c>
      <c r="K13" s="146" t="s">
        <v>10</v>
      </c>
    </row>
    <row r="14" spans="1:19" ht="15.75" thickBot="1" x14ac:dyDescent="0.3">
      <c r="A14" s="146">
        <f>INDEX('2023'!A1:S366,MATCH(C13,'2023'!A1:A366,0),5)</f>
        <v>2</v>
      </c>
      <c r="B14" s="206"/>
      <c r="C14" s="155" t="s">
        <v>19</v>
      </c>
      <c r="D14" s="155" t="s">
        <v>20</v>
      </c>
      <c r="E14" s="155" t="s">
        <v>22</v>
      </c>
      <c r="F14" s="156" t="s">
        <v>84</v>
      </c>
      <c r="G14" s="207" t="s">
        <v>21</v>
      </c>
      <c r="I14" s="313"/>
      <c r="J14" s="272" t="s">
        <v>26</v>
      </c>
      <c r="K14" s="146" t="s">
        <v>7</v>
      </c>
    </row>
    <row r="15" spans="1:19" x14ac:dyDescent="0.25">
      <c r="A15" s="270">
        <f>C13</f>
        <v>45096</v>
      </c>
      <c r="B15" s="208" t="s">
        <v>66</v>
      </c>
      <c r="C15" s="150" t="str" cm="1">
        <f t="array" ref="C15">_xlfn.XLOOKUP("POD 1",INDEX('2023'!A2:S366,MATCH('2023 - Weekly Roster'!C13,'2023'!A2:A366,0),0),'2023'!A2:S2,,0)</f>
        <v>Nagaraj</v>
      </c>
      <c r="D15" s="150" t="str" cm="1">
        <f t="array" ref="D15">_xlfn.XLOOKUP("POD 2",INDEX('2023'!A2:S366,MATCH('2023 - Weekly Roster'!C13,'2023'!A2:A366,0),0),'2023'!A2:S2,,0)</f>
        <v>Haggerty</v>
      </c>
      <c r="E15" s="150" t="str" cm="1">
        <f t="array" ref="E15">_xlfn.XLOOKUP("Outreach",INDEX('2023'!A2:S366,MATCH('2023 - Weekly Roster'!C13,'2023'!A2:A366,0),0),'2023'!A2:S2,,0)</f>
        <v>Landy</v>
      </c>
      <c r="F15" s="151" t="str">
        <f>INDEX('2023'!A1:S366,MATCH('2023 - Weekly Roster'!A15,'2023'!A1:A366,0),4)</f>
        <v>Nagaraj</v>
      </c>
      <c r="G15" s="209" t="e" cm="1">
        <f t="array" ref="G15">_xlfn.XLOOKUP("Back-up",INDEX('2023'!A2:S366,MATCH('2023 - Weekly Roster'!C13,'2023'!A2:A366,0),0),'2023'!A2:S2,,0)</f>
        <v>#N/A</v>
      </c>
      <c r="I15" s="314"/>
      <c r="J15" s="272" t="s">
        <v>25</v>
      </c>
      <c r="K15" s="146" t="s">
        <v>7</v>
      </c>
    </row>
    <row r="16" spans="1:19" x14ac:dyDescent="0.25">
      <c r="A16" s="270">
        <v>45097</v>
      </c>
      <c r="B16" s="210" t="s">
        <v>68</v>
      </c>
      <c r="C16" s="146" t="str" cm="1">
        <f t="array" ref="C16">_xlfn.XLOOKUP("POD 1",INDEX('2023'!A2:S366,MATCH('2023 - Weekly Roster'!C13+1,'2023'!A2:A366,0),0),'2023'!A2:S2,,0)</f>
        <v>Nagaraj</v>
      </c>
      <c r="D16" s="146" t="str" cm="1">
        <f t="array" ref="D16">_xlfn.XLOOKUP("POD 2",INDEX('2023'!A2:S366,MATCH('2023 - Weekly Roster'!C13+1,'2023'!A2:A366,0),0),'2023'!A2:S2,,0)</f>
        <v>Haggerty</v>
      </c>
      <c r="E16" s="317" t="str" cm="1">
        <f t="array" ref="E16">_xlfn.XLOOKUP("Outreach",INDEX('2023'!A2:S366,MATCH('2023 - Weekly Roster'!C13+1,'2023'!A2:A366,0),0),'2023'!A2:S2,,0)</f>
        <v>Grosso</v>
      </c>
      <c r="F16" s="154" t="str">
        <f>INDEX('2023'!A2:S367,MATCH('2023 - Weekly Roster'!A16,'2023'!A2:A367,0),4)</f>
        <v>Grosso</v>
      </c>
      <c r="G16" s="212" t="str" cm="1">
        <f t="array" ref="G16">_xlfn.XLOOKUP("Back-up",INDEX('2023'!A2:S366,MATCH('2023 - Weekly Roster'!C13+1,'2023'!A2:A366,0),0),'2023'!A2:S2,,0)</f>
        <v>Moore</v>
      </c>
    </row>
    <row r="17" spans="1:10" x14ac:dyDescent="0.25">
      <c r="A17" s="270">
        <v>45098</v>
      </c>
      <c r="B17" s="210" t="s">
        <v>69</v>
      </c>
      <c r="C17" s="146" t="str" cm="1">
        <f t="array" ref="C17">_xlfn.XLOOKUP("POD 1",INDEX('2023'!A2:S366,MATCH('2023 - Weekly Roster'!C13+2,'2023'!A2:A366,0),0),'2023'!A2:S2,,0)</f>
        <v>Moore</v>
      </c>
      <c r="D17" s="146" t="str" cm="1">
        <f t="array" ref="D17">_xlfn.XLOOKUP("POD 2",INDEX('2023'!A2:S366,MATCH('2023 - Weekly Roster'!C13+2,'2023'!A2:A366,0),0),'2023'!A2:S2,,0)</f>
        <v>Haggerty</v>
      </c>
      <c r="E17" s="211" t="str" cm="1">
        <f t="array" ref="E17">_xlfn.XLOOKUP("Outreach/QF",INDEX('2023'!A2:S366,MATCH('2023 - Weekly Roster'!C13+2,'2023'!A2:A366,0),0),'2023'!A2:S2,,0)</f>
        <v>Scott</v>
      </c>
      <c r="F17" s="154" t="str">
        <f>INDEX('2023'!A3:S368,MATCH('2023 - Weekly Roster'!A17,'2023'!A3:A368,0),4)</f>
        <v>Moore</v>
      </c>
      <c r="G17" s="316" t="str" cm="1">
        <f t="array" ref="G17">_xlfn.XLOOKUP("Back-up/SR",INDEX('2023'!A2:S366,MATCH('2023 - Weekly Roster'!C13+2,'2023'!A2:A366,0),0),'2023'!A2:S2,,0)</f>
        <v>Grosso</v>
      </c>
    </row>
    <row r="18" spans="1:10" x14ac:dyDescent="0.25">
      <c r="A18" s="270">
        <v>45099</v>
      </c>
      <c r="B18" s="210" t="s">
        <v>70</v>
      </c>
      <c r="C18" s="146" t="str" cm="1">
        <f t="array" ref="C18">_xlfn.XLOOKUP("POD 1",INDEX('2023'!A2:S366,MATCH('2023 - Weekly Roster'!C13+3,'2023'!A2:A366,0),0),'2023'!A2:S2,,0)</f>
        <v>Nagaraj</v>
      </c>
      <c r="D18" s="146" t="str" cm="1">
        <f t="array" ref="D18">_xlfn.XLOOKUP("POD 2",INDEX('2023'!A2:S366,MATCH('2023 - Weekly Roster'!C13+3,'2023'!A2:A366,0),0),'2023'!A2:S2,,0)</f>
        <v>Haggerty</v>
      </c>
      <c r="E18" s="146" t="str" cm="1">
        <f t="array" ref="E18">_xlfn.XLOOKUP("Outreach",INDEX('2023'!A2:S366,MATCH('2023 - Weekly Roster'!C13+3,'2023'!A2:A366,0),0),'2023'!A2:S2,,0)</f>
        <v>Grosso</v>
      </c>
      <c r="F18" s="154" t="str">
        <f>INDEX('2023'!A4:S369,MATCH('2023 - Weekly Roster'!A18,'2023'!A4:A369,0),4)</f>
        <v>Grosso</v>
      </c>
      <c r="G18" s="212" t="str" cm="1">
        <f t="array" ref="G18">_xlfn.XLOOKUP("Back-up",INDEX('2023'!A2:S366,MATCH('2023 - Weekly Roster'!C13+3,'2023'!A2:A366,0),0),'2023'!A2:S2,,0)</f>
        <v>Scott</v>
      </c>
    </row>
    <row r="19" spans="1:10" ht="15.75" thickBot="1" x14ac:dyDescent="0.3">
      <c r="A19" s="270">
        <v>45100</v>
      </c>
      <c r="B19" s="210" t="s">
        <v>71</v>
      </c>
      <c r="C19" s="146" t="str" cm="1">
        <f t="array" ref="C19">_xlfn.XLOOKUP("POD 1",INDEX('2023'!A2:S366,MATCH('2023 - Weekly Roster'!C13+4,'2023'!A2:A366,0),0),'2023'!A2:S2,,0)</f>
        <v>Nagaraj</v>
      </c>
      <c r="D19" s="146" t="str" cm="1">
        <f t="array" ref="D19">_xlfn.XLOOKUP("POD 2",INDEX('2023'!A2:S366,MATCH('2023 - Weekly Roster'!C13+4,'2023'!A2:A366,0),0),'2023'!A2:S2,,0)</f>
        <v>Scott</v>
      </c>
      <c r="E19" s="146" t="str" cm="1">
        <f t="array" ref="E19">_xlfn.XLOOKUP("Outreach",INDEX('2023'!A2:S366,MATCH('2023 - Weekly Roster'!C13+4,'2023'!A2:A366,0),0),'2023'!A2:S2,,0)</f>
        <v>Moore</v>
      </c>
      <c r="F19" s="154" t="str">
        <f>INDEX('2023'!A5:S370,MATCH('2023 - Weekly Roster'!A19,'2023'!A5:A370,0),4)</f>
        <v>Nagaraj</v>
      </c>
      <c r="G19" s="212" t="str" cm="1">
        <f t="array" ref="G19">_xlfn.XLOOKUP("Back-up",INDEX('2023'!A2:S366,MATCH('2023 - Weekly Roster'!C13+4,'2023'!A2:A366,0),0),'2023'!A2:S2,,0)</f>
        <v>Grosso</v>
      </c>
    </row>
    <row r="20" spans="1:10" x14ac:dyDescent="0.25">
      <c r="A20" s="270">
        <v>45101</v>
      </c>
      <c r="B20" s="213" t="s">
        <v>72</v>
      </c>
      <c r="C20" s="200"/>
      <c r="D20" s="200"/>
      <c r="E20" s="200"/>
      <c r="F20" s="151" t="str">
        <f>INDEX('2023'!A6:S371,MATCH('2023 - Weekly Roster'!A20,'2023'!A6:A371,0),4)</f>
        <v>Haggerty</v>
      </c>
      <c r="G20" s="214"/>
    </row>
    <row r="21" spans="1:10" ht="15.75" thickBot="1" x14ac:dyDescent="0.3">
      <c r="A21" s="270">
        <v>45102</v>
      </c>
      <c r="B21" s="215" t="s">
        <v>73</v>
      </c>
      <c r="C21" s="216"/>
      <c r="D21" s="216"/>
      <c r="E21" s="216"/>
      <c r="F21" s="217" t="str">
        <f>INDEX('2023'!A7:S372,MATCH('2023 - Weekly Roster'!A21,'2023'!A7:A372,0),4)</f>
        <v>Landy</v>
      </c>
      <c r="G21" s="218"/>
    </row>
    <row r="22" spans="1:10" ht="16.5" thickTop="1" thickBot="1" x14ac:dyDescent="0.3"/>
    <row r="23" spans="1:10" ht="16.5" thickTop="1" thickBot="1" x14ac:dyDescent="0.3">
      <c r="A23" t="s">
        <v>4</v>
      </c>
      <c r="B23" s="202" t="s">
        <v>83</v>
      </c>
      <c r="C23" s="583">
        <f>C13+7</f>
        <v>45103</v>
      </c>
      <c r="D23" s="583"/>
      <c r="E23" s="203"/>
      <c r="F23" s="203"/>
      <c r="G23" s="205"/>
      <c r="I23" s="146"/>
      <c r="J23" s="272"/>
    </row>
    <row r="24" spans="1:10" ht="15.75" thickBot="1" x14ac:dyDescent="0.3">
      <c r="A24" s="146">
        <f>INDEX('[1]2023'!A32:E395,MATCH(C23,'[1]2023'!A32:A395,0),5)</f>
        <v>3</v>
      </c>
      <c r="B24" s="206"/>
      <c r="C24" s="155" t="s">
        <v>19</v>
      </c>
      <c r="D24" s="155" t="s">
        <v>20</v>
      </c>
      <c r="E24" s="155" t="s">
        <v>22</v>
      </c>
      <c r="F24" s="156" t="s">
        <v>84</v>
      </c>
      <c r="G24" s="207" t="s">
        <v>21</v>
      </c>
      <c r="J24" s="272"/>
    </row>
    <row r="25" spans="1:10" x14ac:dyDescent="0.25">
      <c r="A25" s="270">
        <v>45103</v>
      </c>
      <c r="B25" s="208" t="s">
        <v>66</v>
      </c>
      <c r="C25" s="150" t="str" cm="1">
        <f t="array" ref="C25">_xlfn.XLOOKUP("POD 1",INDEX('2023'!A2:S366,MATCH('2023 - Weekly Roster'!C23,'2023'!A2:A366,0),0),'2023'!A2:S2,,0)</f>
        <v>Milford</v>
      </c>
      <c r="D25" s="150" t="str" cm="1">
        <f t="array" ref="D25">_xlfn.XLOOKUP("POD 2",INDEX('2023'!A2:S366,MATCH('2023 - Weekly Roster'!C23,'2023'!A2:A366,0),0),'2023'!A2:S2,,0)</f>
        <v>Masurkar</v>
      </c>
      <c r="E25" s="150" t="str" cm="1">
        <f t="array" ref="E25">_xlfn.XLOOKUP("Outreach",INDEX('2023'!A2:S366,MATCH('2023 - Weekly Roster'!C23,'2023'!A2:A366,0),0),'2023'!A2:S2,,0)</f>
        <v>Campbell</v>
      </c>
      <c r="F25" s="151" t="str">
        <f>INDEX('2023'!A1:S366,MATCH('2023 - Weekly Roster'!A25,'2023'!A1:A366,0),4)</f>
        <v>Campbell</v>
      </c>
      <c r="G25" s="209" t="str" cm="1">
        <f t="array" ref="G25">_xlfn.XLOOKUP("Back-up",INDEX('2023'!A2:S366,MATCH('2023 - Weekly Roster'!C23,'2023'!A2:A366,0),0),'2023'!A2:S2,,0)</f>
        <v>Landy</v>
      </c>
      <c r="J25" s="272"/>
    </row>
    <row r="26" spans="1:10" x14ac:dyDescent="0.25">
      <c r="A26" s="270">
        <v>45104</v>
      </c>
      <c r="B26" s="210" t="s">
        <v>68</v>
      </c>
      <c r="C26" s="146" t="str" cm="1">
        <f t="array" ref="C26">_xlfn.XLOOKUP("POD 1",INDEX('2023'!A2:S366,MATCH('2023 - Weekly Roster'!C23+1,'2023'!A2:A366,0),0),'2023'!A2:S2,,0)</f>
        <v>Milford</v>
      </c>
      <c r="D26" s="146" t="str" cm="1">
        <f t="array" ref="D26">_xlfn.XLOOKUP("POD 2",INDEX('2023'!A2:S366,MATCH('2023 - Weekly Roster'!C23+1,'2023'!A2:A366,0),0),'2023'!A2:S2,,0)</f>
        <v>Masurkar</v>
      </c>
      <c r="E26" s="146" t="str" cm="1">
        <f t="array" ref="E26">_xlfn.XLOOKUP("Outreach",INDEX('2023'!A2:S366,MATCH('2023 - Weekly Roster'!C23+1,'2023'!A2:A366,0),0),'2023'!A2:S2,,0)</f>
        <v>Gutierrez</v>
      </c>
      <c r="F26" s="154" t="str">
        <f>INDEX('2023'!A2:S367,MATCH('2023 - Weekly Roster'!A26,'2023'!A2:A367,0),4)</f>
        <v>Gutierrez</v>
      </c>
      <c r="G26" s="212" t="str" cm="1">
        <f t="array" ref="G26">_xlfn.XLOOKUP("Back-up",INDEX('2023'!A2:S366,MATCH('2023 - Weekly Roster'!C23+1,'2023'!A2:A366,0),0),'2023'!A2:S2,,0)</f>
        <v>Landy</v>
      </c>
    </row>
    <row r="27" spans="1:10" x14ac:dyDescent="0.25">
      <c r="A27" s="270">
        <v>45105</v>
      </c>
      <c r="B27" s="210" t="s">
        <v>69</v>
      </c>
      <c r="C27" s="146" t="str" cm="1">
        <f t="array" ref="C27">_xlfn.XLOOKUP("POD 1",INDEX('2023'!A2:S366,MATCH('2023 - Weekly Roster'!C23+2,'2023'!A2:A366,0),0),'2023'!A2:S2,,0)</f>
        <v>Landy</v>
      </c>
      <c r="D27" s="146" t="str" cm="1">
        <f t="array" ref="D27">_xlfn.XLOOKUP("POD 2",INDEX('2023'!A2:S366,MATCH('2023 - Weekly Roster'!C23+2,'2023'!A2:A366,0),0),'2023'!A2:S2,,0)</f>
        <v>Masurkar</v>
      </c>
      <c r="E27" s="146" t="str" cm="1">
        <f t="array" ref="E27">_xlfn.XLOOKUP("Outreach",INDEX('2023'!A2:S366,MATCH('2023 - Weekly Roster'!C23+2,'2023'!A2:A366,0),0),'2023'!A2:S2,,0)</f>
        <v>Gutierrez</v>
      </c>
      <c r="F27" s="154" t="str">
        <f>INDEX('2023'!A3:S368,MATCH('2023 - Weekly Roster'!A27,'2023'!A3:A368,0),4)</f>
        <v>Landy</v>
      </c>
      <c r="G27" s="212" t="str" cm="1">
        <f t="array" ref="G27">_xlfn.XLOOKUP("Back-up",INDEX('2023'!A2:S366,MATCH('2023 - Weekly Roster'!C23+2,'2023'!A2:A366,0),0),'2023'!A2:S2,,0)</f>
        <v>Haggerty</v>
      </c>
    </row>
    <row r="28" spans="1:10" x14ac:dyDescent="0.25">
      <c r="A28" s="270">
        <v>45106</v>
      </c>
      <c r="B28" s="210" t="s">
        <v>70</v>
      </c>
      <c r="C28" s="146" t="str" cm="1">
        <f t="array" ref="C28">_xlfn.XLOOKUP("POD 1",INDEX('2023'!A2:S366,MATCH('2023 - Weekly Roster'!C23+3,'2023'!A2:A366,0),0),'2023'!A2:S2,,0)</f>
        <v>Milford</v>
      </c>
      <c r="D28" s="146" t="str" cm="1">
        <f t="array" ref="D28">_xlfn.XLOOKUP("POD 2",INDEX('2023'!A2:S366,MATCH('2023 - Weekly Roster'!C23+3,'2023'!A2:A366,0),0),'2023'!A2:S2,,0)</f>
        <v>Gutierrez</v>
      </c>
      <c r="E28" s="146" t="str" cm="1">
        <f t="array" ref="E28">_xlfn.XLOOKUP("Outreach",INDEX('2023'!A2:S366,MATCH('2023 - Weekly Roster'!C23+3,'2023'!A2:A366,0),0),'2023'!A2:S2,,0)</f>
        <v>Landy</v>
      </c>
      <c r="F28" s="154" t="str">
        <f>INDEX('2023'!A4:S369,MATCH('2023 - Weekly Roster'!A28,'2023'!A4:A369,0),4)</f>
        <v>Gutierrez</v>
      </c>
      <c r="G28" s="212" t="str" cm="1">
        <f t="array" ref="G28">_xlfn.XLOOKUP("Back-up",INDEX('2023'!A2:S366,MATCH('2023 - Weekly Roster'!C23+3,'2023'!A2:A366,0),0),'2023'!A2:S2,,0)</f>
        <v>Haggerty</v>
      </c>
    </row>
    <row r="29" spans="1:10" ht="15.75" thickBot="1" x14ac:dyDescent="0.3">
      <c r="A29" s="270">
        <v>45107</v>
      </c>
      <c r="B29" s="210" t="s">
        <v>71</v>
      </c>
      <c r="C29" s="146" t="str" cm="1">
        <f t="array" ref="C29">_xlfn.XLOOKUP("POD 1",INDEX('2023'!A2:S366,MATCH('2023 - Weekly Roster'!C23+4,'2023'!A2:A366,0),0),'2023'!A2:S2,,0)</f>
        <v>Milford</v>
      </c>
      <c r="D29" s="146" t="str" cm="1">
        <f t="array" ref="D29">_xlfn.XLOOKUP("POD 2",INDEX('2023'!A2:S366,MATCH('2023 - Weekly Roster'!C23+4,'2023'!A2:A366,0),0),'2023'!A2:S2,,0)</f>
        <v>Masurkar</v>
      </c>
      <c r="E29" s="146" t="str" cm="1">
        <f t="array" ref="E29">_xlfn.XLOOKUP("Outreach",INDEX('2023'!A2:S366,MATCH('2023 - Weekly Roster'!C23+4,'2023'!A2:A366,0),0),'2023'!A2:S2,,0)</f>
        <v>Gutierrez</v>
      </c>
      <c r="F29" s="154" t="str">
        <f>INDEX('2023'!A5:S370,MATCH('2023 - Weekly Roster'!A29,'2023'!A5:A370,0),4)</f>
        <v>Milford</v>
      </c>
      <c r="G29" s="212" t="str" cm="1">
        <f t="array" ref="G29">_xlfn.XLOOKUP("Back-up",INDEX('2023'!A2:S366,MATCH('2023 - Weekly Roster'!C23+4,'2023'!A2:A366,0),0),'2023'!A2:S2,,0)</f>
        <v>Haggerty</v>
      </c>
    </row>
    <row r="30" spans="1:10" x14ac:dyDescent="0.25">
      <c r="A30" s="270">
        <v>45108</v>
      </c>
      <c r="B30" s="213" t="s">
        <v>72</v>
      </c>
      <c r="C30" s="200"/>
      <c r="D30" s="200"/>
      <c r="E30" s="200"/>
      <c r="F30" s="151" t="str">
        <f>INDEX('2023'!A6:S371,MATCH('2023 - Weekly Roster'!A30,'2023'!A6:A371,0),4)</f>
        <v>Masurkar</v>
      </c>
      <c r="G30" s="214"/>
    </row>
    <row r="31" spans="1:10" ht="15.75" thickBot="1" x14ac:dyDescent="0.3">
      <c r="A31" s="270">
        <v>45109</v>
      </c>
      <c r="B31" s="215" t="s">
        <v>73</v>
      </c>
      <c r="C31" s="216"/>
      <c r="D31" s="216"/>
      <c r="E31" s="216"/>
      <c r="F31" s="217" t="str">
        <f>INDEX('2023'!A7:S372,MATCH('2023 - Weekly Roster'!A31,'2023'!A7:A372,0),4)</f>
        <v>Masurkar</v>
      </c>
      <c r="G31" s="218"/>
    </row>
    <row r="32" spans="1:10" ht="16.5" thickTop="1" thickBot="1" x14ac:dyDescent="0.3">
      <c r="C32"/>
      <c r="D32"/>
      <c r="E32"/>
      <c r="F32"/>
      <c r="G32"/>
    </row>
    <row r="33" spans="1:11" ht="16.5" thickTop="1" thickBot="1" x14ac:dyDescent="0.3">
      <c r="A33" t="s">
        <v>4</v>
      </c>
      <c r="B33" s="202" t="s">
        <v>83</v>
      </c>
      <c r="C33" s="583">
        <f>C23+7</f>
        <v>45110</v>
      </c>
      <c r="D33" s="583"/>
      <c r="E33" s="203"/>
      <c r="F33" s="315"/>
      <c r="G33" s="205"/>
      <c r="I33" s="211"/>
      <c r="J33" s="272" t="s">
        <v>87</v>
      </c>
      <c r="K33" s="146" t="s">
        <v>14</v>
      </c>
    </row>
    <row r="34" spans="1:11" ht="15.75" thickBot="1" x14ac:dyDescent="0.3">
      <c r="A34" s="146">
        <f>INDEX('[1]2023'!A42:E405,MATCH(C33,'[1]2023'!A42:A405,0),5)</f>
        <v>4</v>
      </c>
      <c r="B34" s="206"/>
      <c r="C34" s="155" t="s">
        <v>19</v>
      </c>
      <c r="D34" s="155" t="s">
        <v>20</v>
      </c>
      <c r="E34" s="155" t="s">
        <v>22</v>
      </c>
      <c r="F34" s="156" t="s">
        <v>84</v>
      </c>
      <c r="G34" s="207" t="s">
        <v>21</v>
      </c>
      <c r="I34" s="313"/>
      <c r="J34" s="272" t="s">
        <v>26</v>
      </c>
      <c r="K34" s="146" t="s">
        <v>14</v>
      </c>
    </row>
    <row r="35" spans="1:11" x14ac:dyDescent="0.25">
      <c r="A35" s="270">
        <v>45110</v>
      </c>
      <c r="B35" s="208" t="s">
        <v>66</v>
      </c>
      <c r="C35" s="150" t="str" cm="1">
        <f t="array" ref="C35">_xlfn.XLOOKUP("POD 1",INDEX('2023'!A2:S366,MATCH(C33,'2023'!A2:A366,0),0),'2023'!A2:S2,,0)</f>
        <v>Justus</v>
      </c>
      <c r="D35" s="150" t="str" cm="1">
        <f t="array" ref="D35">_xlfn.XLOOKUP("POD 2",INDEX('2023'!A2:S366,MATCH(C33,'2023'!A2:A366,0),0),'2023'!A2:S2,,0)</f>
        <v>O'Donoghue</v>
      </c>
      <c r="E35" s="150" t="str" cm="1">
        <f t="array" ref="E35">_xlfn.XLOOKUP("Outreach",INDEX('2023'!A2:S366,MATCH(C33,'2023'!A2:A366,0),0),'2023'!A2:S2,,0)</f>
        <v>Masurkar</v>
      </c>
      <c r="F35" s="151" t="str">
        <f>INDEX('2023'!A1:S366,MATCH('2023 - Weekly Roster'!A35,'2023'!A1:A366,0),4)</f>
        <v>Justus</v>
      </c>
      <c r="G35" s="209" t="str" cm="1">
        <f t="array" ref="G35">_xlfn.XLOOKUP("Back-up",INDEX('2023'!A2:S366,MATCH(C33,'2023'!A2:A366,0),0),'2023'!A2:S2,,0)</f>
        <v>Landy</v>
      </c>
      <c r="J35" s="272"/>
    </row>
    <row r="36" spans="1:11" x14ac:dyDescent="0.25">
      <c r="A36" s="270">
        <v>45111</v>
      </c>
      <c r="B36" s="210" t="s">
        <v>68</v>
      </c>
      <c r="C36" s="146" t="str" cm="1">
        <f t="array" ref="C36">_xlfn.XLOOKUP("POD 1",INDEX('2023'!A2:S366,MATCH(C33+1,'2023'!A2:A366,0),0),'2023'!A2:S2,,0)</f>
        <v>Justus</v>
      </c>
      <c r="D36" s="146" t="str" cm="1">
        <f t="array" ref="D36">_xlfn.XLOOKUP("POD 2",INDEX('2023'!A2:S366,MATCH(C33+1,'2023'!A2:A366,0),0),'2023'!A2:S2,,0)</f>
        <v>O'Donoghue</v>
      </c>
      <c r="E36" s="211" t="str" cm="1">
        <f t="array" ref="E36">_xlfn.XLOOKUP("Outreach/QF",INDEX('2023'!A2:S366,MATCH(C33+1,'2023'!A2:A366,0),0),'2023'!A2:S2,,0)</f>
        <v>Haggerty</v>
      </c>
      <c r="F36" s="154" t="str">
        <f>INDEX('2023'!A2:S367,MATCH('2023 - Weekly Roster'!A36,'2023'!A2:A367,0),4)</f>
        <v>Haggerty</v>
      </c>
      <c r="G36" s="212" t="str" cm="1">
        <f t="array" ref="G36">_xlfn.XLOOKUP("Back-up",INDEX('2023'!A2:S366,MATCH(C33+1,'2023'!A2:A366,0),0),'2023'!A2:S2,,0)</f>
        <v>Masurkar</v>
      </c>
    </row>
    <row r="37" spans="1:11" x14ac:dyDescent="0.25">
      <c r="A37" s="270">
        <v>45112</v>
      </c>
      <c r="B37" s="210" t="s">
        <v>69</v>
      </c>
      <c r="C37" s="146" t="str" cm="1">
        <f t="array" ref="C37">_xlfn.XLOOKUP("POD 1",INDEX('2023'!A2:S366,MATCH(C33+2,'2023'!A2:A366,0),0),'2023'!A2:S2,,0)</f>
        <v>Justus</v>
      </c>
      <c r="D37" s="146" t="str" cm="1">
        <f t="array" ref="D37">_xlfn.XLOOKUP("POD 2",INDEX('2023'!A2:S366,MATCH(C33+2,'2023'!A2:A366,0),0),'2023'!A2:S2,,0)</f>
        <v>Landy</v>
      </c>
      <c r="E37" s="325" t="str" cm="1">
        <f t="array" ref="E37">_xlfn.XLOOKUP("Outreach/SR",INDEX('2023'!A2:S366,MATCH(C33+2,'2023'!A2:A366,0),0),'2023'!A2:S2,,0)</f>
        <v>Haggerty</v>
      </c>
      <c r="F37" s="154" t="str">
        <f>INDEX('2023'!A3:S368,MATCH('2023 - Weekly Roster'!A37,'2023'!A3:A368,0),4)</f>
        <v>Landy</v>
      </c>
      <c r="G37" s="212" t="e" cm="1">
        <f t="array" ref="G37">_xlfn.XLOOKUP("Back-up",INDEX('2023'!A2:S366,MATCH(C33+2,'2023'!A2:A366,0),0),'2023'!A2:S2,,0)</f>
        <v>#N/A</v>
      </c>
    </row>
    <row r="38" spans="1:11" x14ac:dyDescent="0.25">
      <c r="A38" s="270">
        <v>45113</v>
      </c>
      <c r="B38" s="210" t="s">
        <v>70</v>
      </c>
      <c r="C38" s="146" t="str" cm="1">
        <f t="array" ref="C38">_xlfn.XLOOKUP("POD 1",INDEX('2023'!A2:S366,MATCH(C33+3,'2023'!A2:A366,0),0),'2023'!A2:S2,,0)</f>
        <v>Haggerty</v>
      </c>
      <c r="D38" s="146" t="str" cm="1">
        <f t="array" ref="D38">_xlfn.XLOOKUP("POD 2",INDEX('2023'!A2:S366,MATCH(C33+3,'2023'!A2:A366,0),0),'2023'!A2:S2,,0)</f>
        <v>O'Donoghue</v>
      </c>
      <c r="E38" s="146" t="str" cm="1">
        <f t="array" ref="E38">_xlfn.XLOOKUP("Outreach",INDEX('2023'!A2:S366,MATCH(C33+3,'2023'!A2:A366,0),0),'2023'!A2:S2,,0)</f>
        <v>Landy</v>
      </c>
      <c r="F38" s="154" t="str">
        <f>INDEX('2023'!A4:S369,MATCH('2023 - Weekly Roster'!A38,'2023'!A4:A369,0),4)</f>
        <v>Haggerty</v>
      </c>
      <c r="G38" s="212" t="e" cm="1">
        <f t="array" ref="G38">_xlfn.XLOOKUP("Back-up",INDEX('2023'!A2:S366,MATCH(C33+3,'2023'!A2:A366,0),0),'2023'!A2:S2,,0)</f>
        <v>#N/A</v>
      </c>
    </row>
    <row r="39" spans="1:11" ht="15.75" thickBot="1" x14ac:dyDescent="0.3">
      <c r="A39" s="270">
        <v>45114</v>
      </c>
      <c r="B39" s="210" t="s">
        <v>71</v>
      </c>
      <c r="C39" s="146" t="str" cm="1">
        <f t="array" ref="C39">_xlfn.XLOOKUP("POD 1",INDEX('2023'!A2:S366,MATCH(C33+4,'2023'!A2:A366,0),0),'2023'!A2:S2,,0)</f>
        <v>Justus</v>
      </c>
      <c r="D39" s="146" t="str" cm="1">
        <f t="array" ref="D39">_xlfn.XLOOKUP("POD 2",INDEX('2023'!A2:S366,MATCH(C33+4,'2023'!A2:A366,0),0),'2023'!A2:S2,,0)</f>
        <v>O'Donoghue</v>
      </c>
      <c r="E39" s="146" t="str" cm="1">
        <f t="array" ref="E39">_xlfn.XLOOKUP("Outreach",INDEX('2023'!A2:S366,MATCH(C33+4,'2023'!A2:A366,0),0),'2023'!A2:S2,,0)</f>
        <v>Haggerty</v>
      </c>
      <c r="F39" s="154" t="str">
        <f>INDEX('2023'!A5:S370,MATCH('2023 - Weekly Roster'!A39,'2023'!A5:A370,0),4)</f>
        <v>Justus</v>
      </c>
      <c r="G39" s="212" t="e" cm="1">
        <f t="array" ref="G39">_xlfn.XLOOKUP("Back-up",INDEX('2023'!A2:S366,MATCH(C33+4,'2023'!A2:A366,0),0),'2023'!A2:S2,,0)</f>
        <v>#N/A</v>
      </c>
    </row>
    <row r="40" spans="1:11" x14ac:dyDescent="0.25">
      <c r="A40" s="270">
        <v>45115</v>
      </c>
      <c r="B40" s="213" t="s">
        <v>72</v>
      </c>
      <c r="C40" s="200"/>
      <c r="D40" s="200"/>
      <c r="E40" s="200"/>
      <c r="F40" s="151" t="str">
        <f>INDEX('2023'!A6:S371,MATCH('2023 - Weekly Roster'!A40,'2023'!A6:A371,0),4)</f>
        <v>O'Donoghue</v>
      </c>
      <c r="G40" s="214"/>
    </row>
    <row r="41" spans="1:11" ht="15.75" thickBot="1" x14ac:dyDescent="0.3">
      <c r="A41" s="270">
        <v>45116</v>
      </c>
      <c r="B41" s="215" t="s">
        <v>73</v>
      </c>
      <c r="C41" s="216"/>
      <c r="D41" s="216"/>
      <c r="E41" s="216"/>
      <c r="F41" s="217" t="str">
        <f>INDEX('2023'!A7:S372,MATCH('2023 - Weekly Roster'!A41,'2023'!A7:A372,0),4)</f>
        <v>O'Donoghue</v>
      </c>
      <c r="G41" s="218"/>
    </row>
    <row r="42" spans="1:11" ht="15.75" thickTop="1" x14ac:dyDescent="0.25">
      <c r="C42"/>
      <c r="D42"/>
      <c r="E42"/>
      <c r="F42"/>
      <c r="G42"/>
    </row>
    <row r="43" spans="1:11" x14ac:dyDescent="0.25">
      <c r="A43" s="560" t="s">
        <v>194</v>
      </c>
      <c r="B43" s="560"/>
      <c r="C43" s="560"/>
      <c r="D43" s="560"/>
      <c r="E43" s="560"/>
      <c r="F43" s="560"/>
      <c r="G43" s="560"/>
    </row>
    <row r="44" spans="1:11" ht="15.75" thickBot="1" x14ac:dyDescent="0.3">
      <c r="A44" s="560"/>
      <c r="B44" s="560"/>
      <c r="C44" s="560"/>
      <c r="D44" s="560"/>
      <c r="E44" s="560"/>
      <c r="F44" s="560"/>
      <c r="G44" s="560"/>
    </row>
    <row r="45" spans="1:11" ht="16.5" thickTop="1" thickBot="1" x14ac:dyDescent="0.3">
      <c r="A45" t="s">
        <v>4</v>
      </c>
      <c r="B45" s="202" t="s">
        <v>83</v>
      </c>
      <c r="C45" s="584">
        <f>C33+7</f>
        <v>45117</v>
      </c>
      <c r="D45" s="584"/>
      <c r="E45" s="203"/>
      <c r="F45" s="203"/>
      <c r="G45" s="205"/>
      <c r="I45" s="146"/>
      <c r="J45" s="272"/>
    </row>
    <row r="46" spans="1:11" ht="15.75" thickBot="1" x14ac:dyDescent="0.3">
      <c r="A46" s="146">
        <f>INDEX('[1]2023'!A52:E415,MATCH(C45,'[1]2023'!A52:A415,0),5)</f>
        <v>1</v>
      </c>
      <c r="B46" s="206"/>
      <c r="C46" s="155" t="s">
        <v>19</v>
      </c>
      <c r="D46" s="155" t="s">
        <v>20</v>
      </c>
      <c r="E46" s="155" t="s">
        <v>22</v>
      </c>
      <c r="F46" s="156" t="s">
        <v>84</v>
      </c>
      <c r="G46" s="207" t="s">
        <v>21</v>
      </c>
      <c r="I46" s="313"/>
      <c r="J46" s="272" t="s">
        <v>26</v>
      </c>
      <c r="K46" s="146" t="s">
        <v>11</v>
      </c>
    </row>
    <row r="47" spans="1:11" x14ac:dyDescent="0.25">
      <c r="A47" s="270">
        <v>45117</v>
      </c>
      <c r="B47" s="208" t="s">
        <v>66</v>
      </c>
      <c r="C47" s="150" t="str" cm="1">
        <f t="array" ref="C47">_xlfn.XLOOKUP("POD 1",INDEX('2023'!A2:S366,MATCH(C45,'2023'!A2:A366,0),0),'2023'!A2:S2,,0)</f>
        <v>Grosso</v>
      </c>
      <c r="D47" s="150" t="str" cm="1">
        <f t="array" ref="D47">_xlfn.XLOOKUP("POD 2",INDEX('2023'!A2:S366,MATCH(C45,'2023'!A2:A366,0),0),'2023'!A2:S2,,0)</f>
        <v>Nagaraj</v>
      </c>
      <c r="E47" s="150" t="str" cm="1">
        <f t="array" ref="E47">_xlfn.XLOOKUP("Outreach",INDEX('2023'!A2:S366,MATCH(C45,'2023'!A2:A366,0),0),'2023'!A2:S2,,0)</f>
        <v>Campbell</v>
      </c>
      <c r="F47" s="151" t="str">
        <f>INDEX('2023'!A1:S366,MATCH(A47,'2023'!A1:A366,0),4)</f>
        <v>Grosso</v>
      </c>
      <c r="G47" s="209" t="str" cm="1">
        <f t="array" ref="G47">_xlfn.XLOOKUP("Back-up",INDEX('2023'!A2:S366,MATCH(C45,'2023'!A2:A366,0),0),'2023'!A2:S2,,0)</f>
        <v>Landy</v>
      </c>
      <c r="J47" s="272"/>
    </row>
    <row r="48" spans="1:11" x14ac:dyDescent="0.25">
      <c r="A48" s="270">
        <v>45118</v>
      </c>
      <c r="B48" s="210" t="s">
        <v>68</v>
      </c>
      <c r="C48" s="146" t="str" cm="1">
        <f t="array" ref="C48">_xlfn.XLOOKUP("POD 1",INDEX('2023'!A2:S366,MATCH(C45+1,'2023'!A2:A366,0),0),'2023'!A2:S2,,0)</f>
        <v>Grosso</v>
      </c>
      <c r="D48" s="146" t="str" cm="1">
        <f t="array" ref="D48">_xlfn.XLOOKUP("POD 2",INDEX('2023'!A2:S366,MATCH(C45+1,'2023'!A2:A366,0),0),'2023'!A2:S2,,0)</f>
        <v>Nagaraj</v>
      </c>
      <c r="E48" s="146" t="str" cm="1">
        <f t="array" ref="E48">_xlfn.XLOOKUP("Outreach",INDEX('2023'!A2:S366,MATCH(C45+1,'2023'!A2:A366,0),0),'2023'!A2:S2,,0)</f>
        <v>Campbell</v>
      </c>
      <c r="F48" s="154" t="str">
        <f>INDEX('2023'!A2:S367,MATCH(A48,'2023'!A2:A367,0),4)</f>
        <v>Campbell</v>
      </c>
      <c r="G48" s="212" t="str" cm="1">
        <f t="array" ref="G48">_xlfn.XLOOKUP("Back-up",INDEX('2023'!A2:S366,MATCH(C45+1,'2023'!A2:A366,0),0),'2023'!A2:S2,,0)</f>
        <v>Gutierrez</v>
      </c>
    </row>
    <row r="49" spans="1:11" x14ac:dyDescent="0.25">
      <c r="A49" s="270">
        <v>45119</v>
      </c>
      <c r="B49" s="210" t="s">
        <v>69</v>
      </c>
      <c r="C49" s="146" t="str" cm="1">
        <f t="array" ref="C49">_xlfn.XLOOKUP("POD 1",INDEX('2023'!A2:S366,MATCH(C45+2,'2023'!A2:A366,0),0),'2023'!A2:S2,,0)</f>
        <v>Campbell</v>
      </c>
      <c r="D49" s="146" t="str" cm="1">
        <f t="array" ref="D49">_xlfn.XLOOKUP("POD 2",INDEX('2023'!A2:S366,MATCH(C45+2,'2023'!A2:A366,0),0),'2023'!A2:S2,,0)</f>
        <v>Nagaraj</v>
      </c>
      <c r="E49" s="146" t="str" cm="1">
        <f t="array" ref="E49">_xlfn.XLOOKUP("Outreach",INDEX('2023'!A2:S366,MATCH(C45+2,'2023'!A2:A366,0),0),'2023'!A2:S2,,0)</f>
        <v>Landy</v>
      </c>
      <c r="F49" s="154" t="str">
        <f>INDEX('2023'!A3:S368,MATCH(A49,'2023'!A3:A368,0),4)</f>
        <v>Landy</v>
      </c>
      <c r="G49" s="212" t="str" cm="1">
        <f t="array" ref="G49">_xlfn.XLOOKUP("Back-up",INDEX('2023'!A2:S366,MATCH(C45+2,'2023'!A2:A366,0),0),'2023'!A2:S2,,0)</f>
        <v>Haggerty</v>
      </c>
    </row>
    <row r="50" spans="1:11" x14ac:dyDescent="0.25">
      <c r="A50" s="270">
        <v>45120</v>
      </c>
      <c r="B50" s="210" t="s">
        <v>70</v>
      </c>
      <c r="C50" s="146" t="str" cm="1">
        <f t="array" ref="C50">_xlfn.XLOOKUP("POD 1",INDEX('2023'!A2:S366,MATCH(C45+3,'2023'!A2:A366,0),0),'2023'!A2:S2,,0)</f>
        <v>Grosso</v>
      </c>
      <c r="D50" s="146" t="str" cm="1">
        <f t="array" ref="D50">_xlfn.XLOOKUP("POD 2",INDEX('2023'!A2:S366,MATCH(C45+3,'2023'!A2:A366,0),0),'2023'!A2:S2,,0)</f>
        <v>Masurkar</v>
      </c>
      <c r="E50" s="146" t="str" cm="1">
        <f t="array" ref="E50">_xlfn.XLOOKUP("Outreach",INDEX('2023'!A2:S366,MATCH(C45+3,'2023'!A2:A366,0),0),'2023'!A2:S2,,0)</f>
        <v>Justus</v>
      </c>
      <c r="F50" s="154" t="str">
        <f>INDEX('2023'!A4:S369,MATCH(A50,'2023'!A4:A369,0),4)</f>
        <v>Gutierrez</v>
      </c>
      <c r="G50" s="212" t="str" cm="1">
        <f t="array" ref="G50">_xlfn.XLOOKUP("Back-up",INDEX('2023'!A2:S366,MATCH(C45+3,'2023'!A2:A366,0),0),'2023'!A2:S2,,0)</f>
        <v>Haggerty</v>
      </c>
    </row>
    <row r="51" spans="1:11" ht="15.75" thickBot="1" x14ac:dyDescent="0.3">
      <c r="A51" s="270">
        <v>45121</v>
      </c>
      <c r="B51" s="210" t="s">
        <v>71</v>
      </c>
      <c r="C51" s="146" t="str" cm="1">
        <f t="array" ref="C51">_xlfn.XLOOKUP("POD 1",INDEX('2023'!A2:S366,MATCH(C45+4,'2023'!A2:A366,0),0),'2023'!A2:S2,,0)</f>
        <v>Grosso</v>
      </c>
      <c r="D51" s="146" t="str" cm="1">
        <f t="array" ref="D51">_xlfn.XLOOKUP("POD 2",INDEX('2023'!A2:S366,MATCH(C45+4,'2023'!A2:A366,0),0),'2023'!A2:S2,,0)</f>
        <v>Nagaraj</v>
      </c>
      <c r="E51" s="146" t="str" cm="1">
        <f t="array" ref="E51">_xlfn.XLOOKUP("Outreach",INDEX('2023'!A2:S366,MATCH(C45+4,'2023'!A2:A366,0),0),'2023'!A2:S2,,0)</f>
        <v>Justus</v>
      </c>
      <c r="F51" s="154" t="str">
        <f>INDEX('2023'!A5:S370,MATCH(A51,'2023'!A5:A370,0),4)</f>
        <v>Grosso</v>
      </c>
      <c r="G51" s="212" t="str" cm="1">
        <f t="array" ref="G51">_xlfn.XLOOKUP("Back-up",INDEX('2023'!A2:S366,MATCH(C45+4,'2023'!A2:A366,0),0),'2023'!A2:S2,,0)</f>
        <v>Gutierrez</v>
      </c>
    </row>
    <row r="52" spans="1:11" x14ac:dyDescent="0.25">
      <c r="A52" s="270">
        <v>45122</v>
      </c>
      <c r="B52" s="213" t="s">
        <v>72</v>
      </c>
      <c r="C52" s="200"/>
      <c r="D52" s="200"/>
      <c r="E52" s="200"/>
      <c r="F52" s="151" t="str">
        <f>INDEX('2023'!A6:S371,MATCH(A52,'2023'!A6:A371,0),4)</f>
        <v>Nagaraj</v>
      </c>
      <c r="G52" s="214"/>
    </row>
    <row r="53" spans="1:11" ht="15.75" thickBot="1" x14ac:dyDescent="0.3">
      <c r="A53" s="270">
        <v>45123</v>
      </c>
      <c r="B53" s="215" t="s">
        <v>73</v>
      </c>
      <c r="C53" s="216"/>
      <c r="D53" s="216"/>
      <c r="E53" s="216"/>
      <c r="F53" s="217" t="str">
        <f>INDEX('2023'!A7:S372,MATCH(A53,'2023'!A7:A372,0),4)</f>
        <v>Nagaraj</v>
      </c>
      <c r="G53" s="218"/>
    </row>
    <row r="54" spans="1:11" ht="16.5" thickTop="1" thickBot="1" x14ac:dyDescent="0.3"/>
    <row r="55" spans="1:11" ht="16.5" thickTop="1" thickBot="1" x14ac:dyDescent="0.3">
      <c r="A55" t="s">
        <v>4</v>
      </c>
      <c r="B55" s="202" t="s">
        <v>83</v>
      </c>
      <c r="C55" s="583">
        <f>C45+7</f>
        <v>45124</v>
      </c>
      <c r="D55" s="583"/>
      <c r="E55" s="203"/>
      <c r="F55" s="315"/>
      <c r="G55" s="205"/>
      <c r="I55" s="211"/>
      <c r="J55" s="272" t="s">
        <v>87</v>
      </c>
      <c r="K55" s="146" t="s">
        <v>9</v>
      </c>
    </row>
    <row r="56" spans="1:11" ht="15.75" thickBot="1" x14ac:dyDescent="0.3">
      <c r="A56" s="146">
        <f>INDEX('[1]2023'!A62:E425,MATCH(C55,'[1]2023'!A62:A425,0),5)</f>
        <v>2</v>
      </c>
      <c r="B56" s="206"/>
      <c r="C56" s="155" t="s">
        <v>19</v>
      </c>
      <c r="D56" s="155" t="s">
        <v>20</v>
      </c>
      <c r="E56" s="155" t="s">
        <v>22</v>
      </c>
      <c r="F56" s="156" t="s">
        <v>84</v>
      </c>
      <c r="G56" s="207" t="s">
        <v>21</v>
      </c>
      <c r="I56" s="313"/>
      <c r="J56" s="272" t="s">
        <v>26</v>
      </c>
      <c r="K56" s="146" t="s">
        <v>17</v>
      </c>
    </row>
    <row r="57" spans="1:11" x14ac:dyDescent="0.25">
      <c r="A57" s="270">
        <v>45124</v>
      </c>
      <c r="B57" s="208" t="s">
        <v>66</v>
      </c>
      <c r="C57" s="150" t="str" cm="1">
        <f t="array" ref="C57">_xlfn.XLOOKUP("POD 1",INDEX('2023'!A2:S366,MATCH(C55,'2023'!A2:A366,0),0),'2023'!A2:S2,,0)</f>
        <v>Scott</v>
      </c>
      <c r="D57" s="150" t="str" cm="1">
        <f t="array" ref="D57">_xlfn.XLOOKUP("POD 2",INDEX('2023'!A2:S366,MATCH(C55,'2023'!A2:A366,0),0),'2023'!A2:S2,,0)</f>
        <v>Justus</v>
      </c>
      <c r="E57" s="150" t="str" cm="1">
        <f t="array" ref="E57">_xlfn.XLOOKUP("Outreach",INDEX('2023'!A2:S366,MATCH(C55,'2023'!A2:A366,0),0),'2023'!A2:S2,,0)</f>
        <v>Grosso</v>
      </c>
      <c r="F57" s="151" t="str">
        <f>INDEX('2023'!A1:S366,MATCH(A57,'2023'!A1:A366,0),4)</f>
        <v>Grosso</v>
      </c>
      <c r="G57" s="209" t="str" cm="1">
        <f t="array" ref="G57">_xlfn.XLOOKUP("Back-up",INDEX('2023'!A2:S366,MATCH(C55,'2023'!A2:A366,0),0),'2023'!A2:S2,,0)</f>
        <v>Moore</v>
      </c>
      <c r="I57" s="314"/>
      <c r="J57" s="272" t="s">
        <v>25</v>
      </c>
      <c r="K57" s="146" t="s">
        <v>9</v>
      </c>
    </row>
    <row r="58" spans="1:11" x14ac:dyDescent="0.25">
      <c r="A58" s="270">
        <v>45125</v>
      </c>
      <c r="B58" s="210" t="s">
        <v>68</v>
      </c>
      <c r="C58" s="146" t="str" cm="1">
        <f t="array" ref="C58">_xlfn.XLOOKUP("POD 1",INDEX('2023'!A2:S366,MATCH(C55+1,'2023'!A2:A366,0),0),'2023'!A2:S2,,0)</f>
        <v>Scott</v>
      </c>
      <c r="D58" s="146" t="str" cm="1">
        <f t="array" ref="D58">_xlfn.XLOOKUP("POD 2",INDEX('2023'!A2:S366,MATCH(C55+1,'2023'!A2:A366,0),0),'2023'!A2:S2,,0)</f>
        <v>Justus</v>
      </c>
      <c r="E58" s="146" t="str" cm="1">
        <f t="array" ref="E58">_xlfn.XLOOKUP("Outreach",INDEX('2023'!A2:S366,MATCH(C55+1,'2023'!A2:A366,0),0),'2023'!A2:S2,,0)</f>
        <v>Moore</v>
      </c>
      <c r="F58" s="154" t="str">
        <f>INDEX('2023'!A2:S367,MATCH(A58,'2023'!A2:A367,0),4)</f>
        <v>Haggerty</v>
      </c>
      <c r="G58" s="212" t="str" cm="1">
        <f t="array" ref="G58">_xlfn.XLOOKUP("Back-up",INDEX('2023'!A2:S366,MATCH(C55+1,'2023'!A2:A366,0),0),'2023'!A2:S2,,0)</f>
        <v>Grosso</v>
      </c>
    </row>
    <row r="59" spans="1:11" x14ac:dyDescent="0.25">
      <c r="A59" s="270">
        <v>45126</v>
      </c>
      <c r="B59" s="210" t="s">
        <v>69</v>
      </c>
      <c r="C59" s="146" t="str" cm="1">
        <f t="array" ref="C59">_xlfn.XLOOKUP("POD 1",INDEX('2023'!A2:S366,MATCH(C55+2,'2023'!A2:A366,0),0),'2023'!A2:S2,,0)</f>
        <v>Moore</v>
      </c>
      <c r="D59" s="146" t="str" cm="1">
        <f t="array" ref="D59">_xlfn.XLOOKUP("POD 2",INDEX('2023'!A2:S366,MATCH(C55+2,'2023'!A2:A366,0),0),'2023'!A2:S2,,0)</f>
        <v>Justus</v>
      </c>
      <c r="E59" s="211" t="str" cm="1">
        <f t="array" ref="E59">_xlfn.XLOOKUP("Outreach/QF",INDEX('2023'!A2:S366,MATCH(C55+2,'2023'!A2:A366,0),0),'2023'!A2:S2,,0)</f>
        <v>Landy</v>
      </c>
      <c r="F59" s="154" t="str">
        <f>INDEX('2023'!A3:S368,MATCH(A59,'2023'!A3:A368,0),4)</f>
        <v>Moore</v>
      </c>
      <c r="G59" s="212" t="str" cm="1">
        <f t="array" ref="G59">_xlfn.XLOOKUP("Back-up",INDEX('2023'!A2:S366,MATCH(C55+2,'2023'!A2:A366,0),0),'2023'!A2:S2,,0)</f>
        <v>Haggerty</v>
      </c>
    </row>
    <row r="60" spans="1:11" x14ac:dyDescent="0.25">
      <c r="A60" s="270">
        <v>45127</v>
      </c>
      <c r="B60" s="210" t="s">
        <v>70</v>
      </c>
      <c r="C60" s="146" t="str" cm="1">
        <f t="array" ref="C60">_xlfn.XLOOKUP("POD 1",INDEX('2023'!A2:S366,MATCH(C55+3,'2023'!A2:A366,0),0),'2023'!A2:S2,,0)</f>
        <v>Scott</v>
      </c>
      <c r="D60" s="146" t="str" cm="1">
        <f t="array" ref="D60">_xlfn.XLOOKUP("POD 2",INDEX('2023'!A2:S366,MATCH(C55+3,'2023'!A2:A366,0),0),'2023'!A2:S2,,0)</f>
        <v>Landy</v>
      </c>
      <c r="E60" s="146" t="str" cm="1">
        <f t="array" ref="E60">_xlfn.XLOOKUP("Outreach",INDEX('2023'!A2:S366,MATCH(C55+3,'2023'!A2:A366,0),0),'2023'!A2:S2,,0)</f>
        <v>Moore</v>
      </c>
      <c r="F60" s="154" t="str">
        <f>INDEX('2023'!A4:S369,MATCH(A60,'2023'!A4:A369,0),4)</f>
        <v>Nagaraj</v>
      </c>
      <c r="G60" s="212" t="str" cm="1">
        <f t="array" ref="G60">_xlfn.XLOOKUP("Back-up",INDEX('2023'!A2:S366,MATCH(C55+3,'2023'!A2:A366,0),0),'2023'!A2:S2,,0)</f>
        <v>Haggerty</v>
      </c>
    </row>
    <row r="61" spans="1:11" ht="15.75" thickBot="1" x14ac:dyDescent="0.3">
      <c r="A61" s="270">
        <v>45128</v>
      </c>
      <c r="B61" s="210" t="s">
        <v>71</v>
      </c>
      <c r="C61" s="146" t="str" cm="1">
        <f t="array" ref="C61">_xlfn.XLOOKUP("POD 1",INDEX('2023'!A2:S366,MATCH(C55+4,'2023'!A2:A366,0),0),'2023'!A2:S2,,0)</f>
        <v>Scott</v>
      </c>
      <c r="D61" s="146" t="str" cm="1">
        <f t="array" ref="D61">_xlfn.XLOOKUP("POD 2",INDEX('2023'!A2:S366,MATCH(C55+4,'2023'!A2:A366,0),0),'2023'!A2:S2,,0)</f>
        <v>Justus</v>
      </c>
      <c r="E61" s="146" t="str" cm="1">
        <f t="array" ref="E61">_xlfn.XLOOKUP("Outreach",INDEX('2023'!A2:S366,MATCH(C55+4,'2023'!A2:A366,0),0),'2023'!A2:S2,,0)</f>
        <v>Haggerty</v>
      </c>
      <c r="F61" s="154" t="str">
        <f>INDEX('2023'!A5:S370,MATCH(A61,'2023'!A5:A370,0),4)</f>
        <v>Scott</v>
      </c>
      <c r="G61" s="212" t="str" cm="1">
        <f t="array" ref="G61">_xlfn.XLOOKUP("Back-up",INDEX('2023'!A2:S366,MATCH(C55+4,'2023'!A2:A366,0),0),'2023'!A2:S2,,0)</f>
        <v>Nagaraj</v>
      </c>
    </row>
    <row r="62" spans="1:11" x14ac:dyDescent="0.25">
      <c r="A62" s="270">
        <v>45129</v>
      </c>
      <c r="B62" s="213" t="s">
        <v>72</v>
      </c>
      <c r="C62" s="200"/>
      <c r="D62" s="200"/>
      <c r="E62" s="200"/>
      <c r="F62" s="151" t="str">
        <f>INDEX('2023'!A6:S371,MATCH(A62,'2023'!A6:A371,0),4)</f>
        <v>Justus</v>
      </c>
      <c r="G62" s="214"/>
    </row>
    <row r="63" spans="1:11" ht="15.75" thickBot="1" x14ac:dyDescent="0.3">
      <c r="A63" s="270">
        <v>45130</v>
      </c>
      <c r="B63" s="215" t="s">
        <v>73</v>
      </c>
      <c r="C63" s="216"/>
      <c r="D63" s="216"/>
      <c r="E63" s="216"/>
      <c r="F63" s="217" t="str">
        <f>INDEX('2023'!A7:S372,MATCH(A63,'2023'!A7:A372,0),4)</f>
        <v>Justus</v>
      </c>
      <c r="G63" s="218"/>
    </row>
    <row r="64" spans="1:11" ht="16.5" thickTop="1" thickBot="1" x14ac:dyDescent="0.3"/>
    <row r="65" spans="1:11" ht="16.5" thickTop="1" thickBot="1" x14ac:dyDescent="0.3">
      <c r="A65" t="s">
        <v>4</v>
      </c>
      <c r="B65" s="202" t="s">
        <v>83</v>
      </c>
      <c r="C65" s="583">
        <f>C55+7</f>
        <v>45131</v>
      </c>
      <c r="D65" s="583"/>
      <c r="E65" s="203"/>
      <c r="F65" s="203"/>
      <c r="G65" s="205"/>
      <c r="I65" s="146"/>
      <c r="J65" s="272"/>
    </row>
    <row r="66" spans="1:11" ht="15.75" thickBot="1" x14ac:dyDescent="0.3">
      <c r="A66" s="146">
        <f>INDEX('[1]2023'!A72:E435,MATCH(C65,'[1]2023'!A72:A435,0),5)</f>
        <v>3</v>
      </c>
      <c r="B66" s="206"/>
      <c r="C66" s="155" t="s">
        <v>19</v>
      </c>
      <c r="D66" s="155" t="s">
        <v>20</v>
      </c>
      <c r="E66" s="155" t="s">
        <v>22</v>
      </c>
      <c r="F66" s="156" t="s">
        <v>84</v>
      </c>
      <c r="G66" s="207" t="s">
        <v>21</v>
      </c>
      <c r="I66" s="313"/>
      <c r="J66" s="272" t="s">
        <v>26</v>
      </c>
      <c r="K66" s="146" t="s">
        <v>10</v>
      </c>
    </row>
    <row r="67" spans="1:11" x14ac:dyDescent="0.25">
      <c r="A67" s="270">
        <v>45131</v>
      </c>
      <c r="B67" s="208" t="s">
        <v>66</v>
      </c>
      <c r="C67" s="150" t="str" cm="1">
        <f t="array" ref="C67">_xlfn.XLOOKUP("POD 1",INDEX('2023'!A2:S366,MATCH(C65,'2023'!A2:A366,0),0),'2023'!A2:S2,,0)</f>
        <v>Campbell</v>
      </c>
      <c r="D67" s="150" t="str" cm="1">
        <f t="array" ref="D67">_xlfn.XLOOKUP("POD 2",INDEX('2023'!A2:S366,MATCH(C65,'2023'!A2:A366,0),0),'2023'!A2:S2,,0)</f>
        <v>Marment</v>
      </c>
      <c r="E67" s="150" t="str" cm="1">
        <f t="array" ref="E67">_xlfn.XLOOKUP("Outreach",INDEX('2023'!A2:S366,MATCH(C65,'2023'!A2:A366,0),0),'2023'!A2:S2,,0)</f>
        <v>Haggerty</v>
      </c>
      <c r="F67" s="151" t="str">
        <f>INDEX('2023'!A1:S366,MATCH(A67,'2023'!A1:A366,0),4)</f>
        <v>Campbell</v>
      </c>
      <c r="G67" s="209" t="str" cm="1">
        <f t="array" ref="G67">_xlfn.XLOOKUP("Back-up",INDEX('2023'!A2:S366,MATCH(C65,'2023'!A2:A366,0),0),'2023'!A2:S2,,0)</f>
        <v>Justus</v>
      </c>
      <c r="J67" s="272"/>
    </row>
    <row r="68" spans="1:11" x14ac:dyDescent="0.25">
      <c r="A68" s="270">
        <v>45132</v>
      </c>
      <c r="B68" s="210" t="s">
        <v>68</v>
      </c>
      <c r="C68" s="146" t="str" cm="1">
        <f t="array" ref="C68">_xlfn.XLOOKUP("POD 1",INDEX('2023'!A2:S366,MATCH(C65+1,'2023'!A2:A366,0),0),'2023'!A2:S2,,0)</f>
        <v>Campbell</v>
      </c>
      <c r="D68" s="146" t="str" cm="1">
        <f t="array" ref="D68">_xlfn.XLOOKUP("POD 2",INDEX('2023'!A2:S366,MATCH(C65+1,'2023'!A2:A366,0),0),'2023'!A2:S2,,0)</f>
        <v>Marment</v>
      </c>
      <c r="E68" s="146" t="str" cm="1">
        <f t="array" ref="E68">_xlfn.XLOOKUP("Outreach",INDEX('2023'!A2:S366,MATCH(C65+1,'2023'!A2:A366,0),0),'2023'!A2:S2,,0)</f>
        <v>Masurkar</v>
      </c>
      <c r="F68" s="154" t="str">
        <f>INDEX('2023'!A2:S367,MATCH(A68,'2023'!A2:A367,0),4)</f>
        <v>Masurkar</v>
      </c>
      <c r="G68" s="212" t="str" cm="1">
        <f t="array" ref="G68">_xlfn.XLOOKUP("Back-up",INDEX('2023'!A2:S366,MATCH(C65+1,'2023'!A2:A366,0),0),'2023'!A2:S2,,0)</f>
        <v>Gutierrez</v>
      </c>
    </row>
    <row r="69" spans="1:11" x14ac:dyDescent="0.25">
      <c r="A69" s="270">
        <v>45133</v>
      </c>
      <c r="B69" s="210" t="s">
        <v>69</v>
      </c>
      <c r="C69" s="146" t="str" cm="1">
        <f t="array" ref="C69">_xlfn.XLOOKUP("POD 1",INDEX('2023'!A2:S366,MATCH(C65+2,'2023'!A2:A366,0),0),'2023'!A2:S2,,0)</f>
        <v>Masurkar</v>
      </c>
      <c r="D69" s="146" t="str" cm="1">
        <f t="array" ref="D69">_xlfn.XLOOKUP("POD 2",INDEX('2023'!A2:S366,MATCH(C65+2,'2023'!A2:A366,0),0),'2023'!A2:S2,,0)</f>
        <v>Gutierrez</v>
      </c>
      <c r="E69" s="146" t="str" cm="1">
        <f t="array" ref="E69">_xlfn.XLOOKUP("Outreach",INDEX('2023'!A2:S366,MATCH(C65+2,'2023'!A2:A366,0),0),'2023'!A2:S2,,0)</f>
        <v>Landy</v>
      </c>
      <c r="F69" s="154" t="str">
        <f>INDEX('2023'!A3:S368,MATCH(A69,'2023'!A3:A368,0),4)</f>
        <v>Haggerty</v>
      </c>
      <c r="G69" s="212" t="str" cm="1">
        <f t="array" ref="G69">_xlfn.XLOOKUP("Back-up",INDEX('2023'!A2:S366,MATCH(C65+2,'2023'!A2:A366,0),0),'2023'!A2:S2,,0)</f>
        <v>Justus</v>
      </c>
    </row>
    <row r="70" spans="1:11" x14ac:dyDescent="0.25">
      <c r="A70" s="270">
        <v>45134</v>
      </c>
      <c r="B70" s="210" t="s">
        <v>70</v>
      </c>
      <c r="C70" s="146" t="str" cm="1">
        <f t="array" ref="C70">_xlfn.XLOOKUP("POD 1",INDEX('2023'!A2:S366,MATCH(C65+3,'2023'!A2:A366,0),0),'2023'!A2:S2,,0)</f>
        <v>Campbell</v>
      </c>
      <c r="D70" s="146" t="str" cm="1">
        <f t="array" ref="D70">_xlfn.XLOOKUP("POD 2",INDEX('2023'!A2:S366,MATCH(C65+3,'2023'!A2:A366,0),0),'2023'!A2:S2,,0)</f>
        <v>Marment</v>
      </c>
      <c r="E70" s="146" t="str" cm="1">
        <f t="array" ref="E70">_xlfn.XLOOKUP("Outreach",INDEX('2023'!A2:S366,MATCH(C65+3,'2023'!A2:A366,0),0),'2023'!A2:S2,,0)</f>
        <v>Justus</v>
      </c>
      <c r="F70" s="154" t="str">
        <f>INDEX('2023'!A4:S369,MATCH(A70,'2023'!A4:A369,0),4)</f>
        <v>Gutierrez</v>
      </c>
      <c r="G70" s="212" t="str" cm="1">
        <f t="array" ref="G70">_xlfn.XLOOKUP("Back-up",INDEX('2023'!A2:S366,MATCH(C65+3,'2023'!A2:A366,0),0),'2023'!A2:S2,,0)</f>
        <v>Scott</v>
      </c>
    </row>
    <row r="71" spans="1:11" ht="15.75" thickBot="1" x14ac:dyDescent="0.3">
      <c r="A71" s="270">
        <v>45135</v>
      </c>
      <c r="B71" s="210" t="s">
        <v>71</v>
      </c>
      <c r="C71" s="146" t="str" cm="1">
        <f t="array" ref="C71">_xlfn.XLOOKUP("POD 1",INDEX('2023'!A2:S366,MATCH(C65+4,'2023'!A2:A366,0),0),'2023'!A2:S2,,0)</f>
        <v>Campbell</v>
      </c>
      <c r="D71" s="146" t="str" cm="1">
        <f t="array" ref="D71">_xlfn.XLOOKUP("POD 2",INDEX('2023'!A2:S366,MATCH(C65+4,'2023'!A2:A366,0),0),'2023'!A2:S2,,0)</f>
        <v>Marment</v>
      </c>
      <c r="E71" s="146" t="str" cm="1">
        <f t="array" ref="E71">_xlfn.XLOOKUP("Outreach",INDEX('2023'!A2:S366,MATCH(C65+4,'2023'!A2:A366,0),0),'2023'!A2:S2,,0)</f>
        <v>Masurkar</v>
      </c>
      <c r="F71" s="154" t="str">
        <f>INDEX('2023'!A5:S370,MATCH(A71,'2023'!A5:A370,0),4)</f>
        <v>Campbell</v>
      </c>
      <c r="G71" s="212" t="str" cm="1">
        <f t="array" ref="G71">_xlfn.XLOOKUP("Back-up",INDEX('2023'!A2:S366,MATCH(C65+4,'2023'!A2:A366,0),0),'2023'!A2:S2,,0)</f>
        <v>Gutierrez</v>
      </c>
    </row>
    <row r="72" spans="1:11" x14ac:dyDescent="0.25">
      <c r="A72" s="270">
        <v>45136</v>
      </c>
      <c r="B72" s="213" t="s">
        <v>72</v>
      </c>
      <c r="C72" s="200"/>
      <c r="D72" s="200"/>
      <c r="E72" s="200"/>
      <c r="F72" s="151" t="str">
        <f>INDEX('2023'!A6:S371,MATCH(A72,'2023'!A6:A371,0),4)</f>
        <v>Marment</v>
      </c>
      <c r="G72" s="214"/>
    </row>
    <row r="73" spans="1:11" ht="15.75" thickBot="1" x14ac:dyDescent="0.3">
      <c r="A73" s="270">
        <v>45137</v>
      </c>
      <c r="B73" s="215" t="s">
        <v>73</v>
      </c>
      <c r="C73" s="216"/>
      <c r="D73" s="216"/>
      <c r="E73" s="216"/>
      <c r="F73" s="217" t="str">
        <f>INDEX('2023'!A7:S372,MATCH(A73,'2023'!A7:A372,0),4)</f>
        <v>Marment</v>
      </c>
      <c r="G73" s="218"/>
    </row>
    <row r="74" spans="1:11" ht="16.5" thickTop="1" thickBot="1" x14ac:dyDescent="0.3">
      <c r="C74"/>
      <c r="D74"/>
      <c r="E74"/>
      <c r="F74"/>
      <c r="G74"/>
    </row>
    <row r="75" spans="1:11" ht="16.5" thickTop="1" thickBot="1" x14ac:dyDescent="0.3">
      <c r="A75" t="s">
        <v>4</v>
      </c>
      <c r="B75" s="202" t="s">
        <v>83</v>
      </c>
      <c r="C75" s="583">
        <f>C65+7</f>
        <v>45138</v>
      </c>
      <c r="D75" s="583"/>
      <c r="E75" s="203"/>
      <c r="F75" s="315"/>
      <c r="G75" s="205"/>
      <c r="I75" s="211"/>
      <c r="J75" s="272" t="s">
        <v>87</v>
      </c>
      <c r="K75" s="146" t="s">
        <v>17</v>
      </c>
    </row>
    <row r="76" spans="1:11" ht="15.75" thickBot="1" x14ac:dyDescent="0.3">
      <c r="A76" s="146">
        <f>INDEX('[1]2023'!A82:E445,MATCH(C75,'[1]2023'!A82:A445,0),5)</f>
        <v>4</v>
      </c>
      <c r="B76" s="206"/>
      <c r="C76" s="155" t="s">
        <v>19</v>
      </c>
      <c r="D76" s="155" t="s">
        <v>20</v>
      </c>
      <c r="E76" s="155" t="s">
        <v>22</v>
      </c>
      <c r="F76" s="156" t="s">
        <v>84</v>
      </c>
      <c r="G76" s="207" t="s">
        <v>21</v>
      </c>
      <c r="I76" s="313"/>
      <c r="J76" s="272" t="s">
        <v>26</v>
      </c>
      <c r="K76" s="146" t="s">
        <v>17</v>
      </c>
    </row>
    <row r="77" spans="1:11" x14ac:dyDescent="0.25">
      <c r="A77" s="270">
        <v>45138</v>
      </c>
      <c r="B77" s="208" t="s">
        <v>66</v>
      </c>
      <c r="C77" s="150" t="str" cm="1">
        <f t="array" ref="C77">_xlfn.XLOOKUP("POD 1",INDEX('2023'!A2:S366,MATCH(C75,'2023'!A2:A366,0),0),'2023'!A2:S2,,0)</f>
        <v>Landy</v>
      </c>
      <c r="D77" s="150" t="str" cm="1">
        <f t="array" ref="D77">_xlfn.XLOOKUP("POD 2",INDEX('2023'!A2:S366,MATCH(C75,'2023'!A2:A366,0),0),'2023'!A2:S2,,0)</f>
        <v>Masurkar</v>
      </c>
      <c r="E77" s="150" t="str" cm="1">
        <f t="array" ref="E77">_xlfn.XLOOKUP("Outreach",INDEX('2023'!A2:S366,MATCH(C75,'2023'!A2:A366,0),0),'2023'!A2:S2,,0)</f>
        <v>Justus</v>
      </c>
      <c r="F77" s="151" t="str">
        <f>INDEX('2023'!A1:S366,MATCH(A77,'2023'!A1:A366,0),4)</f>
        <v>Justus</v>
      </c>
      <c r="G77" s="209" t="str" cm="1">
        <f t="array" ref="G77">_xlfn.XLOOKUP("Back-up",INDEX('2023'!A2:S366,MATCH(C75,'2023'!A2:A366,0),0),'2023'!A2:S2,,0)</f>
        <v>Marment</v>
      </c>
      <c r="J77" s="272"/>
    </row>
    <row r="78" spans="1:11" x14ac:dyDescent="0.25">
      <c r="A78" s="270">
        <v>45139</v>
      </c>
      <c r="B78" s="210" t="s">
        <v>68</v>
      </c>
      <c r="C78" s="146" t="str" cm="1">
        <f t="array" ref="C78">_xlfn.XLOOKUP("POD 1",INDEX('2023'!A2:S366,MATCH(C75+1,'2023'!A2:A366,0),0),'2023'!A2:S2,,0)</f>
        <v>Landy</v>
      </c>
      <c r="D78" s="146" t="str" cm="1">
        <f t="array" ref="D78">_xlfn.XLOOKUP("POD 2",INDEX('2023'!A2:S366,MATCH(C75+1,'2023'!A2:A366,0),0),'2023'!A2:S2,,0)</f>
        <v>Masurkar</v>
      </c>
      <c r="E78" s="211" t="str" cm="1">
        <f t="array" ref="E78">_xlfn.XLOOKUP("Outreach/QF",INDEX('2023'!A2:S366,MATCH(C75+1,'2023'!A2:A366,0),0),'2023'!A2:S2,,0)</f>
        <v>Nagaraj</v>
      </c>
      <c r="F78" s="154" t="str">
        <f>INDEX('2023'!A2:S367,MATCH(A78,'2023'!A2:A367,0),4)</f>
        <v>Nagaraj</v>
      </c>
      <c r="G78" s="212" t="str" cm="1">
        <f t="array" ref="G78">_xlfn.XLOOKUP("Back-up",INDEX('2023'!A2:S366,MATCH(C75+1,'2023'!A2:A366,0),0),'2023'!A2:S2,,0)</f>
        <v>Justus</v>
      </c>
    </row>
    <row r="79" spans="1:11" x14ac:dyDescent="0.25">
      <c r="A79" s="270">
        <v>45140</v>
      </c>
      <c r="B79" s="210" t="s">
        <v>69</v>
      </c>
      <c r="C79" s="146" t="str" cm="1">
        <f t="array" ref="C79">_xlfn.XLOOKUP("POD 1",INDEX('2023'!A2:S366,MATCH(C75+2,'2023'!A2:A366,0),0),'2023'!A2:S2,,0)</f>
        <v>Garrett</v>
      </c>
      <c r="D79" s="146" t="str" cm="1">
        <f t="array" ref="D79">_xlfn.XLOOKUP("POD 2",INDEX('2023'!A2:S366,MATCH(C75+2,'2023'!A2:A366,0),0),'2023'!A2:S2,,0)</f>
        <v>Masurkar</v>
      </c>
      <c r="E79" s="146" t="str" cm="1">
        <f t="array" ref="E79">_xlfn.XLOOKUP("Outreach",INDEX('2023'!A2:S366,MATCH(C75+2,'2023'!A2:A366,0),0),'2023'!A2:S2,,0)</f>
        <v>Justus</v>
      </c>
      <c r="F79" s="154" t="str">
        <f>INDEX('2023'!A3:S368,MATCH(A79,'2023'!A3:A368,0),4)</f>
        <v>Garrett</v>
      </c>
      <c r="G79" s="212" t="e" cm="1">
        <f t="array" ref="G79">_xlfn.XLOOKUP("Back-up",INDEX('2023'!A2:S366,MATCH(C75+2,'2023'!A2:A366,0),0),'2023'!A2:S2,,0)</f>
        <v>#N/A</v>
      </c>
    </row>
    <row r="80" spans="1:11" x14ac:dyDescent="0.25">
      <c r="A80" s="270">
        <v>45141</v>
      </c>
      <c r="B80" s="210" t="s">
        <v>70</v>
      </c>
      <c r="C80" s="146" t="str" cm="1">
        <f t="array" ref="C80">_xlfn.XLOOKUP("POD 1",INDEX('2023'!A2:S366,MATCH(C75+3,'2023'!A2:A366,0),0),'2023'!A2:S2,,0)</f>
        <v>Garrett</v>
      </c>
      <c r="D80" s="146" t="str" cm="1">
        <f t="array" ref="D80">_xlfn.XLOOKUP("POD 2",INDEX('2023'!A2:S366,MATCH(C75+3,'2023'!A2:A366,0),0),'2023'!A2:S2,,0)</f>
        <v>Justus</v>
      </c>
      <c r="E80" s="146" t="str" cm="1">
        <f t="array" ref="E80">_xlfn.XLOOKUP("Outreach",INDEX('2023'!A2:S366,MATCH(C75+3,'2023'!A2:A366,0),0),'2023'!A2:S2,,0)</f>
        <v>Nagaraj</v>
      </c>
      <c r="F80" s="154" t="str">
        <f>INDEX('2023'!A4:S369,MATCH(A80,'2023'!A4:A369,0),4)</f>
        <v>Nagaraj</v>
      </c>
      <c r="G80" s="212" t="str" cm="1">
        <f t="array" ref="G80">_xlfn.XLOOKUP("Back-up",INDEX('2023'!A2:S366,MATCH(C75+3,'2023'!A2:A366,0),0),'2023'!A2:S2,,0)</f>
        <v>Marment</v>
      </c>
    </row>
    <row r="81" spans="1:10" ht="15.75" thickBot="1" x14ac:dyDescent="0.3">
      <c r="A81" s="270">
        <v>45142</v>
      </c>
      <c r="B81" s="210" t="s">
        <v>71</v>
      </c>
      <c r="C81" s="146" t="str" cm="1">
        <f t="array" ref="C81">_xlfn.XLOOKUP("POD 1",INDEX('2023'!A2:S366,MATCH(C75+4,'2023'!A2:A366,0),0),'2023'!A2:S2,,0)</f>
        <v>Garrett</v>
      </c>
      <c r="D81" s="146" t="str" cm="1">
        <f t="array" ref="D81">_xlfn.XLOOKUP("POD 2",INDEX('2023'!A2:S366,MATCH(C75+4,'2023'!A2:A366,0),0),'2023'!A2:S2,,0)</f>
        <v>Masurkar</v>
      </c>
      <c r="E81" s="146" t="str" cm="1">
        <f t="array" ref="E81">_xlfn.XLOOKUP("Outreach",INDEX('2023'!A2:S366,MATCH(C75+4,'2023'!A2:A366,0),0),'2023'!A2:S2,,0)</f>
        <v>Marment</v>
      </c>
      <c r="F81" s="154" t="str">
        <f>INDEX('2023'!A5:S370,MATCH(A81,'2023'!A5:A370,0),4)</f>
        <v>Marment</v>
      </c>
      <c r="G81" s="212" t="str" cm="1">
        <f t="array" ref="G81">_xlfn.XLOOKUP("Back-up",INDEX('2023'!A2:S366,MATCH(C75+4,'2023'!A2:A366,0),0),'2023'!A2:S2,,0)</f>
        <v>Nagaraj</v>
      </c>
    </row>
    <row r="82" spans="1:10" ht="15.75" thickBot="1" x14ac:dyDescent="0.3">
      <c r="A82" s="270">
        <v>45143</v>
      </c>
      <c r="B82" s="233" t="s">
        <v>72</v>
      </c>
      <c r="C82" s="234"/>
      <c r="D82" s="234"/>
      <c r="E82" s="234"/>
      <c r="F82" s="235" t="str">
        <f>INDEX('2023'!A6:S371,MATCH(A82,'2023'!A6:A371,0),4)</f>
        <v>Masurkar</v>
      </c>
      <c r="G82" s="236"/>
    </row>
    <row r="83" spans="1:10" ht="16.5" thickTop="1" thickBot="1" x14ac:dyDescent="0.3">
      <c r="A83" s="270">
        <v>45144</v>
      </c>
      <c r="B83" s="148" t="s">
        <v>73</v>
      </c>
      <c r="C83" s="162"/>
      <c r="D83" s="162"/>
      <c r="E83" s="162"/>
      <c r="F83" s="163" t="str">
        <f>INDEX('2023'!A7:S372,MATCH(A83,'2023'!A7:A372,0),4)</f>
        <v>Masurkar</v>
      </c>
      <c r="G83" s="164"/>
    </row>
    <row r="85" spans="1:10" x14ac:dyDescent="0.25">
      <c r="A85" s="560" t="s">
        <v>195</v>
      </c>
      <c r="B85" s="560"/>
      <c r="C85" s="560"/>
      <c r="D85" s="560"/>
      <c r="E85" s="560"/>
      <c r="F85" s="560"/>
      <c r="G85" s="560"/>
    </row>
    <row r="86" spans="1:10" ht="15.75" thickBot="1" x14ac:dyDescent="0.3">
      <c r="A86" s="560"/>
      <c r="B86" s="560"/>
      <c r="C86" s="560"/>
      <c r="D86" s="560"/>
      <c r="E86" s="560"/>
      <c r="F86" s="560"/>
      <c r="G86" s="560"/>
    </row>
    <row r="87" spans="1:10" ht="16.5" thickTop="1" thickBot="1" x14ac:dyDescent="0.3">
      <c r="A87" s="267" t="s">
        <v>4</v>
      </c>
      <c r="B87" s="202" t="s">
        <v>83</v>
      </c>
      <c r="C87" s="583">
        <f>C75+7</f>
        <v>45145</v>
      </c>
      <c r="D87" s="583"/>
      <c r="E87" s="203"/>
      <c r="F87" s="203"/>
      <c r="G87" s="205"/>
      <c r="I87" s="146"/>
      <c r="J87" s="272"/>
    </row>
    <row r="88" spans="1:10" ht="15.75" thickBot="1" x14ac:dyDescent="0.3">
      <c r="A88" s="146">
        <f>INDEX('[1]2023'!A92:E455,MATCH(C87,'[1]2023'!A92:A455,0),5)</f>
        <v>1</v>
      </c>
      <c r="B88" s="206"/>
      <c r="C88" s="155" t="s">
        <v>19</v>
      </c>
      <c r="D88" s="155" t="s">
        <v>20</v>
      </c>
      <c r="E88" s="155" t="s">
        <v>22</v>
      </c>
      <c r="F88" s="156" t="s">
        <v>84</v>
      </c>
      <c r="G88" s="207" t="s">
        <v>21</v>
      </c>
      <c r="I88" s="313"/>
      <c r="J88" s="272" t="s">
        <v>26</v>
      </c>
    </row>
    <row r="89" spans="1:10" x14ac:dyDescent="0.25">
      <c r="A89" s="270">
        <v>45145</v>
      </c>
      <c r="B89" s="208" t="s">
        <v>66</v>
      </c>
      <c r="C89" s="150" t="str" cm="1">
        <f t="array" ref="C89">_xlfn.XLOOKUP("POD 1",INDEX('2023'!A2:S366,MATCH(C87,'2023'!A2:A366,0),0),'2023'!A2:S2,,0)</f>
        <v>Campbell</v>
      </c>
      <c r="D89" s="150" t="str" cm="1">
        <f t="array" ref="D89">_xlfn.XLOOKUP("POD 2",INDEX('2023'!A2:S366,MATCH(C87,'2023'!A2:A366,0),0),'2023'!A2:S2,,0)</f>
        <v>Gutierrez</v>
      </c>
      <c r="E89" s="150" t="str" cm="1">
        <f t="array" ref="E89">_xlfn.XLOOKUP("Outreach",INDEX('2023'!A2:S366,MATCH(C87,'2023'!A2:A366,0),0),'2023'!A2:S2,,0)</f>
        <v>Nagaraj</v>
      </c>
      <c r="F89" s="151" t="str">
        <f>INDEX('2023'!A1:S366,MATCH(A89,'2023'!A1:A366,0),4)</f>
        <v>Nagaraj</v>
      </c>
      <c r="G89" s="209" t="str" cm="1">
        <f t="array" ref="G89">_xlfn.XLOOKUP("Back-up",INDEX('2023'!A2:S366,MATCH(C87,'2023'!A2:A366,0),0),'2023'!A2:S2,,0)</f>
        <v>Marment</v>
      </c>
      <c r="J89" s="272"/>
    </row>
    <row r="90" spans="1:10" x14ac:dyDescent="0.25">
      <c r="A90" s="270">
        <v>45146</v>
      </c>
      <c r="B90" s="210" t="s">
        <v>68</v>
      </c>
      <c r="C90" s="146" t="str" cm="1">
        <f t="array" ref="C90">_xlfn.XLOOKUP("POD 1",INDEX('2023'!A2:S366,MATCH(C87+1,'2023'!A2:A366,0),0),'2023'!A2:S2,,0)</f>
        <v>Grosso</v>
      </c>
      <c r="D90" s="146" t="str" cm="1">
        <f t="array" ref="D90">_xlfn.XLOOKUP("POD 2",INDEX('2023'!A2:S366,MATCH(C87+1,'2023'!A2:A366,0),0),'2023'!A2:S2,,0)</f>
        <v>Gutierrez</v>
      </c>
      <c r="E90" s="146" t="str" cm="1">
        <f t="array" ref="E90">_xlfn.XLOOKUP("Outreach",INDEX('2023'!A2:S366,MATCH(C87+1,'2023'!A2:A366,0),0),'2023'!A2:S2,,0)</f>
        <v>Justus</v>
      </c>
      <c r="F90" s="154" t="str">
        <f>INDEX('2023'!A2:S367,MATCH(A90,'2023'!A2:A367,0),4)</f>
        <v>Justus</v>
      </c>
      <c r="G90" s="212" t="str" cm="1">
        <f t="array" ref="G90">_xlfn.XLOOKUP("Back-up",INDEX('2023'!A2:S366,MATCH(C87+1,'2023'!A2:A366,0),0),'2023'!A2:S2,,0)</f>
        <v>Marment</v>
      </c>
    </row>
    <row r="91" spans="1:10" x14ac:dyDescent="0.25">
      <c r="A91" s="270">
        <v>45147</v>
      </c>
      <c r="B91" s="210" t="s">
        <v>69</v>
      </c>
      <c r="C91" s="146" t="str" cm="1">
        <f t="array" ref="C91">_xlfn.XLOOKUP("POD 1",INDEX('2023'!A2:S366,MATCH(C87+2,'2023'!A2:A366,0),0),'2023'!A2:S2,,0)</f>
        <v>Grosso</v>
      </c>
      <c r="D91" s="146" t="str" cm="1">
        <f t="array" ref="D91">_xlfn.XLOOKUP("POD 2",INDEX('2023'!A2:S366,MATCH(C87+2,'2023'!A2:A366,0),0),'2023'!A2:S2,,0)</f>
        <v>Gutierrez</v>
      </c>
      <c r="E91" s="146" t="str" cm="1">
        <f t="array" ref="E91">_xlfn.XLOOKUP("Outreach",INDEX('2023'!A2:S366,MATCH(C87+2,'2023'!A2:A366,0),0),'2023'!A2:S2,,0)</f>
        <v>Landy</v>
      </c>
      <c r="F91" s="154" t="str">
        <f>INDEX('2023'!A3:S368,MATCH(A91,'2023'!A3:A368,0),4)</f>
        <v>Landy</v>
      </c>
      <c r="G91" s="212" t="str" cm="1">
        <f t="array" ref="G91">_xlfn.XLOOKUP("Back-up",INDEX('2023'!A2:S366,MATCH(C87+2,'2023'!A2:A366,0),0),'2023'!A2:S2,,0)</f>
        <v>Masurkar</v>
      </c>
    </row>
    <row r="92" spans="1:10" x14ac:dyDescent="0.25">
      <c r="A92" s="270">
        <v>45148</v>
      </c>
      <c r="B92" s="210" t="s">
        <v>70</v>
      </c>
      <c r="C92" s="146" t="str" cm="1">
        <f t="array" ref="C92">_xlfn.XLOOKUP("POD 1",INDEX('2023'!A2:S366,MATCH(C87+3,'2023'!A2:A366,0),0),'2023'!A2:S2,,0)</f>
        <v>Grosso</v>
      </c>
      <c r="D92" s="146" t="str" cm="1">
        <f t="array" ref="D92">_xlfn.XLOOKUP("POD 2",INDEX('2023'!A2:S366,MATCH(C87+3,'2023'!A2:A366,0),0),'2023'!A2:S2,,0)</f>
        <v>Justus</v>
      </c>
      <c r="E92" s="146" t="str" cm="1">
        <f t="array" ref="E92">_xlfn.XLOOKUP("Outreach",INDEX('2023'!A2:S366,MATCH(C87+3,'2023'!A2:A366,0),0),'2023'!A2:S2,,0)</f>
        <v>Nagaraj</v>
      </c>
      <c r="F92" s="154" t="str">
        <f>INDEX('2023'!A4:S369,MATCH(A92,'2023'!A4:A369,0),4)</f>
        <v>Nagaraj</v>
      </c>
      <c r="G92" s="212" t="str" cm="1">
        <f t="array" ref="G92">_xlfn.XLOOKUP("Back-up",INDEX('2023'!A2:S366,MATCH(C87+3,'2023'!A2:A366,0),0),'2023'!A2:S2,,0)</f>
        <v>Marment</v>
      </c>
    </row>
    <row r="93" spans="1:10" ht="15.75" thickBot="1" x14ac:dyDescent="0.3">
      <c r="A93" s="270">
        <v>45149</v>
      </c>
      <c r="B93" s="237" t="s">
        <v>71</v>
      </c>
      <c r="C93" s="159" t="str" cm="1">
        <f t="array" ref="C93">_xlfn.XLOOKUP("POD 1",INDEX('2023'!A2:S366,MATCH(C87+4,'2023'!A2:A366,0),0),'2023'!A2:S2,,0)</f>
        <v>Grosso</v>
      </c>
      <c r="D93" s="159" t="str" cm="1">
        <f t="array" ref="D93">_xlfn.XLOOKUP("POD 2",INDEX('2023'!A2:S366,MATCH(C87+4,'2023'!A2:A366,0),0),'2023'!A2:S2,,0)</f>
        <v>Gutierrez</v>
      </c>
      <c r="E93" s="159" t="str" cm="1">
        <f t="array" ref="E93">_xlfn.XLOOKUP("Outreach",INDEX('2023'!A2:S366,MATCH(C87+4,'2023'!A2:A366,0),0),'2023'!A2:S2,,0)</f>
        <v>Justus</v>
      </c>
      <c r="F93" s="160" t="str">
        <f>INDEX('2023'!A5:S370,MATCH(A93,'2023'!A5:A370,0),4)</f>
        <v>Justus</v>
      </c>
      <c r="G93" s="238" t="str" cm="1">
        <f t="array" ref="G93">_xlfn.XLOOKUP("Back-up",INDEX('2023'!A2:S366,MATCH(C87+4,'2023'!A2:A366,0),0),'2023'!A2:S2,,0)</f>
        <v>Campbell</v>
      </c>
    </row>
    <row r="94" spans="1:10" ht="15.75" thickTop="1" x14ac:dyDescent="0.25">
      <c r="A94" s="270">
        <v>45150</v>
      </c>
      <c r="B94" s="239" t="s">
        <v>72</v>
      </c>
      <c r="C94" s="240"/>
      <c r="D94" s="240"/>
      <c r="E94" s="240"/>
      <c r="F94" s="154" t="str">
        <f>INDEX('2023'!A6:S371,MATCH(A94,'2023'!A6:A371,0),4)</f>
        <v>Gutierrez</v>
      </c>
      <c r="G94" s="241"/>
    </row>
    <row r="95" spans="1:10" ht="15.75" thickBot="1" x14ac:dyDescent="0.3">
      <c r="A95" s="270">
        <v>45151</v>
      </c>
      <c r="B95" s="215" t="s">
        <v>73</v>
      </c>
      <c r="C95" s="216"/>
      <c r="D95" s="216"/>
      <c r="E95" s="216"/>
      <c r="F95" s="217" t="str">
        <f>INDEX('2023'!A7:S372,MATCH(A95,'2023'!A7:A372,0),4)</f>
        <v>Gutierrez</v>
      </c>
      <c r="G95" s="218"/>
    </row>
    <row r="96" spans="1:10" ht="16.5" thickTop="1" thickBot="1" x14ac:dyDescent="0.3"/>
    <row r="97" spans="1:11" ht="16.5" thickTop="1" thickBot="1" x14ac:dyDescent="0.3">
      <c r="A97" s="267" t="s">
        <v>4</v>
      </c>
      <c r="B97" s="202" t="s">
        <v>83</v>
      </c>
      <c r="C97" s="583">
        <f>C87+7</f>
        <v>45152</v>
      </c>
      <c r="D97" s="583"/>
      <c r="E97" s="203"/>
      <c r="F97" s="315"/>
      <c r="G97" s="205"/>
      <c r="I97" s="211"/>
      <c r="J97" s="272" t="s">
        <v>87</v>
      </c>
      <c r="K97" s="146" t="s">
        <v>12</v>
      </c>
    </row>
    <row r="98" spans="1:11" ht="15.75" thickBot="1" x14ac:dyDescent="0.3">
      <c r="A98" s="146">
        <f>INDEX('[1]2023'!A102:E465,MATCH(C97,'[1]2023'!A102:A465,0),5)</f>
        <v>2</v>
      </c>
      <c r="B98" s="206"/>
      <c r="C98" s="155" t="s">
        <v>19</v>
      </c>
      <c r="D98" s="155" t="s">
        <v>20</v>
      </c>
      <c r="E98" s="155" t="s">
        <v>22</v>
      </c>
      <c r="F98" s="156" t="s">
        <v>84</v>
      </c>
      <c r="G98" s="207" t="s">
        <v>21</v>
      </c>
      <c r="I98" s="313"/>
      <c r="J98" s="272" t="s">
        <v>26</v>
      </c>
    </row>
    <row r="99" spans="1:11" x14ac:dyDescent="0.25">
      <c r="A99" s="270">
        <v>45152</v>
      </c>
      <c r="B99" s="208" t="s">
        <v>66</v>
      </c>
      <c r="C99" s="165" t="str" cm="1">
        <f t="array" ref="C99">_xlfn.XLOOKUP("POD 1",INDEX('2023'!A2:S366,MATCH(C97,'2023'!A2:A366,0),0),'2023'!A2:S2,,0)</f>
        <v>Garrett</v>
      </c>
      <c r="D99" s="165" t="str" cm="1">
        <f t="array" ref="D99">_xlfn.XLOOKUP("POD 2",INDEX('2023'!A2:S366,MATCH(C97,'2023'!A2:A366,0),0),'2023'!A2:S2,,0)</f>
        <v>Landy</v>
      </c>
      <c r="E99" s="165" t="str" cm="1">
        <f t="array" ref="E99">_xlfn.XLOOKUP("Outreach",INDEX('2023'!A2:S366,MATCH(C97,'2023'!A2:A366,0),0),'2023'!A2:S2,,0)</f>
        <v>Grosso</v>
      </c>
      <c r="F99" s="166" t="str">
        <f>INDEX('2023'!A1:S366,MATCH(A99,'2023'!A1:A366,0),4)</f>
        <v>Grosso</v>
      </c>
      <c r="G99" s="242" t="str" cm="1">
        <f t="array" ref="G99">_xlfn.XLOOKUP("Back-up",INDEX('2023'!A2:S366,MATCH(C97,'2023'!A2:A366,0),0),'2023'!A2:S2,,0)</f>
        <v>Scott</v>
      </c>
      <c r="I99" s="314"/>
      <c r="J99" s="272" t="s">
        <v>25</v>
      </c>
      <c r="K99" s="146" t="s">
        <v>10</v>
      </c>
    </row>
    <row r="100" spans="1:11" x14ac:dyDescent="0.25">
      <c r="A100" s="270">
        <v>45153</v>
      </c>
      <c r="B100" s="210" t="s">
        <v>68</v>
      </c>
      <c r="C100" s="168" t="str" cm="1">
        <f t="array" ref="C100">_xlfn.XLOOKUP("POD 1",INDEX('2023'!A2:S366,MATCH(C97+1,'2023'!A2:A366,0),0),'2023'!A2:S2,,0)</f>
        <v>Justus</v>
      </c>
      <c r="D100" s="168" t="str" cm="1">
        <f t="array" ref="D100">_xlfn.XLOOKUP("POD 2",INDEX('2023'!A2:S366,MATCH(C97+1,'2023'!A2:A366,0),0),'2023'!A2:S2,,0)</f>
        <v>Landy</v>
      </c>
      <c r="E100" s="168" t="str" cm="1">
        <f t="array" ref="E100">_xlfn.XLOOKUP("Outreach",INDEX('2023'!A2:S366,MATCH(C97+1,'2023'!A2:A366,0),0),'2023'!A2:S2,,0)</f>
        <v>Moore</v>
      </c>
      <c r="F100" s="169" t="str">
        <f>INDEX('2023'!A2:S367,MATCH(A100,'2023'!A2:A367,0),4)</f>
        <v>Moore</v>
      </c>
      <c r="G100" s="321" t="str" cm="1">
        <f t="array" ref="G100">_xlfn.XLOOKUP("Back-up",INDEX('2023'!A2:S366,MATCH(C97+1,'2023'!A2:A366,0),0),'2023'!A2:S2,,0)</f>
        <v>Scott</v>
      </c>
    </row>
    <row r="101" spans="1:11" x14ac:dyDescent="0.25">
      <c r="A101" s="270">
        <v>45154</v>
      </c>
      <c r="B101" s="210" t="s">
        <v>69</v>
      </c>
      <c r="C101" s="168" t="str" cm="1">
        <f t="array" ref="C101">_xlfn.XLOOKUP("POD 1",INDEX('2023'!A2:S366,MATCH(C97+2,'2023'!A2:A366,0),0),'2023'!A2:S2,,0)</f>
        <v>Garrett</v>
      </c>
      <c r="D101" s="168" t="str" cm="1">
        <f t="array" ref="D101">_xlfn.XLOOKUP("POD 2",INDEX('2023'!A2:S366,MATCH(C97+2,'2023'!A2:A366,0),0),'2023'!A2:S2,,0)</f>
        <v>Landy</v>
      </c>
      <c r="E101" s="171" t="str" cm="1">
        <f t="array" ref="E101">_xlfn.XLOOKUP("Outreach/QF",INDEX('2023'!A2:S366,MATCH(C97+2,'2023'!A2:A366,0),0),'2023'!A2:S2,,0)</f>
        <v>Justus</v>
      </c>
      <c r="F101" s="169" t="str">
        <f>INDEX('2023'!A3:S368,MATCH(A101,'2023'!A3:A368,0),4)</f>
        <v>Justus</v>
      </c>
      <c r="G101" s="243" t="str" cm="1">
        <f t="array" ref="G101">_xlfn.XLOOKUP("Back-up",INDEX('2023'!A2:S366,MATCH(C97+2,'2023'!A2:A366,0),0),'2023'!A2:S2,,0)</f>
        <v>Moore</v>
      </c>
    </row>
    <row r="102" spans="1:11" x14ac:dyDescent="0.25">
      <c r="A102" s="270">
        <v>45155</v>
      </c>
      <c r="B102" s="210" t="s">
        <v>70</v>
      </c>
      <c r="C102" s="168" t="str" cm="1">
        <f t="array" ref="C102">_xlfn.XLOOKUP("POD 1",INDEX('2023'!A2:S366,MATCH(C97+3,'2023'!A2:A366,0),0),'2023'!A2:S2,,0)</f>
        <v>Garrett</v>
      </c>
      <c r="D102" s="168" t="str" cm="1">
        <f t="array" ref="D102">_xlfn.XLOOKUP("POD 2",INDEX('2023'!A2:S366,MATCH(C97+3,'2023'!A2:A366,0),0),'2023'!A2:S2,,0)</f>
        <v>Scott</v>
      </c>
      <c r="E102" s="168" t="str" cm="1">
        <f t="array" ref="E102">_xlfn.XLOOKUP("Outreach",INDEX('2023'!A2:S366,MATCH(C97+3,'2023'!A2:A366,0),0),'2023'!A2:S2,,0)</f>
        <v>Grosso</v>
      </c>
      <c r="F102" s="169" t="str">
        <f>INDEX('2023'!A4:S369,MATCH(A102,'2023'!A4:A369,0),4)</f>
        <v>Grosso</v>
      </c>
      <c r="G102" s="243" t="str" cm="1">
        <f t="array" ref="G102">_xlfn.XLOOKUP("Back-up",INDEX('2023'!A2:S366,MATCH(C97+3,'2023'!A2:A366,0),0),'2023'!A2:S2,,0)</f>
        <v>Landy</v>
      </c>
    </row>
    <row r="103" spans="1:11" ht="15.75" thickBot="1" x14ac:dyDescent="0.3">
      <c r="A103" s="270">
        <v>45156</v>
      </c>
      <c r="B103" s="237" t="s">
        <v>71</v>
      </c>
      <c r="C103" s="172" t="str" cm="1">
        <f t="array" ref="C103">_xlfn.XLOOKUP("POD 1",INDEX('2023'!A2:S366,MATCH(C97+4,'2023'!A2:A366,0),0),'2023'!A2:S2,,0)</f>
        <v>Garrett</v>
      </c>
      <c r="D103" s="172" t="str" cm="1">
        <f t="array" ref="D103">_xlfn.XLOOKUP("POD 2",INDEX('2023'!A2:S366,MATCH(C97+4,'2023'!A2:A366,0),0),'2023'!A2:S2,,0)</f>
        <v>Scott</v>
      </c>
      <c r="E103" s="172" t="str" cm="1">
        <f t="array" ref="E103">_xlfn.XLOOKUP("Outreach",INDEX('2023'!A2:S366,MATCH(C97+4,'2023'!A2:A366,0),0),'2023'!A2:S2,,0)</f>
        <v>Moore</v>
      </c>
      <c r="F103" s="173" t="str">
        <f>INDEX('2023'!A5:S370,MATCH(A103,'2023'!A5:A370,0),4)</f>
        <v>Moore</v>
      </c>
      <c r="G103" s="244" t="str" cm="1">
        <f t="array" ref="G103">_xlfn.XLOOKUP("Back-up",INDEX('2023'!A2:S366,MATCH(C97+4,'2023'!A2:A366,0),0),'2023'!A2:S2,,0)</f>
        <v>Nagaraj</v>
      </c>
    </row>
    <row r="104" spans="1:11" ht="15.75" thickTop="1" x14ac:dyDescent="0.25">
      <c r="A104" s="270">
        <v>45157</v>
      </c>
      <c r="B104" s="239" t="s">
        <v>72</v>
      </c>
      <c r="C104" s="175"/>
      <c r="D104" s="175"/>
      <c r="E104" s="175"/>
      <c r="F104" s="169" t="str">
        <f>INDEX('2023'!A6:S371,MATCH(A104,'2023'!A6:A371,0),4)</f>
        <v>Landy</v>
      </c>
      <c r="G104" s="245"/>
    </row>
    <row r="105" spans="1:11" ht="15.75" thickBot="1" x14ac:dyDescent="0.3">
      <c r="A105" s="270">
        <v>45158</v>
      </c>
      <c r="B105" s="215" t="s">
        <v>73</v>
      </c>
      <c r="C105" s="246"/>
      <c r="D105" s="246"/>
      <c r="E105" s="246"/>
      <c r="F105" s="247" t="str">
        <f>INDEX('2023'!A7:S372,MATCH(A105,'2023'!A7:A372,0),4)</f>
        <v>Scott</v>
      </c>
      <c r="G105" s="248"/>
    </row>
    <row r="106" spans="1:11" ht="16.5" thickTop="1" thickBot="1" x14ac:dyDescent="0.3"/>
    <row r="107" spans="1:11" ht="16.5" thickTop="1" thickBot="1" x14ac:dyDescent="0.3">
      <c r="A107" s="267" t="s">
        <v>4</v>
      </c>
      <c r="B107" s="202" t="s">
        <v>83</v>
      </c>
      <c r="C107" s="583">
        <f>C97+7</f>
        <v>45159</v>
      </c>
      <c r="D107" s="583"/>
      <c r="E107" s="203"/>
      <c r="F107" s="203"/>
      <c r="G107" s="205"/>
      <c r="I107" s="146"/>
      <c r="J107" s="272"/>
    </row>
    <row r="108" spans="1:11" ht="15.75" thickBot="1" x14ac:dyDescent="0.3">
      <c r="A108" s="146">
        <f>INDEX('[1]2023'!A112:E475,MATCH(C107,'[1]2023'!A112:A475,0),5)</f>
        <v>3</v>
      </c>
      <c r="B108" s="206"/>
      <c r="C108" s="155" t="s">
        <v>19</v>
      </c>
      <c r="D108" s="155" t="s">
        <v>20</v>
      </c>
      <c r="E108" s="155" t="s">
        <v>22</v>
      </c>
      <c r="F108" s="156" t="s">
        <v>84</v>
      </c>
      <c r="G108" s="207" t="s">
        <v>21</v>
      </c>
      <c r="I108" s="313"/>
      <c r="J108" s="272" t="s">
        <v>26</v>
      </c>
    </row>
    <row r="109" spans="1:11" x14ac:dyDescent="0.25">
      <c r="A109" s="270">
        <v>45159</v>
      </c>
      <c r="B109" s="208" t="s">
        <v>66</v>
      </c>
      <c r="C109" s="165" t="str" cm="1">
        <f t="array" ref="C109">_xlfn.XLOOKUP("POD 1",INDEX('2023'!A2:S366,MATCH(C107,'2023'!A2:A366,0),0),'2023'!A2:S2,,0)</f>
        <v>Gutierrez</v>
      </c>
      <c r="D109" s="165" t="str" cm="1">
        <f t="array" ref="D109">_xlfn.XLOOKUP("POD 2",INDEX('2023'!A2:S366,MATCH(C107,'2023'!A2:A366,0),0),'2023'!A2:S2,,0)</f>
        <v>Justus</v>
      </c>
      <c r="E109" s="165" t="str" cm="1">
        <f t="array" ref="E109">_xlfn.XLOOKUP("Outreach",INDEX('2023'!A2:S366,MATCH(C107,'2023'!A2:A366,0),0),'2023'!A2:S2,,0)</f>
        <v>Campbell</v>
      </c>
      <c r="F109" s="166" t="str">
        <f>INDEX('2023'!A1:S366,MATCH(A109,'2023'!A1:A366,0),4)</f>
        <v>Masurkar</v>
      </c>
      <c r="G109" s="242" t="str" cm="1">
        <f t="array" ref="G109">_xlfn.XLOOKUP("Back-up",INDEX('2023'!A2:S366,MATCH(C107,'2023'!A2:A366,0),0),'2023'!A2:S2,,0)</f>
        <v>Landy</v>
      </c>
      <c r="J109" s="272"/>
    </row>
    <row r="110" spans="1:11" x14ac:dyDescent="0.25">
      <c r="A110" s="270">
        <v>45160</v>
      </c>
      <c r="B110" s="210" t="s">
        <v>68</v>
      </c>
      <c r="C110" s="168" t="str" cm="1">
        <f t="array" ref="C110">_xlfn.XLOOKUP("POD 1",INDEX('2023'!A2:S366,MATCH(C107+1,'2023'!A2:A366,0),0),'2023'!A2:S2,,0)</f>
        <v>O'Donoghue</v>
      </c>
      <c r="D110" s="168" t="str" cm="1">
        <f t="array" ref="D110">_xlfn.XLOOKUP("POD 2",INDEX('2023'!A2:S366,MATCH(C107+1,'2023'!A2:A366,0),0),'2023'!A2:S2,,0)</f>
        <v>Justus</v>
      </c>
      <c r="E110" s="168" t="str" cm="1">
        <f t="array" ref="E110">_xlfn.XLOOKUP("Outreach",INDEX('2023'!A2:S366,MATCH(C107+1,'2023'!A2:A366,0),0),'2023'!A2:S2,,0)</f>
        <v>Campbell</v>
      </c>
      <c r="F110" s="169" t="str">
        <f>INDEX('2023'!A2:S367,MATCH(A110,'2023'!A2:A367,0),4)</f>
        <v>Campbell</v>
      </c>
      <c r="G110" s="243" t="str" cm="1">
        <f t="array" ref="G110">_xlfn.XLOOKUP("Back-up",INDEX('2023'!A2:S366,MATCH(C107+1,'2023'!A2:A366,0),0),'2023'!A2:S2,,0)</f>
        <v>Milford</v>
      </c>
    </row>
    <row r="111" spans="1:11" x14ac:dyDescent="0.25">
      <c r="A111" s="270">
        <v>45161</v>
      </c>
      <c r="B111" s="210" t="s">
        <v>69</v>
      </c>
      <c r="C111" s="168" t="str" cm="1">
        <f t="array" ref="C111">_xlfn.XLOOKUP("POD 1",INDEX('2023'!A2:S366,MATCH(C107+2,'2023'!A2:A366,0),0),'2023'!A2:S2,,0)</f>
        <v>Gutierrez</v>
      </c>
      <c r="D111" s="168" t="str" cm="1">
        <f t="array" ref="D111">_xlfn.XLOOKUP("POD 2",INDEX('2023'!A2:S366,MATCH(C107+2,'2023'!A2:A366,0),0),'2023'!A2:S2,,0)</f>
        <v>Campbell</v>
      </c>
      <c r="E111" s="168" t="str" cm="1">
        <f t="array" ref="E111">_xlfn.XLOOKUP("Outreach",INDEX('2023'!A2:S366,MATCH(C107+2,'2023'!A2:A366,0),0),'2023'!A2:S2,,0)</f>
        <v>O'Donoghue</v>
      </c>
      <c r="F111" s="169" t="str">
        <f>INDEX('2023'!A3:S368,MATCH(A111,'2023'!A3:A368,0),4)</f>
        <v>O'Donoghue</v>
      </c>
      <c r="G111" s="243" t="str" cm="1">
        <f t="array" ref="G111">_xlfn.XLOOKUP("Back-up",INDEX('2023'!A2:S366,MATCH(C107+2,'2023'!A2:A366,0),0),'2023'!A2:S2,,0)</f>
        <v>Scott</v>
      </c>
    </row>
    <row r="112" spans="1:11" x14ac:dyDescent="0.25">
      <c r="A112" s="270">
        <v>45162</v>
      </c>
      <c r="B112" s="210" t="s">
        <v>70</v>
      </c>
      <c r="C112" s="168" t="str" cm="1">
        <f t="array" ref="C112">_xlfn.XLOOKUP("POD 1",INDEX('2023'!A2:S366,MATCH(C107+3,'2023'!A2:A366,0),0),'2023'!A2:S2,,0)</f>
        <v>Gutierrez</v>
      </c>
      <c r="D112" s="168" t="str" cm="1">
        <f t="array" ref="D112">_xlfn.XLOOKUP("POD 2",INDEX('2023'!A2:S366,MATCH(C107+3,'2023'!A2:A366,0),0),'2023'!A2:S2,,0)</f>
        <v>Justus</v>
      </c>
      <c r="E112" s="168" t="str" cm="1">
        <f t="array" ref="E112">_xlfn.XLOOKUP("Outreach",INDEX('2023'!A2:S366,MATCH(C107+3,'2023'!A2:A366,0),0),'2023'!A2:S2,,0)</f>
        <v>Masurkar</v>
      </c>
      <c r="F112" s="169" t="str">
        <f>INDEX('2023'!A4:S369,MATCH(A112,'2023'!A4:A369,0),4)</f>
        <v>Masurkar</v>
      </c>
      <c r="G112" s="243" t="str" cm="1">
        <f t="array" ref="G112">_xlfn.XLOOKUP("Back-up",INDEX('2023'!A2:S366,MATCH(C107+3,'2023'!A2:A366,0),0),'2023'!A2:S2,,0)</f>
        <v>Scott</v>
      </c>
    </row>
    <row r="113" spans="1:11" ht="15.75" thickBot="1" x14ac:dyDescent="0.3">
      <c r="A113" s="270">
        <v>45163</v>
      </c>
      <c r="B113" s="237" t="s">
        <v>71</v>
      </c>
      <c r="C113" s="172" t="str" cm="1">
        <f t="array" ref="C113">_xlfn.XLOOKUP("POD 1",INDEX('2023'!A2:S366,MATCH(C107+4,'2023'!A2:A366,0),0),'2023'!A2:S2,,0)</f>
        <v>Gutierrez</v>
      </c>
      <c r="D113" s="172" t="str" cm="1">
        <f t="array" ref="D113">_xlfn.XLOOKUP("POD 2",INDEX('2023'!A2:S366,MATCH(C107+4,'2023'!A2:A366,0),0),'2023'!A2:S2,,0)</f>
        <v>Justus</v>
      </c>
      <c r="E113" s="172" t="str" cm="1">
        <f t="array" ref="E113">_xlfn.XLOOKUP("Outreach",INDEX('2023'!A2:S366,MATCH(C107+4,'2023'!A2:A366,0),0),'2023'!A2:S2,,0)</f>
        <v>Campbell</v>
      </c>
      <c r="F113" s="173" t="str">
        <f>INDEX('2023'!A5:S370,MATCH(A113,'2023'!A5:A370,0),4)</f>
        <v>Campbell</v>
      </c>
      <c r="G113" s="244" t="str" cm="1">
        <f t="array" ref="G113">_xlfn.XLOOKUP("Back-up",INDEX('2023'!A2:S366,MATCH(C107+4,'2023'!A2:A366,0),0),'2023'!A2:S2,,0)</f>
        <v>Milford</v>
      </c>
    </row>
    <row r="114" spans="1:11" ht="15.75" thickTop="1" x14ac:dyDescent="0.25">
      <c r="A114" s="270">
        <v>45164</v>
      </c>
      <c r="B114" s="239" t="s">
        <v>72</v>
      </c>
      <c r="C114" s="175"/>
      <c r="D114" s="175"/>
      <c r="E114" s="175"/>
      <c r="F114" s="169" t="str">
        <f>INDEX('2023'!A6:S371,MATCH(A114,'2023'!A6:A371,0),4)</f>
        <v>Justus</v>
      </c>
      <c r="G114" s="245"/>
    </row>
    <row r="115" spans="1:11" ht="15.75" thickBot="1" x14ac:dyDescent="0.3">
      <c r="A115" s="270">
        <v>45165</v>
      </c>
      <c r="B115" s="215" t="s">
        <v>73</v>
      </c>
      <c r="C115" s="246"/>
      <c r="D115" s="246"/>
      <c r="E115" s="246"/>
      <c r="F115" s="247" t="str">
        <f>INDEX('2023'!A7:S372,MATCH(A115,'2023'!A7:A372,0),4)</f>
        <v>Justus</v>
      </c>
      <c r="G115" s="248"/>
    </row>
    <row r="116" spans="1:11" ht="16.5" thickTop="1" thickBot="1" x14ac:dyDescent="0.3"/>
    <row r="117" spans="1:11" ht="16.5" thickTop="1" thickBot="1" x14ac:dyDescent="0.3">
      <c r="A117" s="267" t="s">
        <v>4</v>
      </c>
      <c r="B117" s="202" t="s">
        <v>83</v>
      </c>
      <c r="C117" s="583">
        <f>C107+7</f>
        <v>45166</v>
      </c>
      <c r="D117" s="583"/>
      <c r="E117" s="203"/>
      <c r="F117" s="315"/>
      <c r="G117" s="205"/>
      <c r="I117" s="211"/>
      <c r="J117" s="272" t="s">
        <v>87</v>
      </c>
      <c r="K117" s="146" t="s">
        <v>17</v>
      </c>
    </row>
    <row r="118" spans="1:11" ht="15.75" thickBot="1" x14ac:dyDescent="0.3">
      <c r="A118" s="146">
        <f>INDEX('[1]2023'!A122:E485,MATCH(C117,'[1]2023'!A122:A485,0),5)</f>
        <v>4</v>
      </c>
      <c r="B118" s="206"/>
      <c r="C118" s="155" t="s">
        <v>19</v>
      </c>
      <c r="D118" s="155" t="s">
        <v>20</v>
      </c>
      <c r="E118" s="155" t="s">
        <v>22</v>
      </c>
      <c r="F118" s="156" t="s">
        <v>84</v>
      </c>
      <c r="G118" s="207" t="s">
        <v>21</v>
      </c>
      <c r="I118" s="313"/>
      <c r="J118" s="272" t="s">
        <v>26</v>
      </c>
    </row>
    <row r="119" spans="1:11" x14ac:dyDescent="0.25">
      <c r="A119" s="270">
        <v>45166</v>
      </c>
      <c r="B119" s="208" t="s">
        <v>66</v>
      </c>
      <c r="C119" s="165" t="str" cm="1">
        <f t="array" ref="C119">_xlfn.XLOOKUP("POD 1",INDEX('2023'!A2:S366,MATCH(C117,'2023'!A2:A366,0),0),'2023'!A2:S2,,0)</f>
        <v>Landy</v>
      </c>
      <c r="D119" s="165" t="str" cm="1">
        <f t="array" ref="D119">_xlfn.XLOOKUP("POD 2",INDEX('2023'!A2:S366,MATCH(C117,'2023'!A2:A366,0),0),'2023'!A2:S2,,0)</f>
        <v>Marment</v>
      </c>
      <c r="E119" s="165" t="str" cm="1">
        <f t="array" ref="E119">_xlfn.XLOOKUP("Outreach",INDEX('2023'!A2:S366,MATCH(C117,'2023'!A2:A366,0),0),'2023'!A2:S2,,0)</f>
        <v>Milford</v>
      </c>
      <c r="F119" s="166" t="str">
        <f>INDEX('2023'!A1:S366,MATCH(A119,'2023'!A1:A366,0),4)</f>
        <v>Milford</v>
      </c>
      <c r="G119" s="242" t="str" cm="1">
        <f t="array" ref="G119">_xlfn.XLOOKUP("Back-up",INDEX('2023'!A2:S366,MATCH(C117,'2023'!A2:A366,0),0),'2023'!A2:S2,,0)</f>
        <v>Garrett</v>
      </c>
      <c r="J119" s="272"/>
    </row>
    <row r="120" spans="1:11" x14ac:dyDescent="0.25">
      <c r="A120" s="270">
        <v>45167</v>
      </c>
      <c r="B120" s="210" t="s">
        <v>68</v>
      </c>
      <c r="C120" s="168" t="str" cm="1">
        <f t="array" ref="C120">_xlfn.XLOOKUP("POD 1",INDEX('2023'!A2:S366,MATCH(C117+1,'2023'!A2:A366,0),0),'2023'!A2:S2,,0)</f>
        <v>Masurkar</v>
      </c>
      <c r="D120" s="168" t="str" cm="1">
        <f t="array" ref="D120">_xlfn.XLOOKUP("POD 2",INDEX('2023'!A2:S366,MATCH(C117+1,'2023'!A2:A366,0),0),'2023'!A2:S2,,0)</f>
        <v>Marment</v>
      </c>
      <c r="E120" s="171" t="str" cm="1">
        <f t="array" ref="E120">_xlfn.XLOOKUP("Outreach/QF",INDEX('2023'!A2:S366,MATCH(C117+1,'2023'!A2:A366,0),0),'2023'!A2:S2,,0)</f>
        <v>Nagaraj</v>
      </c>
      <c r="F120" s="169" t="str">
        <f>INDEX('2023'!A2:S367,MATCH(A120,'2023'!A2:A367,0),4)</f>
        <v>Nagaraj</v>
      </c>
      <c r="G120" s="243" t="str" cm="1">
        <f t="array" ref="G120">_xlfn.XLOOKUP("Back-up",INDEX('2023'!A2:S366,MATCH(C117+1,'2023'!A2:A366,0),0),'2023'!A2:S2,,0)</f>
        <v>Landy</v>
      </c>
    </row>
    <row r="121" spans="1:11" x14ac:dyDescent="0.25">
      <c r="A121" s="270">
        <v>45168</v>
      </c>
      <c r="B121" s="210" t="s">
        <v>69</v>
      </c>
      <c r="C121" s="168" t="str" cm="1">
        <f t="array" ref="C121">_xlfn.XLOOKUP("POD 1",INDEX('2023'!A2:S366,MATCH(C117+2,'2023'!A2:A366,0),0),'2023'!A2:S2,,0)</f>
        <v>Masurkar</v>
      </c>
      <c r="D121" s="168" t="str" cm="1">
        <f t="array" ref="D121">_xlfn.XLOOKUP("POD 2",INDEX('2023'!A2:S366,MATCH(C117+2,'2023'!A2:A366,0),0),'2023'!A2:S2,,0)</f>
        <v>Marment</v>
      </c>
      <c r="E121" s="168" t="str" cm="1">
        <f t="array" ref="E121">_xlfn.XLOOKUP("Outreach",INDEX('2023'!A2:S366,MATCH(C117+2,'2023'!A2:A366,0),0),'2023'!A2:S2,,0)</f>
        <v>Garrett</v>
      </c>
      <c r="F121" s="169" t="str">
        <f>INDEX('2023'!A3:S368,MATCH(A121,'2023'!A3:A368,0),4)</f>
        <v>Garrett</v>
      </c>
      <c r="G121" s="243" t="str" cm="1">
        <f t="array" ref="G121">_xlfn.XLOOKUP("Back-up",INDEX('2023'!A2:S366,MATCH(C117+2,'2023'!A2:A366,0),0),'2023'!A2:S2,,0)</f>
        <v>Justus</v>
      </c>
    </row>
    <row r="122" spans="1:11" x14ac:dyDescent="0.25">
      <c r="A122" s="270">
        <v>45169</v>
      </c>
      <c r="B122" s="210" t="s">
        <v>70</v>
      </c>
      <c r="C122" s="168" t="str" cm="1">
        <f t="array" ref="C122">_xlfn.XLOOKUP("POD 1",INDEX('2023'!A2:S366,MATCH(C117+3,'2023'!A2:A366,0),0),'2023'!A2:S2,,0)</f>
        <v>Masurkar</v>
      </c>
      <c r="D122" s="168" t="str" cm="1">
        <f t="array" ref="D122">_xlfn.XLOOKUP("POD 2",INDEX('2023'!A2:S366,MATCH(C117+3,'2023'!A2:A366,0),0),'2023'!A2:S2,,0)</f>
        <v>Nagaraj</v>
      </c>
      <c r="E122" s="168" t="str" cm="1">
        <f t="array" ref="E122">_xlfn.XLOOKUP("Outreach",INDEX('2023'!A2:S366,MATCH(C117+3,'2023'!A2:A366,0),0),'2023'!A2:S2,,0)</f>
        <v>Milford</v>
      </c>
      <c r="F122" s="169" t="str">
        <f>INDEX('2023'!A4:S369,MATCH(A122,'2023'!A4:A369,0),4)</f>
        <v>Milford</v>
      </c>
      <c r="G122" s="243" t="e" cm="1">
        <f t="array" ref="G122">_xlfn.XLOOKUP("Back-up",INDEX('2023'!A2:S366,MATCH(C117+3,'2023'!A2:A366,0),0),'2023'!A2:S2,,0)</f>
        <v>#N/A</v>
      </c>
    </row>
    <row r="123" spans="1:11" ht="15.75" thickBot="1" x14ac:dyDescent="0.3">
      <c r="A123" s="270">
        <v>45170</v>
      </c>
      <c r="B123" s="237" t="s">
        <v>71</v>
      </c>
      <c r="C123" s="172" t="str" cm="1">
        <f t="array" ref="C123">_xlfn.XLOOKUP("POD 1",INDEX('2023'!A2:S366,MATCH(C117+4,'2023'!A2:A366,0),0),'2023'!A2:S2,,0)</f>
        <v>Masurkar</v>
      </c>
      <c r="D123" s="172" t="str" cm="1">
        <f t="array" ref="D123">_xlfn.XLOOKUP("POD 2",INDEX('2023'!A2:S366,MATCH(C117+4,'2023'!A2:A366,0),0),'2023'!A2:S2,,0)</f>
        <v>Marment</v>
      </c>
      <c r="E123" s="172" t="str" cm="1">
        <f t="array" ref="E123">_xlfn.XLOOKUP("Outreach",INDEX('2023'!A2:S366,MATCH(C117+4,'2023'!A2:A366,0),0),'2023'!A2:S2,,0)</f>
        <v>Nagaraj</v>
      </c>
      <c r="F123" s="173" t="str">
        <f>INDEX('2023'!A5:S370,MATCH(A123,'2023'!A5:A370,0),4)</f>
        <v>Nagaraj</v>
      </c>
      <c r="G123" s="244" t="str" cm="1">
        <f t="array" ref="G123">_xlfn.XLOOKUP("Back-up",INDEX('2023'!A2:S366,MATCH(C117+4,'2023'!A2:A366,0),0),'2023'!A2:S2,,0)</f>
        <v>Garrett</v>
      </c>
    </row>
    <row r="124" spans="1:11" ht="15.75" thickTop="1" x14ac:dyDescent="0.25">
      <c r="A124" s="270">
        <v>45171</v>
      </c>
      <c r="B124" s="239" t="s">
        <v>72</v>
      </c>
      <c r="C124" s="175"/>
      <c r="D124" s="175"/>
      <c r="E124" s="175"/>
      <c r="F124" s="169" t="str">
        <f>INDEX('2023'!A6:S371,MATCH(A124,'2023'!A6:A371,0),4)</f>
        <v>Marment</v>
      </c>
      <c r="G124" s="245"/>
    </row>
    <row r="125" spans="1:11" ht="15.75" thickBot="1" x14ac:dyDescent="0.3">
      <c r="A125" s="270">
        <v>45172</v>
      </c>
      <c r="B125" s="215" t="s">
        <v>73</v>
      </c>
      <c r="C125" s="246"/>
      <c r="D125" s="246"/>
      <c r="E125" s="246"/>
      <c r="F125" s="247" t="str">
        <f>INDEX('2023'!A7:S372,MATCH(A125,'2023'!A7:A372,0),4)</f>
        <v>Marment</v>
      </c>
      <c r="G125" s="248"/>
    </row>
    <row r="126" spans="1:11" ht="15.75" thickTop="1" x14ac:dyDescent="0.25">
      <c r="C126"/>
      <c r="D126"/>
      <c r="E126"/>
      <c r="F126"/>
      <c r="G126"/>
    </row>
    <row r="127" spans="1:11" x14ac:dyDescent="0.25">
      <c r="A127" s="560" t="s">
        <v>196</v>
      </c>
      <c r="B127" s="560"/>
      <c r="C127" s="560"/>
      <c r="D127" s="560"/>
      <c r="E127" s="560"/>
      <c r="F127" s="560"/>
      <c r="G127" s="560"/>
    </row>
    <row r="128" spans="1:11" ht="15.75" thickBot="1" x14ac:dyDescent="0.3">
      <c r="A128" s="560"/>
      <c r="B128" s="560"/>
      <c r="C128" s="560"/>
      <c r="D128" s="560"/>
      <c r="E128" s="560"/>
      <c r="F128" s="560"/>
      <c r="G128" s="560"/>
    </row>
    <row r="129" spans="1:11" ht="16.5" thickTop="1" thickBot="1" x14ac:dyDescent="0.3">
      <c r="A129" s="267" t="s">
        <v>4</v>
      </c>
      <c r="B129" s="202" t="s">
        <v>83</v>
      </c>
      <c r="C129" s="583">
        <f>C117+7</f>
        <v>45173</v>
      </c>
      <c r="D129" s="583"/>
      <c r="E129" s="203"/>
      <c r="F129" s="204"/>
      <c r="G129" s="205"/>
      <c r="I129" s="146"/>
      <c r="J129" s="272"/>
    </row>
    <row r="130" spans="1:11" ht="15.75" thickBot="1" x14ac:dyDescent="0.3">
      <c r="A130" s="146">
        <f>INDEX('[1]2023'!A132:E495,MATCH(C129,'[1]2023'!A132:A495,0),5)</f>
        <v>1</v>
      </c>
      <c r="B130" s="206"/>
      <c r="C130" s="155" t="s">
        <v>19</v>
      </c>
      <c r="D130" s="155" t="s">
        <v>20</v>
      </c>
      <c r="E130" s="155" t="s">
        <v>22</v>
      </c>
      <c r="F130" s="156" t="s">
        <v>84</v>
      </c>
      <c r="G130" s="207" t="s">
        <v>21</v>
      </c>
      <c r="I130" s="313"/>
      <c r="J130" s="272" t="s">
        <v>26</v>
      </c>
    </row>
    <row r="131" spans="1:11" x14ac:dyDescent="0.25">
      <c r="A131" s="270">
        <v>45173</v>
      </c>
      <c r="B131" s="208" t="s">
        <v>66</v>
      </c>
      <c r="C131" s="165" t="str" cm="1">
        <f t="array" ref="C131">_xlfn.XLOOKUP("POD 1",INDEX('2023'!A2:S366,MATCH(C129,'2023'!A2:A366,0),0),'2023'!A2:S2,,0)</f>
        <v>Haggerty</v>
      </c>
      <c r="D131" s="165" t="str" cm="1">
        <f t="array" ref="D131">_xlfn.XLOOKUP("POD 2",INDEX('2023'!A2:S366,MATCH(C129,'2023'!A2:A366,0),0),'2023'!A2:S2,,0)</f>
        <v>Grosso</v>
      </c>
      <c r="E131" s="165" t="str" cm="1">
        <f t="array" ref="E131">_xlfn.XLOOKUP("Outreach",INDEX('2023'!A2:S366,MATCH(C129,'2023'!A2:A366,0),0),'2023'!A2:S2,,0)</f>
        <v>Masurkar</v>
      </c>
      <c r="F131" s="166" t="str">
        <f>INDEX('2023'!A1:S366,MATCH(A131,'2023'!A1:A366,0),4)</f>
        <v>Masurkar</v>
      </c>
      <c r="G131" s="242" t="str" cm="1">
        <f t="array" ref="G131">_xlfn.XLOOKUP("Back-up",INDEX('2023'!A2:S366,MATCH(C129,'2023'!A2:A366,0),0),'2023'!A2:S2,,0)</f>
        <v>Landy</v>
      </c>
      <c r="J131" s="272"/>
    </row>
    <row r="132" spans="1:11" x14ac:dyDescent="0.25">
      <c r="A132" s="270">
        <v>45174</v>
      </c>
      <c r="B132" s="210" t="s">
        <v>68</v>
      </c>
      <c r="C132" s="168" t="str" cm="1">
        <f t="array" ref="C132">_xlfn.XLOOKUP("POD 1",INDEX('2023'!A2:S366,MATCH(C129+1,'2023'!A2:A366,0),0),'2023'!A2:S2,,0)</f>
        <v>Landy</v>
      </c>
      <c r="D132" s="168" t="str" cm="1">
        <f t="array" ref="D132">_xlfn.XLOOKUP("POD 2",INDEX('2023'!A2:S366,MATCH(C129+1,'2023'!A2:A366,0),0),'2023'!A2:S2,,0)</f>
        <v>Grosso</v>
      </c>
      <c r="E132" s="168" t="str" cm="1">
        <f t="array" ref="E132">_xlfn.XLOOKUP("Outreach",INDEX('2023'!A2:S366,MATCH(C129+1,'2023'!A2:A366,0),0),'2023'!A2:S2,,0)</f>
        <v>Gutierrez</v>
      </c>
      <c r="F132" s="169" t="str">
        <f>INDEX('2023'!A2:S367,MATCH(A132,'2023'!A2:A367,0),4)</f>
        <v>Gutierrez</v>
      </c>
      <c r="G132" s="243" t="str" cm="1">
        <f t="array" ref="G132">_xlfn.XLOOKUP("Back-up",INDEX('2023'!A2:S366,MATCH(C129+1,'2023'!A2:A366,0),0),'2023'!A2:S2,,0)</f>
        <v>Campbell</v>
      </c>
    </row>
    <row r="133" spans="1:11" x14ac:dyDescent="0.25">
      <c r="A133" s="270">
        <v>45175</v>
      </c>
      <c r="B133" s="210" t="s">
        <v>69</v>
      </c>
      <c r="C133" s="168" t="str" cm="1">
        <f t="array" ref="C133">_xlfn.XLOOKUP("POD 1",INDEX('2023'!A2:S366,MATCH(C129+2,'2023'!A2:A366,0),0),'2023'!A2:S2,,0)</f>
        <v>Haggerty</v>
      </c>
      <c r="D133" s="168" t="str" cm="1">
        <f t="array" ref="D133">_xlfn.XLOOKUP("POD 2",INDEX('2023'!A2:S366,MATCH(C129+2,'2023'!A2:A366,0),0),'2023'!A2:S2,,0)</f>
        <v>Grosso</v>
      </c>
      <c r="E133" s="168" t="e" cm="1">
        <f t="array" ref="E133">_xlfn.XLOOKUP("Outreach",INDEX('2023'!A2:S366,MATCH(C129+2,'2023'!A2:A366,0),0),'2023'!A2:S2,,0)</f>
        <v>#N/A</v>
      </c>
      <c r="F133" s="169" t="str">
        <f>INDEX('2023'!A3:S368,MATCH(A133,'2023'!A3:A368,0),4)</f>
        <v>Campbell</v>
      </c>
      <c r="G133" s="243" t="str" cm="1">
        <f t="array" ref="G133">_xlfn.XLOOKUP("Back-up",INDEX('2023'!A2:S366,MATCH(C129+2,'2023'!A2:A366,0),0),'2023'!A2:S2,,0)</f>
        <v>Gutierrez</v>
      </c>
    </row>
    <row r="134" spans="1:11" x14ac:dyDescent="0.25">
      <c r="A134" s="270">
        <v>45176</v>
      </c>
      <c r="B134" s="210" t="s">
        <v>70</v>
      </c>
      <c r="C134" s="168" t="str" cm="1">
        <f t="array" ref="C134">_xlfn.XLOOKUP("POD 1",INDEX('2023'!A2:S366,MATCH(C129+3,'2023'!A2:A366,0),0),'2023'!A2:S2,,0)</f>
        <v>Haggerty</v>
      </c>
      <c r="D134" s="168" t="str" cm="1">
        <f t="array" ref="D134">_xlfn.XLOOKUP("POD 2",INDEX('2023'!A2:S366,MATCH(C129+3,'2023'!A2:A366,0),0),'2023'!A2:S2,,0)</f>
        <v>Gutierrez</v>
      </c>
      <c r="E134" s="168" t="str" cm="1">
        <f t="array" ref="E134">_xlfn.XLOOKUP("Outreach",INDEX('2023'!A2:S366,MATCH(C129+3,'2023'!A2:A366,0),0),'2023'!A2:S2,,0)</f>
        <v>Masurkar</v>
      </c>
      <c r="F134" s="169" t="str">
        <f>INDEX('2023'!A4:S369,MATCH(A134,'2023'!A4:A369,0),4)</f>
        <v>Masurkar</v>
      </c>
      <c r="G134" s="243" t="str" cm="1">
        <f t="array" ref="G134">_xlfn.XLOOKUP("Back-up",INDEX('2023'!A2:S366,MATCH(C129+3,'2023'!A2:A366,0),0),'2023'!A2:S2,,0)</f>
        <v>Justus</v>
      </c>
    </row>
    <row r="135" spans="1:11" ht="15.75" thickBot="1" x14ac:dyDescent="0.3">
      <c r="A135" s="270">
        <v>45177</v>
      </c>
      <c r="B135" s="237" t="s">
        <v>71</v>
      </c>
      <c r="C135" s="172" t="str" cm="1">
        <f t="array" ref="C135">_xlfn.XLOOKUP("POD 1",INDEX('2023'!A2:S366,MATCH(C129+4,'2023'!A2:A366,0),0),'2023'!A2:S2,,0)</f>
        <v>Haggerty</v>
      </c>
      <c r="D135" s="172" t="str" cm="1">
        <f t="array" ref="D135">_xlfn.XLOOKUP("POD 2",INDEX('2023'!A2:S366,MATCH(C129+4,'2023'!A2:A366,0),0),'2023'!A2:S2,,0)</f>
        <v>Grosso</v>
      </c>
      <c r="E135" s="172" t="str" cm="1">
        <f t="array" ref="E135">_xlfn.XLOOKUP("Outreach",INDEX('2023'!A2:S366,MATCH(C129+4,'2023'!A2:A366,0),0),'2023'!A2:S2,,0)</f>
        <v>Gutierrez</v>
      </c>
      <c r="F135" s="173" t="str">
        <f>INDEX('2023'!A5:S370,MATCH(A135,'2023'!A5:A370,0),4)</f>
        <v>Gutierrez</v>
      </c>
      <c r="G135" s="244" t="str" cm="1">
        <f t="array" ref="G135">_xlfn.XLOOKUP("Back-up",INDEX('2023'!A2:S366,MATCH(C129+4,'2023'!A2:A366,0),0),'2023'!A2:S2,,0)</f>
        <v>Campbell</v>
      </c>
    </row>
    <row r="136" spans="1:11" ht="15.75" thickTop="1" x14ac:dyDescent="0.25">
      <c r="A136" s="270">
        <v>45178</v>
      </c>
      <c r="B136" s="239" t="s">
        <v>72</v>
      </c>
      <c r="C136" s="175"/>
      <c r="D136" s="175"/>
      <c r="E136" s="175"/>
      <c r="F136" s="169" t="str">
        <f>INDEX('2023'!A6:S371,MATCH(A136,'2023'!A6:A371,0),4)</f>
        <v>Grosso</v>
      </c>
      <c r="G136" s="245"/>
    </row>
    <row r="137" spans="1:11" ht="15.75" thickBot="1" x14ac:dyDescent="0.3">
      <c r="A137" s="270">
        <v>45179</v>
      </c>
      <c r="B137" s="215" t="s">
        <v>73</v>
      </c>
      <c r="C137" s="246"/>
      <c r="D137" s="246"/>
      <c r="E137" s="246"/>
      <c r="F137" s="247" t="str">
        <f>INDEX('2023'!A7:S372,MATCH(A137,'2023'!A7:A372,0),4)</f>
        <v>Grosso</v>
      </c>
      <c r="G137" s="248"/>
    </row>
    <row r="138" spans="1:11" ht="16.5" thickTop="1" thickBot="1" x14ac:dyDescent="0.3"/>
    <row r="139" spans="1:11" ht="16.5" thickTop="1" thickBot="1" x14ac:dyDescent="0.3">
      <c r="A139" s="267" t="s">
        <v>4</v>
      </c>
      <c r="B139" s="202" t="s">
        <v>83</v>
      </c>
      <c r="C139" s="203"/>
      <c r="D139" s="265">
        <f>C129+7</f>
        <v>45180</v>
      </c>
      <c r="E139" s="203"/>
      <c r="F139" s="315"/>
      <c r="G139" s="205"/>
      <c r="I139" s="211"/>
      <c r="J139" s="272" t="s">
        <v>87</v>
      </c>
      <c r="K139" s="146" t="s">
        <v>10</v>
      </c>
    </row>
    <row r="140" spans="1:11" ht="15.75" thickBot="1" x14ac:dyDescent="0.3">
      <c r="A140" s="146">
        <f>INDEX('[1]2023'!A142:E505,MATCH(D139,'[1]2023'!A142:A505,0),5)</f>
        <v>2</v>
      </c>
      <c r="B140" s="206"/>
      <c r="C140" s="155" t="s">
        <v>19</v>
      </c>
      <c r="D140" s="155" t="s">
        <v>20</v>
      </c>
      <c r="E140" s="155" t="s">
        <v>22</v>
      </c>
      <c r="F140" s="156" t="s">
        <v>84</v>
      </c>
      <c r="G140" s="207" t="s">
        <v>21</v>
      </c>
      <c r="I140" s="313"/>
      <c r="J140" s="272" t="s">
        <v>26</v>
      </c>
    </row>
    <row r="141" spans="1:11" x14ac:dyDescent="0.25">
      <c r="A141" s="270">
        <v>45180</v>
      </c>
      <c r="B141" s="208" t="s">
        <v>66</v>
      </c>
      <c r="C141" s="165" t="str" cm="1">
        <f t="array" ref="C141">_xlfn.XLOOKUP("POD 1",INDEX('2023'!A2:S366,MATCH(D139,'2023'!A2:A366,0),0),'2023'!A2:S2,,0)</f>
        <v>Nagaraj</v>
      </c>
      <c r="D141" s="165" t="str" cm="1">
        <f t="array" ref="D141">_xlfn.XLOOKUP("POD 2",INDEX('2023'!A2:S366,MATCH(D139,'2023'!A2:A366,0),0),'2023'!A2:S2,,0)</f>
        <v>Garrett</v>
      </c>
      <c r="E141" s="165" t="str" cm="1">
        <f t="array" ref="E141">_xlfn.XLOOKUP("Outreach",INDEX('2023'!A2:S366,MATCH(D139,'2023'!A2:A366,0),0),'2023'!A2:S2,,0)</f>
        <v>Moore</v>
      </c>
      <c r="F141" s="166" t="str">
        <f>INDEX('2023'!A1:S366,MATCH(A141,'2023'!A1:A366,0),4)</f>
        <v>Moore</v>
      </c>
      <c r="G141" s="242" t="str" cm="1">
        <f t="array" ref="G141">_xlfn.XLOOKUP("Back-up",INDEX('2023'!A2:S366,MATCH(D139,'2023'!A2:A366,0),0),'2023'!A2:S2,,0)</f>
        <v>Scott</v>
      </c>
      <c r="J141" s="272"/>
    </row>
    <row r="142" spans="1:11" x14ac:dyDescent="0.25">
      <c r="A142" s="270">
        <v>45181</v>
      </c>
      <c r="B142" s="210" t="s">
        <v>68</v>
      </c>
      <c r="C142" s="168" t="str" cm="1">
        <f t="array" ref="C142">_xlfn.XLOOKUP("POD 1",INDEX('2023'!A2:S366,MATCH(D139+1,'2023'!A2:A366,0),0),'2023'!A2:S2,,0)</f>
        <v>Nagaraj</v>
      </c>
      <c r="D142" s="168" t="str" cm="1">
        <f t="array" ref="D142">_xlfn.XLOOKUP("POD 2",INDEX('2023'!A2:S366,MATCH(D139+1,'2023'!A2:A366,0),0),'2023'!A2:S2,,0)</f>
        <v>Garrett</v>
      </c>
      <c r="E142" s="168" t="str" cm="1">
        <f t="array" ref="E142">_xlfn.XLOOKUP("Outreach",INDEX('2023'!A2:S366,MATCH(D139+1,'2023'!A2:A366,0),0),'2023'!A2:S2,,0)</f>
        <v>Justus</v>
      </c>
      <c r="F142" s="169" t="str">
        <f>INDEX('2023'!A2:S367,MATCH(A142,'2023'!A2:A367,0),4)</f>
        <v>Justus</v>
      </c>
      <c r="G142" s="243" t="str" cm="1">
        <f t="array" ref="G142">_xlfn.XLOOKUP("Back-up",INDEX('2023'!A2:S366,MATCH(D139+1,'2023'!A2:A366,0),0),'2023'!A2:S2,,0)</f>
        <v>Haggerty</v>
      </c>
    </row>
    <row r="143" spans="1:11" x14ac:dyDescent="0.25">
      <c r="A143" s="270">
        <v>45182</v>
      </c>
      <c r="B143" s="210" t="s">
        <v>69</v>
      </c>
      <c r="C143" s="168" t="str" cm="1">
        <f t="array" ref="C143">_xlfn.XLOOKUP("POD 1",INDEX('2023'!A2:S366,MATCH(D139+2,'2023'!A2:A366,0),0),'2023'!A2:S2,,0)</f>
        <v>Nagaraj</v>
      </c>
      <c r="D143" s="168" t="str" cm="1">
        <f t="array" ref="D143">_xlfn.XLOOKUP("POD 2",INDEX('2023'!A2:S366,MATCH(D139+2,'2023'!A2:A366,0),0),'2023'!A2:S2,,0)</f>
        <v>Garrett</v>
      </c>
      <c r="E143" s="171" t="str" cm="1">
        <f t="array" ref="E143">_xlfn.XLOOKUP("Outreach/QF",INDEX('2023'!A2:S366,MATCH(D139+2,'2023'!A2:A366,0),0),'2023'!A2:S2,,0)</f>
        <v>Scott</v>
      </c>
      <c r="F143" s="169" t="str">
        <f>INDEX('2023'!A3:S368,MATCH(A143,'2023'!A3:A368,0),4)</f>
        <v>Scott</v>
      </c>
      <c r="G143" s="243" t="str" cm="1">
        <f t="array" ref="G143">_xlfn.XLOOKUP("Back-up",INDEX('2023'!A2:S366,MATCH(D139+2,'2023'!A2:A366,0),0),'2023'!A2:S2,,0)</f>
        <v>Haggerty</v>
      </c>
    </row>
    <row r="144" spans="1:11" x14ac:dyDescent="0.25">
      <c r="A144" s="270">
        <v>45183</v>
      </c>
      <c r="B144" s="210" t="s">
        <v>70</v>
      </c>
      <c r="C144" s="168" t="str" cm="1">
        <f t="array" ref="C144">_xlfn.XLOOKUP("POD 1",INDEX('2023'!A2:S366,MATCH(D139+3,'2023'!A2:A366,0),0),'2023'!A2:S2,,0)</f>
        <v>Scott</v>
      </c>
      <c r="D144" s="168" t="str" cm="1">
        <f t="array" ref="D144">_xlfn.XLOOKUP("POD 2",INDEX('2023'!A2:S366,MATCH(D139+3,'2023'!A2:A366,0),0),'2023'!A2:S2,,0)</f>
        <v>Justus</v>
      </c>
      <c r="E144" s="168" t="str" cm="1">
        <f t="array" ref="E144">_xlfn.XLOOKUP("Outreach",INDEX('2023'!A2:S366,MATCH(D139+3,'2023'!A2:A366,0),0),'2023'!A2:S2,,0)</f>
        <v>Moore</v>
      </c>
      <c r="F144" s="169" t="str">
        <f>INDEX('2023'!A4:S369,MATCH(A144,'2023'!A4:A369,0),4)</f>
        <v>Moore</v>
      </c>
      <c r="G144" s="243" t="str" cm="1">
        <f t="array" ref="G144">_xlfn.XLOOKUP("Back-up",INDEX('2023'!A2:S366,MATCH(D139+3,'2023'!A2:A366,0),0),'2023'!A2:S2,,0)</f>
        <v>Haggerty</v>
      </c>
    </row>
    <row r="145" spans="1:11" ht="15.75" thickBot="1" x14ac:dyDescent="0.3">
      <c r="A145" s="270">
        <v>45184</v>
      </c>
      <c r="B145" s="237" t="s">
        <v>71</v>
      </c>
      <c r="C145" s="172" t="str" cm="1">
        <f t="array" ref="C145">_xlfn.XLOOKUP("POD 1",INDEX('2023'!A2:S366,MATCH(D139+4,'2023'!A2:A366,0),0),'2023'!A2:S2,,0)</f>
        <v>Nagaraj</v>
      </c>
      <c r="D145" s="172" t="str" cm="1">
        <f t="array" ref="D145">_xlfn.XLOOKUP("POD 2",INDEX('2023'!A2:S366,MATCH(D139+4,'2023'!A2:A366,0),0),'2023'!A2:S2,,0)</f>
        <v>Garrett</v>
      </c>
      <c r="E145" s="172" t="str" cm="1">
        <f t="array" ref="E145">_xlfn.XLOOKUP("Outreach",INDEX('2023'!A2:S366,MATCH(D139+4,'2023'!A2:A366,0),0),'2023'!A2:S2,,0)</f>
        <v>Justus</v>
      </c>
      <c r="F145" s="173" t="str">
        <f>INDEX('2023'!A5:S370,MATCH(A145,'2023'!A5:A370,0),4)</f>
        <v>Justus</v>
      </c>
      <c r="G145" s="244" t="e" cm="1">
        <f t="array" ref="G145">_xlfn.XLOOKUP("Back-up",INDEX('2023'!A2:S366,MATCH(D139+4,'2023'!A2:A366,0),0),'2023'!A2:S2,,0)</f>
        <v>#N/A</v>
      </c>
    </row>
    <row r="146" spans="1:11" ht="15.75" thickTop="1" x14ac:dyDescent="0.25">
      <c r="A146" s="270">
        <v>45185</v>
      </c>
      <c r="B146" s="239" t="s">
        <v>72</v>
      </c>
      <c r="C146" s="175"/>
      <c r="D146" s="175"/>
      <c r="E146" s="175"/>
      <c r="F146" s="169" t="str">
        <f>INDEX('2023'!A6:S371,MATCH(A146,'2023'!A6:A371,0),4)</f>
        <v>Garrett</v>
      </c>
      <c r="G146" s="245"/>
    </row>
    <row r="147" spans="1:11" ht="15.75" thickBot="1" x14ac:dyDescent="0.3">
      <c r="A147" s="270">
        <v>45186</v>
      </c>
      <c r="B147" s="215" t="s">
        <v>73</v>
      </c>
      <c r="C147" s="246"/>
      <c r="D147" s="246"/>
      <c r="E147" s="246"/>
      <c r="F147" s="247" t="str">
        <f>INDEX('2023'!A7:S372,MATCH(A147,'2023'!A7:A372,0),4)</f>
        <v>Garrett</v>
      </c>
      <c r="G147" s="248"/>
    </row>
    <row r="148" spans="1:11" ht="16.5" thickTop="1" thickBot="1" x14ac:dyDescent="0.3"/>
    <row r="149" spans="1:11" ht="16.5" thickTop="1" thickBot="1" x14ac:dyDescent="0.3">
      <c r="A149" s="267" t="s">
        <v>4</v>
      </c>
      <c r="B149" s="202" t="s">
        <v>83</v>
      </c>
      <c r="C149" s="583">
        <f>D139+7</f>
        <v>45187</v>
      </c>
      <c r="D149" s="583"/>
      <c r="E149" s="203"/>
      <c r="F149" s="204"/>
      <c r="G149" s="205"/>
      <c r="I149" s="146"/>
      <c r="J149" s="272"/>
    </row>
    <row r="150" spans="1:11" ht="15.75" thickBot="1" x14ac:dyDescent="0.3">
      <c r="A150" s="146">
        <f>INDEX('[1]2023'!A152:E515,MATCH(C149,'[1]2023'!A152:A515,0),5)</f>
        <v>3</v>
      </c>
      <c r="B150" s="206"/>
      <c r="C150" s="155" t="s">
        <v>19</v>
      </c>
      <c r="D150" s="155" t="s">
        <v>20</v>
      </c>
      <c r="E150" s="155" t="s">
        <v>22</v>
      </c>
      <c r="F150" s="156" t="s">
        <v>84</v>
      </c>
      <c r="G150" s="207" t="s">
        <v>21</v>
      </c>
      <c r="I150" s="313"/>
      <c r="J150" s="272" t="s">
        <v>26</v>
      </c>
    </row>
    <row r="151" spans="1:11" x14ac:dyDescent="0.25">
      <c r="A151" s="270">
        <v>45187</v>
      </c>
      <c r="B151" s="208" t="s">
        <v>66</v>
      </c>
      <c r="C151" s="165" t="str" cm="1">
        <f t="array" ref="C151">_xlfn.XLOOKUP("POD 1",INDEX('2023'!A2:S366,MATCH(C149,'2023'!A2:A366,0),0),'2023'!A2:S2,,0)</f>
        <v>Gutierrez</v>
      </c>
      <c r="D151" s="165" t="str" cm="1">
        <f t="array" ref="D151">_xlfn.XLOOKUP("POD 2",INDEX('2023'!A2:S366,MATCH(C149,'2023'!A2:A366,0),0),'2023'!A2:S2,,0)</f>
        <v>Milford</v>
      </c>
      <c r="E151" s="165" t="str" cm="1">
        <f t="array" ref="E151">_xlfn.XLOOKUP("Outreach",INDEX('2023'!A2:S366,MATCH(C149,'2023'!A2:A366,0),0),'2023'!A2:S2,,0)</f>
        <v>Masurkar</v>
      </c>
      <c r="F151" s="166" t="str">
        <f>INDEX('2023'!A1:S366,MATCH(A151,'2023'!A1:A366,0),4)</f>
        <v>Masurkar</v>
      </c>
      <c r="G151" s="242" t="str" cm="1">
        <f t="array" ref="G151">_xlfn.XLOOKUP("Back-up",INDEX('2023'!A2:S366,MATCH(C149,'2023'!A2:A366,0),0),'2023'!A2:S2,,0)</f>
        <v>Scott</v>
      </c>
      <c r="I151" s="314"/>
      <c r="J151" s="272" t="s">
        <v>25</v>
      </c>
      <c r="K151" s="146" t="s">
        <v>11</v>
      </c>
    </row>
    <row r="152" spans="1:11" x14ac:dyDescent="0.25">
      <c r="A152" s="270">
        <v>45188</v>
      </c>
      <c r="B152" s="210" t="s">
        <v>68</v>
      </c>
      <c r="C152" s="168" t="str" cm="1">
        <f t="array" ref="C152">_xlfn.XLOOKUP("POD 1",INDEX('2023'!A2:S366,MATCH(C149+1,'2023'!A2:A366,0),0),'2023'!A2:S2,,0)</f>
        <v>Justus</v>
      </c>
      <c r="D152" s="168" t="str" cm="1">
        <f t="array" ref="D152">_xlfn.XLOOKUP("POD 2",INDEX('2023'!A2:S366,MATCH(C149+1,'2023'!A2:A366,0),0),'2023'!A2:S2,,0)</f>
        <v>Milford</v>
      </c>
      <c r="E152" s="168" t="str" cm="1">
        <f t="array" ref="E152">_xlfn.XLOOKUP("Outreach",INDEX('2023'!A2:S366,MATCH(C149+1,'2023'!A2:A366,0),0),'2023'!A2:S2,,0)</f>
        <v>Haggerty</v>
      </c>
      <c r="F152" s="169" t="str">
        <f>INDEX('2023'!A2:S367,MATCH(A152,'2023'!A2:A367,0),4)</f>
        <v>Justus</v>
      </c>
      <c r="G152" s="243" t="e" cm="1">
        <f t="array" ref="G152">_xlfn.XLOOKUP("Back-up",INDEX('2023'!A2:S366,MATCH(C149+1,'2023'!A2:A366,0),0),'2023'!A2:S2,,0)</f>
        <v>#N/A</v>
      </c>
    </row>
    <row r="153" spans="1:11" x14ac:dyDescent="0.25">
      <c r="A153" s="270">
        <v>45189</v>
      </c>
      <c r="B153" s="210" t="s">
        <v>69</v>
      </c>
      <c r="C153" s="168" t="str" cm="1">
        <f t="array" ref="C153">_xlfn.XLOOKUP("POD 1",INDEX('2023'!A2:S366,MATCH(C149+2,'2023'!A2:A366,0),0),'2023'!A2:S2,,0)</f>
        <v>Gutierrez</v>
      </c>
      <c r="D153" s="168" t="str" cm="1">
        <f t="array" ref="D153">_xlfn.XLOOKUP("POD 2",INDEX('2023'!A2:S366,MATCH(C149+2,'2023'!A2:A366,0),0),'2023'!A2:S2,,0)</f>
        <v>Milford</v>
      </c>
      <c r="E153" s="168" t="str" cm="1">
        <f t="array" ref="E153">_xlfn.XLOOKUP("Outreach",INDEX('2023'!A2:S366,MATCH(C149+2,'2023'!A2:A366,0),0),'2023'!A2:S2,,0)</f>
        <v>Justus</v>
      </c>
      <c r="F153" s="169" t="str">
        <f>INDEX('2023'!A3:S368,MATCH(A153,'2023'!A3:A368,0),4)</f>
        <v>Gutierrez</v>
      </c>
      <c r="G153" s="243" t="str" cm="1">
        <f t="array" ref="G153">_xlfn.XLOOKUP("Back-up",INDEX('2023'!A2:S366,MATCH(C149+2,'2023'!A2:A366,0),0),'2023'!A2:S2,,0)</f>
        <v>Scott</v>
      </c>
    </row>
    <row r="154" spans="1:11" x14ac:dyDescent="0.25">
      <c r="A154" s="270">
        <v>45190</v>
      </c>
      <c r="B154" s="210" t="s">
        <v>70</v>
      </c>
      <c r="C154" s="168" t="str" cm="1">
        <f t="array" ref="C154">_xlfn.XLOOKUP("POD 1",INDEX('2023'!A2:S366,MATCH(C149+3,'2023'!A2:A366,0),0),'2023'!A2:S2,,0)</f>
        <v>Gutierrez</v>
      </c>
      <c r="D154" s="168" t="str" cm="1">
        <f t="array" ref="D154">_xlfn.XLOOKUP("POD 2",INDEX('2023'!A2:S366,MATCH(C149+3,'2023'!A2:A366,0),0),'2023'!A2:S2,,0)</f>
        <v>Haggerty</v>
      </c>
      <c r="E154" s="168" t="str" cm="1">
        <f t="array" ref="E154">_xlfn.XLOOKUP("Outreach",INDEX('2023'!A2:S366,MATCH(C149+3,'2023'!A2:A366,0),0),'2023'!A2:S2,,0)</f>
        <v>Masurkar</v>
      </c>
      <c r="F154" s="169" t="str">
        <f>INDEX('2023'!A4:S369,MATCH(A154,'2023'!A4:A369,0),4)</f>
        <v>Masurkar</v>
      </c>
      <c r="G154" s="243" t="str" cm="1">
        <f t="array" ref="G154">_xlfn.XLOOKUP("Back-up",INDEX('2023'!A2:S366,MATCH(C149+3,'2023'!A2:A366,0),0),'2023'!A2:S2,,0)</f>
        <v>Scott</v>
      </c>
    </row>
    <row r="155" spans="1:11" ht="15.75" thickBot="1" x14ac:dyDescent="0.3">
      <c r="A155" s="270">
        <v>45191</v>
      </c>
      <c r="B155" s="237" t="s">
        <v>71</v>
      </c>
      <c r="C155" s="172" t="str" cm="1">
        <f t="array" ref="C155">_xlfn.XLOOKUP("POD 1",INDEX('2023'!A2:S366,MATCH(C149+4,'2023'!A2:A366,0),0),'2023'!A2:S2,,0)</f>
        <v>Gutierrez</v>
      </c>
      <c r="D155" s="172" t="str" cm="1">
        <f t="array" ref="D155">_xlfn.XLOOKUP("POD 2",INDEX('2023'!A2:S366,MATCH(C149+4,'2023'!A2:A366,0),0),'2023'!A2:S2,,0)</f>
        <v>Milford</v>
      </c>
      <c r="E155" s="172" t="str" cm="1">
        <f t="array" ref="E155">_xlfn.XLOOKUP("Outreach",INDEX('2023'!A2:S366,MATCH(C149+4,'2023'!A2:A366,0),0),'2023'!A2:S2,,0)</f>
        <v>Campbell</v>
      </c>
      <c r="F155" s="173" t="str">
        <f>INDEX('2023'!A5:S370,MATCH(A155,'2023'!A5:A370,0),4)</f>
        <v>Campbell</v>
      </c>
      <c r="G155" s="244" t="str" cm="1">
        <f t="array" ref="G155">_xlfn.XLOOKUP("Back-up",INDEX('2023'!A2:S366,MATCH(C149+4,'2023'!A2:A366,0),0),'2023'!A2:S2,,0)</f>
        <v>Scott</v>
      </c>
    </row>
    <row r="156" spans="1:11" ht="15.75" thickTop="1" x14ac:dyDescent="0.25">
      <c r="A156" s="270">
        <v>45192</v>
      </c>
      <c r="B156" s="239" t="s">
        <v>72</v>
      </c>
      <c r="C156" s="175"/>
      <c r="D156" s="175"/>
      <c r="E156" s="175"/>
      <c r="F156" s="169" t="str">
        <f>INDEX('2023'!A6:S371,MATCH(A156,'2023'!A6:A371,0),4)</f>
        <v>Milford</v>
      </c>
      <c r="G156" s="245"/>
    </row>
    <row r="157" spans="1:11" ht="15.75" thickBot="1" x14ac:dyDescent="0.3">
      <c r="A157" s="270">
        <v>45193</v>
      </c>
      <c r="B157" s="215" t="s">
        <v>73</v>
      </c>
      <c r="C157" s="246"/>
      <c r="D157" s="246"/>
      <c r="E157" s="246"/>
      <c r="F157" s="247" t="str">
        <f>INDEX('2023'!A7:S372,MATCH(A157,'2023'!A7:A372,0),4)</f>
        <v>Milford</v>
      </c>
      <c r="G157" s="248"/>
    </row>
    <row r="158" spans="1:11" ht="16.5" thickTop="1" thickBot="1" x14ac:dyDescent="0.3"/>
    <row r="159" spans="1:11" ht="16.5" thickTop="1" thickBot="1" x14ac:dyDescent="0.3">
      <c r="A159" s="267" t="s">
        <v>4</v>
      </c>
      <c r="B159" s="202" t="s">
        <v>83</v>
      </c>
      <c r="C159" s="583">
        <f>C149+7</f>
        <v>45194</v>
      </c>
      <c r="D159" s="583"/>
      <c r="E159" s="203"/>
      <c r="F159" s="315"/>
      <c r="G159" s="205"/>
      <c r="I159" s="211"/>
      <c r="J159" s="272" t="s">
        <v>87</v>
      </c>
      <c r="K159" s="146" t="s">
        <v>17</v>
      </c>
    </row>
    <row r="160" spans="1:11" ht="15.75" thickBot="1" x14ac:dyDescent="0.3">
      <c r="A160" s="146">
        <f>INDEX('[1]2023'!A162:E525,MATCH(C159,'[1]2023'!A162:A525,0),5)</f>
        <v>4</v>
      </c>
      <c r="B160" s="206"/>
      <c r="C160" s="155" t="s">
        <v>19</v>
      </c>
      <c r="D160" s="155" t="s">
        <v>20</v>
      </c>
      <c r="E160" s="155" t="s">
        <v>22</v>
      </c>
      <c r="F160" s="156" t="s">
        <v>84</v>
      </c>
      <c r="G160" s="207" t="s">
        <v>21</v>
      </c>
      <c r="I160" s="313"/>
      <c r="J160" s="272" t="s">
        <v>26</v>
      </c>
    </row>
    <row r="161" spans="1:10" x14ac:dyDescent="0.25">
      <c r="A161" s="270">
        <v>45194</v>
      </c>
      <c r="B161" s="208" t="s">
        <v>66</v>
      </c>
      <c r="C161" s="165" t="str" cm="1">
        <f t="array" ref="C161">_xlfn.XLOOKUP("POD 1",INDEX('2023'!A2:S366,MATCH(C159,'2023'!A2:A366,0),0),'2023'!A2:S2,,0)</f>
        <v>Marment</v>
      </c>
      <c r="D161" s="165" t="str" cm="1">
        <f t="array" ref="D161">_xlfn.XLOOKUP("POD 2",INDEX('2023'!A2:S366,MATCH(C159,'2023'!A2:A366,0),0),'2023'!A2:S2,,0)</f>
        <v>Haggerty</v>
      </c>
      <c r="E161" s="165" t="str" cm="1">
        <f t="array" ref="E161">_xlfn.XLOOKUP("Outreach",INDEX('2023'!A2:S366,MATCH(C159,'2023'!A2:A366,0),0),'2023'!A2:S2,,0)</f>
        <v>Garrett</v>
      </c>
      <c r="F161" s="166" t="str">
        <f>INDEX('2023'!A1:S366,MATCH(A161,'2023'!A1:A366,0),4)</f>
        <v>Garrett</v>
      </c>
      <c r="G161" s="242" t="str" cm="1">
        <f t="array" ref="G161">_xlfn.XLOOKUP("Back-up",INDEX('2023'!A2:S366,MATCH(C159,'2023'!A2:A366,0),0),'2023'!A2:S2,,0)</f>
        <v>Masurkar</v>
      </c>
      <c r="J161" s="272"/>
    </row>
    <row r="162" spans="1:10" x14ac:dyDescent="0.25">
      <c r="A162" s="270">
        <v>45195</v>
      </c>
      <c r="B162" s="210" t="s">
        <v>68</v>
      </c>
      <c r="C162" s="168" t="str" cm="1">
        <f t="array" ref="C162">_xlfn.XLOOKUP("POD 1",INDEX('2023'!A2:S366,MATCH(C159+1,'2023'!A2:A366,0),0),'2023'!A2:S2,,0)</f>
        <v>Masurkar</v>
      </c>
      <c r="D162" s="168" t="str" cm="1">
        <f t="array" ref="D162">_xlfn.XLOOKUP("POD 2",INDEX('2023'!A2:S366,MATCH(C159+1,'2023'!A2:A366,0),0),'2023'!A2:S2,,0)</f>
        <v>Haggerty</v>
      </c>
      <c r="E162" s="171" t="str" cm="1">
        <f t="array" ref="E162">_xlfn.XLOOKUP("Outreach/QF",INDEX('2023'!A2:S366,MATCH(C159+1,'2023'!A2:A366,0),0),'2023'!A2:S2,,0)</f>
        <v>Nagaraj</v>
      </c>
      <c r="F162" s="169" t="str">
        <f>INDEX('2023'!A2:S367,MATCH(A162,'2023'!A2:A367,0),4)</f>
        <v>Nagaraj</v>
      </c>
      <c r="G162" s="243" t="str" cm="1">
        <f t="array" ref="G162">_xlfn.XLOOKUP("Back-up",INDEX('2023'!A2:S366,MATCH(C159+1,'2023'!A2:A366,0),0),'2023'!A2:S2,,0)</f>
        <v>Landy</v>
      </c>
    </row>
    <row r="163" spans="1:10" x14ac:dyDescent="0.25">
      <c r="A163" s="270">
        <v>45196</v>
      </c>
      <c r="B163" s="210" t="s">
        <v>69</v>
      </c>
      <c r="C163" s="168" t="str" cm="1">
        <f t="array" ref="C163">_xlfn.XLOOKUP("POD 1",INDEX('2023'!A2:S366,MATCH(C159+2,'2023'!A2:A366,0),0),'2023'!A2:S2,,0)</f>
        <v>Marment</v>
      </c>
      <c r="D163" s="168" t="str" cm="1">
        <f t="array" ref="D163">_xlfn.XLOOKUP("POD 2",INDEX('2023'!A2:S366,MATCH(C159+2,'2023'!A2:A366,0),0),'2023'!A2:S2,,0)</f>
        <v>Haggerty</v>
      </c>
      <c r="E163" s="168" t="str" cm="1">
        <f t="array" ref="E163">_xlfn.XLOOKUP("Outreach",INDEX('2023'!A2:S366,MATCH(C159+2,'2023'!A2:A366,0),0),'2023'!A2:S2,,0)</f>
        <v>Masurkar</v>
      </c>
      <c r="F163" s="169" t="str">
        <f>INDEX('2023'!A3:S368,MATCH(A163,'2023'!A3:A368,0),4)</f>
        <v>Masurkar</v>
      </c>
      <c r="G163" s="243" t="str" cm="1">
        <f t="array" ref="G163">_xlfn.XLOOKUP("Back-up",INDEX('2023'!A2:S366,MATCH(C159+2,'2023'!A2:A366,0),0),'2023'!A2:S2,,0)</f>
        <v>Milford</v>
      </c>
    </row>
    <row r="164" spans="1:10" x14ac:dyDescent="0.25">
      <c r="A164" s="270">
        <v>45197</v>
      </c>
      <c r="B164" s="210" t="s">
        <v>70</v>
      </c>
      <c r="C164" s="168" t="str" cm="1">
        <f t="array" ref="C164">_xlfn.XLOOKUP("POD 1",INDEX('2023'!A2:S366,MATCH(C159+3,'2023'!A2:A366,0),0),'2023'!A2:S2,,0)</f>
        <v>Marment</v>
      </c>
      <c r="D164" s="168" t="str" cm="1">
        <f t="array" ref="D164">_xlfn.XLOOKUP("POD 2",INDEX('2023'!A2:S366,MATCH(C159+3,'2023'!A2:A366,0),0),'2023'!A2:S2,,0)</f>
        <v>Nagaraj</v>
      </c>
      <c r="E164" s="168" t="str" cm="1">
        <f t="array" ref="E164">_xlfn.XLOOKUP("Outreach",INDEX('2023'!A2:S366,MATCH(C159+3,'2023'!A2:A366,0),0),'2023'!A2:S2,,0)</f>
        <v>Garrett</v>
      </c>
      <c r="F164" s="169" t="str">
        <f>INDEX('2023'!A4:S369,MATCH(A164,'2023'!A4:A369,0),4)</f>
        <v>Nagaraj</v>
      </c>
      <c r="G164" s="243" t="str" cm="1">
        <f t="array" ref="G164">_xlfn.XLOOKUP("Back-up",INDEX('2023'!A2:S366,MATCH(C159+3,'2023'!A2:A366,0),0),'2023'!A2:S2,,0)</f>
        <v>Landy</v>
      </c>
    </row>
    <row r="165" spans="1:10" ht="15.75" thickBot="1" x14ac:dyDescent="0.3">
      <c r="A165" s="270">
        <v>45198</v>
      </c>
      <c r="B165" s="237" t="s">
        <v>71</v>
      </c>
      <c r="C165" s="172" t="str" cm="1">
        <f t="array" ref="C165">_xlfn.XLOOKUP("POD 1",INDEX('2023'!A2:S366,MATCH(C159+4,'2023'!A2:A366,0),0),'2023'!A2:S2,,0)</f>
        <v>Marment</v>
      </c>
      <c r="D165" s="172" t="str" cm="1">
        <f t="array" ref="D165">_xlfn.XLOOKUP("POD 2",INDEX('2023'!A2:S366,MATCH(C159+4,'2023'!A2:A366,0),0),'2023'!A2:S2,,0)</f>
        <v>Haggerty</v>
      </c>
      <c r="E165" s="172" t="str" cm="1">
        <f t="array" ref="E165">_xlfn.XLOOKUP("Outreach",INDEX('2023'!A2:S366,MATCH(C159+4,'2023'!A2:A366,0),0),'2023'!A2:S2,,0)</f>
        <v>Nagaraj</v>
      </c>
      <c r="F165" s="173" t="str">
        <f>INDEX('2023'!A5:S370,MATCH(A165,'2023'!A5:A370,0),4)</f>
        <v>Garrett</v>
      </c>
      <c r="G165" s="244" t="str" cm="1">
        <f t="array" ref="G165">_xlfn.XLOOKUP("Back-up",INDEX('2023'!A2:S366,MATCH(C159+4,'2023'!A2:A366,0),0),'2023'!A2:S2,,0)</f>
        <v>Milford</v>
      </c>
    </row>
    <row r="166" spans="1:10" ht="15.75" thickTop="1" x14ac:dyDescent="0.25">
      <c r="A166" s="270">
        <v>45199</v>
      </c>
      <c r="B166" s="239" t="s">
        <v>72</v>
      </c>
      <c r="C166" s="175"/>
      <c r="D166" s="175"/>
      <c r="E166" s="175"/>
      <c r="F166" s="169" t="str">
        <f>INDEX('2023'!A6:S371,MATCH(A166,'2023'!A6:A371,0),4)</f>
        <v>Haggerty</v>
      </c>
      <c r="G166" s="245"/>
    </row>
    <row r="167" spans="1:10" ht="15.75" thickBot="1" x14ac:dyDescent="0.3">
      <c r="A167" s="270">
        <v>45200</v>
      </c>
      <c r="B167" s="215" t="s">
        <v>73</v>
      </c>
      <c r="C167" s="246"/>
      <c r="D167" s="246"/>
      <c r="E167" s="246"/>
      <c r="F167" s="247" t="str">
        <f>INDEX('2023'!A7:S372,MATCH(A167,'2023'!A7:A372,0),4)</f>
        <v>Haggerty</v>
      </c>
      <c r="G167" s="248"/>
    </row>
    <row r="168" spans="1:10" ht="15.75" thickTop="1" x14ac:dyDescent="0.25">
      <c r="C168"/>
      <c r="D168"/>
      <c r="E168"/>
      <c r="F168"/>
      <c r="G168"/>
    </row>
    <row r="169" spans="1:10" x14ac:dyDescent="0.25">
      <c r="A169" s="560" t="s">
        <v>197</v>
      </c>
      <c r="B169" s="560"/>
      <c r="C169" s="560"/>
      <c r="D169" s="560"/>
      <c r="E169" s="560"/>
      <c r="F169" s="560"/>
      <c r="G169" s="560"/>
    </row>
    <row r="170" spans="1:10" ht="15.75" thickBot="1" x14ac:dyDescent="0.3">
      <c r="A170" s="560"/>
      <c r="B170" s="560"/>
      <c r="C170" s="560"/>
      <c r="D170" s="560"/>
      <c r="E170" s="560"/>
      <c r="F170" s="560"/>
      <c r="G170" s="560"/>
    </row>
    <row r="171" spans="1:10" ht="16.5" thickTop="1" thickBot="1" x14ac:dyDescent="0.3">
      <c r="A171" s="267" t="s">
        <v>4</v>
      </c>
      <c r="B171" s="202" t="s">
        <v>83</v>
      </c>
      <c r="C171" s="583">
        <f>C159+7</f>
        <v>45201</v>
      </c>
      <c r="D171" s="583"/>
      <c r="E171" s="203"/>
      <c r="F171" s="204"/>
      <c r="G171" s="205"/>
      <c r="I171" s="146"/>
      <c r="J171" s="272"/>
    </row>
    <row r="172" spans="1:10" ht="15.75" thickBot="1" x14ac:dyDescent="0.3">
      <c r="A172" s="146">
        <f>INDEX('[1]2023'!A172:E535,MATCH(C171,'[1]2023'!A172:A535,0),5)</f>
        <v>1</v>
      </c>
      <c r="B172" s="206"/>
      <c r="C172" s="155" t="s">
        <v>19</v>
      </c>
      <c r="D172" s="155" t="s">
        <v>20</v>
      </c>
      <c r="E172" s="155" t="s">
        <v>22</v>
      </c>
      <c r="F172" s="156" t="s">
        <v>84</v>
      </c>
      <c r="G172" s="207" t="s">
        <v>21</v>
      </c>
      <c r="I172" s="313"/>
      <c r="J172" s="272" t="s">
        <v>26</v>
      </c>
    </row>
    <row r="173" spans="1:10" x14ac:dyDescent="0.25">
      <c r="A173" s="270">
        <v>45201</v>
      </c>
      <c r="B173" s="208" t="s">
        <v>66</v>
      </c>
      <c r="C173" s="574" t="s">
        <v>85</v>
      </c>
      <c r="D173" s="575"/>
      <c r="E173" s="576"/>
      <c r="F173" s="166" t="str">
        <f>INDEX('2023'!A1:S366,MATCH(A173,'2023'!A1:A366,0),4)</f>
        <v>Masurkar</v>
      </c>
      <c r="G173" s="266"/>
      <c r="J173" s="272"/>
    </row>
    <row r="174" spans="1:10" x14ac:dyDescent="0.25">
      <c r="A174" s="270">
        <v>45202</v>
      </c>
      <c r="B174" s="210" t="s">
        <v>68</v>
      </c>
      <c r="C174" s="168" t="str" cm="1">
        <f t="array" ref="C174">_xlfn.XLOOKUP("POD 1",INDEX('2023'!A2:S366,MATCH(C171+1,'2023'!A2:A366,0),0),'2023'!A2:S2,,0)</f>
        <v>Grosso</v>
      </c>
      <c r="D174" s="168" t="str" cm="1">
        <f t="array" ref="D174">_xlfn.XLOOKUP("POD 2",INDEX('2023'!A2:S366,MATCH(C171+1,'2023'!A2:A366,0),0),'2023'!A2:S2,,0)</f>
        <v>Campbell</v>
      </c>
      <c r="E174" s="168" t="str" cm="1">
        <f t="array" ref="E174">_xlfn.XLOOKUP("Outreach",INDEX('2023'!A2:S366,MATCH(C171+1,'2023'!A2:A366,0),0),'2023'!A2:S2,,0)</f>
        <v>Gutierrez</v>
      </c>
      <c r="F174" s="169" t="str">
        <f>INDEX('2023'!A2:S367,MATCH(A174,'2023'!A2:A367,0),4)</f>
        <v>Gutierrez</v>
      </c>
      <c r="G174" s="243" t="str" cm="1">
        <f t="array" ref="G174">_xlfn.XLOOKUP("Back-up",INDEX('2023'!A2:S366,MATCH(C171+1,'2023'!A2:A366,0),0),'2023'!A2:S2,,0)</f>
        <v>Marment</v>
      </c>
    </row>
    <row r="175" spans="1:10" x14ac:dyDescent="0.25">
      <c r="A175" s="270">
        <v>45203</v>
      </c>
      <c r="B175" s="210" t="s">
        <v>69</v>
      </c>
      <c r="C175" s="168" t="str" cm="1">
        <f t="array" ref="C175">_xlfn.XLOOKUP("POD 1",INDEX('2023'!A2:S366,MATCH(C171+2,'2023'!A2:A366,0),0),'2023'!A2:S2,,0)</f>
        <v>Landy</v>
      </c>
      <c r="D175" s="168" t="str" cm="1">
        <f t="array" ref="D175">_xlfn.XLOOKUP("POD 2",INDEX('2023'!A2:S366,MATCH(C171+2,'2023'!A2:A366,0),0),'2023'!A2:S2,,0)</f>
        <v>Campbell</v>
      </c>
      <c r="E175" s="168" t="str" cm="1">
        <f t="array" ref="E175">_xlfn.XLOOKUP("Outreach",INDEX('2023'!A2:S366,MATCH(C171+2,'2023'!A2:A366,0),0),'2023'!A2:S2,,0)</f>
        <v>Justus</v>
      </c>
      <c r="F175" s="169" t="str">
        <f>INDEX('2023'!A3:S368,MATCH(A175,'2023'!A3:A368,0),4)</f>
        <v>Justus</v>
      </c>
      <c r="G175" s="243" t="str" cm="1">
        <f t="array" ref="G175">_xlfn.XLOOKUP("Back-up",INDEX('2023'!A2:S366,MATCH(C171+2,'2023'!A2:A366,0),0),'2023'!A2:S2,,0)</f>
        <v>Haggerty</v>
      </c>
    </row>
    <row r="176" spans="1:10" x14ac:dyDescent="0.25">
      <c r="A176" s="270">
        <v>45204</v>
      </c>
      <c r="B176" s="210" t="s">
        <v>70</v>
      </c>
      <c r="C176" s="168" t="str" cm="1">
        <f t="array" ref="C176">_xlfn.XLOOKUP("POD 1",INDEX('2023'!A2:S366,MATCH(C171+3,'2023'!A2:A366,0),0),'2023'!A2:S2,,0)</f>
        <v>Landy</v>
      </c>
      <c r="D176" s="168" t="str" cm="1">
        <f t="array" ref="D176">_xlfn.XLOOKUP("POD 2",INDEX('2023'!A2:S366,MATCH(C171+3,'2023'!A2:A366,0),0),'2023'!A2:S2,,0)</f>
        <v>Gutierrez</v>
      </c>
      <c r="E176" s="168" t="str" cm="1">
        <f t="array" ref="E176">_xlfn.XLOOKUP("Outreach",INDEX('2023'!A2:S366,MATCH(C171+3,'2023'!A2:A366,0),0),'2023'!A2:S2,,0)</f>
        <v>Masurkar</v>
      </c>
      <c r="F176" s="169" t="str">
        <f>INDEX('2023'!A4:S369,MATCH(A176,'2023'!A4:A369,0),4)</f>
        <v>Masurkar</v>
      </c>
      <c r="G176" s="243" t="str" cm="1">
        <f t="array" ref="G176">_xlfn.XLOOKUP("Back-up",INDEX('2023'!A2:S366,MATCH(C171+3,'2023'!A2:A366,0),0),'2023'!A2:S2,,0)</f>
        <v>Grosso</v>
      </c>
    </row>
    <row r="177" spans="1:11" ht="15.75" thickBot="1" x14ac:dyDescent="0.3">
      <c r="A177" s="270">
        <v>45205</v>
      </c>
      <c r="B177" s="237" t="s">
        <v>71</v>
      </c>
      <c r="C177" s="172" t="str" cm="1">
        <f t="array" ref="C177">_xlfn.XLOOKUP("POD 1",INDEX('2023'!A2:S366,MATCH(C171+4,'2023'!A2:A366,0),0),'2023'!A2:S2,,0)</f>
        <v>Landy</v>
      </c>
      <c r="D177" s="172" t="str" cm="1">
        <f t="array" ref="D177">_xlfn.XLOOKUP("POD 2",INDEX('2023'!A2:S366,MATCH(C171+4,'2023'!A2:A366,0),0),'2023'!A2:S2,,0)</f>
        <v>Campbell</v>
      </c>
      <c r="E177" s="172" t="str" cm="1">
        <f t="array" ref="E177">_xlfn.XLOOKUP("Outreach",INDEX('2023'!A2:S366,MATCH(C171+4,'2023'!A2:A366,0),0),'2023'!A2:S2,,0)</f>
        <v>Gutierrez</v>
      </c>
      <c r="F177" s="173" t="str">
        <f>INDEX('2023'!A5:S370,MATCH(A177,'2023'!A5:A370,0),4)</f>
        <v>Gutierrez</v>
      </c>
      <c r="G177" s="244" t="str" cm="1">
        <f t="array" ref="G177">_xlfn.XLOOKUP("Back-up",INDEX('2023'!A2:S366,MATCH(C171+4,'2023'!A2:A366,0),0),'2023'!A2:S2,,0)</f>
        <v>Haggerty</v>
      </c>
    </row>
    <row r="178" spans="1:11" ht="15.75" thickTop="1" x14ac:dyDescent="0.25">
      <c r="A178" s="270">
        <v>45206</v>
      </c>
      <c r="B178" s="239" t="s">
        <v>72</v>
      </c>
      <c r="C178" s="175"/>
      <c r="D178" s="175"/>
      <c r="E178" s="175"/>
      <c r="F178" s="169" t="str">
        <f>INDEX('2023'!A6:S371,MATCH(A178,'2023'!A6:A371,0),4)</f>
        <v>Campbell</v>
      </c>
      <c r="G178" s="245"/>
    </row>
    <row r="179" spans="1:11" ht="15.75" thickBot="1" x14ac:dyDescent="0.3">
      <c r="A179" s="270">
        <v>45207</v>
      </c>
      <c r="B179" s="215" t="s">
        <v>73</v>
      </c>
      <c r="C179" s="246"/>
      <c r="D179" s="246"/>
      <c r="E179" s="246"/>
      <c r="F179" s="247" t="str">
        <f>INDEX('2023'!A7:S372,MATCH(A179,'2023'!A7:A372,0),4)</f>
        <v>Campbell</v>
      </c>
      <c r="G179" s="248"/>
    </row>
    <row r="180" spans="1:11" ht="16.5" thickTop="1" thickBot="1" x14ac:dyDescent="0.3"/>
    <row r="181" spans="1:11" ht="16.5" thickTop="1" thickBot="1" x14ac:dyDescent="0.3">
      <c r="A181" s="267" t="s">
        <v>4</v>
      </c>
      <c r="B181" s="202" t="s">
        <v>83</v>
      </c>
      <c r="C181" s="583">
        <f>C171+7</f>
        <v>45208</v>
      </c>
      <c r="D181" s="583"/>
      <c r="E181" s="203"/>
      <c r="F181" s="315"/>
      <c r="G181" s="205"/>
      <c r="I181" s="211"/>
      <c r="J181" s="272" t="s">
        <v>87</v>
      </c>
      <c r="K181" s="146" t="s">
        <v>7</v>
      </c>
    </row>
    <row r="182" spans="1:11" ht="15.75" thickBot="1" x14ac:dyDescent="0.3">
      <c r="A182" s="146">
        <f>INDEX('[1]2023'!A182:E545,MATCH(C181,'[1]2023'!A182:A545,0),5)</f>
        <v>2</v>
      </c>
      <c r="B182" s="206"/>
      <c r="C182" s="155" t="s">
        <v>19</v>
      </c>
      <c r="D182" s="155" t="s">
        <v>20</v>
      </c>
      <c r="E182" s="155" t="s">
        <v>22</v>
      </c>
      <c r="F182" s="156" t="s">
        <v>84</v>
      </c>
      <c r="G182" s="207" t="s">
        <v>21</v>
      </c>
      <c r="I182" s="313"/>
      <c r="J182" s="272" t="s">
        <v>26</v>
      </c>
      <c r="K182" s="146" t="s">
        <v>9</v>
      </c>
    </row>
    <row r="183" spans="1:11" x14ac:dyDescent="0.25">
      <c r="A183" s="270">
        <v>45208</v>
      </c>
      <c r="B183" s="208" t="s">
        <v>66</v>
      </c>
      <c r="C183" s="165" t="str" cm="1">
        <f t="array" ref="C183">_xlfn.XLOOKUP("POD 1",INDEX('2023'!A2:S366,MATCH(C181,'2023'!A2:A366,0),0),'2023'!A2:S2,,0)</f>
        <v>Justus</v>
      </c>
      <c r="D183" s="165" t="str" cm="1">
        <f t="array" ref="D183">_xlfn.XLOOKUP("POD 2",INDEX('2023'!A2:S366,MATCH(C181,'2023'!A2:A366,0),0),'2023'!A2:S2,,0)</f>
        <v>Nagaraj</v>
      </c>
      <c r="E183" s="165" t="str" cm="1">
        <f t="array" ref="E183">_xlfn.XLOOKUP("Outreach",INDEX('2023'!A2:S366,MATCH(C181,'2023'!A2:A366,0),0),'2023'!A2:S2,,0)</f>
        <v>Haggerty</v>
      </c>
      <c r="F183" s="166" t="str">
        <f>INDEX('2023'!A1:S366,MATCH(A183,'2023'!A1:A366,0),4)</f>
        <v>Haggerty</v>
      </c>
      <c r="G183" s="242" t="str" cm="1">
        <f t="array" ref="G183">_xlfn.XLOOKUP("Back-up",INDEX('2023'!A2:S366,MATCH(C181,'2023'!A2:A366,0),0),'2023'!A2:S2,,0)</f>
        <v>Scott</v>
      </c>
      <c r="J183" s="272"/>
    </row>
    <row r="184" spans="1:11" x14ac:dyDescent="0.25">
      <c r="A184" s="270">
        <v>45209</v>
      </c>
      <c r="B184" s="210" t="s">
        <v>68</v>
      </c>
      <c r="C184" s="168" t="str" cm="1">
        <f t="array" ref="C184">_xlfn.XLOOKUP("POD 1",INDEX('2023'!A2:S366,MATCH(C181+1,'2023'!A2:A366,0),0),'2023'!A2:S2,,0)</f>
        <v>Grosso</v>
      </c>
      <c r="D184" s="168" t="str" cm="1">
        <f t="array" ref="D184">_xlfn.XLOOKUP("POD 2",INDEX('2023'!A2:S366,MATCH(C181+1,'2023'!A2:A366,0),0),'2023'!A2:S2,,0)</f>
        <v>Nagaraj</v>
      </c>
      <c r="E184" s="168" t="str" cm="1">
        <f t="array" ref="E184">_xlfn.XLOOKUP("Outreach",INDEX('2023'!A2:S366,MATCH(C181+1,'2023'!A2:A366,0),0),'2023'!A2:S2,,0)</f>
        <v>Moore</v>
      </c>
      <c r="F184" s="169" t="str">
        <f>INDEX('2023'!A2:S367,MATCH(A184,'2023'!A2:A367,0),4)</f>
        <v>Haggerty</v>
      </c>
      <c r="G184" s="243" t="str" cm="1">
        <f t="array" ref="G184">_xlfn.XLOOKUP("Back-up",INDEX('2023'!A2:S366,MATCH(C181+1,'2023'!A2:A366,0),0),'2023'!A2:S2,,0)</f>
        <v>Haggerty</v>
      </c>
    </row>
    <row r="185" spans="1:11" x14ac:dyDescent="0.25">
      <c r="A185" s="270">
        <v>45210</v>
      </c>
      <c r="B185" s="210" t="s">
        <v>69</v>
      </c>
      <c r="C185" s="168" t="str" cm="1">
        <f t="array" ref="C185">_xlfn.XLOOKUP("POD 1",INDEX('2023'!A2:S366,MATCH(C181+2,'2023'!A2:A366,0),0),'2023'!A2:S2,,0)</f>
        <v>Justus</v>
      </c>
      <c r="D185" s="168" t="str" cm="1">
        <f t="array" ref="D185">_xlfn.XLOOKUP("POD 2",INDEX('2023'!A2:S366,MATCH(C181+2,'2023'!A2:A366,0),0),'2023'!A2:S2,,0)</f>
        <v>Nagaraj</v>
      </c>
      <c r="E185" s="171" t="str" cm="1">
        <f t="array" ref="E185">_xlfn.XLOOKUP("Outreach/QF",INDEX('2023'!A2:S366,MATCH(C181+2,'2023'!A2:A366,0),0),'2023'!A2:S2,,0)</f>
        <v>Grosso</v>
      </c>
      <c r="F185" s="169" t="str">
        <f>INDEX('2023'!A3:S368,MATCH(A185,'2023'!A3:A368,0),4)</f>
        <v>Grosso</v>
      </c>
      <c r="G185" s="243" t="str" cm="1">
        <f t="array" ref="G185">_xlfn.XLOOKUP("Back-up",INDEX('2023'!A2:S366,MATCH(C181+2,'2023'!A2:A366,0),0),'2023'!A2:S2,,0)</f>
        <v>Scott</v>
      </c>
    </row>
    <row r="186" spans="1:11" x14ac:dyDescent="0.25">
      <c r="A186" s="270">
        <v>45211</v>
      </c>
      <c r="B186" s="210" t="s">
        <v>70</v>
      </c>
      <c r="C186" s="168" t="str" cm="1">
        <f t="array" ref="C186">_xlfn.XLOOKUP("POD 1",INDEX('2023'!A2:S366,MATCH(C181+3,'2023'!A2:A366,0),0),'2023'!A2:S2,,0)</f>
        <v>Justus</v>
      </c>
      <c r="D186" s="168" t="str" cm="1">
        <f t="array" ref="D186">_xlfn.XLOOKUP("POD 2",INDEX('2023'!A2:S366,MATCH(C181+3,'2023'!A2:A366,0),0),'2023'!A2:S2,,0)</f>
        <v>Moore</v>
      </c>
      <c r="E186" s="168" t="str" cm="1">
        <f t="array" ref="E186">_xlfn.XLOOKUP("Outreach",INDEX('2023'!A2:S366,MATCH(C181+3,'2023'!A2:A366,0),0),'2023'!A2:S2,,0)</f>
        <v>Haggerty</v>
      </c>
      <c r="F186" s="169" t="str">
        <f>INDEX('2023'!A4:S369,MATCH(A186,'2023'!A4:A369,0),4)</f>
        <v>Haggerty</v>
      </c>
      <c r="G186" s="243" t="str" cm="1">
        <f t="array" ref="G186">_xlfn.XLOOKUP("Back-up",INDEX('2023'!A2:S366,MATCH(C181+3,'2023'!A2:A366,0),0),'2023'!A2:S2,,0)</f>
        <v>Garrett</v>
      </c>
    </row>
    <row r="187" spans="1:11" ht="15.75" thickBot="1" x14ac:dyDescent="0.3">
      <c r="A187" s="270">
        <v>45212</v>
      </c>
      <c r="B187" s="237" t="s">
        <v>71</v>
      </c>
      <c r="C187" s="172" t="str" cm="1">
        <f t="array" ref="C187">_xlfn.XLOOKUP("POD 1",INDEX('2023'!A2:S366,MATCH(C181+4,'2023'!A2:A366,0),0),'2023'!A2:S2,,0)</f>
        <v>Justus</v>
      </c>
      <c r="D187" s="172" t="str" cm="1">
        <f t="array" ref="D187">_xlfn.XLOOKUP("POD 2",INDEX('2023'!A2:S366,MATCH(C181+4,'2023'!A2:A366,0),0),'2023'!A2:S2,,0)</f>
        <v>Nagaraj</v>
      </c>
      <c r="E187" s="172" t="str" cm="1">
        <f t="array" ref="E187">_xlfn.XLOOKUP("Outreach",INDEX('2023'!A2:S366,MATCH(C181+4,'2023'!A2:A366,0),0),'2023'!A2:S2,,0)</f>
        <v>Moore</v>
      </c>
      <c r="F187" s="173" t="str">
        <f>INDEX('2023'!A5:S370,MATCH(A187,'2023'!A5:A370,0),4)</f>
        <v>Moore</v>
      </c>
      <c r="G187" s="244" t="str" cm="1">
        <f t="array" ref="G187">_xlfn.XLOOKUP("Back-up",INDEX('2023'!A2:S366,MATCH(C181+4,'2023'!A2:A366,0),0),'2023'!A2:S2,,0)</f>
        <v>Scott</v>
      </c>
    </row>
    <row r="188" spans="1:11" ht="15.75" thickTop="1" x14ac:dyDescent="0.25">
      <c r="A188" s="270">
        <v>45213</v>
      </c>
      <c r="B188" s="239" t="s">
        <v>72</v>
      </c>
      <c r="C188" s="175"/>
      <c r="D188" s="175"/>
      <c r="E188" s="175"/>
      <c r="F188" s="169" t="str">
        <f>INDEX('2023'!A6:S371,MATCH(A188,'2023'!A6:A371,0),4)</f>
        <v>Nagaraj</v>
      </c>
      <c r="G188" s="245"/>
    </row>
    <row r="189" spans="1:11" ht="15.75" thickBot="1" x14ac:dyDescent="0.3">
      <c r="A189" s="270">
        <v>45214</v>
      </c>
      <c r="B189" s="215" t="s">
        <v>73</v>
      </c>
      <c r="C189" s="246"/>
      <c r="D189" s="246"/>
      <c r="E189" s="246"/>
      <c r="F189" s="247" t="str">
        <f>INDEX('2023'!A7:S372,MATCH(A189,'2023'!A7:A372,0),4)</f>
        <v>Nagaraj</v>
      </c>
      <c r="G189" s="248"/>
    </row>
    <row r="190" spans="1:11" ht="16.5" thickTop="1" thickBot="1" x14ac:dyDescent="0.3"/>
    <row r="191" spans="1:11" ht="16.5" thickTop="1" thickBot="1" x14ac:dyDescent="0.3">
      <c r="A191" s="267" t="s">
        <v>4</v>
      </c>
      <c r="B191" s="202" t="s">
        <v>83</v>
      </c>
      <c r="C191" s="583">
        <f>C181+7</f>
        <v>45215</v>
      </c>
      <c r="D191" s="583"/>
      <c r="E191" s="203"/>
      <c r="F191" s="204"/>
      <c r="G191" s="205"/>
      <c r="I191" s="146"/>
      <c r="J191" s="272"/>
    </row>
    <row r="192" spans="1:11" ht="15.75" thickBot="1" x14ac:dyDescent="0.3">
      <c r="A192" s="146">
        <f>INDEX('[1]2023'!A192:E555,MATCH(C191,'[1]2023'!A192:A555,0),5)</f>
        <v>3</v>
      </c>
      <c r="B192" s="206"/>
      <c r="C192" s="155" t="s">
        <v>19</v>
      </c>
      <c r="D192" s="155" t="s">
        <v>20</v>
      </c>
      <c r="E192" s="155" t="s">
        <v>22</v>
      </c>
      <c r="F192" s="156" t="s">
        <v>84</v>
      </c>
      <c r="G192" s="207" t="s">
        <v>21</v>
      </c>
      <c r="I192" s="313"/>
      <c r="J192" s="272" t="s">
        <v>26</v>
      </c>
      <c r="K192" s="146" t="s">
        <v>6</v>
      </c>
    </row>
    <row r="193" spans="1:11" x14ac:dyDescent="0.25">
      <c r="A193" s="270">
        <v>45215</v>
      </c>
      <c r="B193" s="208" t="s">
        <v>66</v>
      </c>
      <c r="C193" s="165" t="str" cm="1">
        <f t="array" ref="C193">_xlfn.XLOOKUP("POD 1",INDEX('2023'!A2:S366,MATCH(C191,'2023'!A2:A366,0),0),'2023'!A2:S2,,0)</f>
        <v>Masurkar</v>
      </c>
      <c r="D193" s="165" t="str" cm="1">
        <f t="array" ref="D193">_xlfn.XLOOKUP("POD 2",INDEX('2023'!A2:S366,MATCH(C191,'2023'!A2:A366,0),0),'2023'!A2:S2,,0)</f>
        <v>Scott</v>
      </c>
      <c r="E193" s="165" t="str" cm="1">
        <f t="array" ref="E193">_xlfn.XLOOKUP("Outreach",INDEX('2023'!A2:S366,MATCH(C191,'2023'!A2:A366,0),0),'2023'!A2:S2,,0)</f>
        <v>Gutierrez</v>
      </c>
      <c r="F193" s="166" t="str">
        <f>INDEX('2023'!A1:S366,MATCH(A193,'2023'!A1:A366,0),4)</f>
        <v>Gutierrez</v>
      </c>
      <c r="G193" s="242" t="str" cm="1">
        <f t="array" ref="G193">_xlfn.XLOOKUP("Back-up",INDEX('2023'!A2:S366,MATCH(C191,'2023'!A2:A366,0),0),'2023'!A2:S2,,0)</f>
        <v>Landy</v>
      </c>
      <c r="I193" s="314"/>
      <c r="J193" s="272" t="s">
        <v>25</v>
      </c>
      <c r="K193" s="146" t="s">
        <v>13</v>
      </c>
    </row>
    <row r="194" spans="1:11" x14ac:dyDescent="0.25">
      <c r="A194" s="270">
        <v>45216</v>
      </c>
      <c r="B194" s="210" t="s">
        <v>68</v>
      </c>
      <c r="C194" s="168" t="str" cm="1">
        <f t="array" ref="C194">_xlfn.XLOOKUP("POD 1",INDEX('2023'!A2:S366,MATCH(C191+1,'2023'!A2:A366,0),0),'2023'!A2:S2,,0)</f>
        <v>Justus</v>
      </c>
      <c r="D194" s="168" t="str" cm="1">
        <f t="array" ref="D194">_xlfn.XLOOKUP("POD 2",INDEX('2023'!A2:S366,MATCH(C191+1,'2023'!A2:A366,0),0),'2023'!A2:S2,,0)</f>
        <v>Scott</v>
      </c>
      <c r="E194" s="168" t="str" cm="1">
        <f t="array" ref="E194">_xlfn.XLOOKUP("Outreach",INDEX('2023'!A2:S366,MATCH(C191+1,'2023'!A2:A366,0),0),'2023'!A2:S2,,0)</f>
        <v>Campbell</v>
      </c>
      <c r="F194" s="169" t="str">
        <f>INDEX('2023'!A2:S367,MATCH(A194,'2023'!A2:A367,0),4)</f>
        <v>Campbell</v>
      </c>
      <c r="G194" s="243" t="str" cm="1">
        <f t="array" ref="G194">_xlfn.XLOOKUP("Back-up",INDEX('2023'!A2:S366,MATCH(C191+1,'2023'!A2:A366,0),0),'2023'!A2:S2,,0)</f>
        <v>Haggerty</v>
      </c>
    </row>
    <row r="195" spans="1:11" x14ac:dyDescent="0.25">
      <c r="A195" s="270">
        <v>45217</v>
      </c>
      <c r="B195" s="210" t="s">
        <v>69</v>
      </c>
      <c r="C195" s="168" t="str" cm="1">
        <f t="array" ref="C195">_xlfn.XLOOKUP("POD 1",INDEX('2023'!A2:S366,MATCH(C191+2,'2023'!A2:A366,0),0),'2023'!A2:S2,,0)</f>
        <v>Masurkar</v>
      </c>
      <c r="D195" s="168" t="str" cm="1">
        <f t="array" ref="D195">_xlfn.XLOOKUP("POD 2",INDEX('2023'!A2:S366,MATCH(C191+2,'2023'!A2:A366,0),0),'2023'!A2:S2,,0)</f>
        <v>Scott</v>
      </c>
      <c r="E195" s="168" t="str" cm="1">
        <f t="array" ref="E195">_xlfn.XLOOKUP("Outreach",INDEX('2023'!A2:S366,MATCH(C191+2,'2023'!A2:A366,0),0),'2023'!A2:S2,,0)</f>
        <v>Justus</v>
      </c>
      <c r="F195" s="169" t="str">
        <f>INDEX('2023'!A3:S368,MATCH(A195,'2023'!A3:A368,0),4)</f>
        <v>Justus</v>
      </c>
      <c r="G195" s="243" t="str" cm="1">
        <f t="array" ref="G195">_xlfn.XLOOKUP("Back-up",INDEX('2023'!A2:S366,MATCH(C191+2,'2023'!A2:A366,0),0),'2023'!A2:S2,,0)</f>
        <v>Milford</v>
      </c>
    </row>
    <row r="196" spans="1:11" x14ac:dyDescent="0.25">
      <c r="A196" s="270">
        <v>45218</v>
      </c>
      <c r="B196" s="210" t="s">
        <v>70</v>
      </c>
      <c r="C196" s="168" t="str" cm="1">
        <f t="array" ref="C196">_xlfn.XLOOKUP("POD 1",INDEX('2023'!A2:S366,MATCH(C191+3,'2023'!A2:A366,0),0),'2023'!A2:S2,,0)</f>
        <v>Masurkar</v>
      </c>
      <c r="D196" s="168" t="str" cm="1">
        <f t="array" ref="D196">_xlfn.XLOOKUP("POD 2",INDEX('2023'!A2:S366,MATCH(C191+3,'2023'!A2:A366,0),0),'2023'!A2:S2,,0)</f>
        <v>Landy</v>
      </c>
      <c r="E196" s="168" t="str" cm="1">
        <f t="array" ref="E196">_xlfn.XLOOKUP("Outreach",INDEX('2023'!A2:S366,MATCH(C191+3,'2023'!A2:A366,0),0),'2023'!A2:S2,,0)</f>
        <v>Gutierrez</v>
      </c>
      <c r="F196" s="169" t="str">
        <f>INDEX('2023'!A4:S369,MATCH(A196,'2023'!A4:A369,0),4)</f>
        <v>Gutierrez</v>
      </c>
      <c r="G196" s="243" t="str" cm="1">
        <f t="array" ref="G196">_xlfn.XLOOKUP("Back-up",INDEX('2023'!A2:S366,MATCH(C191+3,'2023'!A2:A366,0),0),'2023'!A2:S2,,0)</f>
        <v>Scott</v>
      </c>
    </row>
    <row r="197" spans="1:11" ht="15.75" thickBot="1" x14ac:dyDescent="0.3">
      <c r="A197" s="270">
        <v>45219</v>
      </c>
      <c r="B197" s="237" t="s">
        <v>71</v>
      </c>
      <c r="C197" s="172" t="str" cm="1">
        <f t="array" ref="C197">_xlfn.XLOOKUP("POD 1",INDEX('2023'!A2:S366,MATCH(C191+4,'2023'!A2:A366,0),0),'2023'!A2:S2,,0)</f>
        <v>Masurkar</v>
      </c>
      <c r="D197" s="172" t="str" cm="1">
        <f t="array" ref="D197">_xlfn.XLOOKUP("POD 2",INDEX('2023'!A2:S366,MATCH(C191+4,'2023'!A2:A366,0),0),'2023'!A2:S2,,0)</f>
        <v>Landy</v>
      </c>
      <c r="E197" s="172" t="str" cm="1">
        <f t="array" ref="E197">_xlfn.XLOOKUP("Outreach",INDEX('2023'!A2:S366,MATCH(C191+4,'2023'!A2:A366,0),0),'2023'!A2:S2,,0)</f>
        <v>Campbell</v>
      </c>
      <c r="F197" s="173" t="str">
        <f>INDEX('2023'!A5:S370,MATCH(A197,'2023'!A5:A370,0),4)</f>
        <v>Campbell</v>
      </c>
      <c r="G197" s="244" t="str" cm="1">
        <f t="array" ref="G197">_xlfn.XLOOKUP("Back-up",INDEX('2023'!A2:S366,MATCH(C191+4,'2023'!A2:A366,0),0),'2023'!A2:S2,,0)</f>
        <v>Haggerty</v>
      </c>
    </row>
    <row r="198" spans="1:11" ht="15.75" thickTop="1" x14ac:dyDescent="0.25">
      <c r="A198" s="270">
        <v>45220</v>
      </c>
      <c r="B198" s="239" t="s">
        <v>72</v>
      </c>
      <c r="C198" s="175"/>
      <c r="D198" s="175"/>
      <c r="E198" s="175"/>
      <c r="F198" s="169" t="str">
        <f>INDEX('2023'!A6:S371,MATCH(A198,'2023'!A6:A371,0),4)</f>
        <v>Scott</v>
      </c>
      <c r="G198" s="245"/>
    </row>
    <row r="199" spans="1:11" ht="15.75" thickBot="1" x14ac:dyDescent="0.3">
      <c r="A199" s="270">
        <v>45221</v>
      </c>
      <c r="B199" s="215" t="s">
        <v>73</v>
      </c>
      <c r="C199" s="246"/>
      <c r="D199" s="246"/>
      <c r="E199" s="246"/>
      <c r="F199" s="247" t="str">
        <f>INDEX('2023'!A7:S372,MATCH(A199,'2023'!A7:A372,0),4)</f>
        <v>Landy</v>
      </c>
      <c r="G199" s="248"/>
    </row>
    <row r="200" spans="1:11" ht="16.5" thickTop="1" thickBot="1" x14ac:dyDescent="0.3"/>
    <row r="201" spans="1:11" ht="16.5" thickTop="1" thickBot="1" x14ac:dyDescent="0.3">
      <c r="A201" s="267" t="s">
        <v>4</v>
      </c>
      <c r="B201" s="202" t="s">
        <v>83</v>
      </c>
      <c r="C201" s="583">
        <f>C191+7</f>
        <v>45222</v>
      </c>
      <c r="D201" s="583"/>
      <c r="E201" s="203"/>
      <c r="F201" s="315"/>
      <c r="G201" s="205"/>
      <c r="I201" s="211"/>
      <c r="J201" s="272" t="s">
        <v>87</v>
      </c>
      <c r="K201" s="146" t="s">
        <v>18</v>
      </c>
    </row>
    <row r="202" spans="1:11" ht="15.75" thickBot="1" x14ac:dyDescent="0.3">
      <c r="A202" s="146">
        <f>INDEX('[1]2023'!A202:E565,MATCH(C201,'[1]2023'!A202:A565,0),5)</f>
        <v>4</v>
      </c>
      <c r="B202" s="206"/>
      <c r="C202" s="155" t="s">
        <v>19</v>
      </c>
      <c r="D202" s="155" t="s">
        <v>20</v>
      </c>
      <c r="E202" s="155" t="s">
        <v>22</v>
      </c>
      <c r="F202" s="156" t="s">
        <v>84</v>
      </c>
      <c r="G202" s="207" t="s">
        <v>21</v>
      </c>
      <c r="I202" s="313"/>
      <c r="J202" s="272" t="s">
        <v>26</v>
      </c>
      <c r="K202" s="146" t="s">
        <v>18</v>
      </c>
    </row>
    <row r="203" spans="1:11" x14ac:dyDescent="0.25">
      <c r="A203" s="270">
        <f>C201</f>
        <v>45222</v>
      </c>
      <c r="B203" s="208" t="s">
        <v>66</v>
      </c>
      <c r="C203" s="165" t="str" cm="1">
        <f t="array" ref="C203">_xlfn.XLOOKUP("POD 1",INDEX('2023'!A2:S366,MATCH(C201,'2023'!A2:A366,0),0),'2023'!A2:S2,,0)</f>
        <v>Milford</v>
      </c>
      <c r="D203" s="165" t="str" cm="1">
        <f t="array" ref="D203">_xlfn.XLOOKUP("POD 2",INDEX('2023'!A2:S366,MATCH(C201,'2023'!A2:A366,0),0),'2023'!A2:S2,,0)</f>
        <v>Marment</v>
      </c>
      <c r="E203" s="165" t="str" cm="1">
        <f t="array" ref="E203">_xlfn.XLOOKUP("Outreach",INDEX('2023'!A2:S366,MATCH(C201,'2023'!A2:A366,0),0),'2023'!A2:S2,,0)</f>
        <v>Justus</v>
      </c>
      <c r="F203" s="166" t="str">
        <f>INDEX('2023'!A1:S366,MATCH(A203,'2023'!A1:A366,0),4)</f>
        <v>Justus</v>
      </c>
      <c r="G203" s="242" t="str" cm="1">
        <f t="array" ref="G203">_xlfn.XLOOKUP("Back-up",INDEX('2023'!A2:S366,MATCH(C201,'2023'!A2:A366,0),0),'2023'!A2:S2,,0)</f>
        <v>Landy</v>
      </c>
      <c r="J203" s="272"/>
    </row>
    <row r="204" spans="1:11" x14ac:dyDescent="0.25">
      <c r="A204" s="270">
        <f t="shared" ref="A204:A209" si="1">A203+1</f>
        <v>45223</v>
      </c>
      <c r="B204" s="210" t="s">
        <v>68</v>
      </c>
      <c r="C204" s="168" t="str" cm="1">
        <f t="array" ref="C204">_xlfn.XLOOKUP("POD 1",INDEX('2023'!A2:S366,MATCH(C201+1,'2023'!A2:A366,0),0),'2023'!A2:S2,,0)</f>
        <v>Landy</v>
      </c>
      <c r="D204" s="168" t="str" cm="1">
        <f t="array" ref="D204">_xlfn.XLOOKUP("POD 2",INDEX('2023'!A2:S366,MATCH(C201+1,'2023'!A2:A366,0),0),'2023'!A2:S2,,0)</f>
        <v>Marment</v>
      </c>
      <c r="E204" s="171" t="str" cm="1">
        <f t="array" ref="E204">_xlfn.XLOOKUP("Outreach/QF",INDEX('2023'!A2:S366,MATCH(C201+1,'2023'!A2:A366,0),0),'2023'!A2:S2,,0)</f>
        <v>Haggerty</v>
      </c>
      <c r="F204" s="169" t="str">
        <f>INDEX('2023'!A2:S367,MATCH(A204,'2023'!A2:A367,0),4)</f>
        <v>Haggerty</v>
      </c>
      <c r="G204" s="243" t="str" cm="1">
        <f t="array" ref="G204">_xlfn.XLOOKUP("Back-up",INDEX('2023'!A2:S366,MATCH(C201,'2023'!A2:A366,0),0),'2023'!A2:S2,,0)</f>
        <v>Landy</v>
      </c>
    </row>
    <row r="205" spans="1:11" x14ac:dyDescent="0.25">
      <c r="A205" s="270">
        <f t="shared" si="1"/>
        <v>45224</v>
      </c>
      <c r="B205" s="210" t="s">
        <v>69</v>
      </c>
      <c r="C205" s="168" t="str" cm="1">
        <f t="array" ref="C205">_xlfn.XLOOKUP("POD 1",INDEX('2023'!A2:S366,MATCH(C201+2,'2023'!A2:A366,0),0),'2023'!A2:S2,,0)</f>
        <v>Milford</v>
      </c>
      <c r="D205" s="168" t="str" cm="1">
        <f t="array" ref="D205">_xlfn.XLOOKUP("POD 2",INDEX('2023'!A2:S366,MATCH(C201+2,'2023'!A2:A366,0),0),'2023'!A2:S2,,0)</f>
        <v>Marment</v>
      </c>
      <c r="E205" s="168" t="str" cm="1">
        <f t="array" ref="E205">_xlfn.XLOOKUP("Outreach",INDEX('2023'!A2:S366,MATCH(C201+2,'2023'!A2:A366,0),0),'2023'!A2:S2,,0)</f>
        <v>Landy</v>
      </c>
      <c r="F205" s="169" t="str">
        <f>INDEX('2023'!A3:S368,MATCH(A205,'2023'!A3:A368,0),4)</f>
        <v>Landy</v>
      </c>
      <c r="G205" s="243" t="str" cm="1">
        <f t="array" ref="G205">_xlfn.XLOOKUP("Back-up",INDEX('2023'!A2:S366,MATCH(C201,'2023'!A2:A366,0),0),'2023'!A2:S2,,0)</f>
        <v>Landy</v>
      </c>
    </row>
    <row r="206" spans="1:11" x14ac:dyDescent="0.25">
      <c r="A206" s="270">
        <f t="shared" si="1"/>
        <v>45225</v>
      </c>
      <c r="B206" s="210" t="s">
        <v>70</v>
      </c>
      <c r="C206" s="168" t="str" cm="1">
        <f t="array" ref="C206">_xlfn.XLOOKUP("POD 1",INDEX('2023'!A2:S366,MATCH(C201+3,'2023'!A2:A366,0),0),'2023'!A2:S2,,0)</f>
        <v>Milford</v>
      </c>
      <c r="D206" s="168" t="str" cm="1">
        <f t="array" ref="D206">_xlfn.XLOOKUP("POD 2",INDEX('2023'!A2:S366,MATCH(C201+3,'2023'!A2:A366,0),0),'2023'!A2:S2,,0)</f>
        <v>Haggerty</v>
      </c>
      <c r="E206" s="168" t="str" cm="1">
        <f t="array" ref="E206">_xlfn.XLOOKUP("Outreach",INDEX('2023'!A2:S366,MATCH(C201+3,'2023'!A2:A366,0),0),'2023'!A2:S2,,0)</f>
        <v>Justus</v>
      </c>
      <c r="F206" s="169" t="str">
        <f>INDEX('2023'!A4:S369,MATCH(A206,'2023'!A4:A369,0),4)</f>
        <v>Justus</v>
      </c>
      <c r="G206" s="243" t="str" cm="1">
        <f t="array" ref="G206">_xlfn.XLOOKUP("Back-up",INDEX('2023'!A2:S366,MATCH(C201,'2023'!A2:A366,0),0),'2023'!A2:S2,,0)</f>
        <v>Landy</v>
      </c>
    </row>
    <row r="207" spans="1:11" ht="15.75" thickBot="1" x14ac:dyDescent="0.3">
      <c r="A207" s="270">
        <f t="shared" si="1"/>
        <v>45226</v>
      </c>
      <c r="B207" s="237" t="s">
        <v>71</v>
      </c>
      <c r="C207" s="172" t="str" cm="1">
        <f t="array" ref="C207">_xlfn.XLOOKUP("POD 1",INDEX('2023'!A2:S366,MATCH(C201+4,'2023'!A2:A366,0),0),'2023'!A2:S2,,0)</f>
        <v>Milford</v>
      </c>
      <c r="D207" s="172" t="str" cm="1">
        <f t="array" ref="D207">_xlfn.XLOOKUP("POD 2",INDEX('2023'!A2:S366,MATCH(C201+4,'2023'!A2:A366,0),0),'2023'!A2:S2,,0)</f>
        <v>Marment</v>
      </c>
      <c r="E207" s="172" t="str" cm="1">
        <f t="array" ref="E207">_xlfn.XLOOKUP("Outreach",INDEX('2023'!A2:S366,MATCH(C201+4,'2023'!A2:A366,0),0),'2023'!A2:S2,,0)</f>
        <v>Haggerty</v>
      </c>
      <c r="F207" s="173" t="str">
        <f>INDEX('2023'!A5:S370,MATCH(A207,'2023'!A5:A370,0),4)</f>
        <v>Haggerty</v>
      </c>
      <c r="G207" s="244" t="str" cm="1">
        <f t="array" ref="G207">_xlfn.XLOOKUP("Back-up",INDEX('2023'!A2:S366,MATCH(C201,'2023'!A2:A366,0),0),'2023'!A2:S2,,0)</f>
        <v>Landy</v>
      </c>
    </row>
    <row r="208" spans="1:11" ht="15.75" thickTop="1" x14ac:dyDescent="0.25">
      <c r="A208" s="270">
        <f t="shared" si="1"/>
        <v>45227</v>
      </c>
      <c r="B208" s="239" t="s">
        <v>72</v>
      </c>
      <c r="C208" s="175"/>
      <c r="D208" s="175"/>
      <c r="E208" s="175"/>
      <c r="F208" s="169" t="str">
        <f>INDEX('2023'!A6:S371,MATCH(A208,'2023'!A6:A371,0),4)</f>
        <v>Marment</v>
      </c>
      <c r="G208" s="245"/>
    </row>
    <row r="209" spans="1:11" ht="15.75" thickBot="1" x14ac:dyDescent="0.3">
      <c r="A209" s="270">
        <f t="shared" si="1"/>
        <v>45228</v>
      </c>
      <c r="B209" s="215" t="s">
        <v>73</v>
      </c>
      <c r="C209" s="246"/>
      <c r="D209" s="246"/>
      <c r="E209" s="246"/>
      <c r="F209" s="247" t="str">
        <f>INDEX('2023'!A7:S372,MATCH(A209,'2023'!A7:A372,0),4)</f>
        <v>Marment</v>
      </c>
      <c r="G209" s="248"/>
    </row>
    <row r="210" spans="1:11" ht="15.75" thickTop="1" x14ac:dyDescent="0.25"/>
    <row r="211" spans="1:11" x14ac:dyDescent="0.25">
      <c r="A211" s="560" t="s">
        <v>198</v>
      </c>
      <c r="B211" s="560"/>
      <c r="C211" s="560"/>
      <c r="D211" s="560"/>
      <c r="E211" s="560"/>
      <c r="F211" s="560"/>
      <c r="G211" s="560"/>
    </row>
    <row r="212" spans="1:11" ht="15.75" thickBot="1" x14ac:dyDescent="0.3">
      <c r="A212" s="560"/>
      <c r="B212" s="560"/>
      <c r="C212" s="560"/>
      <c r="D212" s="560"/>
      <c r="E212" s="560"/>
      <c r="F212" s="560"/>
      <c r="G212" s="560"/>
    </row>
    <row r="213" spans="1:11" ht="16.5" thickTop="1" thickBot="1" x14ac:dyDescent="0.3">
      <c r="A213" s="267" t="s">
        <v>4</v>
      </c>
      <c r="B213" s="202" t="s">
        <v>83</v>
      </c>
      <c r="C213" s="583">
        <f>C201+7</f>
        <v>45229</v>
      </c>
      <c r="D213" s="583"/>
      <c r="E213" s="203"/>
      <c r="F213" s="204"/>
      <c r="G213" s="205"/>
      <c r="I213" s="146"/>
      <c r="J213" s="272"/>
    </row>
    <row r="214" spans="1:11" ht="15.75" thickBot="1" x14ac:dyDescent="0.3">
      <c r="A214" s="146">
        <f>INDEX('[1]2023'!A212:E575,MATCH(C213,'[1]2023'!A212:A575,0),5)</f>
        <v>1</v>
      </c>
      <c r="B214" s="206"/>
      <c r="C214" s="155" t="s">
        <v>19</v>
      </c>
      <c r="D214" s="155" t="s">
        <v>20</v>
      </c>
      <c r="E214" s="155" t="s">
        <v>22</v>
      </c>
      <c r="F214" s="156" t="s">
        <v>84</v>
      </c>
      <c r="G214" s="207" t="s">
        <v>21</v>
      </c>
      <c r="I214" s="313"/>
      <c r="J214" s="272" t="s">
        <v>26</v>
      </c>
      <c r="K214" s="146" t="s">
        <v>13</v>
      </c>
    </row>
    <row r="215" spans="1:11" x14ac:dyDescent="0.25">
      <c r="A215" s="270">
        <f>C213</f>
        <v>45229</v>
      </c>
      <c r="B215" s="208" t="s">
        <v>66</v>
      </c>
      <c r="C215" s="165" t="str" cm="1">
        <f t="array" ref="C215">_xlfn.XLOOKUP("POD 1",INDEX('2023'!A2:S366,MATCH(C213,'2023'!A2:A366,0),0),'2023'!A2:S2,,0)</f>
        <v>Landy</v>
      </c>
      <c r="D215" s="165" t="str" cm="1">
        <f t="array" ref="D215">_xlfn.XLOOKUP("POD 2",INDEX('2023'!A2:S366,MATCH(C213,'2023'!A2:A366,0),0),'2023'!A2:S2,,0)</f>
        <v>Campbell</v>
      </c>
      <c r="E215" s="165" t="str" cm="1">
        <f t="array" ref="E215">_xlfn.XLOOKUP("Outreach",INDEX('2023'!A2:S366,MATCH(C213,'2023'!A2:A366,0),0),'2023'!A2:S2,,0)</f>
        <v>Grosso</v>
      </c>
      <c r="F215" s="166" t="str">
        <f>INDEX('2023'!A1:S366,MATCH(A215,'2023'!A1:A366,0),4)</f>
        <v>Grosso</v>
      </c>
      <c r="G215" s="242" t="str" cm="1">
        <f t="array" ref="G215">_xlfn.XLOOKUP("Back-up",INDEX('2023'!A2:S366,MATCH(C213,'2023'!A2:A366,0),0),'2023'!A2:S2,,0)</f>
        <v>Nagaraj</v>
      </c>
      <c r="J215" s="272"/>
    </row>
    <row r="216" spans="1:11" x14ac:dyDescent="0.25">
      <c r="A216" s="270">
        <f t="shared" ref="A216:A221" si="2">A215+1</f>
        <v>45230</v>
      </c>
      <c r="B216" s="210" t="s">
        <v>68</v>
      </c>
      <c r="C216" s="168" t="str" cm="1">
        <f t="array" ref="C216">_xlfn.XLOOKUP("POD 1",INDEX('2023'!A2:S366,MATCH(C213+1,'2023'!A2:A366,0),0),'2023'!A2:S2,,0)</f>
        <v>Landy</v>
      </c>
      <c r="D216" s="168" t="str" cm="1">
        <f t="array" ref="D216">_xlfn.XLOOKUP("POD 2",INDEX('2023'!A2:S366,MATCH(C213+1,'2023'!A2:A366,0),0),'2023'!A2:S2,,0)</f>
        <v>Campbell</v>
      </c>
      <c r="E216" s="168" t="str" cm="1">
        <f t="array" ref="E216">_xlfn.XLOOKUP("Outreach",INDEX('2023'!A2:S366,MATCH(C213+1,'2023'!A2:A366,0),0),'2023'!A2:S2,,0)</f>
        <v>Gutierrez</v>
      </c>
      <c r="F216" s="169" t="str">
        <f>INDEX('2023'!A2:S367,MATCH(A216,'2023'!A2:A367,0),4)</f>
        <v>Gutierrez</v>
      </c>
      <c r="G216" s="243" t="str" cm="1">
        <f t="array" ref="G216">_xlfn.XLOOKUP("Back-up",INDEX('2023'!A2:S366,MATCH(C213+1,'2023'!A2:A366,0),0),'2023'!A2:S2,,0)</f>
        <v>Justus</v>
      </c>
    </row>
    <row r="217" spans="1:11" x14ac:dyDescent="0.25">
      <c r="A217" s="270">
        <f t="shared" si="2"/>
        <v>45231</v>
      </c>
      <c r="B217" s="210" t="s">
        <v>69</v>
      </c>
      <c r="C217" s="168" t="str" cm="1">
        <f t="array" ref="C217">_xlfn.XLOOKUP("POD 1",INDEX('2023'!A2:S366,MATCH(C213+2,'2023'!A2:A366,0),0),'2023'!A2:S2,,0)</f>
        <v>Landy</v>
      </c>
      <c r="D217" s="168" t="str" cm="1">
        <f t="array" ref="D217">_xlfn.XLOOKUP("POD 2",INDEX('2023'!A2:S366,MATCH(C213+2,'2023'!A2:A366,0),0),'2023'!A2:S2,,0)</f>
        <v>Campbell</v>
      </c>
      <c r="E217" s="168" t="str" cm="1">
        <f t="array" ref="E217">_xlfn.XLOOKUP("Outreach",INDEX('2023'!A2:S366,MATCH(C213+2,'2023'!A2:A366,0),0),'2023'!A2:S2,,0)</f>
        <v>Marment</v>
      </c>
      <c r="F217" s="169" t="str">
        <f>INDEX('2023'!A3:S368,MATCH(A217,'2023'!A3:A368,0),4)</f>
        <v>Marment</v>
      </c>
      <c r="G217" s="243" t="str" cm="1">
        <f t="array" ref="G217">_xlfn.XLOOKUP("Back-up",INDEX('2023'!A2:S366,MATCH(C213+2,'2023'!A2:A366,0),0),'2023'!A2:S2,,0)</f>
        <v>Gutierrez</v>
      </c>
    </row>
    <row r="218" spans="1:11" x14ac:dyDescent="0.25">
      <c r="A218" s="270">
        <f t="shared" si="2"/>
        <v>45232</v>
      </c>
      <c r="B218" s="210" t="s">
        <v>70</v>
      </c>
      <c r="C218" s="168" t="str" cm="1">
        <f t="array" ref="C218">_xlfn.XLOOKUP("POD 1",INDEX('2023'!A2:S366,MATCH(C213+3,'2023'!A2:A366,0),0),'2023'!A2:S2,,0)</f>
        <v>Landy</v>
      </c>
      <c r="D218" s="168" t="str" cm="1">
        <f t="array" ref="D218">_xlfn.XLOOKUP("POD 2",INDEX('2023'!A2:S366,MATCH(C213+3,'2023'!A2:A366,0),0),'2023'!A2:S2,,0)</f>
        <v>Gutierrez</v>
      </c>
      <c r="E218" s="168" t="str" cm="1">
        <f t="array" ref="E218">_xlfn.XLOOKUP("Outreach",INDEX('2023'!A2:S366,MATCH(C213+3,'2023'!A2:A366,0),0),'2023'!A2:S2,,0)</f>
        <v>Grosso</v>
      </c>
      <c r="F218" s="169" t="str">
        <f>INDEX('2023'!A4:S369,MATCH(A218,'2023'!A4:A369,0),4)</f>
        <v>Grosso</v>
      </c>
      <c r="G218" s="243" t="str" cm="1">
        <f t="array" ref="G218">_xlfn.XLOOKUP("Back-up",INDEX('2023'!A2:S366,MATCH(C213+3,'2023'!A2:A366,0),0),'2023'!A2:S2,,0)</f>
        <v>Haggerty</v>
      </c>
    </row>
    <row r="219" spans="1:11" ht="15.75" thickBot="1" x14ac:dyDescent="0.3">
      <c r="A219" s="270">
        <f t="shared" si="2"/>
        <v>45233</v>
      </c>
      <c r="B219" s="237" t="s">
        <v>71</v>
      </c>
      <c r="C219" s="172" t="str" cm="1">
        <f t="array" ref="C219">_xlfn.XLOOKUP("POD 1",INDEX('2023'!A2:S366,MATCH(C213+4,'2023'!A2:A366,0),0),'2023'!A2:S2,,0)</f>
        <v>Marment</v>
      </c>
      <c r="D219" s="172" t="str" cm="1">
        <f t="array" ref="D219">_xlfn.XLOOKUP("POD 2",INDEX('2023'!A2:S366,MATCH(C213+4,'2023'!A2:A366,0),0),'2023'!A2:S2,,0)</f>
        <v>Campbell</v>
      </c>
      <c r="E219" s="172" t="str" cm="1">
        <f t="array" ref="E219">_xlfn.XLOOKUP("Outreach",INDEX('2023'!A2:S366,MATCH(C213+4,'2023'!A2:A366,0),0),'2023'!A2:S2,,0)</f>
        <v>Gutierrez</v>
      </c>
      <c r="F219" s="173" t="str">
        <f>INDEX('2023'!A5:S370,MATCH(A219,'2023'!A5:A370,0),4)</f>
        <v>Gutierrez</v>
      </c>
      <c r="G219" s="244" t="str" cm="1">
        <f t="array" ref="G219">_xlfn.XLOOKUP("Back-up",INDEX('2023'!A2:S366,MATCH(C213+4,'2023'!A2:A366,0),0),'2023'!A2:S2,,0)</f>
        <v>Haggerty</v>
      </c>
    </row>
    <row r="220" spans="1:11" ht="15.75" thickTop="1" x14ac:dyDescent="0.25">
      <c r="A220" s="270">
        <f t="shared" si="2"/>
        <v>45234</v>
      </c>
      <c r="B220" s="239" t="s">
        <v>72</v>
      </c>
      <c r="C220" s="175"/>
      <c r="D220" s="175"/>
      <c r="E220" s="175"/>
      <c r="F220" s="169" t="str">
        <f>INDEX('2023'!A6:S371,MATCH(A220,'2023'!A6:A371,0),4)</f>
        <v>Campbell</v>
      </c>
      <c r="G220" s="245"/>
    </row>
    <row r="221" spans="1:11" ht="15.75" thickBot="1" x14ac:dyDescent="0.3">
      <c r="A221" s="270">
        <f t="shared" si="2"/>
        <v>45235</v>
      </c>
      <c r="B221" s="215" t="s">
        <v>73</v>
      </c>
      <c r="C221" s="246"/>
      <c r="D221" s="246"/>
      <c r="E221" s="246"/>
      <c r="F221" s="247" t="str">
        <f>INDEX('2023'!A7:S372,MATCH(A221,'2023'!A7:A372,0),4)</f>
        <v>Campbell</v>
      </c>
      <c r="G221" s="248"/>
    </row>
    <row r="222" spans="1:11" ht="16.5" thickTop="1" thickBot="1" x14ac:dyDescent="0.3"/>
    <row r="223" spans="1:11" ht="16.5" thickTop="1" thickBot="1" x14ac:dyDescent="0.3">
      <c r="A223" s="267" t="s">
        <v>4</v>
      </c>
      <c r="B223" s="202" t="s">
        <v>83</v>
      </c>
      <c r="C223" s="583">
        <f>C213+7</f>
        <v>45236</v>
      </c>
      <c r="D223" s="583"/>
      <c r="E223" s="203"/>
      <c r="F223" s="315"/>
      <c r="G223" s="205"/>
      <c r="I223" s="211"/>
      <c r="J223" s="272" t="s">
        <v>87</v>
      </c>
      <c r="K223" s="146" t="s">
        <v>10</v>
      </c>
    </row>
    <row r="224" spans="1:11" ht="15.75" thickBot="1" x14ac:dyDescent="0.3">
      <c r="A224" s="146">
        <f>INDEX('[1]2023'!A222:E585,MATCH(C223,'[1]2023'!A222:A585,0),5)</f>
        <v>2</v>
      </c>
      <c r="B224" s="206"/>
      <c r="C224" s="155" t="s">
        <v>19</v>
      </c>
      <c r="D224" s="155" t="s">
        <v>20</v>
      </c>
      <c r="E224" s="155" t="s">
        <v>22</v>
      </c>
      <c r="F224" s="156" t="s">
        <v>84</v>
      </c>
      <c r="G224" s="207" t="s">
        <v>21</v>
      </c>
      <c r="I224" s="313"/>
      <c r="J224" s="272" t="s">
        <v>26</v>
      </c>
      <c r="K224" s="146" t="s">
        <v>8</v>
      </c>
    </row>
    <row r="225" spans="1:11" x14ac:dyDescent="0.25">
      <c r="A225" s="270">
        <f>C223</f>
        <v>45236</v>
      </c>
      <c r="B225" s="208" t="s">
        <v>66</v>
      </c>
      <c r="C225" s="165" t="str" cm="1">
        <f t="array" ref="C225">_xlfn.XLOOKUP("POD 1",INDEX('2023'!A2:S366,MATCH(C223,'2023'!A2:A366,0),0),'2023'!A2:S2,,0)</f>
        <v>Grosso</v>
      </c>
      <c r="D225" s="165" t="str" cm="1">
        <f t="array" ref="D225">_xlfn.XLOOKUP("POD 2",INDEX('2023'!A2:S366,MATCH(C223,'2023'!A2:A366,0),0),'2023'!A2:S2,,0)</f>
        <v>Garrett</v>
      </c>
      <c r="E225" s="165" t="str" cm="1">
        <f t="array" ref="E225">_xlfn.XLOOKUP("Outreach",INDEX('2023'!A2:S366,MATCH(C223,'2023'!A2:A366,0),0),'2023'!A2:S2,,0)</f>
        <v>Haggerty</v>
      </c>
      <c r="F225" s="166" t="str">
        <f>INDEX('2023'!A1:S366,MATCH(A225,'2023'!A1:A366,0),4)</f>
        <v>Haggerty</v>
      </c>
      <c r="G225" s="242" t="str" cm="1">
        <f t="array" ref="G225">_xlfn.XLOOKUP("Back-up",INDEX('2023'!A2:S366,MATCH(C223,'2023'!A2:A366,0),0),'2023'!A2:S2,,0)</f>
        <v>Scott</v>
      </c>
      <c r="J225" s="272"/>
    </row>
    <row r="226" spans="1:11" x14ac:dyDescent="0.25">
      <c r="A226" s="270">
        <f t="shared" ref="A226:A231" si="3">A225+1</f>
        <v>45237</v>
      </c>
      <c r="B226" s="210" t="s">
        <v>68</v>
      </c>
      <c r="C226" s="168" t="str" cm="1">
        <f t="array" ref="C226">_xlfn.XLOOKUP("POD 1",INDEX('2023'!A2:S366,MATCH(C223+1,'2023'!A2:A366,0),0),'2023'!A2:S2,,0)</f>
        <v>Scott</v>
      </c>
      <c r="D226" s="168" t="str" cm="1">
        <f t="array" ref="D226">_xlfn.XLOOKUP("POD 2",INDEX('2023'!A2:S366,MATCH(C223+1,'2023'!A2:A366,0),0),'2023'!A2:S2,,0)</f>
        <v>Garrett</v>
      </c>
      <c r="E226" s="168" t="str" cm="1">
        <f t="array" ref="E226">_xlfn.XLOOKUP("Outreach",INDEX('2023'!A2:S366,MATCH(C223+1,'2023'!A2:A366,0),0),'2023'!A2:S2,,0)</f>
        <v>Moore</v>
      </c>
      <c r="F226" s="169" t="str">
        <f>INDEX('2023'!A2:S367,MATCH(A226,'2023'!A2:A367,0),4)</f>
        <v>Moore</v>
      </c>
      <c r="G226" s="243" t="str" cm="1">
        <f t="array" ref="G226">_xlfn.XLOOKUP("Back-up",INDEX('2023'!A2:S366,MATCH(C223+1,'2023'!A2:A366,0),0),'2023'!A2:S2,,0)</f>
        <v>Landy</v>
      </c>
    </row>
    <row r="227" spans="1:11" x14ac:dyDescent="0.25">
      <c r="A227" s="270">
        <f t="shared" si="3"/>
        <v>45238</v>
      </c>
      <c r="B227" s="210" t="s">
        <v>69</v>
      </c>
      <c r="C227" s="168" t="str" cm="1">
        <f t="array" ref="C227">_xlfn.XLOOKUP("POD 1",INDEX('2023'!A2:S366,MATCH(C223+2,'2023'!A2:A366,0),0),'2023'!A2:S2,,0)</f>
        <v>Grosso</v>
      </c>
      <c r="D227" s="168" t="str" cm="1">
        <f t="array" ref="D227">_xlfn.XLOOKUP("POD 2",INDEX('2023'!A2:S366,MATCH(C223+2,'2023'!A2:A366,0),0),'2023'!A2:S2,,0)</f>
        <v>Garrett</v>
      </c>
      <c r="E227" s="171" t="str" cm="1">
        <f t="array" ref="E227">_xlfn.XLOOKUP("Outreach/QF",INDEX('2023'!A2:S366,MATCH(C223+2,'2023'!A2:A366,0),0),'2023'!A2:S2,,0)</f>
        <v>Scott</v>
      </c>
      <c r="F227" s="169" t="str">
        <f>INDEX('2023'!A3:S368,MATCH(A227,'2023'!A3:A368,0),4)</f>
        <v>Scott</v>
      </c>
      <c r="G227" s="243" t="str" cm="1">
        <f t="array" ref="G227">_xlfn.XLOOKUP("Back-up",INDEX('2023'!A2:S366,MATCH(C223+2,'2023'!A2:A366,0),0),'2023'!A2:S2,,0)</f>
        <v>Justus</v>
      </c>
    </row>
    <row r="228" spans="1:11" x14ac:dyDescent="0.25">
      <c r="A228" s="270">
        <f t="shared" si="3"/>
        <v>45239</v>
      </c>
      <c r="B228" s="210" t="s">
        <v>70</v>
      </c>
      <c r="C228" s="168" t="str" cm="1">
        <f t="array" ref="C228">_xlfn.XLOOKUP("POD 1",INDEX('2023'!A2:S366,MATCH(C223+3,'2023'!A2:A366,0),0),'2023'!A2:S2,,0)</f>
        <v>Grosso</v>
      </c>
      <c r="D228" s="168" t="str" cm="1">
        <f t="array" ref="D228">_xlfn.XLOOKUP("POD 2",INDEX('2023'!A2:S366,MATCH(C223+3,'2023'!A2:A366,0),0),'2023'!A2:S2,,0)</f>
        <v>Moore</v>
      </c>
      <c r="E228" s="168" t="str" cm="1">
        <f t="array" ref="E228">_xlfn.XLOOKUP("Outreach",INDEX('2023'!A2:S366,MATCH(C223+3,'2023'!A2:A366,0),0),'2023'!A2:S2,,0)</f>
        <v>Haggerty</v>
      </c>
      <c r="F228" s="169" t="str">
        <f>INDEX('2023'!A4:S369,MATCH(A228,'2023'!A4:A369,0),4)</f>
        <v>Haggerty</v>
      </c>
      <c r="G228" s="243" t="str" cm="1">
        <f t="array" ref="G228">_xlfn.XLOOKUP("Back-up",INDEX('2023'!A2:S366,MATCH(C223+3,'2023'!A2:A366,0),0),'2023'!A2:S2,,0)</f>
        <v>Landy</v>
      </c>
    </row>
    <row r="229" spans="1:11" ht="15.75" thickBot="1" x14ac:dyDescent="0.3">
      <c r="A229" s="270">
        <f t="shared" si="3"/>
        <v>45240</v>
      </c>
      <c r="B229" s="237" t="s">
        <v>71</v>
      </c>
      <c r="C229" s="172" t="str" cm="1">
        <f t="array" ref="C229">_xlfn.XLOOKUP("POD 1",INDEX('2023'!A2:S366,MATCH(C223+4,'2023'!A2:A366,0),0),'2023'!A2:S2,,0)</f>
        <v>Grosso</v>
      </c>
      <c r="D229" s="172" t="str" cm="1">
        <f t="array" ref="D229">_xlfn.XLOOKUP("POD 2",INDEX('2023'!A2:S366,MATCH(C223+4,'2023'!A2:A366,0),0),'2023'!A2:S2,,0)</f>
        <v>Garrett</v>
      </c>
      <c r="E229" s="172" t="str" cm="1">
        <f t="array" ref="E229">_xlfn.XLOOKUP("Outreach",INDEX('2023'!A2:S366,MATCH(C223+4,'2023'!A2:A366,0),0),'2023'!A2:S2,,0)</f>
        <v>Moore</v>
      </c>
      <c r="F229" s="173" t="str">
        <f>INDEX('2023'!A5:S370,MATCH(A229,'2023'!A5:A370,0),4)</f>
        <v>Moore</v>
      </c>
      <c r="G229" s="244" t="str" cm="1">
        <f t="array" ref="G229">_xlfn.XLOOKUP("Back-up",INDEX('2023'!A2:S366,MATCH(C223+4,'2023'!A2:A366,0),0),'2023'!A2:S2,,0)</f>
        <v>Justus</v>
      </c>
    </row>
    <row r="230" spans="1:11" ht="15.75" thickTop="1" x14ac:dyDescent="0.25">
      <c r="A230" s="270">
        <f t="shared" si="3"/>
        <v>45241</v>
      </c>
      <c r="B230" s="239" t="s">
        <v>72</v>
      </c>
      <c r="C230" s="175"/>
      <c r="D230" s="175"/>
      <c r="E230" s="175"/>
      <c r="F230" s="169" t="str">
        <f>INDEX('2023'!A6:S371,MATCH(A230,'2023'!A6:A371,0),4)</f>
        <v>Garrett</v>
      </c>
      <c r="G230" s="245"/>
    </row>
    <row r="231" spans="1:11" ht="15.75" thickBot="1" x14ac:dyDescent="0.3">
      <c r="A231" s="270">
        <f t="shared" si="3"/>
        <v>45242</v>
      </c>
      <c r="B231" s="215" t="s">
        <v>73</v>
      </c>
      <c r="C231" s="246"/>
      <c r="D231" s="246"/>
      <c r="E231" s="246"/>
      <c r="F231" s="247" t="str">
        <f>INDEX('2023'!A7:S372,MATCH(A231,'2023'!A7:A372,0),4)</f>
        <v>Garrett</v>
      </c>
      <c r="G231" s="248"/>
    </row>
    <row r="232" spans="1:11" ht="16.5" thickTop="1" thickBot="1" x14ac:dyDescent="0.3"/>
    <row r="233" spans="1:11" ht="16.5" thickTop="1" thickBot="1" x14ac:dyDescent="0.3">
      <c r="A233" s="267" t="s">
        <v>4</v>
      </c>
      <c r="B233" s="202" t="s">
        <v>83</v>
      </c>
      <c r="C233" s="583">
        <f>C223+7</f>
        <v>45243</v>
      </c>
      <c r="D233" s="583"/>
      <c r="E233" s="203"/>
      <c r="F233" s="204"/>
      <c r="G233" s="205"/>
      <c r="I233" s="146"/>
      <c r="J233" s="272"/>
    </row>
    <row r="234" spans="1:11" ht="15.75" thickBot="1" x14ac:dyDescent="0.3">
      <c r="A234" s="146">
        <f>INDEX('[1]2023'!A232:E595,MATCH(C233,'[1]2023'!A232:A595,0),5)</f>
        <v>3</v>
      </c>
      <c r="B234" s="206"/>
      <c r="C234" s="155" t="s">
        <v>19</v>
      </c>
      <c r="D234" s="155" t="s">
        <v>20</v>
      </c>
      <c r="E234" s="155" t="s">
        <v>22</v>
      </c>
      <c r="F234" s="156" t="s">
        <v>84</v>
      </c>
      <c r="G234" s="207" t="s">
        <v>21</v>
      </c>
      <c r="I234" s="313"/>
      <c r="J234" s="272" t="s">
        <v>26</v>
      </c>
      <c r="K234" s="146" t="s">
        <v>10</v>
      </c>
    </row>
    <row r="235" spans="1:11" x14ac:dyDescent="0.25">
      <c r="A235" s="270">
        <f>C233</f>
        <v>45243</v>
      </c>
      <c r="B235" s="208" t="s">
        <v>66</v>
      </c>
      <c r="C235" s="165" t="str" cm="1">
        <f t="array" ref="C235">_xlfn.XLOOKUP("POD 1",INDEX('2023'!A2:S366,MATCH(C233,'2023'!A2:A366,0),0),'2023'!A2:S2,,0)</f>
        <v>Campbell</v>
      </c>
      <c r="D235" s="165" t="str" cm="1">
        <f t="array" ref="D235">_xlfn.XLOOKUP("POD 2",INDEX('2023'!A2:S366,MATCH(C233,'2023'!A2:A366,0),0),'2023'!A2:S2,,0)</f>
        <v>Masurkar</v>
      </c>
      <c r="E235" s="165" t="str" cm="1">
        <f t="array" ref="E235">_xlfn.XLOOKUP("Outreach",INDEX('2023'!A2:S366,MATCH(C233,'2023'!A2:A366,0),0),'2023'!A2:S2,,0)</f>
        <v>Milford</v>
      </c>
      <c r="F235" s="166" t="str">
        <f>INDEX('2023'!A1:S366,MATCH(A235,'2023'!A1:A366,0),4)</f>
        <v>Milford</v>
      </c>
      <c r="G235" s="242" t="str" cm="1">
        <f t="array" ref="G235">_xlfn.XLOOKUP("Back-up",INDEX('2023'!A2:S366,MATCH(C233,'2023'!A2:A366,0),0),'2023'!A2:S2,,0)</f>
        <v>Haggerty</v>
      </c>
      <c r="J235" s="272"/>
    </row>
    <row r="236" spans="1:11" x14ac:dyDescent="0.25">
      <c r="A236" s="270">
        <f t="shared" ref="A236:A241" si="4">A235+1</f>
        <v>45244</v>
      </c>
      <c r="B236" s="210" t="s">
        <v>68</v>
      </c>
      <c r="C236" s="168" t="str" cm="1">
        <f t="array" ref="C236">_xlfn.XLOOKUP("POD 1",INDEX('2023'!A2:S366,MATCH(C233+1,'2023'!A2:A366,0),0),'2023'!A2:S2,,0)</f>
        <v>Landy</v>
      </c>
      <c r="D236" s="168" t="str" cm="1">
        <f t="array" ref="D236">_xlfn.XLOOKUP("POD 2",INDEX('2023'!A2:S366,MATCH(C233+1,'2023'!A2:A366,0),0),'2023'!A2:S2,,0)</f>
        <v>Masurkar</v>
      </c>
      <c r="E236" s="168" t="str" cm="1">
        <f t="array" ref="E236">_xlfn.XLOOKUP("Outreach",INDEX('2023'!A2:S366,MATCH(C233+1,'2023'!A2:A366,0),0),'2023'!A2:S2,,0)</f>
        <v>Justus</v>
      </c>
      <c r="F236" s="169" t="str">
        <f>INDEX('2023'!A2:S367,MATCH(A236,'2023'!A2:A367,0),4)</f>
        <v>Justus</v>
      </c>
      <c r="G236" s="243" t="str" cm="1">
        <f t="array" ref="G236">_xlfn.XLOOKUP("Back-up",INDEX('2023'!A2:S366,MATCH(C233+1,'2023'!A2:A366,0),0),'2023'!A2:S2,,0)</f>
        <v>Scott</v>
      </c>
    </row>
    <row r="237" spans="1:11" x14ac:dyDescent="0.25">
      <c r="A237" s="270">
        <f t="shared" si="4"/>
        <v>45245</v>
      </c>
      <c r="B237" s="210" t="s">
        <v>69</v>
      </c>
      <c r="C237" s="168" t="str" cm="1">
        <f t="array" ref="C237">_xlfn.XLOOKUP("POD 1",INDEX('2023'!A2:S366,MATCH(C233+2,'2023'!A2:A366,0),0),'2023'!A2:S2,,0)</f>
        <v>Landy</v>
      </c>
      <c r="D237" s="168" t="str" cm="1">
        <f t="array" ref="D237">_xlfn.XLOOKUP("POD 2",INDEX('2023'!A2:S366,MATCH(C233+2,'2023'!A2:A366,0),0),'2023'!A2:S2,,0)</f>
        <v>Masurkar</v>
      </c>
      <c r="E237" s="168" t="str" cm="1">
        <f t="array" ref="E237">_xlfn.XLOOKUP("Outreach",INDEX('2023'!A2:S366,MATCH(C233+2,'2023'!A2:A366,0),0),'2023'!A2:S2,,0)</f>
        <v>Haggerty</v>
      </c>
      <c r="F237" s="169" t="str">
        <f>INDEX('2023'!A3:S368,MATCH(A237,'2023'!A3:A368,0),4)</f>
        <v>Haggerty</v>
      </c>
      <c r="G237" s="243" t="str" cm="1">
        <f t="array" ref="G237">_xlfn.XLOOKUP("Back-up",INDEX('2023'!A2:S366,MATCH(C233+2,'2023'!A2:A366,0),0),'2023'!A2:S2,,0)</f>
        <v>Campbell</v>
      </c>
    </row>
    <row r="238" spans="1:11" x14ac:dyDescent="0.25">
      <c r="A238" s="270">
        <f t="shared" si="4"/>
        <v>45246</v>
      </c>
      <c r="B238" s="210" t="s">
        <v>70</v>
      </c>
      <c r="C238" s="168" t="str" cm="1">
        <f t="array" ref="C238">_xlfn.XLOOKUP("POD 1",INDEX('2023'!A2:S366,MATCH(C233+3,'2023'!A2:A366,0),0),'2023'!A2:S2,,0)</f>
        <v>Landy</v>
      </c>
      <c r="D238" s="168" t="str" cm="1">
        <f t="array" ref="D238">_xlfn.XLOOKUP("POD 2",INDEX('2023'!A2:S366,MATCH(C233+3,'2023'!A2:A366,0),0),'2023'!A2:S2,,0)</f>
        <v>Justus</v>
      </c>
      <c r="E238" s="168" t="str" cm="1">
        <f t="array" ref="E238">_xlfn.XLOOKUP("Outreach",INDEX('2023'!A2:S366,MATCH(C233+3,'2023'!A2:A366,0),0),'2023'!A2:S2,,0)</f>
        <v>Milford</v>
      </c>
      <c r="F238" s="169" t="str">
        <f>INDEX('2023'!A4:S369,MATCH(A238,'2023'!A4:A369,0),4)</f>
        <v>Milford</v>
      </c>
      <c r="G238" s="243" t="str" cm="1">
        <f t="array" ref="G238">_xlfn.XLOOKUP("Back-up",INDEX('2023'!A2:S366,MATCH(C233+3,'2023'!A2:A366,0),0),'2023'!A2:S2,,0)</f>
        <v>Scott</v>
      </c>
    </row>
    <row r="239" spans="1:11" ht="15.75" thickBot="1" x14ac:dyDescent="0.3">
      <c r="A239" s="270">
        <f t="shared" si="4"/>
        <v>45247</v>
      </c>
      <c r="B239" s="237" t="s">
        <v>71</v>
      </c>
      <c r="C239" s="172" t="str" cm="1">
        <f t="array" ref="C239">_xlfn.XLOOKUP("POD 1",INDEX('2023'!A2:S366,MATCH(C233+4,'2023'!A2:A366,0),0),'2023'!A2:S2,,0)</f>
        <v>Gutierrez</v>
      </c>
      <c r="D239" s="172" t="str" cm="1">
        <f t="array" ref="D239">_xlfn.XLOOKUP("POD 2",INDEX('2023'!A2:S366,MATCH(C233+4,'2023'!A2:A366,0),0),'2023'!A2:S2,,0)</f>
        <v>Masurkar</v>
      </c>
      <c r="E239" s="172" t="str" cm="1">
        <f t="array" ref="E239">_xlfn.XLOOKUP("Outreach",INDEX('2023'!A2:S366,MATCH(C233+4,'2023'!A2:A366,0),0),'2023'!A2:S2,,0)</f>
        <v>Justus</v>
      </c>
      <c r="F239" s="173" t="str">
        <f>INDEX('2023'!A5:S370,MATCH(A239,'2023'!A5:A370,0),4)</f>
        <v>Campbell</v>
      </c>
      <c r="G239" s="244" t="str" cm="1">
        <f t="array" ref="G239">_xlfn.XLOOKUP("Back-up",INDEX('2023'!A2:S366,MATCH(C233+4,'2023'!A2:A366,0),0),'2023'!A2:S2,,0)</f>
        <v>Campbell</v>
      </c>
    </row>
    <row r="240" spans="1:11" ht="15.75" thickTop="1" x14ac:dyDescent="0.25">
      <c r="A240" s="270">
        <f t="shared" si="4"/>
        <v>45248</v>
      </c>
      <c r="B240" s="239" t="s">
        <v>72</v>
      </c>
      <c r="C240" s="175"/>
      <c r="D240" s="175"/>
      <c r="E240" s="175"/>
      <c r="F240" s="169" t="str">
        <f>INDEX('2023'!A6:S371,MATCH(A240,'2023'!A6:A371,0),4)</f>
        <v>Masurkar</v>
      </c>
      <c r="G240" s="245"/>
    </row>
    <row r="241" spans="1:11" ht="15.75" thickBot="1" x14ac:dyDescent="0.3">
      <c r="A241" s="270">
        <f t="shared" si="4"/>
        <v>45249</v>
      </c>
      <c r="B241" s="215" t="s">
        <v>73</v>
      </c>
      <c r="C241" s="246"/>
      <c r="D241" s="246"/>
      <c r="E241" s="246"/>
      <c r="F241" s="247" t="str">
        <f>INDEX('2023'!A7:S372,MATCH(A241,'2023'!A7:A372,0),4)</f>
        <v>Masurkar</v>
      </c>
      <c r="G241" s="248"/>
    </row>
    <row r="242" spans="1:11" ht="16.5" thickTop="1" thickBot="1" x14ac:dyDescent="0.3"/>
    <row r="243" spans="1:11" ht="16.5" thickTop="1" thickBot="1" x14ac:dyDescent="0.3">
      <c r="A243" s="267" t="s">
        <v>4</v>
      </c>
      <c r="B243" s="202" t="s">
        <v>83</v>
      </c>
      <c r="C243" s="583">
        <f>C233+7</f>
        <v>45250</v>
      </c>
      <c r="D243" s="583"/>
      <c r="E243" s="203"/>
      <c r="F243" s="315"/>
      <c r="G243" s="205"/>
      <c r="I243" s="211"/>
      <c r="J243" s="272" t="s">
        <v>87</v>
      </c>
      <c r="K243" s="146" t="s">
        <v>18</v>
      </c>
    </row>
    <row r="244" spans="1:11" ht="15.75" thickBot="1" x14ac:dyDescent="0.3">
      <c r="A244" s="146">
        <f>INDEX('[1]2023'!A242:E605,MATCH(C243,'[1]2023'!A242:A605,0),5)</f>
        <v>4</v>
      </c>
      <c r="B244" s="206"/>
      <c r="C244" s="155" t="s">
        <v>19</v>
      </c>
      <c r="D244" s="155" t="s">
        <v>20</v>
      </c>
      <c r="E244" s="155" t="s">
        <v>22</v>
      </c>
      <c r="F244" s="156" t="s">
        <v>84</v>
      </c>
      <c r="G244" s="207" t="s">
        <v>21</v>
      </c>
      <c r="I244" s="313"/>
      <c r="J244" s="272" t="s">
        <v>26</v>
      </c>
      <c r="K244" s="146" t="s">
        <v>12</v>
      </c>
    </row>
    <row r="245" spans="1:11" x14ac:dyDescent="0.25">
      <c r="A245" s="270">
        <f>C243</f>
        <v>45250</v>
      </c>
      <c r="B245" s="208" t="s">
        <v>66</v>
      </c>
      <c r="C245" s="165" t="str" cm="1">
        <f t="array" ref="C245">_xlfn.XLOOKUP("POD 1",INDEX('2023'!A2:S366,MATCH(C243,'2023'!A2:A366,0),0),'2023'!A2:S2,,0)</f>
        <v>Nagaraj</v>
      </c>
      <c r="D245" s="165" t="str" cm="1">
        <f t="array" ref="D245">_xlfn.XLOOKUP("POD 2",INDEX('2023'!A2:S366,MATCH(C243,'2023'!A2:A366,0),0),'2023'!A2:S2,,0)</f>
        <v>O'Donoghue</v>
      </c>
      <c r="E245" s="165" t="str" cm="1">
        <f t="array" ref="E245">_xlfn.XLOOKUP("Outreach",INDEX('2023'!A2:S366,MATCH(C243,'2023'!A2:A366,0),0),'2023'!A2:S2,,0)</f>
        <v>Marment</v>
      </c>
      <c r="F245" s="166" t="str">
        <f>INDEX('2023'!A1:S366,MATCH(A245,'2023'!A1:A366,0),4)</f>
        <v>Marment</v>
      </c>
      <c r="G245" s="242" t="str" cm="1">
        <f t="array" ref="G245">_xlfn.XLOOKUP("Back-up",INDEX('2023'!A2:S366,MATCH(C243,'2023'!A2:A366,0),0),'2023'!A2:S2,,0)</f>
        <v>Landy</v>
      </c>
      <c r="I245" s="314"/>
      <c r="J245" s="272" t="s">
        <v>25</v>
      </c>
      <c r="K245" s="146" t="s">
        <v>5</v>
      </c>
    </row>
    <row r="246" spans="1:11" x14ac:dyDescent="0.25">
      <c r="A246" s="270">
        <f t="shared" ref="A246:A251" si="5">A245+1</f>
        <v>45251</v>
      </c>
      <c r="B246" s="210" t="s">
        <v>68</v>
      </c>
      <c r="C246" s="168" t="str" cm="1">
        <f t="array" ref="C246">_xlfn.XLOOKUP("POD 1",INDEX('2023'!A2:S366,MATCH(C243+1,'2023'!A2:A366,0),0),'2023'!A2:S2,,0)</f>
        <v>Landy</v>
      </c>
      <c r="D246" s="168" t="str" cm="1">
        <f t="array" ref="D246">_xlfn.XLOOKUP("POD 2",INDEX('2023'!A2:S366,MATCH(C243+1,'2023'!A2:A366,0),0),'2023'!A2:S2,,0)</f>
        <v>O'Donoghue</v>
      </c>
      <c r="E246" s="171" t="str" cm="1">
        <f t="array" ref="E246">_xlfn.XLOOKUP("Outreach/QF",INDEX('2023'!A2:S366,MATCH(C243+1,'2023'!A2:A366,0),0),'2023'!A2:S2,,0)</f>
        <v>Garrett</v>
      </c>
      <c r="F246" s="169" t="str">
        <f>INDEX('2023'!A2:S367,MATCH(A246,'2023'!A2:A367,0),4)</f>
        <v>Garrett</v>
      </c>
      <c r="G246" s="243" t="str" cm="1">
        <f t="array" ref="G246">_xlfn.XLOOKUP("Back-up",INDEX('2023'!A2:S366,MATCH(C243+1,'2023'!A2:A366,0),0),'2023'!A2:S2,,0)</f>
        <v>Justus</v>
      </c>
    </row>
    <row r="247" spans="1:11" x14ac:dyDescent="0.25">
      <c r="A247" s="270">
        <f t="shared" si="5"/>
        <v>45252</v>
      </c>
      <c r="B247" s="210" t="s">
        <v>69</v>
      </c>
      <c r="C247" s="168" t="str" cm="1">
        <f t="array" ref="C247">_xlfn.XLOOKUP("POD 1",INDEX('2023'!A2:S366,MATCH(C243+2,'2023'!A2:A366,0),0),'2023'!A2:S2,,0)</f>
        <v>Nagaraj</v>
      </c>
      <c r="D247" s="168" t="str" cm="1">
        <f t="array" ref="D247">_xlfn.XLOOKUP("POD 2",INDEX('2023'!A2:S366,MATCH(C243+2,'2023'!A2:A366,0),0),'2023'!A2:S2,,0)</f>
        <v>O'Donoghue</v>
      </c>
      <c r="E247" s="168" t="str" cm="1">
        <f t="array" ref="E247">_xlfn.XLOOKUP("Outreach",INDEX('2023'!A2:S366,MATCH(C243+2,'2023'!A2:A366,0),0),'2023'!A2:S2,,0)</f>
        <v>Landy</v>
      </c>
      <c r="F247" s="169" t="str">
        <f>INDEX('2023'!A3:S368,MATCH(A247,'2023'!A3:A368,0),4)</f>
        <v>Landy</v>
      </c>
      <c r="G247" s="243" t="str" cm="1">
        <f t="array" ref="G247">_xlfn.XLOOKUP("Back-up",INDEX('2023'!A2:S366,MATCH(C243+2,'2023'!A2:A366,0),0),'2023'!A2:S2,,0)</f>
        <v>Justus</v>
      </c>
    </row>
    <row r="248" spans="1:11" x14ac:dyDescent="0.25">
      <c r="A248" s="270">
        <f t="shared" si="5"/>
        <v>45253</v>
      </c>
      <c r="B248" s="210" t="s">
        <v>70</v>
      </c>
      <c r="C248" s="146" t="str" cm="1">
        <f t="array" ref="C248">_xlfn.XLOOKUP("POD 1",INDEX('2023'!A2:S366,MATCH(C243+3,'2023'!A2:A366,0),0),'2023'!A2:S2,,0)</f>
        <v>Nagaraj</v>
      </c>
      <c r="D248" s="168" t="str" cm="1">
        <f t="array" ref="D248">_xlfn.XLOOKUP("POD 2",INDEX('2023'!A2:S366,MATCH(C243+3,'2023'!A2:A366,0),0),'2023'!A2:S2,,0)</f>
        <v>Garrett</v>
      </c>
      <c r="E248" s="168" t="str" cm="1">
        <f t="array" ref="E248">_xlfn.XLOOKUP("Outreach",INDEX('2023'!A2:S366,MATCH(C243+3,'2023'!A2:A366,0),0),'2023'!A2:S2,,0)</f>
        <v>Marment</v>
      </c>
      <c r="F248" s="169" t="str">
        <f>INDEX('2023'!A4:S369,MATCH(A248,'2023'!A4:A369,0),4)</f>
        <v>Garrett</v>
      </c>
      <c r="G248" s="243" t="str" cm="1">
        <f t="array" ref="G248">_xlfn.XLOOKUP("Back-up",INDEX('2023'!A2:S366,MATCH(C243+3,'2023'!A2:A366,0),0),'2023'!A2:S2,,0)</f>
        <v>Milford</v>
      </c>
    </row>
    <row r="249" spans="1:11" ht="15.75" thickBot="1" x14ac:dyDescent="0.3">
      <c r="A249" s="270">
        <f t="shared" si="5"/>
        <v>45254</v>
      </c>
      <c r="B249" s="237" t="s">
        <v>71</v>
      </c>
      <c r="C249" s="172" t="str" cm="1">
        <f t="array" ref="C249">_xlfn.XLOOKUP("POD 1",INDEX('2023'!A2:S366,MATCH(C243+4,'2023'!A2:A366,0),0),'2023'!A2:S2,,0)</f>
        <v>Nagaraj</v>
      </c>
      <c r="D249" s="172" t="str" cm="1">
        <f t="array" ref="D249">_xlfn.XLOOKUP("POD 2",INDEX('2023'!A2:S366,MATCH(C243+4,'2023'!A2:A366,0),0),'2023'!A2:S2,,0)</f>
        <v>O'Donoghue</v>
      </c>
      <c r="E249" s="172" t="str" cm="1">
        <f t="array" ref="E249">_xlfn.XLOOKUP("Outreach",INDEX('2023'!A2:S366,MATCH(C243+4,'2023'!A2:A366,0),0),'2023'!A2:S2,,0)</f>
        <v>Garrett</v>
      </c>
      <c r="F249" s="173" t="str">
        <f>INDEX('2023'!A5:S370,MATCH(A249,'2023'!A5:A370,0),4)</f>
        <v>Marment</v>
      </c>
      <c r="G249" s="244" t="str" cm="1">
        <f t="array" ref="G249">_xlfn.XLOOKUP("Back-up",INDEX('2023'!A2:S366,MATCH(C243+4,'2023'!A2:A366,0),0),'2023'!A2:S2,,0)</f>
        <v>Marment</v>
      </c>
    </row>
    <row r="250" spans="1:11" ht="15.75" thickTop="1" x14ac:dyDescent="0.25">
      <c r="A250" s="270">
        <f t="shared" si="5"/>
        <v>45255</v>
      </c>
      <c r="B250" s="239" t="s">
        <v>72</v>
      </c>
      <c r="C250" s="175"/>
      <c r="D250" s="175"/>
      <c r="E250" s="175"/>
      <c r="F250" s="169" t="str">
        <f>INDEX('2023'!A6:S371,MATCH(A250,'2023'!A6:A371,0),4)</f>
        <v>O'Donoghue</v>
      </c>
      <c r="G250" s="245"/>
    </row>
    <row r="251" spans="1:11" ht="15.75" thickBot="1" x14ac:dyDescent="0.3">
      <c r="A251" s="270">
        <f t="shared" si="5"/>
        <v>45256</v>
      </c>
      <c r="B251" s="215" t="s">
        <v>73</v>
      </c>
      <c r="C251" s="246"/>
      <c r="D251" s="246"/>
      <c r="E251" s="246"/>
      <c r="F251" s="247" t="str">
        <f>INDEX('2023'!A7:S372,MATCH(A251,'2023'!A7:A372,0),4)</f>
        <v>O'Donoghue</v>
      </c>
      <c r="G251" s="248"/>
    </row>
    <row r="252" spans="1:11" ht="15.75" thickTop="1" x14ac:dyDescent="0.25"/>
    <row r="253" spans="1:11" x14ac:dyDescent="0.25">
      <c r="A253" s="560" t="s">
        <v>199</v>
      </c>
      <c r="B253" s="560"/>
      <c r="C253" s="560"/>
      <c r="D253" s="560"/>
      <c r="E253" s="560"/>
      <c r="F253" s="560"/>
      <c r="G253" s="560"/>
    </row>
    <row r="254" spans="1:11" ht="15.75" thickBot="1" x14ac:dyDescent="0.3">
      <c r="A254" s="560"/>
      <c r="B254" s="560"/>
      <c r="C254" s="560"/>
      <c r="D254" s="560"/>
      <c r="E254" s="560"/>
      <c r="F254" s="560"/>
      <c r="G254" s="560"/>
    </row>
    <row r="255" spans="1:11" ht="16.5" thickTop="1" thickBot="1" x14ac:dyDescent="0.3">
      <c r="A255" s="267" t="s">
        <v>4</v>
      </c>
      <c r="B255" s="202" t="s">
        <v>83</v>
      </c>
      <c r="C255" s="586">
        <f>C243+7</f>
        <v>45257</v>
      </c>
      <c r="D255" s="586"/>
      <c r="E255" s="203"/>
      <c r="F255" s="204"/>
      <c r="G255" s="205"/>
      <c r="I255" s="146"/>
      <c r="J255" s="272"/>
    </row>
    <row r="256" spans="1:11" ht="15.75" thickBot="1" x14ac:dyDescent="0.3">
      <c r="A256" s="146">
        <f>INDEX('[1]2023'!A252:E615,MATCH(C255,'[1]2023'!A252:A615,0),5)</f>
        <v>1</v>
      </c>
      <c r="B256" s="268"/>
      <c r="C256" s="198" t="s">
        <v>19</v>
      </c>
      <c r="D256" s="198" t="s">
        <v>20</v>
      </c>
      <c r="E256" s="198" t="s">
        <v>22</v>
      </c>
      <c r="F256" s="199" t="s">
        <v>84</v>
      </c>
      <c r="G256" s="269" t="s">
        <v>21</v>
      </c>
      <c r="I256" s="313"/>
      <c r="J256" s="272" t="s">
        <v>26</v>
      </c>
      <c r="K256" s="146" t="s">
        <v>11</v>
      </c>
    </row>
    <row r="257" spans="1:11" x14ac:dyDescent="0.25">
      <c r="A257" s="270">
        <f>C255</f>
        <v>45257</v>
      </c>
      <c r="B257" s="210" t="s">
        <v>66</v>
      </c>
      <c r="C257" s="168" t="str" cm="1">
        <f t="array" ref="C257">_xlfn.XLOOKUP("POD 1",INDEX('2023'!A2:S366,MATCH(C255,'2023'!A2:A366,0),0),'2023'!A2:S2,,0)</f>
        <v>Campbell</v>
      </c>
      <c r="D257" s="168" t="str" cm="1">
        <f t="array" ref="D257">_xlfn.XLOOKUP("POD 2",INDEX('2023'!A2:S366,MATCH(C255,'2023'!A2:A366,0),0),'2023'!A2:S2,,0)</f>
        <v>Marment</v>
      </c>
      <c r="E257" s="168" t="str" cm="1">
        <f t="array" ref="E257">_xlfn.XLOOKUP("Outreach",INDEX('2023'!A2:S366,MATCH(C255,'2023'!A2:A366,0),0),'2023'!A2:S2,,0)</f>
        <v>Nagaraj</v>
      </c>
      <c r="F257" s="169" t="str">
        <f>INDEX('2023'!A1:S366,MATCH(A257,'2023'!A1:A366,0),4)</f>
        <v>Nagaraj</v>
      </c>
      <c r="G257" s="243" t="str" cm="1">
        <f t="array" ref="G257">_xlfn.XLOOKUP("Back-up",INDEX('2023'!A2:S366,MATCH(C255,'2023'!A2:A366,0),0),'2023'!A2:S2,,0)</f>
        <v>Grosso</v>
      </c>
      <c r="I257" s="314"/>
      <c r="J257" s="272" t="s">
        <v>25</v>
      </c>
    </row>
    <row r="258" spans="1:11" x14ac:dyDescent="0.25">
      <c r="A258" s="270">
        <f t="shared" ref="A258:A263" si="6">A257+1</f>
        <v>45258</v>
      </c>
      <c r="B258" s="210" t="s">
        <v>68</v>
      </c>
      <c r="C258" s="168" t="str" cm="1">
        <f t="array" ref="C258">_xlfn.XLOOKUP("POD 1",INDEX('2023'!A2:S366,MATCH(C255+1,'2023'!A2:A366,0),0),'2023'!A2:S2,,0)</f>
        <v>Grosso</v>
      </c>
      <c r="D258" s="168" t="str" cm="1">
        <f t="array" ref="D258">_xlfn.XLOOKUP("POD 2",INDEX('2023'!A2:S366,MATCH(C255+1,'2023'!A2:A366,0),0),'2023'!A2:S2,,0)</f>
        <v>Marment</v>
      </c>
      <c r="E258" s="168" t="str" cm="1">
        <f t="array" ref="E258">_xlfn.XLOOKUP("Outreach",INDEX('2023'!A2:S366,MATCH(C255+1,'2023'!A2:A366,0),0),'2023'!A2:S2,,0)</f>
        <v>Landy</v>
      </c>
      <c r="F258" s="169" t="str">
        <f>INDEX('2023'!A2:S367,MATCH(A258,'2023'!A2:A367,0),4)</f>
        <v>Landy</v>
      </c>
      <c r="G258" s="243" t="str" cm="1">
        <f t="array" ref="G258">_xlfn.XLOOKUP("Back-up",INDEX('2023'!A2:S366,MATCH(C255+1,'2023'!A2:A366,0),0),'2023'!A2:S2,,0)</f>
        <v>Haggerty</v>
      </c>
    </row>
    <row r="259" spans="1:11" x14ac:dyDescent="0.25">
      <c r="A259" s="270">
        <f t="shared" si="6"/>
        <v>45259</v>
      </c>
      <c r="B259" s="210" t="s">
        <v>69</v>
      </c>
      <c r="C259" s="168" t="str" cm="1">
        <f t="array" ref="C259">_xlfn.XLOOKUP("POD 1",INDEX('2023'!A2:S366,MATCH(C255+2,'2023'!A2:A366,0),0),'2023'!A2:S2,,0)</f>
        <v>Campbell</v>
      </c>
      <c r="D259" s="168" t="str" cm="1">
        <f t="array" ref="D259">_xlfn.XLOOKUP("POD 2",INDEX('2023'!A2:S366,MATCH(C255+2,'2023'!A2:A366,0),0),'2023'!A2:S2,,0)</f>
        <v>Marment</v>
      </c>
      <c r="E259" s="168" t="str" cm="1">
        <f t="array" ref="E259">_xlfn.XLOOKUP("Outreach",INDEX('2023'!A2:S366,MATCH(C255+2,'2023'!A2:A366,0),0),'2023'!A2:S2,,0)</f>
        <v>Grosso</v>
      </c>
      <c r="F259" s="169" t="str">
        <f>INDEX('2023'!A3:S368,MATCH(A259,'2023'!A3:A368,0),4)</f>
        <v>Grosso</v>
      </c>
      <c r="G259" s="243" t="str" cm="1">
        <f t="array" ref="G259">_xlfn.XLOOKUP("Back-up",INDEX('2023'!A2:S366,MATCH(C255+2,'2023'!A2:A366,0),0),'2023'!A2:S2,,0)</f>
        <v>Haggerty</v>
      </c>
    </row>
    <row r="260" spans="1:11" x14ac:dyDescent="0.25">
      <c r="A260" s="270">
        <f t="shared" si="6"/>
        <v>45260</v>
      </c>
      <c r="B260" s="210" t="s">
        <v>70</v>
      </c>
      <c r="C260" s="168" t="str" cm="1">
        <f t="array" ref="C260">_xlfn.XLOOKUP("POD 1",INDEX('2023'!A2:S366,MATCH(C255+3,'2023'!A2:A366,0),0),'2023'!A2:S2,,0)</f>
        <v>Campbell</v>
      </c>
      <c r="D260" s="168" t="str" cm="1">
        <f t="array" ref="D260">_xlfn.XLOOKUP("POD 2",INDEX('2023'!A2:S366,MATCH(C255+3,'2023'!A2:A366,0),0),'2023'!A2:S2,,0)</f>
        <v>Haggerty</v>
      </c>
      <c r="E260" s="168" t="str" cm="1">
        <f t="array" ref="E260">_xlfn.XLOOKUP("Outreach",INDEX('2023'!A2:S366,MATCH(C255+3,'2023'!A2:A366,0),0),'2023'!A2:S2,,0)</f>
        <v>Nagaraj</v>
      </c>
      <c r="F260" s="169" t="str">
        <f>INDEX('2023'!A4:S369,MATCH(A260,'2023'!A4:A369,0),4)</f>
        <v>Nagaraj</v>
      </c>
      <c r="G260" s="243" t="str" cm="1">
        <f t="array" ref="G260">_xlfn.XLOOKUP("Back-up",INDEX('2023'!A2:S366,MATCH(C255+3,'2023'!A2:A366,0),0),'2023'!A2:S2,,0)</f>
        <v>Landy</v>
      </c>
    </row>
    <row r="261" spans="1:11" ht="15.75" thickBot="1" x14ac:dyDescent="0.3">
      <c r="A261" s="270">
        <f t="shared" si="6"/>
        <v>45261</v>
      </c>
      <c r="B261" s="237" t="s">
        <v>71</v>
      </c>
      <c r="C261" s="172" t="str" cm="1">
        <f t="array" ref="C261">_xlfn.XLOOKUP("POD 1",INDEX('2023'!A2:S366,MATCH(C255+4,'2023'!A2:A366,0),0),'2023'!A2:S2,,0)</f>
        <v>Campbell</v>
      </c>
      <c r="D261" s="172" t="str" cm="1">
        <f t="array" ref="D261">_xlfn.XLOOKUP("POD 2",INDEX('2023'!A2:S366,MATCH(C255+4,'2023'!A2:A366,0),0),'2023'!A2:S2,,0)</f>
        <v>Marment</v>
      </c>
      <c r="E261" s="172" t="str" cm="1">
        <f t="array" ref="E261">_xlfn.XLOOKUP("Outreach",INDEX('2023'!A2:S366,MATCH(C255+4,'2023'!A2:A366,0),0),'2023'!A2:S2,,0)</f>
        <v>Nagaraj</v>
      </c>
      <c r="F261" s="173" t="str">
        <f>INDEX('2023'!A5:S370,MATCH(A261,'2023'!A5:A370,0),4)</f>
        <v>Gutierrez</v>
      </c>
      <c r="G261" s="244" t="str" cm="1">
        <f t="array" ref="G261">_xlfn.XLOOKUP("Back-up",INDEX('2023'!A2:S366,MATCH(C255+4,'2023'!A2:A366,0),0),'2023'!A2:S2,,0)</f>
        <v>Gutierrez</v>
      </c>
    </row>
    <row r="262" spans="1:11" ht="15.75" thickTop="1" x14ac:dyDescent="0.25">
      <c r="A262" s="270">
        <f t="shared" si="6"/>
        <v>45262</v>
      </c>
      <c r="B262" s="239" t="s">
        <v>72</v>
      </c>
      <c r="C262" s="175"/>
      <c r="D262" s="175"/>
      <c r="E262" s="175"/>
      <c r="F262" s="169" t="str">
        <f>INDEX('2023'!A6:S371,MATCH(A262,'2023'!A6:A371,0),4)</f>
        <v>Marment</v>
      </c>
      <c r="G262" s="245"/>
    </row>
    <row r="263" spans="1:11" ht="15.75" thickBot="1" x14ac:dyDescent="0.3">
      <c r="A263" s="270">
        <f t="shared" si="6"/>
        <v>45263</v>
      </c>
      <c r="B263" s="215" t="s">
        <v>73</v>
      </c>
      <c r="C263" s="246"/>
      <c r="D263" s="246"/>
      <c r="E263" s="246"/>
      <c r="F263" s="247" t="str">
        <f>INDEX('2023'!A7:S372,MATCH(A263,'2023'!A7:A372,0),4)</f>
        <v>Marment</v>
      </c>
      <c r="G263" s="248"/>
    </row>
    <row r="264" spans="1:11" ht="16.5" thickTop="1" thickBot="1" x14ac:dyDescent="0.3"/>
    <row r="265" spans="1:11" ht="16.5" thickTop="1" thickBot="1" x14ac:dyDescent="0.3">
      <c r="A265" s="267" t="s">
        <v>4</v>
      </c>
      <c r="B265" s="202" t="s">
        <v>83</v>
      </c>
      <c r="C265" s="583">
        <f>C255+7</f>
        <v>45264</v>
      </c>
      <c r="D265" s="583"/>
      <c r="E265" s="203"/>
      <c r="F265" s="204"/>
      <c r="G265" s="205"/>
      <c r="I265" s="211"/>
      <c r="J265" s="272" t="s">
        <v>87</v>
      </c>
      <c r="K265" s="146" t="s">
        <v>10</v>
      </c>
    </row>
    <row r="266" spans="1:11" ht="15.75" thickBot="1" x14ac:dyDescent="0.3">
      <c r="A266" s="146">
        <f>INDEX('[1]2023'!A262:E625,MATCH(C265,'[1]2023'!A262:A625,0),5)</f>
        <v>2</v>
      </c>
      <c r="B266" s="206"/>
      <c r="C266" s="155" t="s">
        <v>19</v>
      </c>
      <c r="D266" s="155" t="s">
        <v>20</v>
      </c>
      <c r="E266" s="155" t="s">
        <v>22</v>
      </c>
      <c r="F266" s="156" t="s">
        <v>84</v>
      </c>
      <c r="G266" s="207" t="s">
        <v>21</v>
      </c>
      <c r="I266" s="313"/>
      <c r="J266" s="272" t="s">
        <v>26</v>
      </c>
      <c r="K266" s="146" t="s">
        <v>7</v>
      </c>
    </row>
    <row r="267" spans="1:11" x14ac:dyDescent="0.25">
      <c r="A267" s="270">
        <f>C265</f>
        <v>45264</v>
      </c>
      <c r="B267" s="208" t="s">
        <v>66</v>
      </c>
      <c r="C267" s="165" t="str" cm="1">
        <f t="array" ref="C267">_xlfn.XLOOKUP("POD 1",INDEX('2023'!A2:S366,MATCH(C265,'2023'!A2:A366,0),0),'2023'!A2:S2,,0)</f>
        <v>Justus</v>
      </c>
      <c r="D267" s="165" t="str" cm="1">
        <f t="array" ref="D267">_xlfn.XLOOKUP("POD 2",INDEX('2023'!A2:S366,MATCH(C265,'2023'!A2:A366,0),0),'2023'!A2:S2,,0)</f>
        <v>Haggerty</v>
      </c>
      <c r="E267" s="165" t="str" cm="1">
        <f t="array" ref="E267">_xlfn.XLOOKUP("Outreach",INDEX('2023'!A2:S366,MATCH(C265,'2023'!A2:A366,0),0),'2023'!A2:S2,,0)</f>
        <v>Nagaraj</v>
      </c>
      <c r="F267" s="166" t="str">
        <f>INDEX('2023'!A1:S366,MATCH(A267,'2023'!A1:A366,0),4)</f>
        <v>Nagaraj</v>
      </c>
      <c r="G267" s="242" t="str" cm="1">
        <f t="array" ref="G267">_xlfn.XLOOKUP("Back-up",INDEX('2023'!A2:S366,MATCH(C265,'2023'!A2:A366,0),0),'2023'!A2:S2,,0)</f>
        <v>Scott</v>
      </c>
      <c r="J267" s="272"/>
    </row>
    <row r="268" spans="1:11" x14ac:dyDescent="0.25">
      <c r="A268" s="270">
        <f t="shared" ref="A268:A273" si="7">A267+1</f>
        <v>45265</v>
      </c>
      <c r="B268" s="210" t="s">
        <v>68</v>
      </c>
      <c r="C268" s="168" t="str" cm="1">
        <f t="array" ref="C268">_xlfn.XLOOKUP("POD 1",INDEX('2023'!A2:S366,MATCH(C265+1,'2023'!A2:A366,0),0),'2023'!A2:S2,,0)</f>
        <v>Scott</v>
      </c>
      <c r="D268" s="168" t="str" cm="1">
        <f t="array" ref="D268">_xlfn.XLOOKUP("POD 2",INDEX('2023'!A2:S366,MATCH(C265+1,'2023'!A2:A366,0),0),'2023'!A2:S2,,0)</f>
        <v>Haggerty</v>
      </c>
      <c r="E268" s="168" t="str" cm="1">
        <f t="array" ref="E268">_xlfn.XLOOKUP("Outreach",INDEX('2023'!A2:S366,MATCH(C265+1,'2023'!A2:A366,0),0),'2023'!A2:S2,,0)</f>
        <v>Grosso</v>
      </c>
      <c r="F268" s="169" t="str">
        <f>INDEX('2023'!A2:S367,MATCH(A268,'2023'!A2:A367,0),4)</f>
        <v>Grosso</v>
      </c>
      <c r="G268" s="243" t="str" cm="1">
        <f t="array" ref="G268">_xlfn.XLOOKUP("Back-up",INDEX('2023'!A2:S366,MATCH(C265+1,'2023'!A2:A366,0),0),'2023'!A2:S2,,0)</f>
        <v>Garrett</v>
      </c>
    </row>
    <row r="269" spans="1:11" x14ac:dyDescent="0.25">
      <c r="A269" s="270">
        <f t="shared" si="7"/>
        <v>45266</v>
      </c>
      <c r="B269" s="210" t="s">
        <v>69</v>
      </c>
      <c r="C269" s="168" t="str" cm="1">
        <f t="array" ref="C269">_xlfn.XLOOKUP("POD 1",INDEX('2023'!A2:S366,MATCH(C265+2,'2023'!A2:A366,0),0),'2023'!A2:S2,,0)</f>
        <v>Justus</v>
      </c>
      <c r="D269" s="168" t="str" cm="1">
        <f t="array" ref="D269">_xlfn.XLOOKUP("POD 2",INDEX('2023'!A2:S366,MATCH(C265+2,'2023'!A2:A366,0),0),'2023'!A2:S2,,0)</f>
        <v>Haggerty</v>
      </c>
      <c r="E269" s="171" t="str" cm="1">
        <f t="array" ref="E269">_xlfn.XLOOKUP("Outreach/QF",INDEX('2023'!A2:S366,MATCH(C265+2,'2023'!A2:A366,0),0),'2023'!A2:S2,,0)</f>
        <v>Scott</v>
      </c>
      <c r="F269" s="169" t="str">
        <f>INDEX('2023'!A3:S368,MATCH(A269,'2023'!A3:A368,0),4)</f>
        <v>Scott</v>
      </c>
      <c r="G269" s="243" t="str" cm="1">
        <f t="array" ref="G269">_xlfn.XLOOKUP("Back-up",INDEX('2023'!A2:S366,MATCH(C265+2,'2023'!A2:A366,0),0),'2023'!A2:S2,,0)</f>
        <v>Garrett</v>
      </c>
    </row>
    <row r="270" spans="1:11" x14ac:dyDescent="0.25">
      <c r="A270" s="270">
        <f t="shared" si="7"/>
        <v>45267</v>
      </c>
      <c r="B270" s="210" t="s">
        <v>70</v>
      </c>
      <c r="C270" s="168" t="str" cm="1">
        <f t="array" ref="C270">_xlfn.XLOOKUP("POD 1",INDEX('2023'!A2:S366,MATCH(C265+3,'2023'!A2:A366,0),0),'2023'!A2:S2,,0)</f>
        <v>Justus</v>
      </c>
      <c r="D270" s="168" t="str" cm="1">
        <f t="array" ref="D270">_xlfn.XLOOKUP("POD 2",INDEX('2023'!A2:S366,MATCH(C265+3,'2023'!A2:A366,0),0),'2023'!A2:S2,,0)</f>
        <v>Grosso</v>
      </c>
      <c r="E270" s="168" t="str" cm="1">
        <f t="array" ref="E270">_xlfn.XLOOKUP("Outreach",INDEX('2023'!A2:S366,MATCH(C265+3,'2023'!A2:A366,0),0),'2023'!A2:S2,,0)</f>
        <v>Nagaraj</v>
      </c>
      <c r="F270" s="169" t="str">
        <f>INDEX('2023'!A4:S369,MATCH(A270,'2023'!A4:A369,0),4)</f>
        <v>Nagaraj</v>
      </c>
      <c r="G270" s="243" t="str" cm="1">
        <f t="array" ref="G270">_xlfn.XLOOKUP("Back-up",INDEX('2023'!A2:S366,MATCH(C265+3,'2023'!A2:A366,0),0),'2023'!A2:S2,,0)</f>
        <v>Landy</v>
      </c>
    </row>
    <row r="271" spans="1:11" ht="15.75" thickBot="1" x14ac:dyDescent="0.3">
      <c r="A271" s="270">
        <f t="shared" si="7"/>
        <v>45268</v>
      </c>
      <c r="B271" s="237" t="s">
        <v>71</v>
      </c>
      <c r="C271" s="172" t="str" cm="1">
        <f t="array" ref="C271">_xlfn.XLOOKUP("POD 1",INDEX('2023'!A2:S366,MATCH(C265+4,'2023'!A2:A366,0),0),'2023'!A2:S2,,0)</f>
        <v>Justus</v>
      </c>
      <c r="D271" s="172" t="str" cm="1">
        <f t="array" ref="D271">_xlfn.XLOOKUP("POD 2",INDEX('2023'!A2:S366,MATCH(C265+4,'2023'!A2:A366,0),0),'2023'!A2:S2,,0)</f>
        <v>Haggerty</v>
      </c>
      <c r="E271" s="172" t="str" cm="1">
        <f t="array" ref="E271">_xlfn.XLOOKUP("Outreach",INDEX('2023'!A2:S366,MATCH(C265+4,'2023'!A2:A366,0),0),'2023'!A2:S2,,0)</f>
        <v>Grosso</v>
      </c>
      <c r="F271" s="173" t="str">
        <f>INDEX('2023'!A5:S370,MATCH(A271,'2023'!A5:A370,0),4)</f>
        <v>Grosso</v>
      </c>
      <c r="G271" s="244" t="str" cm="1">
        <f t="array" ref="G271">_xlfn.XLOOKUP("Back-up",INDEX('2023'!A2:S366,MATCH(C265+4,'2023'!A2:A366,0),0),'2023'!A2:S2,,0)</f>
        <v>Garrett</v>
      </c>
    </row>
    <row r="272" spans="1:11" ht="15.75" thickTop="1" x14ac:dyDescent="0.25">
      <c r="A272" s="270">
        <f t="shared" si="7"/>
        <v>45269</v>
      </c>
      <c r="B272" s="239" t="s">
        <v>72</v>
      </c>
      <c r="C272" s="175"/>
      <c r="D272" s="175"/>
      <c r="E272" s="175"/>
      <c r="F272" s="169" t="str">
        <f>INDEX('2023'!A6:S371,MATCH(A272,'2023'!A6:A371,0),4)</f>
        <v>Haggerty</v>
      </c>
      <c r="G272" s="245"/>
    </row>
    <row r="273" spans="1:11" ht="15.75" thickBot="1" x14ac:dyDescent="0.3">
      <c r="A273" s="270">
        <f t="shared" si="7"/>
        <v>45270</v>
      </c>
      <c r="B273" s="215" t="s">
        <v>73</v>
      </c>
      <c r="C273" s="246"/>
      <c r="D273" s="246"/>
      <c r="E273" s="246"/>
      <c r="F273" s="247" t="str">
        <f>INDEX('2023'!A7:S372,MATCH(A273,'2023'!A7:A372,0),4)</f>
        <v>Haggerty</v>
      </c>
      <c r="G273" s="248"/>
    </row>
    <row r="274" spans="1:11" ht="16.5" thickTop="1" thickBot="1" x14ac:dyDescent="0.3"/>
    <row r="275" spans="1:11" ht="16.5" thickTop="1" thickBot="1" x14ac:dyDescent="0.3">
      <c r="A275" s="267" t="s">
        <v>4</v>
      </c>
      <c r="B275" s="202" t="s">
        <v>83</v>
      </c>
      <c r="C275" s="583">
        <f>C265+7</f>
        <v>45271</v>
      </c>
      <c r="D275" s="583"/>
      <c r="E275" s="203"/>
      <c r="F275" s="204"/>
      <c r="G275" s="205"/>
      <c r="I275" s="146"/>
      <c r="J275" s="272"/>
    </row>
    <row r="276" spans="1:11" ht="15.75" thickBot="1" x14ac:dyDescent="0.3">
      <c r="A276" s="146">
        <f>INDEX('[1]2023'!A272:E635,MATCH(C275,'[1]2023'!A272:A635,0),5)</f>
        <v>3</v>
      </c>
      <c r="B276" s="206"/>
      <c r="C276" s="155" t="s">
        <v>19</v>
      </c>
      <c r="D276" s="155" t="s">
        <v>20</v>
      </c>
      <c r="E276" s="155" t="s">
        <v>22</v>
      </c>
      <c r="F276" s="156" t="s">
        <v>84</v>
      </c>
      <c r="G276" s="207" t="s">
        <v>21</v>
      </c>
      <c r="I276" s="313"/>
      <c r="J276" s="272" t="s">
        <v>26</v>
      </c>
      <c r="K276" s="146" t="s">
        <v>5</v>
      </c>
    </row>
    <row r="277" spans="1:11" x14ac:dyDescent="0.25">
      <c r="A277" s="270">
        <f>C275</f>
        <v>45271</v>
      </c>
      <c r="B277" s="208" t="s">
        <v>66</v>
      </c>
      <c r="C277" s="165" t="str" cm="1">
        <f t="array" ref="C277">_xlfn.XLOOKUP("POD 1",INDEX('2023'!A2:S366,MATCH(C275,'2023'!A2:A366,0),0),'2023'!A2:S2,,0)</f>
        <v>Haggerty</v>
      </c>
      <c r="D277" s="165" t="str" cm="1">
        <f t="array" ref="D277">_xlfn.XLOOKUP("POD 2",INDEX('2023'!A2:S366,MATCH(C275,'2023'!A2:A366,0),0),'2023'!A2:S2,,0)</f>
        <v>Justus</v>
      </c>
      <c r="E277" s="165" t="str" cm="1">
        <f t="array" ref="E277">_xlfn.XLOOKUP("Outreach",INDEX('2023'!A2:S366,MATCH(C275,'2023'!A2:A366,0),0),'2023'!A2:S2,,0)</f>
        <v>Campbell</v>
      </c>
      <c r="F277" s="166" t="str">
        <f>INDEX('2023'!A1:S366,MATCH(A277,'2023'!A1:A366,0),4)</f>
        <v>Campbell</v>
      </c>
      <c r="G277" s="242" t="str" cm="1">
        <f t="array" ref="G277">_xlfn.XLOOKUP("Back-up",INDEX('2023'!A2:S366,MATCH(C275,'2023'!A2:A366,0),0),'2023'!A2:S2,,0)</f>
        <v>Landy</v>
      </c>
      <c r="J277" s="272"/>
    </row>
    <row r="278" spans="1:11" x14ac:dyDescent="0.25">
      <c r="A278" s="270">
        <f t="shared" ref="A278:A283" si="8">A277+1</f>
        <v>45272</v>
      </c>
      <c r="B278" s="210" t="s">
        <v>68</v>
      </c>
      <c r="C278" s="168" t="str" cm="1">
        <f t="array" ref="C278">_xlfn.XLOOKUP("POD 1",INDEX('2023'!A2:S366,MATCH(C275+1,'2023'!A2:A366,0),0),'2023'!A2:S2,,0)</f>
        <v>Haggerty</v>
      </c>
      <c r="D278" s="168" t="str" cm="1">
        <f t="array" ref="D278">_xlfn.XLOOKUP("POD 2",INDEX('2023'!A2:S366,MATCH(C275+1,'2023'!A2:A366,0),0),'2023'!A2:S2,,0)</f>
        <v>Justus</v>
      </c>
      <c r="E278" s="168" t="str" cm="1">
        <f t="array" ref="E278">_xlfn.XLOOKUP("Outreach",INDEX('2023'!A2:S366,MATCH(C275+1,'2023'!A2:A366,0),0),'2023'!A2:S2,,0)</f>
        <v>Milford</v>
      </c>
      <c r="F278" s="169" t="str">
        <f>INDEX('2023'!A2:S367,MATCH(A278,'2023'!A2:A367,0),4)</f>
        <v>Milford</v>
      </c>
      <c r="G278" s="243" t="str" cm="1">
        <f t="array" ref="G278">_xlfn.XLOOKUP("Back-up",INDEX('2023'!A2:S366,MATCH(C275+1,'2023'!A2:A366,0),0),'2023'!A2:S2,,0)</f>
        <v>Landy</v>
      </c>
    </row>
    <row r="279" spans="1:11" x14ac:dyDescent="0.25">
      <c r="A279" s="270">
        <f t="shared" si="8"/>
        <v>45273</v>
      </c>
      <c r="B279" s="210" t="s">
        <v>69</v>
      </c>
      <c r="C279" s="168" t="str" cm="1">
        <f t="array" ref="C279">_xlfn.XLOOKUP("POD 1",INDEX('2023'!A2:S366,MATCH(C275+2,'2023'!A2:A366,0),0),'2023'!A2:S2,,0)</f>
        <v>Haggerty</v>
      </c>
      <c r="D279" s="168" t="str" cm="1">
        <f t="array" ref="D279">_xlfn.XLOOKUP("POD 2",INDEX('2023'!A2:S366,MATCH(C275+2,'2023'!A2:A366,0),0),'2023'!A2:S2,,0)</f>
        <v>Justus</v>
      </c>
      <c r="E279" s="168" t="str" cm="1">
        <f t="array" ref="E279">_xlfn.XLOOKUP("Outreach",INDEX('2023'!A2:S366,MATCH(C275+2,'2023'!A2:A366,0),0),'2023'!A2:S2,,0)</f>
        <v>Landy</v>
      </c>
      <c r="F279" s="169" t="str">
        <f>INDEX('2023'!A3:S368,MATCH(A279,'2023'!A3:A368,0),4)</f>
        <v>Landy</v>
      </c>
      <c r="G279" s="243" t="str" cm="1">
        <f t="array" ref="G279">_xlfn.XLOOKUP("Back-up",INDEX('2023'!A2:S366,MATCH(C275+2,'2023'!A2:A366,0),0),'2023'!A2:S2,,0)</f>
        <v>Scott</v>
      </c>
    </row>
    <row r="280" spans="1:11" x14ac:dyDescent="0.25">
      <c r="A280" s="270">
        <f t="shared" si="8"/>
        <v>45274</v>
      </c>
      <c r="B280" s="210" t="s">
        <v>70</v>
      </c>
      <c r="C280" s="168" t="str" cm="1">
        <f t="array" ref="C280">_xlfn.XLOOKUP("POD 1",INDEX('2023'!A2:S366,MATCH(C275+3,'2023'!A2:A366,0),0),'2023'!A2:S2,,0)</f>
        <v>Haggerty</v>
      </c>
      <c r="D280" s="168" t="str" cm="1">
        <f t="array" ref="D280">_xlfn.XLOOKUP("POD 2",INDEX('2023'!A2:S366,MATCH(C275+3,'2023'!A2:A366,0),0),'2023'!A2:S2,,0)</f>
        <v>Milford</v>
      </c>
      <c r="E280" s="168" t="str" cm="1">
        <f t="array" ref="E280">_xlfn.XLOOKUP("Outreach",INDEX('2023'!A2:S366,MATCH(C275+3,'2023'!A2:A366,0),0),'2023'!A2:S2,,0)</f>
        <v>Campbell</v>
      </c>
      <c r="F280" s="169" t="str">
        <f>INDEX('2023'!A4:S369,MATCH(A280,'2023'!A4:A369,0),4)</f>
        <v>Campbell</v>
      </c>
      <c r="G280" s="243" t="str" cm="1">
        <f t="array" ref="G280">_xlfn.XLOOKUP("Back-up",INDEX('2023'!A2:S366,MATCH(C275+3,'2023'!A2:A366,0),0),'2023'!A2:S2,,0)</f>
        <v>Landy</v>
      </c>
    </row>
    <row r="281" spans="1:11" ht="15.75" thickBot="1" x14ac:dyDescent="0.3">
      <c r="A281" s="270">
        <f t="shared" si="8"/>
        <v>45275</v>
      </c>
      <c r="B281" s="237" t="s">
        <v>71</v>
      </c>
      <c r="C281" s="172" t="str" cm="1">
        <f t="array" ref="C281">_xlfn.XLOOKUP("POD 1",INDEX('2023'!A2:S366,MATCH(C275+4,'2023'!A2:A366,0),0),'2023'!A2:S2,,0)</f>
        <v>Scott</v>
      </c>
      <c r="D281" s="172" t="str" cm="1">
        <f t="array" ref="D281">_xlfn.XLOOKUP("POD 2",INDEX('2023'!A2:S366,MATCH(C275+4,'2023'!A2:A366,0),0),'2023'!A2:S2,,0)</f>
        <v>Justus</v>
      </c>
      <c r="E281" s="172" t="str" cm="1">
        <f t="array" ref="E281">_xlfn.XLOOKUP("Outreach",INDEX('2023'!A2:S366,MATCH(C275+4,'2023'!A2:A366,0),0),'2023'!A2:S2,,0)</f>
        <v>Milford</v>
      </c>
      <c r="F281" s="173" t="str">
        <f>INDEX('2023'!A5:S370,MATCH(A281,'2023'!A5:A370,0),4)</f>
        <v>Milford</v>
      </c>
      <c r="G281" s="244" t="e" cm="1">
        <f t="array" ref="G281">_xlfn.XLOOKUP("Back-up",INDEX('2023'!A2:S366,MATCH(C275+4,'2023'!A2:A366,0),0),'2023'!A2:S2,,0)</f>
        <v>#N/A</v>
      </c>
    </row>
    <row r="282" spans="1:11" ht="15.75" thickTop="1" x14ac:dyDescent="0.25">
      <c r="A282" s="270">
        <f t="shared" si="8"/>
        <v>45276</v>
      </c>
      <c r="B282" s="239" t="s">
        <v>72</v>
      </c>
      <c r="C282" s="175"/>
      <c r="D282" s="175"/>
      <c r="E282" s="175"/>
      <c r="F282" s="169" t="str">
        <f>INDEX('2023'!A6:S371,MATCH(A282,'2023'!A6:A371,0),4)</f>
        <v>Justus</v>
      </c>
      <c r="G282" s="245"/>
    </row>
    <row r="283" spans="1:11" ht="15.75" thickBot="1" x14ac:dyDescent="0.3">
      <c r="A283" s="270">
        <f t="shared" si="8"/>
        <v>45277</v>
      </c>
      <c r="B283" s="215" t="s">
        <v>73</v>
      </c>
      <c r="C283" s="246"/>
      <c r="D283" s="246"/>
      <c r="E283" s="246"/>
      <c r="F283" s="247" t="str">
        <f>INDEX('2023'!A7:S372,MATCH(A283,'2023'!A7:A372,0),4)</f>
        <v>Justus</v>
      </c>
      <c r="G283" s="248"/>
    </row>
    <row r="284" spans="1:11" ht="16.5" thickTop="1" thickBot="1" x14ac:dyDescent="0.3"/>
    <row r="285" spans="1:11" ht="15.75" thickBot="1" x14ac:dyDescent="0.3">
      <c r="A285" s="267" t="s">
        <v>4</v>
      </c>
      <c r="B285" s="145" t="s">
        <v>83</v>
      </c>
      <c r="C285" s="585">
        <f>C275+7</f>
        <v>45278</v>
      </c>
      <c r="D285" s="585"/>
      <c r="E285" s="150"/>
      <c r="F285" s="201"/>
      <c r="G285" s="152"/>
      <c r="I285" s="211"/>
      <c r="J285" s="272" t="s">
        <v>87</v>
      </c>
      <c r="K285" s="146" t="s">
        <v>14</v>
      </c>
    </row>
    <row r="286" spans="1:11" ht="15.75" thickBot="1" x14ac:dyDescent="0.3">
      <c r="A286" s="146">
        <f>INDEX('[1]2023'!A282:E645,MATCH(C285,'[1]2023'!A282:A645,0),5)</f>
        <v>4</v>
      </c>
      <c r="B286" s="147"/>
      <c r="C286" s="155" t="s">
        <v>19</v>
      </c>
      <c r="D286" s="155" t="s">
        <v>20</v>
      </c>
      <c r="E286" s="155" t="s">
        <v>22</v>
      </c>
      <c r="F286" s="156" t="s">
        <v>84</v>
      </c>
      <c r="G286" s="157" t="s">
        <v>21</v>
      </c>
      <c r="I286" s="313"/>
      <c r="J286" s="272" t="s">
        <v>26</v>
      </c>
    </row>
    <row r="287" spans="1:11" x14ac:dyDescent="0.25">
      <c r="A287" s="270">
        <f>C285</f>
        <v>45278</v>
      </c>
      <c r="B287" s="149" t="s">
        <v>66</v>
      </c>
      <c r="C287" s="165" t="str" cm="1">
        <f t="array" ref="C287">_xlfn.XLOOKUP("POD 1",INDEX('2023'!A2:S366,MATCH(C285,'2023'!A2:A366,0),0),'2023'!A2:S2,,0)</f>
        <v>Garrett</v>
      </c>
      <c r="D287" s="165" t="str" cm="1">
        <f t="array" ref="D287">_xlfn.XLOOKUP("POD 2",INDEX('2023'!A2:S366,MATCH(C285,'2023'!A2:A366,0),0),'2023'!A2:S2,,0)</f>
        <v>Marment</v>
      </c>
      <c r="E287" s="165" t="str" cm="1">
        <f t="array" ref="E287">_xlfn.XLOOKUP("Outreach",INDEX('2023'!A2:S366,MATCH(C285,'2023'!A2:A366,0),0),'2023'!A2:S2,,0)</f>
        <v>Milford</v>
      </c>
      <c r="F287" s="166" t="str">
        <f>INDEX('2023'!A1:S366,MATCH(A287,'2023'!A1:A366,0),4)</f>
        <v>Milford</v>
      </c>
      <c r="G287" s="167" t="str" cm="1">
        <f t="array" ref="G287">_xlfn.XLOOKUP("Back-up",INDEX('2023'!A2:S366,MATCH(C285,'2023'!A2:A366,0),0),'2023'!A2:S2,,0)</f>
        <v>Landy</v>
      </c>
      <c r="J287" s="272"/>
    </row>
    <row r="288" spans="1:11" x14ac:dyDescent="0.25">
      <c r="A288" s="270">
        <f t="shared" ref="A288:A293" si="9">A287+1</f>
        <v>45279</v>
      </c>
      <c r="B288" s="153" t="s">
        <v>68</v>
      </c>
      <c r="C288" s="168" t="str" cm="1">
        <f t="array" ref="C288">_xlfn.XLOOKUP("POD 1",INDEX('2023'!A2:S366,MATCH(C285+1,'2023'!A2:A366,0),0),'2023'!A2:S2,,0)</f>
        <v>Justus</v>
      </c>
      <c r="D288" s="168" t="str" cm="1">
        <f t="array" ref="D288">_xlfn.XLOOKUP("POD 2",INDEX('2023'!A2:S366,MATCH(C285+1,'2023'!A2:A366,0),0),'2023'!A2:S2,,0)</f>
        <v>Marment</v>
      </c>
      <c r="E288" s="171" t="str" cm="1">
        <f t="array" ref="E288">_xlfn.XLOOKUP("Outreach/QF",INDEX('2023'!A2:S366,MATCH(C285+1,'2023'!A2:A366,0),0),'2023'!A2:S2,,0)</f>
        <v>Haggerty</v>
      </c>
      <c r="F288" s="169" t="str">
        <f>INDEX('2023'!A2:S367,MATCH(A288,'2023'!A2:A367,0),4)</f>
        <v>Haggerty</v>
      </c>
      <c r="G288" s="170" t="str" cm="1">
        <f t="array" ref="G288">_xlfn.XLOOKUP("Back-up",INDEX('2023'!A2:S366,MATCH(C285+1,'2023'!A2:A366,0),0),'2023'!A2:S2,,0)</f>
        <v>O'Donoghue</v>
      </c>
    </row>
    <row r="289" spans="1:10" x14ac:dyDescent="0.25">
      <c r="A289" s="270">
        <f t="shared" si="9"/>
        <v>45280</v>
      </c>
      <c r="B289" s="153" t="s">
        <v>69</v>
      </c>
      <c r="C289" s="168" t="str" cm="1">
        <f t="array" ref="C289">_xlfn.XLOOKUP("POD 1",INDEX('2023'!A2:S366,MATCH(C285+2,'2023'!A2:A366,0),0),'2023'!A2:S2,,0)</f>
        <v>Garrett</v>
      </c>
      <c r="D289" s="168" t="str" cm="1">
        <f t="array" ref="D289">_xlfn.XLOOKUP("POD 2",INDEX('2023'!A2:S366,MATCH(C285+2,'2023'!A2:A366,0),0),'2023'!A2:S2,,0)</f>
        <v>Milford</v>
      </c>
      <c r="E289" s="168" t="str" cm="1">
        <f t="array" ref="E289">_xlfn.XLOOKUP("Outreach",INDEX('2023'!A2:S366,MATCH(C285+2,'2023'!A2:A366,0),0),'2023'!A2:S2,,0)</f>
        <v>Justus</v>
      </c>
      <c r="F289" s="169" t="str">
        <f>INDEX('2023'!A3:S368,MATCH(A289,'2023'!A3:A368,0),4)</f>
        <v>Justus</v>
      </c>
      <c r="G289" s="170" t="str" cm="1">
        <f t="array" ref="G289">_xlfn.XLOOKUP("Back-up",INDEX('2023'!A2:S366,MATCH(C285+2,'2023'!A2:A366,0),0),'2023'!A2:S2,,0)</f>
        <v>Landy</v>
      </c>
    </row>
    <row r="290" spans="1:10" x14ac:dyDescent="0.25">
      <c r="A290" s="270">
        <f t="shared" si="9"/>
        <v>45281</v>
      </c>
      <c r="B290" s="153" t="s">
        <v>70</v>
      </c>
      <c r="C290" s="168" t="str" cm="1">
        <f t="array" ref="C290">_xlfn.XLOOKUP("POD 1",INDEX('2023'!A2:S366,MATCH(C285+3,'2023'!A2:A366,0),0),'2023'!A2:S2,,0)</f>
        <v>Garrett</v>
      </c>
      <c r="D290" s="168" t="str" cm="1">
        <f t="array" ref="D290">_xlfn.XLOOKUP("POD 2",INDEX('2023'!A2:S366,MATCH(C285+3,'2023'!A2:A366,0),0),'2023'!A2:S2,,0)</f>
        <v>Marment</v>
      </c>
      <c r="E290" s="168" t="str" cm="1">
        <f t="array" ref="E290">_xlfn.XLOOKUP("Outreach",INDEX('2023'!A2:S366,MATCH(C285+3,'2023'!A2:A366,0),0),'2023'!A2:S2,,0)</f>
        <v>O'Donoghue</v>
      </c>
      <c r="F290" s="169" t="str">
        <f>INDEX('2023'!A4:S369,MATCH(A290,'2023'!A4:A369,0),4)</f>
        <v>O'Donoghue</v>
      </c>
      <c r="G290" s="170" t="str" cm="1">
        <f t="array" ref="G290">_xlfn.XLOOKUP("Back-up",INDEX('2023'!A2:S366,MATCH(C285+3,'2023'!A2:A366,0),0),'2023'!A2:S2,,0)</f>
        <v>Justus</v>
      </c>
    </row>
    <row r="291" spans="1:10" ht="15.75" thickBot="1" x14ac:dyDescent="0.3">
      <c r="A291" s="270">
        <f t="shared" si="9"/>
        <v>45282</v>
      </c>
      <c r="B291" s="158" t="s">
        <v>71</v>
      </c>
      <c r="C291" s="172" t="str" cm="1">
        <f t="array" ref="C291">_xlfn.XLOOKUP("POD 1",INDEX('2023'!A2:S366,MATCH(C285+4,'2023'!A2:A366,0),0),'2023'!A2:S2,,0)</f>
        <v>Garrett</v>
      </c>
      <c r="D291" s="172" t="str" cm="1">
        <f t="array" ref="D291">_xlfn.XLOOKUP("POD 2",INDEX('2023'!A2:S366,MATCH(C285+4,'2023'!A2:A366,0),0),'2023'!A2:S2,,0)</f>
        <v>Marment</v>
      </c>
      <c r="E291" s="172" t="str" cm="1">
        <f t="array" ref="E291">_xlfn.XLOOKUP("Outreach",INDEX('2023'!A2:S366,MATCH(C285+4,'2023'!A2:A366,0),0),'2023'!A2:S2,,0)</f>
        <v>Haggerty</v>
      </c>
      <c r="F291" s="173" t="str">
        <f>INDEX('2023'!A5:S370,MATCH(A291,'2023'!A5:A370,0),4)</f>
        <v>Haggerty</v>
      </c>
      <c r="G291" s="174" t="str" cm="1">
        <f t="array" ref="G291">_xlfn.XLOOKUP("Back-up",INDEX('2023'!A2:S366,MATCH(C285+4,'2023'!A2:A366,0),0),'2023'!A2:S2,,0)</f>
        <v>O'Donoghue</v>
      </c>
    </row>
    <row r="292" spans="1:10" ht="15.75" thickTop="1" x14ac:dyDescent="0.25">
      <c r="A292" s="270">
        <f t="shared" si="9"/>
        <v>45283</v>
      </c>
      <c r="B292" s="161" t="s">
        <v>72</v>
      </c>
      <c r="C292" s="175"/>
      <c r="D292" s="175"/>
      <c r="E292" s="175"/>
      <c r="F292" s="169" t="str">
        <f>INDEX('2023'!A6:S371,MATCH(A292,'2023'!A6:A371,0),4)</f>
        <v>Marment</v>
      </c>
      <c r="G292" s="176"/>
    </row>
    <row r="293" spans="1:10" ht="15.75" thickBot="1" x14ac:dyDescent="0.3">
      <c r="A293" s="270">
        <f t="shared" si="9"/>
        <v>45284</v>
      </c>
      <c r="B293" s="148" t="s">
        <v>73</v>
      </c>
      <c r="C293" s="177"/>
      <c r="D293" s="177"/>
      <c r="E293" s="177"/>
      <c r="F293" s="178" t="str">
        <f>INDEX('2023'!A7:S372,MATCH(A293,'2023'!A7:A372,0),4)</f>
        <v>Marment</v>
      </c>
      <c r="G293" s="179"/>
    </row>
    <row r="295" spans="1:10" x14ac:dyDescent="0.25">
      <c r="A295" s="560" t="s">
        <v>200</v>
      </c>
      <c r="B295" s="560"/>
      <c r="C295" s="560"/>
      <c r="D295" s="560"/>
      <c r="E295" s="560"/>
      <c r="F295" s="560"/>
      <c r="G295" s="560"/>
    </row>
    <row r="296" spans="1:10" ht="15.75" thickBot="1" x14ac:dyDescent="0.3">
      <c r="A296" s="560"/>
      <c r="B296" s="560"/>
      <c r="C296" s="560"/>
      <c r="D296" s="560"/>
      <c r="E296" s="560"/>
      <c r="F296" s="560"/>
      <c r="G296" s="560"/>
    </row>
    <row r="297" spans="1:10" ht="15.75" thickBot="1" x14ac:dyDescent="0.3">
      <c r="A297" s="267" t="s">
        <v>4</v>
      </c>
      <c r="B297" s="145" t="s">
        <v>83</v>
      </c>
      <c r="C297" s="585">
        <f>C285+7</f>
        <v>45285</v>
      </c>
      <c r="D297" s="585"/>
      <c r="E297" s="150"/>
      <c r="F297" s="201"/>
      <c r="G297" s="152"/>
      <c r="I297" s="146"/>
      <c r="J297" s="272"/>
    </row>
    <row r="298" spans="1:10" ht="15.75" thickBot="1" x14ac:dyDescent="0.3">
      <c r="A298" s="146">
        <f>INDEX('[1]2023'!A292:E655,MATCH(C297,'[1]2023'!A292:A655,0),5)</f>
        <v>1</v>
      </c>
      <c r="B298" s="147"/>
      <c r="C298" s="155" t="s">
        <v>19</v>
      </c>
      <c r="D298" s="155" t="s">
        <v>20</v>
      </c>
      <c r="E298" s="155" t="s">
        <v>22</v>
      </c>
      <c r="F298" s="156" t="s">
        <v>84</v>
      </c>
      <c r="G298" s="157" t="s">
        <v>21</v>
      </c>
      <c r="J298" s="272"/>
    </row>
    <row r="299" spans="1:10" x14ac:dyDescent="0.25">
      <c r="A299" s="270">
        <f>C297</f>
        <v>45285</v>
      </c>
      <c r="B299" s="149" t="s">
        <v>66</v>
      </c>
      <c r="C299" s="574" t="s">
        <v>85</v>
      </c>
      <c r="D299" s="575"/>
      <c r="E299" s="576"/>
      <c r="F299" s="166" t="str">
        <f>INDEX('2023'!A1:S366,MATCH(A299,'2023'!A1:A366,0),4)</f>
        <v>Landy</v>
      </c>
      <c r="G299" s="580"/>
      <c r="J299" s="272"/>
    </row>
    <row r="300" spans="1:10" x14ac:dyDescent="0.25">
      <c r="A300" s="270">
        <f t="shared" ref="A300:A305" si="10">A299+1</f>
        <v>45286</v>
      </c>
      <c r="B300" s="153" t="s">
        <v>68</v>
      </c>
      <c r="C300" s="577"/>
      <c r="D300" s="578"/>
      <c r="E300" s="579"/>
      <c r="F300" s="169" t="str">
        <f>INDEX('2023'!A2:S367,MATCH(A300,'2023'!A2:A367,0),4)</f>
        <v>Justus</v>
      </c>
      <c r="G300" s="581"/>
    </row>
    <row r="301" spans="1:10" x14ac:dyDescent="0.25">
      <c r="A301" s="270">
        <f t="shared" si="10"/>
        <v>45287</v>
      </c>
      <c r="B301" s="153" t="s">
        <v>69</v>
      </c>
      <c r="C301" s="168" t="str" cm="1">
        <f t="array" ref="C301">_xlfn.XLOOKUP("POD 1",INDEX('2023'!A2:S366,MATCH(C297+2,'2023'!A2:A366,0),0),'2023'!A2:S2,,0)</f>
        <v>Landy</v>
      </c>
      <c r="D301" s="168" t="str" cm="1">
        <f t="array" ref="D301">_xlfn.XLOOKUP("POD 2",INDEX('2023'!A2:S366,MATCH(C297+2,'2023'!A2:A366,0),0),'2023'!A2:S2,,0)</f>
        <v>Haggerty</v>
      </c>
      <c r="E301" s="168" t="str" cm="1">
        <f t="array" ref="E301">_xlfn.XLOOKUP("Outreach",INDEX('2023'!A2:S366,MATCH(C297+2,'2023'!A2:A366,0),0),'2023'!A2:S2,,0)</f>
        <v>Campbell</v>
      </c>
      <c r="F301" s="169" t="str">
        <f>INDEX('2023'!A3:S368,MATCH(A301,'2023'!A3:A368,0),4)</f>
        <v>Campbell</v>
      </c>
      <c r="G301" s="170" t="str" cm="1">
        <f t="array" ref="G301">_xlfn.XLOOKUP("Back-up",INDEX('2023'!A2:S366,MATCH(C297+2,'2023'!A2:A366,0),0),'2023'!A2:S2,,0)</f>
        <v>Justus</v>
      </c>
    </row>
    <row r="302" spans="1:10" x14ac:dyDescent="0.25">
      <c r="A302" s="270">
        <f t="shared" si="10"/>
        <v>45288</v>
      </c>
      <c r="B302" s="153" t="s">
        <v>70</v>
      </c>
      <c r="C302" s="168" t="str" cm="1">
        <f t="array" ref="C302">_xlfn.XLOOKUP("POD 1",INDEX('2023'!A2:S366,MATCH(C297+3,'2023'!A2:A366,0),0),'2023'!A2:S2,,0)</f>
        <v>Landy</v>
      </c>
      <c r="D302" s="168" t="str" cm="1">
        <f t="array" ref="D302">_xlfn.XLOOKUP("POD 2",INDEX('2023'!A2:S366,MATCH(C297+3,'2023'!A2:A366,0),0),'2023'!A2:S2,,0)</f>
        <v>Gutierrez</v>
      </c>
      <c r="E302" s="168" t="str" cm="1">
        <f t="array" ref="E302">_xlfn.XLOOKUP("Outreach",INDEX('2023'!A2:S366,MATCH(C297+3,'2023'!A2:A366,0),0),'2023'!A2:S2,,0)</f>
        <v>Haggerty</v>
      </c>
      <c r="F302" s="169" t="str">
        <f>INDEX('2023'!A4:S369,MATCH(A302,'2023'!A4:A369,0),4)</f>
        <v>Haggerty</v>
      </c>
      <c r="G302" s="170" t="e" cm="1">
        <f t="array" ref="G302">_xlfn.XLOOKUP("Back-up",INDEX('2023'!A2:S366,MATCH(C297+3,'2023'!A2:A366,0),0),'2023'!A2:S2,,0)</f>
        <v>#N/A</v>
      </c>
    </row>
    <row r="303" spans="1:10" ht="15.75" thickBot="1" x14ac:dyDescent="0.3">
      <c r="A303" s="270">
        <f t="shared" si="10"/>
        <v>45289</v>
      </c>
      <c r="B303" s="158" t="s">
        <v>71</v>
      </c>
      <c r="C303" s="172" t="str" cm="1">
        <f t="array" ref="C303">_xlfn.XLOOKUP("POD 1",INDEX('2023'!A2:S366,MATCH(C297+4,'2023'!A2:A366,0),0),'2023'!A2:S2,,0)</f>
        <v>Campbell</v>
      </c>
      <c r="D303" s="172" t="str" cm="1">
        <f t="array" ref="D303">_xlfn.XLOOKUP("POD 2",INDEX('2023'!A2:S366,MATCH(C297+4,'2023'!A2:A366,0),0),'2023'!A2:S2,,0)</f>
        <v>Gutierrez</v>
      </c>
      <c r="E303" s="172" t="str" cm="1">
        <f t="array" ref="E303">_xlfn.XLOOKUP("Outreach",INDEX('2023'!A2:S366,MATCH(C297+4,'2023'!A2:A366,0),0),'2023'!A2:S2,,0)</f>
        <v>Justus</v>
      </c>
      <c r="F303" s="173" t="str">
        <f>INDEX('2023'!A5:S370,MATCH(A303,'2023'!A5:A370,0),4)</f>
        <v>Justus</v>
      </c>
      <c r="G303" s="174" t="e" cm="1">
        <f t="array" ref="G303">_xlfn.XLOOKUP("Back-up",INDEX('2023'!A2:S366,MATCH(C297+4,'2023'!A2:A366,0),0),'2023'!A2:S2,,0)</f>
        <v>#N/A</v>
      </c>
    </row>
    <row r="304" spans="1:10" ht="15.75" thickTop="1" x14ac:dyDescent="0.25">
      <c r="A304" s="270">
        <f t="shared" si="10"/>
        <v>45290</v>
      </c>
      <c r="B304" s="161" t="s">
        <v>72</v>
      </c>
      <c r="C304" s="175"/>
      <c r="D304" s="175"/>
      <c r="E304" s="175"/>
      <c r="F304" s="169" t="str">
        <f>INDEX('2023'!A6:S371,MATCH(A304,'2023'!A6:A371,0),4)</f>
        <v>Gutierrez</v>
      </c>
      <c r="G304" s="176"/>
    </row>
    <row r="305" spans="1:7" ht="15.75" thickBot="1" x14ac:dyDescent="0.3">
      <c r="A305" s="270">
        <f t="shared" si="10"/>
        <v>45291</v>
      </c>
      <c r="B305" s="148" t="s">
        <v>73</v>
      </c>
      <c r="C305" s="177"/>
      <c r="D305" s="177"/>
      <c r="E305" s="177"/>
      <c r="F305" s="178" t="str">
        <f>INDEX('2023'!A7:S372,MATCH(A305,'2023'!A7:A372,0),4)</f>
        <v>Gutierrez</v>
      </c>
      <c r="G305" s="179"/>
    </row>
  </sheetData>
  <mergeCells count="39">
    <mergeCell ref="A295:G296"/>
    <mergeCell ref="C297:D297"/>
    <mergeCell ref="A1:G2"/>
    <mergeCell ref="A43:G44"/>
    <mergeCell ref="A85:G86"/>
    <mergeCell ref="A127:G128"/>
    <mergeCell ref="C87:D87"/>
    <mergeCell ref="A169:G170"/>
    <mergeCell ref="C233:D233"/>
    <mergeCell ref="C243:D243"/>
    <mergeCell ref="C255:D255"/>
    <mergeCell ref="C265:D265"/>
    <mergeCell ref="C275:D275"/>
    <mergeCell ref="C285:D285"/>
    <mergeCell ref="A253:G254"/>
    <mergeCell ref="C181:D181"/>
    <mergeCell ref="C171:D171"/>
    <mergeCell ref="C191:D191"/>
    <mergeCell ref="C201:D201"/>
    <mergeCell ref="C213:D213"/>
    <mergeCell ref="C223:D223"/>
    <mergeCell ref="A211:G212"/>
    <mergeCell ref="C173:E173"/>
    <mergeCell ref="C299:E300"/>
    <mergeCell ref="G299:G300"/>
    <mergeCell ref="C3:D3"/>
    <mergeCell ref="C13:D13"/>
    <mergeCell ref="C23:D23"/>
    <mergeCell ref="C159:D159"/>
    <mergeCell ref="C45:D45"/>
    <mergeCell ref="C33:D33"/>
    <mergeCell ref="C55:D55"/>
    <mergeCell ref="C75:D75"/>
    <mergeCell ref="C65:D65"/>
    <mergeCell ref="C97:D97"/>
    <mergeCell ref="C107:D107"/>
    <mergeCell ref="C117:D117"/>
    <mergeCell ref="C129:D129"/>
    <mergeCell ref="C149:D149"/>
  </mergeCells>
  <conditionalFormatting sqref="A3:A31 A33:A41 A43:A73 A75:A83 A85:A125 A129:A167 A171:A210 A213:A252 A255:A294 A297:A305">
    <cfRule type="timePeriod" dxfId="91" priority="15" timePeriod="today">
      <formula>FLOOR(A3,1)=TODAY()</formula>
    </cfRule>
  </conditionalFormatting>
  <conditionalFormatting sqref="A5:A11 A15:A21 A25:A31 A35:A41 A47:A53 A57:A63 A67:A73 A89:A95 A99:A105 A109:A115 A119:A125 A131:A137 A141:A147 A151:A157 A161:A167 A173:A179 A183:A189 A193:A199 A203:A209 A215:A221 A225:A231 A235:A241 A245:A251 A257:A263 A267:A273 A277:A283 A287:A293 A299:A305 A43:A44 A77:A83 A85:A86">
    <cfRule type="cellIs" dxfId="90" priority="14" operator="lessThan">
      <formula>TODAY()</formula>
    </cfRule>
  </conditionalFormatting>
  <conditionalFormatting sqref="A127:A128">
    <cfRule type="timePeriod" dxfId="89" priority="12" timePeriod="today">
      <formula>FLOOR(A127,1)=TODAY()</formula>
    </cfRule>
  </conditionalFormatting>
  <conditionalFormatting sqref="A127:A128">
    <cfRule type="cellIs" dxfId="88" priority="11" operator="lessThan">
      <formula>TODAY()</formula>
    </cfRule>
  </conditionalFormatting>
  <conditionalFormatting sqref="A169:A170">
    <cfRule type="timePeriod" dxfId="87" priority="10" timePeriod="today">
      <formula>FLOOR(A169,1)=TODAY()</formula>
    </cfRule>
  </conditionalFormatting>
  <conditionalFormatting sqref="A169:A170">
    <cfRule type="cellIs" dxfId="86" priority="9" operator="lessThan">
      <formula>TODAY()</formula>
    </cfRule>
  </conditionalFormatting>
  <conditionalFormatting sqref="A211:A212">
    <cfRule type="timePeriod" dxfId="85" priority="8" timePeriod="today">
      <formula>FLOOR(A211,1)=TODAY()</formula>
    </cfRule>
  </conditionalFormatting>
  <conditionalFormatting sqref="A211:A212">
    <cfRule type="cellIs" dxfId="84" priority="7" operator="lessThan">
      <formula>TODAY()</formula>
    </cfRule>
  </conditionalFormatting>
  <conditionalFormatting sqref="A253:A254">
    <cfRule type="timePeriod" dxfId="83" priority="6" timePeriod="today">
      <formula>FLOOR(A253,1)=TODAY()</formula>
    </cfRule>
  </conditionalFormatting>
  <conditionalFormatting sqref="A253:A254">
    <cfRule type="cellIs" dxfId="82" priority="5" operator="lessThan">
      <formula>TODAY()</formula>
    </cfRule>
  </conditionalFormatting>
  <conditionalFormatting sqref="A295:A296">
    <cfRule type="timePeriod" dxfId="81" priority="4" timePeriod="today">
      <formula>FLOOR(A295,1)=TODAY()</formula>
    </cfRule>
  </conditionalFormatting>
  <conditionalFormatting sqref="A295:A296">
    <cfRule type="cellIs" dxfId="80" priority="3" operator="lessThan">
      <formula>TODAY()</formula>
    </cfRule>
  </conditionalFormatting>
  <conditionalFormatting sqref="R2:R9">
    <cfRule type="cellIs" dxfId="79" priority="2" operator="equal">
      <formula>"Yes"</formula>
    </cfRule>
  </conditionalFormatting>
  <conditionalFormatting sqref="P1:S9">
    <cfRule type="cellIs" dxfId="78" priority="1" operator="equal">
      <formula>"No"</formula>
    </cfRule>
  </conditionalFormatting>
  <hyperlinks>
    <hyperlink ref="P11" r:id="rId1" xr:uid="{A485FB20-4C75-4C86-8932-2CF2FD72877A}"/>
  </hyperlinks>
  <printOptions horizontalCentered="1" gridLines="1"/>
  <pageMargins left="0.23622047244094491" right="0.23622047244094491" top="0.74803149606299213" bottom="0.74803149606299213" header="0.31496062992125984" footer="0.31496062992125984"/>
  <pageSetup paperSize="9" scale="10" orientation="landscape" r:id="rId2"/>
  <headerFooter>
    <oddHeader>&amp;CICU SMO Weekly Roster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9de52258-2791-4641-90f4-7a3403f94537">
      <UserInfo>
        <DisplayName>Coral Morley</DisplayName>
        <AccountId>41</AccountId>
        <AccountType/>
      </UserInfo>
      <UserInfo>
        <DisplayName>Gail Kershaw</DisplayName>
        <AccountId>40</AccountId>
        <AccountType/>
      </UserInfo>
      <UserInfo>
        <DisplayName>Melissa Heuer</DisplayName>
        <AccountId>42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F6129553A1E24885872347F8E8E522" ma:contentTypeVersion="6" ma:contentTypeDescription="Create a new document." ma:contentTypeScope="" ma:versionID="d18b0e4e2e30ffb7e7d5e5da0d7f2d74">
  <xsd:schema xmlns:xsd="http://www.w3.org/2001/XMLSchema" xmlns:xs="http://www.w3.org/2001/XMLSchema" xmlns:p="http://schemas.microsoft.com/office/2006/metadata/properties" xmlns:ns2="e11888d5-103b-4a14-b2d3-974aa5a895a5" xmlns:ns3="9de52258-2791-4641-90f4-7a3403f94537" targetNamespace="http://schemas.microsoft.com/office/2006/metadata/properties" ma:root="true" ma:fieldsID="508bd5820a7f9cde6930a28b13e1cd3f" ns2:_="" ns3:_="">
    <xsd:import namespace="e11888d5-103b-4a14-b2d3-974aa5a895a5"/>
    <xsd:import namespace="9de52258-2791-4641-90f4-7a3403f945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1888d5-103b-4a14-b2d3-974aa5a895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e52258-2791-4641-90f4-7a3403f9453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91B5BA-9532-46B2-8093-40F2A00976C5}">
  <ds:schemaRefs>
    <ds:schemaRef ds:uri="http://schemas.microsoft.com/office/2006/documentManagement/types"/>
    <ds:schemaRef ds:uri="http://purl.org/dc/dcmitype/"/>
    <ds:schemaRef ds:uri="e11888d5-103b-4a14-b2d3-974aa5a895a5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9de52258-2791-4641-90f4-7a3403f94537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8A5E2D0-8558-47C8-A643-BD6FE76A5B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3747FD-94D8-4694-AC6D-204D081C97D4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e11888d5-103b-4a14-b2d3-974aa5a895a5"/>
    <ds:schemaRef ds:uri="9de52258-2791-4641-90f4-7a3403f94537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2024</vt:lpstr>
      <vt:lpstr>2024 - Weekly</vt:lpstr>
      <vt:lpstr>MASTER</vt:lpstr>
      <vt:lpstr>Roster Cycles and PH</vt:lpstr>
      <vt:lpstr>2023</vt:lpstr>
      <vt:lpstr>2023 - Weekly Roster</vt:lpstr>
      <vt:lpstr>'2023'!Print_Area</vt:lpstr>
      <vt:lpstr>'2024'!Print_Area</vt:lpstr>
      <vt:lpstr>MASTER!Print_Area</vt:lpstr>
      <vt:lpstr>'2023'!Print_Titles</vt:lpstr>
      <vt:lpstr>'2024'!Print_Titles</vt:lpstr>
      <vt:lpstr>MASTER!Print_Titles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 Grosso</cp:lastModifiedBy>
  <cp:revision/>
  <dcterms:created xsi:type="dcterms:W3CDTF">2023-06-09T06:09:39Z</dcterms:created>
  <dcterms:modified xsi:type="dcterms:W3CDTF">2024-01-24T21:41:02Z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0x010100F3F6129553A1E24885872347F8E8E522</vt:lpwstr>
  </property>
</Properties>
</file>