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source\repos\CreateCalendar\TestRosterToCal\TestFiles\"/>
    </mc:Choice>
  </mc:AlternateContent>
  <xr:revisionPtr revIDLastSave="0" documentId="8_{3EA37FE1-B6B5-4335-8FD3-46B0377D0ABA}" xr6:coauthVersionLast="47" xr6:coauthVersionMax="47" xr10:uidLastSave="{00000000-0000-0000-0000-000000000000}"/>
  <bookViews>
    <workbookView xWindow="-110" yWindow="-110" windowWidth="19420" windowHeight="11500" firstSheet="1" xr2:uid="{00000000-000D-0000-FFFF-FFFF00000000}"/>
  </bookViews>
  <sheets>
    <sheet name="2024" sheetId="14" r:id="rId1"/>
    <sheet name="2023" sheetId="13" r:id="rId2"/>
    <sheet name="Master" sheetId="15" r:id="rId3"/>
  </sheets>
  <definedNames>
    <definedName name="JanWK">#REF!,#REF!,#REF!,#REF!,#REF!</definedName>
    <definedName name="MyRange">#REF!,#REF!,#REF!,#REF!</definedName>
    <definedName name="_xlnm.Print_Area" localSheetId="1">'2023'!$A$2:$N$93</definedName>
    <definedName name="_xlnm.Print_Area" localSheetId="0">'2024'!$A$2:$M$93</definedName>
    <definedName name="_xlnm.Print_Area" localSheetId="2">Master!$A$2:$N$93</definedName>
    <definedName name="_xlnm.Print_Titles" localSheetId="1">'2023'!$A:$C,'2023'!$1:$2</definedName>
    <definedName name="_xlnm.Print_Titles" localSheetId="0">'2024'!$A:$C,'2024'!$1:$2</definedName>
    <definedName name="_xlnm.Print_Titles" localSheetId="2">Master!$A:$C,Master!$1:$2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4" l="1"/>
  <c r="V15" i="14" s="1"/>
  <c r="V10" i="14"/>
  <c r="X350" i="14"/>
  <c r="W350" i="14"/>
  <c r="X322" i="14"/>
  <c r="W322" i="14"/>
  <c r="X294" i="14"/>
  <c r="W294" i="14"/>
  <c r="X266" i="14"/>
  <c r="W266" i="14"/>
  <c r="X238" i="14"/>
  <c r="W238" i="14"/>
  <c r="X210" i="14"/>
  <c r="W210" i="14"/>
  <c r="X182" i="14"/>
  <c r="W182" i="14"/>
  <c r="X154" i="14"/>
  <c r="W154" i="14"/>
  <c r="V182" i="14"/>
  <c r="X126" i="14"/>
  <c r="W126" i="14"/>
  <c r="X98" i="14"/>
  <c r="W98" i="14"/>
  <c r="X70" i="14"/>
  <c r="W70" i="14"/>
  <c r="X42" i="14"/>
  <c r="W42" i="14"/>
  <c r="V42" i="14"/>
  <c r="U42" i="14"/>
  <c r="T42" i="14"/>
  <c r="T70" i="14"/>
  <c r="T98" i="14"/>
  <c r="T126" i="14"/>
  <c r="T154" i="14"/>
  <c r="T182" i="14"/>
  <c r="T210" i="14"/>
  <c r="T238" i="14"/>
  <c r="T266" i="14"/>
  <c r="T294" i="14"/>
  <c r="T322" i="14"/>
  <c r="T350" i="14"/>
  <c r="E378" i="14"/>
  <c r="T14" i="14"/>
  <c r="U70" i="14"/>
  <c r="U98" i="14"/>
  <c r="U126" i="14"/>
  <c r="U154" i="14"/>
  <c r="U182" i="14"/>
  <c r="U210" i="14"/>
  <c r="U238" i="14"/>
  <c r="U266" i="14"/>
  <c r="U294" i="14"/>
  <c r="U322" i="14"/>
  <c r="U350" i="14"/>
  <c r="F378" i="14"/>
  <c r="U14" i="14"/>
  <c r="V70" i="14"/>
  <c r="V98" i="14"/>
  <c r="V126" i="14"/>
  <c r="V154" i="14"/>
  <c r="V210" i="14"/>
  <c r="V238" i="14"/>
  <c r="V266" i="14"/>
  <c r="V294" i="14"/>
  <c r="V322" i="14"/>
  <c r="V350" i="14"/>
  <c r="G378" i="14"/>
  <c r="V14" i="14"/>
  <c r="Z352" i="14"/>
  <c r="Z341" i="14"/>
  <c r="Z342" i="14"/>
  <c r="Z343" i="14"/>
  <c r="Z344" i="14"/>
  <c r="Z345" i="14"/>
  <c r="Z346" i="14"/>
  <c r="Z347" i="14"/>
  <c r="Z324" i="14"/>
  <c r="Z313" i="14"/>
  <c r="Z314" i="14"/>
  <c r="Z315" i="14"/>
  <c r="Z316" i="14"/>
  <c r="Z317" i="14"/>
  <c r="Z318" i="14"/>
  <c r="Z319" i="14"/>
  <c r="Z296" i="14"/>
  <c r="Z285" i="14"/>
  <c r="Z286" i="14"/>
  <c r="Z287" i="14"/>
  <c r="Z288" i="14"/>
  <c r="Z289" i="14"/>
  <c r="Z290" i="14"/>
  <c r="Z291" i="14"/>
  <c r="Z268" i="14"/>
  <c r="Z257" i="14"/>
  <c r="Z258" i="14"/>
  <c r="Z259" i="14"/>
  <c r="Z260" i="14"/>
  <c r="Z261" i="14"/>
  <c r="Z262" i="14"/>
  <c r="Z263" i="14"/>
  <c r="Z240" i="14"/>
  <c r="Z229" i="14"/>
  <c r="Z230" i="14"/>
  <c r="Z231" i="14"/>
  <c r="Z232" i="14"/>
  <c r="Z233" i="14"/>
  <c r="Z234" i="14"/>
  <c r="Z235" i="14"/>
  <c r="Z212" i="14"/>
  <c r="Z201" i="14"/>
  <c r="Z202" i="14"/>
  <c r="Z203" i="14"/>
  <c r="Z204" i="14"/>
  <c r="Z205" i="14"/>
  <c r="Z206" i="14"/>
  <c r="Z207" i="14"/>
  <c r="Z184" i="14"/>
  <c r="Z173" i="14"/>
  <c r="Z174" i="14"/>
  <c r="Z175" i="14"/>
  <c r="Z176" i="14"/>
  <c r="Z177" i="14"/>
  <c r="Z178" i="14"/>
  <c r="Z179" i="14"/>
  <c r="Z156" i="14"/>
  <c r="Z145" i="14"/>
  <c r="Z146" i="14"/>
  <c r="Z147" i="14"/>
  <c r="Z148" i="14"/>
  <c r="Z149" i="14"/>
  <c r="Z150" i="14"/>
  <c r="Z151" i="14"/>
  <c r="Z128" i="14"/>
  <c r="Z117" i="14"/>
  <c r="Z118" i="14"/>
  <c r="Z119" i="14"/>
  <c r="Z120" i="14"/>
  <c r="Z121" i="14"/>
  <c r="Z122" i="14"/>
  <c r="Z123" i="14"/>
  <c r="Z100" i="14"/>
  <c r="Z89" i="14"/>
  <c r="Z90" i="14"/>
  <c r="Z91" i="14"/>
  <c r="Z92" i="14"/>
  <c r="Z93" i="14"/>
  <c r="Z94" i="14"/>
  <c r="Z95" i="14"/>
  <c r="Z66" i="14"/>
  <c r="Z65" i="14"/>
  <c r="Z64" i="14"/>
  <c r="Z63" i="14"/>
  <c r="Z62" i="14"/>
  <c r="Z61" i="14"/>
  <c r="Z72" i="14"/>
  <c r="Z67" i="14"/>
  <c r="Z38" i="14"/>
  <c r="Z37" i="14"/>
  <c r="Z36" i="14"/>
  <c r="Z35" i="14"/>
  <c r="Z34" i="14"/>
  <c r="Z33" i="14"/>
  <c r="X62" i="14"/>
  <c r="X61" i="14"/>
  <c r="W61" i="14"/>
  <c r="X7" i="14"/>
  <c r="X6" i="14"/>
  <c r="X34" i="14"/>
  <c r="Z9" i="14"/>
  <c r="Z7" i="14"/>
  <c r="Z6" i="14"/>
  <c r="Z5" i="14"/>
  <c r="X5" i="14"/>
  <c r="Z8" i="14"/>
  <c r="X12" i="15"/>
  <c r="Y14" i="15"/>
  <c r="X14" i="15"/>
  <c r="Y13" i="15"/>
  <c r="X13" i="15"/>
  <c r="Y12" i="15"/>
  <c r="Y11" i="15"/>
  <c r="X11" i="15"/>
  <c r="Y10" i="15"/>
  <c r="X10" i="15"/>
  <c r="Y42" i="15"/>
  <c r="X42" i="15"/>
  <c r="Y41" i="15"/>
  <c r="X41" i="15"/>
  <c r="Y40" i="15"/>
  <c r="X40" i="15"/>
  <c r="Y39" i="15"/>
  <c r="X39" i="15"/>
  <c r="Y38" i="15"/>
  <c r="X38" i="15"/>
  <c r="Y70" i="15"/>
  <c r="X70" i="15"/>
  <c r="Y69" i="15"/>
  <c r="X69" i="15"/>
  <c r="Y68" i="15"/>
  <c r="X68" i="15"/>
  <c r="Y67" i="15"/>
  <c r="X67" i="15"/>
  <c r="Y66" i="15"/>
  <c r="X66" i="15"/>
  <c r="Y98" i="15"/>
  <c r="X98" i="15"/>
  <c r="Y97" i="15"/>
  <c r="X97" i="15"/>
  <c r="Y96" i="15"/>
  <c r="X96" i="15"/>
  <c r="Y95" i="15"/>
  <c r="X95" i="15"/>
  <c r="Y94" i="15"/>
  <c r="X94" i="15"/>
  <c r="Y126" i="15"/>
  <c r="X126" i="15"/>
  <c r="Y125" i="15"/>
  <c r="X125" i="15"/>
  <c r="Y124" i="15"/>
  <c r="X124" i="15"/>
  <c r="Y123" i="15"/>
  <c r="X123" i="15"/>
  <c r="Y122" i="15"/>
  <c r="X122" i="15"/>
  <c r="Y154" i="15"/>
  <c r="X154" i="15"/>
  <c r="Y153" i="15"/>
  <c r="X153" i="15"/>
  <c r="Y152" i="15"/>
  <c r="X152" i="15"/>
  <c r="Y151" i="15"/>
  <c r="X151" i="15"/>
  <c r="Y150" i="15"/>
  <c r="X150" i="15"/>
  <c r="Y182" i="15"/>
  <c r="X182" i="15"/>
  <c r="Y181" i="15"/>
  <c r="X181" i="15"/>
  <c r="Y180" i="15"/>
  <c r="X180" i="15"/>
  <c r="Y179" i="15"/>
  <c r="X179" i="15"/>
  <c r="Y178" i="15"/>
  <c r="X178" i="15"/>
  <c r="W14" i="14"/>
  <c r="X14" i="14"/>
  <c r="X13" i="14"/>
  <c r="W13" i="14"/>
  <c r="V13" i="14"/>
  <c r="X12" i="14"/>
  <c r="W12" i="14"/>
  <c r="V12" i="14"/>
  <c r="X11" i="14"/>
  <c r="W11" i="14"/>
  <c r="X10" i="14"/>
  <c r="W10" i="14"/>
  <c r="X41" i="14"/>
  <c r="W41" i="14"/>
  <c r="X40" i="14"/>
  <c r="W40" i="14"/>
  <c r="X39" i="14"/>
  <c r="W39" i="14"/>
  <c r="X38" i="14"/>
  <c r="W38" i="14"/>
  <c r="X69" i="14"/>
  <c r="W69" i="14"/>
  <c r="X68" i="14"/>
  <c r="W68" i="14"/>
  <c r="X67" i="14"/>
  <c r="W67" i="14"/>
  <c r="X66" i="14"/>
  <c r="W66" i="14"/>
  <c r="X97" i="14"/>
  <c r="W97" i="14"/>
  <c r="X96" i="14"/>
  <c r="W96" i="14"/>
  <c r="X95" i="14"/>
  <c r="W95" i="14"/>
  <c r="X94" i="14"/>
  <c r="W94" i="14"/>
  <c r="X125" i="14"/>
  <c r="W125" i="14"/>
  <c r="X124" i="14"/>
  <c r="W124" i="14"/>
  <c r="X123" i="14"/>
  <c r="W123" i="14"/>
  <c r="X122" i="14"/>
  <c r="W122" i="14"/>
  <c r="V151" i="14"/>
  <c r="W151" i="14"/>
  <c r="X153" i="14"/>
  <c r="W153" i="14"/>
  <c r="X152" i="14"/>
  <c r="W152" i="14"/>
  <c r="X151" i="14"/>
  <c r="X150" i="14"/>
  <c r="W150" i="14"/>
  <c r="W178" i="14"/>
  <c r="V178" i="14"/>
  <c r="X181" i="14"/>
  <c r="W181" i="14"/>
  <c r="X180" i="14"/>
  <c r="W180" i="14"/>
  <c r="X179" i="14"/>
  <c r="W179" i="14"/>
  <c r="X178" i="14"/>
  <c r="W9" i="14"/>
  <c r="T5" i="14"/>
  <c r="U5" i="14"/>
  <c r="V5" i="14"/>
  <c r="W5" i="14"/>
  <c r="T6" i="14"/>
  <c r="U6" i="14"/>
  <c r="V6" i="14"/>
  <c r="W6" i="14"/>
  <c r="T7" i="14"/>
  <c r="U7" i="14"/>
  <c r="V7" i="14"/>
  <c r="W7" i="14"/>
  <c r="T8" i="14"/>
  <c r="U8" i="14"/>
  <c r="V8" i="14"/>
  <c r="W8" i="14"/>
  <c r="X8" i="14"/>
  <c r="T9" i="14"/>
  <c r="U9" i="14"/>
  <c r="V9" i="14"/>
  <c r="X9" i="14"/>
  <c r="T10" i="14"/>
  <c r="U10" i="14"/>
  <c r="Z10" i="14"/>
  <c r="T11" i="14"/>
  <c r="U11" i="14"/>
  <c r="Z11" i="14"/>
  <c r="T12" i="14"/>
  <c r="U12" i="14"/>
  <c r="T13" i="14"/>
  <c r="U13" i="14"/>
  <c r="T15" i="14"/>
  <c r="U15" i="14"/>
  <c r="W15" i="14"/>
  <c r="X15" i="14"/>
  <c r="Z15" i="14"/>
  <c r="T16" i="14"/>
  <c r="U16" i="14"/>
  <c r="V16" i="14"/>
  <c r="W16" i="14"/>
  <c r="X16" i="14"/>
  <c r="Z16" i="14"/>
  <c r="J378" i="15"/>
  <c r="I378" i="15"/>
  <c r="H378" i="15"/>
  <c r="G378" i="15"/>
  <c r="F378" i="15"/>
  <c r="D378" i="15"/>
  <c r="J377" i="15"/>
  <c r="J379" i="15" s="1"/>
  <c r="I377" i="15"/>
  <c r="I379" i="15" s="1"/>
  <c r="H377" i="15"/>
  <c r="H379" i="15" s="1"/>
  <c r="G377" i="15"/>
  <c r="G379" i="15" s="1"/>
  <c r="F377" i="15"/>
  <c r="F379" i="15" s="1"/>
  <c r="D377" i="15"/>
  <c r="D379" i="15" s="1"/>
  <c r="J376" i="15"/>
  <c r="I376" i="15"/>
  <c r="I383" i="15" s="1"/>
  <c r="H376" i="15"/>
  <c r="H383" i="15" s="1"/>
  <c r="G376" i="15"/>
  <c r="G383" i="15" s="1"/>
  <c r="F376" i="15"/>
  <c r="F383" i="15" s="1"/>
  <c r="D376" i="15"/>
  <c r="D383" i="15" s="1"/>
  <c r="J375" i="15"/>
  <c r="I375" i="15"/>
  <c r="H375" i="15"/>
  <c r="G375" i="15"/>
  <c r="F375" i="15"/>
  <c r="D375" i="15"/>
  <c r="J374" i="15"/>
  <c r="I374" i="15"/>
  <c r="H374" i="15"/>
  <c r="G374" i="15"/>
  <c r="F374" i="15"/>
  <c r="D374" i="15"/>
  <c r="J373" i="15"/>
  <c r="I373" i="15"/>
  <c r="H373" i="15"/>
  <c r="G373" i="15"/>
  <c r="F373" i="15"/>
  <c r="D373" i="15"/>
  <c r="J372" i="15"/>
  <c r="I372" i="15"/>
  <c r="H372" i="15"/>
  <c r="G372" i="15"/>
  <c r="F372" i="15"/>
  <c r="D372" i="15"/>
  <c r="J371" i="15"/>
  <c r="I371" i="15"/>
  <c r="H371" i="15"/>
  <c r="G371" i="15"/>
  <c r="F371" i="15"/>
  <c r="D371" i="15"/>
  <c r="AD352" i="15"/>
  <c r="AC352" i="15"/>
  <c r="AB352" i="15"/>
  <c r="AA352" i="15"/>
  <c r="Y350" i="15"/>
  <c r="X350" i="15"/>
  <c r="W350" i="15"/>
  <c r="V350" i="15"/>
  <c r="U350" i="15"/>
  <c r="Y349" i="15"/>
  <c r="X349" i="15"/>
  <c r="W349" i="15"/>
  <c r="V349" i="15"/>
  <c r="U349" i="15"/>
  <c r="Y348" i="15"/>
  <c r="Y352" i="15" s="1"/>
  <c r="X348" i="15"/>
  <c r="X352" i="15" s="1"/>
  <c r="W348" i="15"/>
  <c r="W352" i="15" s="1"/>
  <c r="V348" i="15"/>
  <c r="V352" i="15" s="1"/>
  <c r="U348" i="15"/>
  <c r="U352" i="15" s="1"/>
  <c r="AD347" i="15"/>
  <c r="AC347" i="15"/>
  <c r="AB347" i="15"/>
  <c r="AA347" i="15"/>
  <c r="Y347" i="15"/>
  <c r="X347" i="15"/>
  <c r="W347" i="15"/>
  <c r="V347" i="15"/>
  <c r="U347" i="15"/>
  <c r="AD346" i="15"/>
  <c r="AD351" i="15" s="1"/>
  <c r="AC346" i="15"/>
  <c r="AC351" i="15" s="1"/>
  <c r="AB346" i="15"/>
  <c r="AB351" i="15" s="1"/>
  <c r="AA346" i="15"/>
  <c r="AA351" i="15" s="1"/>
  <c r="Y346" i="15"/>
  <c r="Y351" i="15" s="1"/>
  <c r="X346" i="15"/>
  <c r="X351" i="15" s="1"/>
  <c r="W346" i="15"/>
  <c r="W351" i="15" s="1"/>
  <c r="V346" i="15"/>
  <c r="V351" i="15" s="1"/>
  <c r="U346" i="15"/>
  <c r="U351" i="15" s="1"/>
  <c r="Y345" i="15"/>
  <c r="X345" i="15"/>
  <c r="W345" i="15"/>
  <c r="V345" i="15"/>
  <c r="U345" i="15"/>
  <c r="Y344" i="15"/>
  <c r="X344" i="15"/>
  <c r="W344" i="15"/>
  <c r="V344" i="15"/>
  <c r="U344" i="15"/>
  <c r="Y343" i="15"/>
  <c r="X343" i="15"/>
  <c r="W343" i="15"/>
  <c r="V343" i="15"/>
  <c r="U343" i="15"/>
  <c r="Y342" i="15"/>
  <c r="X342" i="15"/>
  <c r="W342" i="15"/>
  <c r="V342" i="15"/>
  <c r="U342" i="15"/>
  <c r="Y341" i="15"/>
  <c r="X341" i="15"/>
  <c r="W341" i="15"/>
  <c r="V341" i="15"/>
  <c r="U341" i="15"/>
  <c r="AD324" i="15"/>
  <c r="AC324" i="15"/>
  <c r="AB324" i="15"/>
  <c r="AA324" i="15"/>
  <c r="Y322" i="15"/>
  <c r="X322" i="15"/>
  <c r="W322" i="15"/>
  <c r="V322" i="15"/>
  <c r="U322" i="15"/>
  <c r="Y321" i="15"/>
  <c r="X321" i="15"/>
  <c r="W321" i="15"/>
  <c r="V321" i="15"/>
  <c r="U321" i="15"/>
  <c r="Y320" i="15"/>
  <c r="Y324" i="15" s="1"/>
  <c r="X320" i="15"/>
  <c r="X324" i="15" s="1"/>
  <c r="W320" i="15"/>
  <c r="W324" i="15" s="1"/>
  <c r="V320" i="15"/>
  <c r="V324" i="15" s="1"/>
  <c r="U320" i="15"/>
  <c r="U324" i="15" s="1"/>
  <c r="AD319" i="15"/>
  <c r="AC319" i="15"/>
  <c r="AB319" i="15"/>
  <c r="AA319" i="15"/>
  <c r="Y319" i="15"/>
  <c r="X319" i="15"/>
  <c r="W319" i="15"/>
  <c r="V319" i="15"/>
  <c r="U319" i="15"/>
  <c r="AD318" i="15"/>
  <c r="AD323" i="15" s="1"/>
  <c r="AC318" i="15"/>
  <c r="AC323" i="15" s="1"/>
  <c r="AB318" i="15"/>
  <c r="AB323" i="15" s="1"/>
  <c r="AA318" i="15"/>
  <c r="AA323" i="15" s="1"/>
  <c r="Y318" i="15"/>
  <c r="Y323" i="15" s="1"/>
  <c r="X318" i="15"/>
  <c r="X323" i="15" s="1"/>
  <c r="W318" i="15"/>
  <c r="W323" i="15" s="1"/>
  <c r="V318" i="15"/>
  <c r="V323" i="15" s="1"/>
  <c r="U318" i="15"/>
  <c r="U323" i="15" s="1"/>
  <c r="Y317" i="15"/>
  <c r="X317" i="15"/>
  <c r="W317" i="15"/>
  <c r="V317" i="15"/>
  <c r="U317" i="15"/>
  <c r="Y316" i="15"/>
  <c r="X316" i="15"/>
  <c r="W316" i="15"/>
  <c r="V316" i="15"/>
  <c r="U316" i="15"/>
  <c r="Y315" i="15"/>
  <c r="X315" i="15"/>
  <c r="W315" i="15"/>
  <c r="V315" i="15"/>
  <c r="U315" i="15"/>
  <c r="Y314" i="15"/>
  <c r="X314" i="15"/>
  <c r="W314" i="15"/>
  <c r="V314" i="15"/>
  <c r="U314" i="15"/>
  <c r="Y313" i="15"/>
  <c r="X313" i="15"/>
  <c r="W313" i="15"/>
  <c r="V313" i="15"/>
  <c r="U313" i="15"/>
  <c r="AD296" i="15"/>
  <c r="AC296" i="15"/>
  <c r="AB296" i="15"/>
  <c r="AA296" i="15"/>
  <c r="Y294" i="15"/>
  <c r="X294" i="15"/>
  <c r="W294" i="15"/>
  <c r="V294" i="15"/>
  <c r="U294" i="15"/>
  <c r="Y293" i="15"/>
  <c r="X293" i="15"/>
  <c r="W293" i="15"/>
  <c r="V293" i="15"/>
  <c r="U293" i="15"/>
  <c r="Y292" i="15"/>
  <c r="Y296" i="15" s="1"/>
  <c r="X292" i="15"/>
  <c r="X296" i="15" s="1"/>
  <c r="W292" i="15"/>
  <c r="W296" i="15" s="1"/>
  <c r="V292" i="15"/>
  <c r="V296" i="15" s="1"/>
  <c r="U292" i="15"/>
  <c r="U296" i="15" s="1"/>
  <c r="AD291" i="15"/>
  <c r="AC291" i="15"/>
  <c r="AB291" i="15"/>
  <c r="AA291" i="15"/>
  <c r="Y291" i="15"/>
  <c r="X291" i="15"/>
  <c r="W291" i="15"/>
  <c r="V291" i="15"/>
  <c r="U291" i="15"/>
  <c r="AD290" i="15"/>
  <c r="AD295" i="15" s="1"/>
  <c r="AC290" i="15"/>
  <c r="AC295" i="15" s="1"/>
  <c r="AB290" i="15"/>
  <c r="AB295" i="15" s="1"/>
  <c r="AA290" i="15"/>
  <c r="AA295" i="15" s="1"/>
  <c r="Y290" i="15"/>
  <c r="Y295" i="15" s="1"/>
  <c r="X290" i="15"/>
  <c r="X295" i="15" s="1"/>
  <c r="W290" i="15"/>
  <c r="W295" i="15" s="1"/>
  <c r="V290" i="15"/>
  <c r="V295" i="15" s="1"/>
  <c r="U290" i="15"/>
  <c r="U295" i="15" s="1"/>
  <c r="Y289" i="15"/>
  <c r="X289" i="15"/>
  <c r="W289" i="15"/>
  <c r="V289" i="15"/>
  <c r="U289" i="15"/>
  <c r="Y288" i="15"/>
  <c r="X288" i="15"/>
  <c r="W288" i="15"/>
  <c r="V288" i="15"/>
  <c r="U288" i="15"/>
  <c r="Y287" i="15"/>
  <c r="X287" i="15"/>
  <c r="W287" i="15"/>
  <c r="V287" i="15"/>
  <c r="U287" i="15"/>
  <c r="Y286" i="15"/>
  <c r="X286" i="15"/>
  <c r="W286" i="15"/>
  <c r="V286" i="15"/>
  <c r="U286" i="15"/>
  <c r="Y285" i="15"/>
  <c r="X285" i="15"/>
  <c r="W285" i="15"/>
  <c r="V285" i="15"/>
  <c r="U285" i="15"/>
  <c r="AD268" i="15"/>
  <c r="AC268" i="15"/>
  <c r="AB268" i="15"/>
  <c r="AA268" i="15"/>
  <c r="Y266" i="15"/>
  <c r="X266" i="15"/>
  <c r="W266" i="15"/>
  <c r="V266" i="15"/>
  <c r="U266" i="15"/>
  <c r="Y265" i="15"/>
  <c r="X265" i="15"/>
  <c r="W265" i="15"/>
  <c r="V265" i="15"/>
  <c r="U265" i="15"/>
  <c r="Y264" i="15"/>
  <c r="Y268" i="15" s="1"/>
  <c r="X264" i="15"/>
  <c r="X268" i="15" s="1"/>
  <c r="W264" i="15"/>
  <c r="W268" i="15" s="1"/>
  <c r="V264" i="15"/>
  <c r="V268" i="15" s="1"/>
  <c r="U264" i="15"/>
  <c r="U268" i="15" s="1"/>
  <c r="AD263" i="15"/>
  <c r="AC263" i="15"/>
  <c r="AB263" i="15"/>
  <c r="AA263" i="15"/>
  <c r="Y263" i="15"/>
  <c r="X263" i="15"/>
  <c r="W263" i="15"/>
  <c r="V263" i="15"/>
  <c r="U263" i="15"/>
  <c r="AD262" i="15"/>
  <c r="AD267" i="15" s="1"/>
  <c r="AC262" i="15"/>
  <c r="AC267" i="15" s="1"/>
  <c r="AB262" i="15"/>
  <c r="AB267" i="15" s="1"/>
  <c r="AA262" i="15"/>
  <c r="AA267" i="15" s="1"/>
  <c r="Y262" i="15"/>
  <c r="Y267" i="15" s="1"/>
  <c r="X262" i="15"/>
  <c r="X267" i="15" s="1"/>
  <c r="W262" i="15"/>
  <c r="W267" i="15" s="1"/>
  <c r="V262" i="15"/>
  <c r="V267" i="15" s="1"/>
  <c r="U262" i="15"/>
  <c r="U267" i="15" s="1"/>
  <c r="Y261" i="15"/>
  <c r="X261" i="15"/>
  <c r="W261" i="15"/>
  <c r="V261" i="15"/>
  <c r="U261" i="15"/>
  <c r="Y260" i="15"/>
  <c r="X260" i="15"/>
  <c r="W260" i="15"/>
  <c r="V260" i="15"/>
  <c r="U260" i="15"/>
  <c r="Y259" i="15"/>
  <c r="X259" i="15"/>
  <c r="W259" i="15"/>
  <c r="V259" i="15"/>
  <c r="U259" i="15"/>
  <c r="Y258" i="15"/>
  <c r="X258" i="15"/>
  <c r="W258" i="15"/>
  <c r="V258" i="15"/>
  <c r="U258" i="15"/>
  <c r="Y257" i="15"/>
  <c r="X257" i="15"/>
  <c r="W257" i="15"/>
  <c r="V257" i="15"/>
  <c r="U257" i="15"/>
  <c r="AD240" i="15"/>
  <c r="AC240" i="15"/>
  <c r="AB240" i="15"/>
  <c r="AA240" i="15"/>
  <c r="Y238" i="15"/>
  <c r="X238" i="15"/>
  <c r="W238" i="15"/>
  <c r="V238" i="15"/>
  <c r="U238" i="15"/>
  <c r="Y237" i="15"/>
  <c r="X237" i="15"/>
  <c r="W237" i="15"/>
  <c r="V237" i="15"/>
  <c r="U237" i="15"/>
  <c r="Y236" i="15"/>
  <c r="Y240" i="15" s="1"/>
  <c r="X236" i="15"/>
  <c r="X240" i="15" s="1"/>
  <c r="W236" i="15"/>
  <c r="W240" i="15" s="1"/>
  <c r="V236" i="15"/>
  <c r="V240" i="15" s="1"/>
  <c r="U236" i="15"/>
  <c r="U240" i="15" s="1"/>
  <c r="AD235" i="15"/>
  <c r="AC235" i="15"/>
  <c r="AB235" i="15"/>
  <c r="AA235" i="15"/>
  <c r="Y235" i="15"/>
  <c r="X235" i="15"/>
  <c r="W235" i="15"/>
  <c r="V235" i="15"/>
  <c r="U235" i="15"/>
  <c r="AD234" i="15"/>
  <c r="AD239" i="15" s="1"/>
  <c r="AC234" i="15"/>
  <c r="AC239" i="15" s="1"/>
  <c r="AB234" i="15"/>
  <c r="AB239" i="15" s="1"/>
  <c r="AA234" i="15"/>
  <c r="AA239" i="15" s="1"/>
  <c r="Y234" i="15"/>
  <c r="Y239" i="15" s="1"/>
  <c r="X234" i="15"/>
  <c r="X239" i="15" s="1"/>
  <c r="W234" i="15"/>
  <c r="W239" i="15" s="1"/>
  <c r="V234" i="15"/>
  <c r="V239" i="15" s="1"/>
  <c r="U234" i="15"/>
  <c r="U239" i="15" s="1"/>
  <c r="Y233" i="15"/>
  <c r="X233" i="15"/>
  <c r="W233" i="15"/>
  <c r="V233" i="15"/>
  <c r="U233" i="15"/>
  <c r="Y232" i="15"/>
  <c r="X232" i="15"/>
  <c r="W232" i="15"/>
  <c r="V232" i="15"/>
  <c r="U232" i="15"/>
  <c r="Y231" i="15"/>
  <c r="X231" i="15"/>
  <c r="W231" i="15"/>
  <c r="V231" i="15"/>
  <c r="U231" i="15"/>
  <c r="Y230" i="15"/>
  <c r="X230" i="15"/>
  <c r="W230" i="15"/>
  <c r="V230" i="15"/>
  <c r="U230" i="15"/>
  <c r="Y229" i="15"/>
  <c r="X229" i="15"/>
  <c r="W229" i="15"/>
  <c r="V229" i="15"/>
  <c r="U229" i="15"/>
  <c r="AD212" i="15"/>
  <c r="AC212" i="15"/>
  <c r="AB212" i="15"/>
  <c r="AA212" i="15"/>
  <c r="Y210" i="15"/>
  <c r="X210" i="15"/>
  <c r="W210" i="15"/>
  <c r="V210" i="15"/>
  <c r="U210" i="15"/>
  <c r="Y209" i="15"/>
  <c r="X209" i="15"/>
  <c r="W209" i="15"/>
  <c r="V209" i="15"/>
  <c r="U209" i="15"/>
  <c r="Y208" i="15"/>
  <c r="Y212" i="15" s="1"/>
  <c r="X208" i="15"/>
  <c r="X212" i="15" s="1"/>
  <c r="W208" i="15"/>
  <c r="W212" i="15" s="1"/>
  <c r="V208" i="15"/>
  <c r="V212" i="15" s="1"/>
  <c r="U208" i="15"/>
  <c r="U212" i="15" s="1"/>
  <c r="AD207" i="15"/>
  <c r="AC207" i="15"/>
  <c r="AB207" i="15"/>
  <c r="AA207" i="15"/>
  <c r="Y207" i="15"/>
  <c r="Y373" i="15" s="1"/>
  <c r="X207" i="15"/>
  <c r="X373" i="15" s="1"/>
  <c r="W207" i="15"/>
  <c r="V207" i="15"/>
  <c r="U207" i="15"/>
  <c r="AD206" i="15"/>
  <c r="AD211" i="15" s="1"/>
  <c r="AC206" i="15"/>
  <c r="AC211" i="15" s="1"/>
  <c r="AB206" i="15"/>
  <c r="AB211" i="15" s="1"/>
  <c r="AA206" i="15"/>
  <c r="AA211" i="15" s="1"/>
  <c r="Y206" i="15"/>
  <c r="X206" i="15"/>
  <c r="W206" i="15"/>
  <c r="W211" i="15" s="1"/>
  <c r="V206" i="15"/>
  <c r="V211" i="15" s="1"/>
  <c r="U206" i="15"/>
  <c r="U211" i="15" s="1"/>
  <c r="Y205" i="15"/>
  <c r="X205" i="15"/>
  <c r="W205" i="15"/>
  <c r="V205" i="15"/>
  <c r="U205" i="15"/>
  <c r="Y204" i="15"/>
  <c r="X204" i="15"/>
  <c r="W204" i="15"/>
  <c r="V204" i="15"/>
  <c r="U204" i="15"/>
  <c r="Y203" i="15"/>
  <c r="X203" i="15"/>
  <c r="W203" i="15"/>
  <c r="V203" i="15"/>
  <c r="U203" i="15"/>
  <c r="Y202" i="15"/>
  <c r="X202" i="15"/>
  <c r="W202" i="15"/>
  <c r="V202" i="15"/>
  <c r="U202" i="15"/>
  <c r="Y201" i="15"/>
  <c r="X201" i="15"/>
  <c r="W201" i="15"/>
  <c r="V201" i="15"/>
  <c r="U201" i="15"/>
  <c r="AD184" i="15"/>
  <c r="AC184" i="15"/>
  <c r="AB184" i="15"/>
  <c r="AA184" i="15"/>
  <c r="Y184" i="15"/>
  <c r="X184" i="15"/>
  <c r="Y183" i="15"/>
  <c r="X183" i="15"/>
  <c r="W182" i="15"/>
  <c r="V182" i="15"/>
  <c r="U182" i="15"/>
  <c r="W181" i="15"/>
  <c r="V181" i="15"/>
  <c r="U181" i="15"/>
  <c r="W180" i="15"/>
  <c r="W184" i="15" s="1"/>
  <c r="V180" i="15"/>
  <c r="V184" i="15" s="1"/>
  <c r="U180" i="15"/>
  <c r="U184" i="15" s="1"/>
  <c r="AD179" i="15"/>
  <c r="AC179" i="15"/>
  <c r="AB179" i="15"/>
  <c r="AA179" i="15"/>
  <c r="W179" i="15"/>
  <c r="V179" i="15"/>
  <c r="U179" i="15"/>
  <c r="AD178" i="15"/>
  <c r="AD183" i="15" s="1"/>
  <c r="AC178" i="15"/>
  <c r="AC183" i="15" s="1"/>
  <c r="AB178" i="15"/>
  <c r="AB183" i="15" s="1"/>
  <c r="AA178" i="15"/>
  <c r="AA183" i="15" s="1"/>
  <c r="W178" i="15"/>
  <c r="W183" i="15" s="1"/>
  <c r="V178" i="15"/>
  <c r="V183" i="15" s="1"/>
  <c r="U178" i="15"/>
  <c r="U183" i="15" s="1"/>
  <c r="Y177" i="15"/>
  <c r="X177" i="15"/>
  <c r="W177" i="15"/>
  <c r="V177" i="15"/>
  <c r="U177" i="15"/>
  <c r="Y176" i="15"/>
  <c r="X176" i="15"/>
  <c r="W176" i="15"/>
  <c r="V176" i="15"/>
  <c r="U176" i="15"/>
  <c r="Y175" i="15"/>
  <c r="X175" i="15"/>
  <c r="W175" i="15"/>
  <c r="V175" i="15"/>
  <c r="U175" i="15"/>
  <c r="Y174" i="15"/>
  <c r="X174" i="15"/>
  <c r="W174" i="15"/>
  <c r="V174" i="15"/>
  <c r="U174" i="15"/>
  <c r="Y173" i="15"/>
  <c r="X173" i="15"/>
  <c r="W173" i="15"/>
  <c r="V173" i="15"/>
  <c r="U173" i="15"/>
  <c r="AD156" i="15"/>
  <c r="AC156" i="15"/>
  <c r="AB156" i="15"/>
  <c r="AA156" i="15"/>
  <c r="Y156" i="15"/>
  <c r="X156" i="15"/>
  <c r="Y155" i="15"/>
  <c r="X155" i="15"/>
  <c r="W154" i="15"/>
  <c r="V154" i="15"/>
  <c r="U154" i="15"/>
  <c r="W153" i="15"/>
  <c r="V153" i="15"/>
  <c r="U153" i="15"/>
  <c r="W152" i="15"/>
  <c r="W156" i="15" s="1"/>
  <c r="V152" i="15"/>
  <c r="V156" i="15" s="1"/>
  <c r="U152" i="15"/>
  <c r="U156" i="15" s="1"/>
  <c r="AD151" i="15"/>
  <c r="AC151" i="15"/>
  <c r="AB151" i="15"/>
  <c r="AA151" i="15"/>
  <c r="W151" i="15"/>
  <c r="V151" i="15"/>
  <c r="U151" i="15"/>
  <c r="AD150" i="15"/>
  <c r="AD155" i="15" s="1"/>
  <c r="AC150" i="15"/>
  <c r="AC155" i="15" s="1"/>
  <c r="AB150" i="15"/>
  <c r="AB155" i="15" s="1"/>
  <c r="AA150" i="15"/>
  <c r="AA155" i="15" s="1"/>
  <c r="W150" i="15"/>
  <c r="W155" i="15" s="1"/>
  <c r="V150" i="15"/>
  <c r="V155" i="15" s="1"/>
  <c r="U150" i="15"/>
  <c r="U155" i="15" s="1"/>
  <c r="Y149" i="15"/>
  <c r="X149" i="15"/>
  <c r="W149" i="15"/>
  <c r="V149" i="15"/>
  <c r="U149" i="15"/>
  <c r="Y148" i="15"/>
  <c r="X148" i="15"/>
  <c r="W148" i="15"/>
  <c r="V148" i="15"/>
  <c r="U148" i="15"/>
  <c r="Y147" i="15"/>
  <c r="X147" i="15"/>
  <c r="W147" i="15"/>
  <c r="V147" i="15"/>
  <c r="U147" i="15"/>
  <c r="Y146" i="15"/>
  <c r="X146" i="15"/>
  <c r="W146" i="15"/>
  <c r="V146" i="15"/>
  <c r="U146" i="15"/>
  <c r="Y145" i="15"/>
  <c r="X145" i="15"/>
  <c r="W145" i="15"/>
  <c r="V145" i="15"/>
  <c r="U145" i="15"/>
  <c r="AD128" i="15"/>
  <c r="AC128" i="15"/>
  <c r="AB128" i="15"/>
  <c r="AA128" i="15"/>
  <c r="Y128" i="15"/>
  <c r="X128" i="15"/>
  <c r="Y127" i="15"/>
  <c r="X127" i="15"/>
  <c r="W126" i="15"/>
  <c r="V126" i="15"/>
  <c r="U126" i="15"/>
  <c r="W125" i="15"/>
  <c r="V125" i="15"/>
  <c r="U125" i="15"/>
  <c r="W124" i="15"/>
  <c r="W128" i="15" s="1"/>
  <c r="V124" i="15"/>
  <c r="V128" i="15" s="1"/>
  <c r="U124" i="15"/>
  <c r="U128" i="15" s="1"/>
  <c r="AD123" i="15"/>
  <c r="AC123" i="15"/>
  <c r="AB123" i="15"/>
  <c r="AA123" i="15"/>
  <c r="W123" i="15"/>
  <c r="V123" i="15"/>
  <c r="U123" i="15"/>
  <c r="AD122" i="15"/>
  <c r="AD127" i="15" s="1"/>
  <c r="AC122" i="15"/>
  <c r="AC127" i="15" s="1"/>
  <c r="AB122" i="15"/>
  <c r="AB127" i="15" s="1"/>
  <c r="AA122" i="15"/>
  <c r="AA127" i="15" s="1"/>
  <c r="W122" i="15"/>
  <c r="W127" i="15" s="1"/>
  <c r="V122" i="15"/>
  <c r="V127" i="15" s="1"/>
  <c r="U122" i="15"/>
  <c r="U127" i="15" s="1"/>
  <c r="Y121" i="15"/>
  <c r="X121" i="15"/>
  <c r="W121" i="15"/>
  <c r="V121" i="15"/>
  <c r="U121" i="15"/>
  <c r="Y120" i="15"/>
  <c r="X120" i="15"/>
  <c r="W120" i="15"/>
  <c r="V120" i="15"/>
  <c r="U120" i="15"/>
  <c r="Y119" i="15"/>
  <c r="X119" i="15"/>
  <c r="W119" i="15"/>
  <c r="V119" i="15"/>
  <c r="U119" i="15"/>
  <c r="Y118" i="15"/>
  <c r="X118" i="15"/>
  <c r="W118" i="15"/>
  <c r="V118" i="15"/>
  <c r="U118" i="15"/>
  <c r="Y117" i="15"/>
  <c r="X117" i="15"/>
  <c r="W117" i="15"/>
  <c r="V117" i="15"/>
  <c r="U117" i="15"/>
  <c r="AD100" i="15"/>
  <c r="AC100" i="15"/>
  <c r="AB100" i="15"/>
  <c r="AA100" i="15"/>
  <c r="Y100" i="15"/>
  <c r="X100" i="15"/>
  <c r="Y99" i="15"/>
  <c r="X99" i="15"/>
  <c r="W98" i="15"/>
  <c r="V98" i="15"/>
  <c r="U98" i="15"/>
  <c r="W97" i="15"/>
  <c r="V97" i="15"/>
  <c r="U97" i="15"/>
  <c r="W96" i="15"/>
  <c r="W100" i="15" s="1"/>
  <c r="V96" i="15"/>
  <c r="V100" i="15" s="1"/>
  <c r="U96" i="15"/>
  <c r="U100" i="15" s="1"/>
  <c r="AD95" i="15"/>
  <c r="AC95" i="15"/>
  <c r="AB95" i="15"/>
  <c r="AA95" i="15"/>
  <c r="W95" i="15"/>
  <c r="V95" i="15"/>
  <c r="U95" i="15"/>
  <c r="AD94" i="15"/>
  <c r="AD99" i="15" s="1"/>
  <c r="AC94" i="15"/>
  <c r="AC99" i="15" s="1"/>
  <c r="AB94" i="15"/>
  <c r="AB99" i="15" s="1"/>
  <c r="AA94" i="15"/>
  <c r="AA99" i="15" s="1"/>
  <c r="W94" i="15"/>
  <c r="W99" i="15" s="1"/>
  <c r="V94" i="15"/>
  <c r="V99" i="15" s="1"/>
  <c r="U94" i="15"/>
  <c r="U99" i="15" s="1"/>
  <c r="Y93" i="15"/>
  <c r="X93" i="15"/>
  <c r="W93" i="15"/>
  <c r="V93" i="15"/>
  <c r="U93" i="15"/>
  <c r="Y92" i="15"/>
  <c r="X92" i="15"/>
  <c r="W92" i="15"/>
  <c r="V92" i="15"/>
  <c r="U92" i="15"/>
  <c r="Y91" i="15"/>
  <c r="X91" i="15"/>
  <c r="W91" i="15"/>
  <c r="V91" i="15"/>
  <c r="U91" i="15"/>
  <c r="Y90" i="15"/>
  <c r="X90" i="15"/>
  <c r="W90" i="15"/>
  <c r="V90" i="15"/>
  <c r="U90" i="15"/>
  <c r="Y89" i="15"/>
  <c r="X89" i="15"/>
  <c r="W89" i="15"/>
  <c r="V89" i="15"/>
  <c r="U89" i="15"/>
  <c r="AD72" i="15"/>
  <c r="AC72" i="15"/>
  <c r="AB72" i="15"/>
  <c r="AA72" i="15"/>
  <c r="Y72" i="15"/>
  <c r="X72" i="15"/>
  <c r="Y71" i="15"/>
  <c r="X71" i="15"/>
  <c r="W70" i="15"/>
  <c r="V70" i="15"/>
  <c r="U70" i="15"/>
  <c r="W69" i="15"/>
  <c r="V69" i="15"/>
  <c r="U69" i="15"/>
  <c r="W68" i="15"/>
  <c r="W72" i="15" s="1"/>
  <c r="V68" i="15"/>
  <c r="V72" i="15" s="1"/>
  <c r="U68" i="15"/>
  <c r="U72" i="15" s="1"/>
  <c r="AD67" i="15"/>
  <c r="AC67" i="15"/>
  <c r="AB67" i="15"/>
  <c r="AA67" i="15"/>
  <c r="W67" i="15"/>
  <c r="V67" i="15"/>
  <c r="U67" i="15"/>
  <c r="AD66" i="15"/>
  <c r="AD71" i="15" s="1"/>
  <c r="AC66" i="15"/>
  <c r="AC71" i="15" s="1"/>
  <c r="AB66" i="15"/>
  <c r="AB71" i="15" s="1"/>
  <c r="AA66" i="15"/>
  <c r="AA71" i="15" s="1"/>
  <c r="W66" i="15"/>
  <c r="W71" i="15" s="1"/>
  <c r="V66" i="15"/>
  <c r="V71" i="15" s="1"/>
  <c r="U66" i="15"/>
  <c r="U71" i="15" s="1"/>
  <c r="Y65" i="15"/>
  <c r="X65" i="15"/>
  <c r="W65" i="15"/>
  <c r="V65" i="15"/>
  <c r="U65" i="15"/>
  <c r="Y64" i="15"/>
  <c r="X64" i="15"/>
  <c r="W64" i="15"/>
  <c r="V64" i="15"/>
  <c r="U64" i="15"/>
  <c r="Y63" i="15"/>
  <c r="X63" i="15"/>
  <c r="W63" i="15"/>
  <c r="V63" i="15"/>
  <c r="U63" i="15"/>
  <c r="Y62" i="15"/>
  <c r="X62" i="15"/>
  <c r="W62" i="15"/>
  <c r="V62" i="15"/>
  <c r="U62" i="15"/>
  <c r="Y61" i="15"/>
  <c r="X61" i="15"/>
  <c r="W61" i="15"/>
  <c r="V61" i="15"/>
  <c r="U61" i="15"/>
  <c r="AD44" i="15"/>
  <c r="AC44" i="15"/>
  <c r="AB44" i="15"/>
  <c r="AA44" i="15"/>
  <c r="Y44" i="15"/>
  <c r="X44" i="15"/>
  <c r="Y43" i="15"/>
  <c r="X43" i="15"/>
  <c r="W42" i="15"/>
  <c r="V42" i="15"/>
  <c r="U42" i="15"/>
  <c r="W41" i="15"/>
  <c r="V41" i="15"/>
  <c r="U41" i="15"/>
  <c r="W40" i="15"/>
  <c r="W44" i="15" s="1"/>
  <c r="V40" i="15"/>
  <c r="V44" i="15" s="1"/>
  <c r="U40" i="15"/>
  <c r="U44" i="15" s="1"/>
  <c r="AD39" i="15"/>
  <c r="AC39" i="15"/>
  <c r="AB39" i="15"/>
  <c r="AA39" i="15"/>
  <c r="W39" i="15"/>
  <c r="V39" i="15"/>
  <c r="U39" i="15"/>
  <c r="AD38" i="15"/>
  <c r="AD43" i="15" s="1"/>
  <c r="AC38" i="15"/>
  <c r="AC43" i="15" s="1"/>
  <c r="AB38" i="15"/>
  <c r="AB43" i="15" s="1"/>
  <c r="AA38" i="15"/>
  <c r="AA43" i="15" s="1"/>
  <c r="W38" i="15"/>
  <c r="W43" i="15" s="1"/>
  <c r="V38" i="15"/>
  <c r="V43" i="15" s="1"/>
  <c r="U38" i="15"/>
  <c r="U43" i="15" s="1"/>
  <c r="Y37" i="15"/>
  <c r="X37" i="15"/>
  <c r="W37" i="15"/>
  <c r="V37" i="15"/>
  <c r="U37" i="15"/>
  <c r="Y36" i="15"/>
  <c r="X36" i="15"/>
  <c r="W36" i="15"/>
  <c r="V36" i="15"/>
  <c r="U36" i="15"/>
  <c r="Y35" i="15"/>
  <c r="X35" i="15"/>
  <c r="W35" i="15"/>
  <c r="V35" i="15"/>
  <c r="U35" i="15"/>
  <c r="Y34" i="15"/>
  <c r="X34" i="15"/>
  <c r="W34" i="15"/>
  <c r="V34" i="15"/>
  <c r="U34" i="15"/>
  <c r="Y33" i="15"/>
  <c r="X33" i="15"/>
  <c r="W33" i="15"/>
  <c r="V33" i="15"/>
  <c r="U33" i="15"/>
  <c r="AD16" i="15"/>
  <c r="AC16" i="15"/>
  <c r="AB16" i="15"/>
  <c r="AA16" i="15"/>
  <c r="Y16" i="15"/>
  <c r="X16" i="15"/>
  <c r="Y15" i="15"/>
  <c r="X15" i="15"/>
  <c r="W14" i="15"/>
  <c r="V14" i="15"/>
  <c r="U14" i="15"/>
  <c r="W13" i="15"/>
  <c r="V13" i="15"/>
  <c r="U13" i="15"/>
  <c r="W12" i="15"/>
  <c r="W16" i="15" s="1"/>
  <c r="V12" i="15"/>
  <c r="V16" i="15" s="1"/>
  <c r="U12" i="15"/>
  <c r="U16" i="15" s="1"/>
  <c r="AD11" i="15"/>
  <c r="AD373" i="15" s="1"/>
  <c r="AC11" i="15"/>
  <c r="AC373" i="15" s="1"/>
  <c r="AB11" i="15"/>
  <c r="AB373" i="15" s="1"/>
  <c r="AA11" i="15"/>
  <c r="AA373" i="15" s="1"/>
  <c r="W11" i="15"/>
  <c r="W373" i="15" s="1"/>
  <c r="V11" i="15"/>
  <c r="V373" i="15" s="1"/>
  <c r="U11" i="15"/>
  <c r="U373" i="15" s="1"/>
  <c r="AD10" i="15"/>
  <c r="AC10" i="15"/>
  <c r="AB10" i="15"/>
  <c r="AA10" i="15"/>
  <c r="W10" i="15"/>
  <c r="V10" i="15"/>
  <c r="U10" i="15"/>
  <c r="Y9" i="15"/>
  <c r="X9" i="15"/>
  <c r="W9" i="15"/>
  <c r="V9" i="15"/>
  <c r="U9" i="15"/>
  <c r="Y8" i="15"/>
  <c r="X8" i="15"/>
  <c r="W8" i="15"/>
  <c r="V8" i="15"/>
  <c r="U8" i="15"/>
  <c r="Y7" i="15"/>
  <c r="X7" i="15"/>
  <c r="W7" i="15"/>
  <c r="V7" i="15"/>
  <c r="U7" i="15"/>
  <c r="Y6" i="15"/>
  <c r="X6" i="15"/>
  <c r="W6" i="15"/>
  <c r="V6" i="15"/>
  <c r="U6" i="15"/>
  <c r="Y5" i="15"/>
  <c r="X5" i="15"/>
  <c r="W5" i="15"/>
  <c r="V5" i="15"/>
  <c r="U5" i="15"/>
  <c r="U67" i="13"/>
  <c r="I378" i="14"/>
  <c r="H378" i="14"/>
  <c r="D378" i="14"/>
  <c r="I377" i="14"/>
  <c r="I379" i="14" s="1"/>
  <c r="H377" i="14"/>
  <c r="H379" i="14" s="1"/>
  <c r="G377" i="14"/>
  <c r="G379" i="14" s="1"/>
  <c r="F377" i="14"/>
  <c r="F379" i="14" s="1"/>
  <c r="E377" i="14"/>
  <c r="E379" i="14" s="1"/>
  <c r="D377" i="14"/>
  <c r="D379" i="14" s="1"/>
  <c r="I376" i="14"/>
  <c r="I383" i="14" s="1"/>
  <c r="H376" i="14"/>
  <c r="H383" i="14" s="1"/>
  <c r="G376" i="14"/>
  <c r="G383" i="14" s="1"/>
  <c r="F376" i="14"/>
  <c r="F383" i="14" s="1"/>
  <c r="E376" i="14"/>
  <c r="E383" i="14" s="1"/>
  <c r="D376" i="14"/>
  <c r="D383" i="14" s="1"/>
  <c r="I375" i="14"/>
  <c r="H375" i="14"/>
  <c r="G375" i="14"/>
  <c r="F375" i="14"/>
  <c r="E375" i="14"/>
  <c r="D375" i="14"/>
  <c r="I374" i="14"/>
  <c r="H374" i="14"/>
  <c r="G374" i="14"/>
  <c r="F374" i="14"/>
  <c r="E374" i="14"/>
  <c r="D374" i="14"/>
  <c r="I373" i="14"/>
  <c r="H373" i="14"/>
  <c r="G373" i="14"/>
  <c r="F373" i="14"/>
  <c r="E373" i="14"/>
  <c r="D373" i="14"/>
  <c r="I372" i="14"/>
  <c r="H372" i="14"/>
  <c r="G372" i="14"/>
  <c r="F372" i="14"/>
  <c r="E372" i="14"/>
  <c r="D372" i="14"/>
  <c r="I371" i="14"/>
  <c r="H371" i="14"/>
  <c r="G371" i="14"/>
  <c r="F371" i="14"/>
  <c r="E371" i="14"/>
  <c r="D371" i="14"/>
  <c r="X349" i="14"/>
  <c r="W349" i="14"/>
  <c r="V349" i="14"/>
  <c r="U349" i="14"/>
  <c r="T349" i="14"/>
  <c r="X348" i="14"/>
  <c r="X352" i="14" s="1"/>
  <c r="W348" i="14"/>
  <c r="W352" i="14" s="1"/>
  <c r="V348" i="14"/>
  <c r="V352" i="14" s="1"/>
  <c r="U348" i="14"/>
  <c r="U352" i="14" s="1"/>
  <c r="T348" i="14"/>
  <c r="T352" i="14" s="1"/>
  <c r="X347" i="14"/>
  <c r="W347" i="14"/>
  <c r="V347" i="14"/>
  <c r="U347" i="14"/>
  <c r="T347" i="14"/>
  <c r="X346" i="14"/>
  <c r="X351" i="14" s="1"/>
  <c r="W346" i="14"/>
  <c r="W351" i="14" s="1"/>
  <c r="V346" i="14"/>
  <c r="V351" i="14" s="1"/>
  <c r="U346" i="14"/>
  <c r="U351" i="14" s="1"/>
  <c r="T346" i="14"/>
  <c r="T351" i="14" s="1"/>
  <c r="X345" i="14"/>
  <c r="W345" i="14"/>
  <c r="V345" i="14"/>
  <c r="U345" i="14"/>
  <c r="T345" i="14"/>
  <c r="X344" i="14"/>
  <c r="W344" i="14"/>
  <c r="V344" i="14"/>
  <c r="U344" i="14"/>
  <c r="T344" i="14"/>
  <c r="X343" i="14"/>
  <c r="W343" i="14"/>
  <c r="V343" i="14"/>
  <c r="U343" i="14"/>
  <c r="T343" i="14"/>
  <c r="X342" i="14"/>
  <c r="W342" i="14"/>
  <c r="V342" i="14"/>
  <c r="U342" i="14"/>
  <c r="T342" i="14"/>
  <c r="X341" i="14"/>
  <c r="W341" i="14"/>
  <c r="V341" i="14"/>
  <c r="U341" i="14"/>
  <c r="T341" i="14"/>
  <c r="X321" i="14"/>
  <c r="W321" i="14"/>
  <c r="V321" i="14"/>
  <c r="U321" i="14"/>
  <c r="T321" i="14"/>
  <c r="X320" i="14"/>
  <c r="X324" i="14" s="1"/>
  <c r="W320" i="14"/>
  <c r="W324" i="14" s="1"/>
  <c r="V320" i="14"/>
  <c r="V324" i="14" s="1"/>
  <c r="U320" i="14"/>
  <c r="U324" i="14" s="1"/>
  <c r="T320" i="14"/>
  <c r="T324" i="14" s="1"/>
  <c r="X319" i="14"/>
  <c r="W319" i="14"/>
  <c r="V319" i="14"/>
  <c r="U319" i="14"/>
  <c r="T319" i="14"/>
  <c r="X318" i="14"/>
  <c r="X323" i="14" s="1"/>
  <c r="W318" i="14"/>
  <c r="W323" i="14" s="1"/>
  <c r="V318" i="14"/>
  <c r="V323" i="14" s="1"/>
  <c r="U318" i="14"/>
  <c r="U323" i="14" s="1"/>
  <c r="T318" i="14"/>
  <c r="T323" i="14" s="1"/>
  <c r="X317" i="14"/>
  <c r="W317" i="14"/>
  <c r="V317" i="14"/>
  <c r="U317" i="14"/>
  <c r="T317" i="14"/>
  <c r="X316" i="14"/>
  <c r="W316" i="14"/>
  <c r="V316" i="14"/>
  <c r="U316" i="14"/>
  <c r="T316" i="14"/>
  <c r="X315" i="14"/>
  <c r="W315" i="14"/>
  <c r="V315" i="14"/>
  <c r="U315" i="14"/>
  <c r="T315" i="14"/>
  <c r="X314" i="14"/>
  <c r="W314" i="14"/>
  <c r="V314" i="14"/>
  <c r="U314" i="14"/>
  <c r="T314" i="14"/>
  <c r="X313" i="14"/>
  <c r="W313" i="14"/>
  <c r="V313" i="14"/>
  <c r="U313" i="14"/>
  <c r="T313" i="14"/>
  <c r="X293" i="14"/>
  <c r="W293" i="14"/>
  <c r="V293" i="14"/>
  <c r="U293" i="14"/>
  <c r="T293" i="14"/>
  <c r="X292" i="14"/>
  <c r="X296" i="14" s="1"/>
  <c r="W292" i="14"/>
  <c r="W296" i="14" s="1"/>
  <c r="V292" i="14"/>
  <c r="V296" i="14" s="1"/>
  <c r="U292" i="14"/>
  <c r="U296" i="14" s="1"/>
  <c r="T292" i="14"/>
  <c r="T296" i="14" s="1"/>
  <c r="X291" i="14"/>
  <c r="W291" i="14"/>
  <c r="V291" i="14"/>
  <c r="U291" i="14"/>
  <c r="T291" i="14"/>
  <c r="X290" i="14"/>
  <c r="X295" i="14" s="1"/>
  <c r="W290" i="14"/>
  <c r="W295" i="14" s="1"/>
  <c r="V290" i="14"/>
  <c r="V295" i="14" s="1"/>
  <c r="U290" i="14"/>
  <c r="U295" i="14" s="1"/>
  <c r="T290" i="14"/>
  <c r="T295" i="14" s="1"/>
  <c r="X289" i="14"/>
  <c r="W289" i="14"/>
  <c r="V289" i="14"/>
  <c r="U289" i="14"/>
  <c r="T289" i="14"/>
  <c r="X288" i="14"/>
  <c r="W288" i="14"/>
  <c r="V288" i="14"/>
  <c r="U288" i="14"/>
  <c r="T288" i="14"/>
  <c r="X287" i="14"/>
  <c r="W287" i="14"/>
  <c r="V287" i="14"/>
  <c r="U287" i="14"/>
  <c r="T287" i="14"/>
  <c r="X286" i="14"/>
  <c r="W286" i="14"/>
  <c r="V286" i="14"/>
  <c r="U286" i="14"/>
  <c r="T286" i="14"/>
  <c r="X285" i="14"/>
  <c r="W285" i="14"/>
  <c r="V285" i="14"/>
  <c r="U285" i="14"/>
  <c r="T285" i="14"/>
  <c r="X265" i="14"/>
  <c r="W265" i="14"/>
  <c r="V265" i="14"/>
  <c r="U265" i="14"/>
  <c r="T265" i="14"/>
  <c r="X264" i="14"/>
  <c r="X268" i="14" s="1"/>
  <c r="W264" i="14"/>
  <c r="W268" i="14" s="1"/>
  <c r="V264" i="14"/>
  <c r="V268" i="14" s="1"/>
  <c r="U264" i="14"/>
  <c r="U268" i="14" s="1"/>
  <c r="T264" i="14"/>
  <c r="T268" i="14" s="1"/>
  <c r="X263" i="14"/>
  <c r="W263" i="14"/>
  <c r="V263" i="14"/>
  <c r="U263" i="14"/>
  <c r="T263" i="14"/>
  <c r="X262" i="14"/>
  <c r="X267" i="14" s="1"/>
  <c r="W262" i="14"/>
  <c r="W267" i="14" s="1"/>
  <c r="V262" i="14"/>
  <c r="V267" i="14" s="1"/>
  <c r="U262" i="14"/>
  <c r="U267" i="14" s="1"/>
  <c r="T262" i="14"/>
  <c r="T267" i="14" s="1"/>
  <c r="X261" i="14"/>
  <c r="W261" i="14"/>
  <c r="V261" i="14"/>
  <c r="U261" i="14"/>
  <c r="T261" i="14"/>
  <c r="X260" i="14"/>
  <c r="W260" i="14"/>
  <c r="V260" i="14"/>
  <c r="U260" i="14"/>
  <c r="T260" i="14"/>
  <c r="X259" i="14"/>
  <c r="W259" i="14"/>
  <c r="V259" i="14"/>
  <c r="U259" i="14"/>
  <c r="T259" i="14"/>
  <c r="X258" i="14"/>
  <c r="W258" i="14"/>
  <c r="V258" i="14"/>
  <c r="U258" i="14"/>
  <c r="T258" i="14"/>
  <c r="X257" i="14"/>
  <c r="W257" i="14"/>
  <c r="V257" i="14"/>
  <c r="U257" i="14"/>
  <c r="T257" i="14"/>
  <c r="X237" i="14"/>
  <c r="W237" i="14"/>
  <c r="V237" i="14"/>
  <c r="U237" i="14"/>
  <c r="T237" i="14"/>
  <c r="X236" i="14"/>
  <c r="X240" i="14" s="1"/>
  <c r="W236" i="14"/>
  <c r="W240" i="14" s="1"/>
  <c r="V236" i="14"/>
  <c r="V240" i="14" s="1"/>
  <c r="U236" i="14"/>
  <c r="U240" i="14" s="1"/>
  <c r="T236" i="14"/>
  <c r="T240" i="14" s="1"/>
  <c r="X235" i="14"/>
  <c r="W235" i="14"/>
  <c r="V235" i="14"/>
  <c r="U235" i="14"/>
  <c r="T235" i="14"/>
  <c r="X234" i="14"/>
  <c r="X239" i="14" s="1"/>
  <c r="W234" i="14"/>
  <c r="W239" i="14" s="1"/>
  <c r="V234" i="14"/>
  <c r="V239" i="14" s="1"/>
  <c r="U234" i="14"/>
  <c r="U239" i="14" s="1"/>
  <c r="T234" i="14"/>
  <c r="T239" i="14" s="1"/>
  <c r="X233" i="14"/>
  <c r="W233" i="14"/>
  <c r="V233" i="14"/>
  <c r="U233" i="14"/>
  <c r="T233" i="14"/>
  <c r="X232" i="14"/>
  <c r="W232" i="14"/>
  <c r="V232" i="14"/>
  <c r="U232" i="14"/>
  <c r="T232" i="14"/>
  <c r="X231" i="14"/>
  <c r="W231" i="14"/>
  <c r="V231" i="14"/>
  <c r="U231" i="14"/>
  <c r="T231" i="14"/>
  <c r="X230" i="14"/>
  <c r="W230" i="14"/>
  <c r="V230" i="14"/>
  <c r="U230" i="14"/>
  <c r="T230" i="14"/>
  <c r="X229" i="14"/>
  <c r="W229" i="14"/>
  <c r="V229" i="14"/>
  <c r="U229" i="14"/>
  <c r="T229" i="14"/>
  <c r="X209" i="14"/>
  <c r="W209" i="14"/>
  <c r="V209" i="14"/>
  <c r="U209" i="14"/>
  <c r="T209" i="14"/>
  <c r="X208" i="14"/>
  <c r="X212" i="14" s="1"/>
  <c r="W208" i="14"/>
  <c r="W212" i="14" s="1"/>
  <c r="V208" i="14"/>
  <c r="V212" i="14" s="1"/>
  <c r="U208" i="14"/>
  <c r="U212" i="14" s="1"/>
  <c r="T208" i="14"/>
  <c r="T212" i="14" s="1"/>
  <c r="X207" i="14"/>
  <c r="X373" i="14" s="1"/>
  <c r="W207" i="14"/>
  <c r="W373" i="14" s="1"/>
  <c r="V207" i="14"/>
  <c r="U207" i="14"/>
  <c r="T207" i="14"/>
  <c r="X206" i="14"/>
  <c r="W206" i="14"/>
  <c r="W372" i="14" s="1"/>
  <c r="V206" i="14"/>
  <c r="V211" i="14" s="1"/>
  <c r="U206" i="14"/>
  <c r="U211" i="14" s="1"/>
  <c r="T206" i="14"/>
  <c r="T211" i="14" s="1"/>
  <c r="X205" i="14"/>
  <c r="W205" i="14"/>
  <c r="V205" i="14"/>
  <c r="U205" i="14"/>
  <c r="T205" i="14"/>
  <c r="X204" i="14"/>
  <c r="W204" i="14"/>
  <c r="V204" i="14"/>
  <c r="U204" i="14"/>
  <c r="T204" i="14"/>
  <c r="X203" i="14"/>
  <c r="W203" i="14"/>
  <c r="V203" i="14"/>
  <c r="U203" i="14"/>
  <c r="T203" i="14"/>
  <c r="X202" i="14"/>
  <c r="W202" i="14"/>
  <c r="V202" i="14"/>
  <c r="U202" i="14"/>
  <c r="T202" i="14"/>
  <c r="X201" i="14"/>
  <c r="W201" i="14"/>
  <c r="V201" i="14"/>
  <c r="U201" i="14"/>
  <c r="T201" i="14"/>
  <c r="X184" i="14"/>
  <c r="W184" i="14"/>
  <c r="X183" i="14"/>
  <c r="W183" i="14"/>
  <c r="V181" i="14"/>
  <c r="U181" i="14"/>
  <c r="T181" i="14"/>
  <c r="V180" i="14"/>
  <c r="V184" i="14" s="1"/>
  <c r="U180" i="14"/>
  <c r="U184" i="14" s="1"/>
  <c r="T180" i="14"/>
  <c r="T184" i="14" s="1"/>
  <c r="V179" i="14"/>
  <c r="U179" i="14"/>
  <c r="T179" i="14"/>
  <c r="V183" i="14"/>
  <c r="U178" i="14"/>
  <c r="U183" i="14" s="1"/>
  <c r="T178" i="14"/>
  <c r="T183" i="14" s="1"/>
  <c r="X177" i="14"/>
  <c r="W177" i="14"/>
  <c r="V177" i="14"/>
  <c r="U177" i="14"/>
  <c r="T177" i="14"/>
  <c r="X176" i="14"/>
  <c r="W176" i="14"/>
  <c r="V176" i="14"/>
  <c r="U176" i="14"/>
  <c r="T176" i="14"/>
  <c r="X175" i="14"/>
  <c r="W175" i="14"/>
  <c r="V175" i="14"/>
  <c r="U175" i="14"/>
  <c r="T175" i="14"/>
  <c r="X174" i="14"/>
  <c r="W174" i="14"/>
  <c r="V174" i="14"/>
  <c r="U174" i="14"/>
  <c r="T174" i="14"/>
  <c r="X173" i="14"/>
  <c r="W173" i="14"/>
  <c r="V173" i="14"/>
  <c r="U173" i="14"/>
  <c r="T173" i="14"/>
  <c r="X156" i="14"/>
  <c r="W156" i="14"/>
  <c r="X155" i="14"/>
  <c r="W155" i="14"/>
  <c r="V153" i="14"/>
  <c r="U153" i="14"/>
  <c r="T153" i="14"/>
  <c r="V152" i="14"/>
  <c r="V156" i="14" s="1"/>
  <c r="U152" i="14"/>
  <c r="U156" i="14" s="1"/>
  <c r="T152" i="14"/>
  <c r="T156" i="14" s="1"/>
  <c r="U151" i="14"/>
  <c r="T151" i="14"/>
  <c r="V150" i="14"/>
  <c r="V155" i="14" s="1"/>
  <c r="U150" i="14"/>
  <c r="U155" i="14" s="1"/>
  <c r="T150" i="14"/>
  <c r="T155" i="14" s="1"/>
  <c r="X149" i="14"/>
  <c r="W149" i="14"/>
  <c r="V149" i="14"/>
  <c r="U149" i="14"/>
  <c r="T149" i="14"/>
  <c r="X148" i="14"/>
  <c r="W148" i="14"/>
  <c r="V148" i="14"/>
  <c r="U148" i="14"/>
  <c r="T148" i="14"/>
  <c r="X147" i="14"/>
  <c r="W147" i="14"/>
  <c r="V147" i="14"/>
  <c r="U147" i="14"/>
  <c r="T147" i="14"/>
  <c r="X146" i="14"/>
  <c r="W146" i="14"/>
  <c r="V146" i="14"/>
  <c r="U146" i="14"/>
  <c r="T146" i="14"/>
  <c r="X145" i="14"/>
  <c r="W145" i="14"/>
  <c r="V145" i="14"/>
  <c r="U145" i="14"/>
  <c r="T145" i="14"/>
  <c r="X128" i="14"/>
  <c r="W128" i="14"/>
  <c r="X127" i="14"/>
  <c r="W127" i="14"/>
  <c r="V125" i="14"/>
  <c r="U125" i="14"/>
  <c r="T125" i="14"/>
  <c r="V124" i="14"/>
  <c r="V128" i="14" s="1"/>
  <c r="U124" i="14"/>
  <c r="U128" i="14" s="1"/>
  <c r="T124" i="14"/>
  <c r="T128" i="14" s="1"/>
  <c r="V123" i="14"/>
  <c r="U123" i="14"/>
  <c r="T123" i="14"/>
  <c r="V122" i="14"/>
  <c r="V127" i="14" s="1"/>
  <c r="U122" i="14"/>
  <c r="U127" i="14" s="1"/>
  <c r="T122" i="14"/>
  <c r="T127" i="14" s="1"/>
  <c r="X121" i="14"/>
  <c r="W121" i="14"/>
  <c r="V121" i="14"/>
  <c r="U121" i="14"/>
  <c r="T121" i="14"/>
  <c r="X120" i="14"/>
  <c r="W120" i="14"/>
  <c r="V120" i="14"/>
  <c r="U120" i="14"/>
  <c r="T120" i="14"/>
  <c r="X119" i="14"/>
  <c r="W119" i="14"/>
  <c r="V119" i="14"/>
  <c r="U119" i="14"/>
  <c r="T119" i="14"/>
  <c r="X118" i="14"/>
  <c r="W118" i="14"/>
  <c r="V118" i="14"/>
  <c r="U118" i="14"/>
  <c r="T118" i="14"/>
  <c r="X117" i="14"/>
  <c r="W117" i="14"/>
  <c r="V117" i="14"/>
  <c r="U117" i="14"/>
  <c r="T117" i="14"/>
  <c r="X100" i="14"/>
  <c r="W100" i="14"/>
  <c r="X99" i="14"/>
  <c r="W99" i="14"/>
  <c r="V97" i="14"/>
  <c r="U97" i="14"/>
  <c r="T97" i="14"/>
  <c r="V96" i="14"/>
  <c r="V100" i="14" s="1"/>
  <c r="U96" i="14"/>
  <c r="U100" i="14" s="1"/>
  <c r="T96" i="14"/>
  <c r="T100" i="14" s="1"/>
  <c r="V95" i="14"/>
  <c r="U95" i="14"/>
  <c r="T95" i="14"/>
  <c r="V94" i="14"/>
  <c r="V99" i="14" s="1"/>
  <c r="U94" i="14"/>
  <c r="U99" i="14" s="1"/>
  <c r="T94" i="14"/>
  <c r="T99" i="14" s="1"/>
  <c r="X93" i="14"/>
  <c r="W93" i="14"/>
  <c r="V93" i="14"/>
  <c r="U93" i="14"/>
  <c r="T93" i="14"/>
  <c r="X92" i="14"/>
  <c r="W92" i="14"/>
  <c r="V92" i="14"/>
  <c r="U92" i="14"/>
  <c r="T92" i="14"/>
  <c r="X91" i="14"/>
  <c r="W91" i="14"/>
  <c r="V91" i="14"/>
  <c r="U91" i="14"/>
  <c r="T91" i="14"/>
  <c r="X90" i="14"/>
  <c r="W90" i="14"/>
  <c r="V90" i="14"/>
  <c r="U90" i="14"/>
  <c r="T90" i="14"/>
  <c r="X89" i="14"/>
  <c r="W89" i="14"/>
  <c r="V89" i="14"/>
  <c r="U89" i="14"/>
  <c r="T89" i="14"/>
  <c r="X72" i="14"/>
  <c r="W72" i="14"/>
  <c r="X71" i="14"/>
  <c r="W71" i="14"/>
  <c r="V69" i="14"/>
  <c r="U69" i="14"/>
  <c r="T69" i="14"/>
  <c r="V68" i="14"/>
  <c r="V72" i="14" s="1"/>
  <c r="U68" i="14"/>
  <c r="U72" i="14" s="1"/>
  <c r="T68" i="14"/>
  <c r="T72" i="14" s="1"/>
  <c r="V67" i="14"/>
  <c r="U67" i="14"/>
  <c r="T67" i="14"/>
  <c r="V66" i="14"/>
  <c r="V71" i="14" s="1"/>
  <c r="U66" i="14"/>
  <c r="U71" i="14" s="1"/>
  <c r="T66" i="14"/>
  <c r="T71" i="14" s="1"/>
  <c r="X65" i="14"/>
  <c r="W65" i="14"/>
  <c r="V65" i="14"/>
  <c r="U65" i="14"/>
  <c r="T65" i="14"/>
  <c r="X64" i="14"/>
  <c r="W64" i="14"/>
  <c r="V64" i="14"/>
  <c r="U64" i="14"/>
  <c r="T64" i="14"/>
  <c r="X63" i="14"/>
  <c r="W63" i="14"/>
  <c r="V63" i="14"/>
  <c r="U63" i="14"/>
  <c r="T63" i="14"/>
  <c r="W62" i="14"/>
  <c r="V62" i="14"/>
  <c r="U62" i="14"/>
  <c r="T62" i="14"/>
  <c r="V61" i="14"/>
  <c r="U61" i="14"/>
  <c r="T61" i="14"/>
  <c r="Z44" i="14"/>
  <c r="X44" i="14"/>
  <c r="W44" i="14"/>
  <c r="X43" i="14"/>
  <c r="W43" i="14"/>
  <c r="V41" i="14"/>
  <c r="U41" i="14"/>
  <c r="T41" i="14"/>
  <c r="V40" i="14"/>
  <c r="V44" i="14" s="1"/>
  <c r="U40" i="14"/>
  <c r="U44" i="14" s="1"/>
  <c r="T40" i="14"/>
  <c r="T44" i="14" s="1"/>
  <c r="Z39" i="14"/>
  <c r="V39" i="14"/>
  <c r="U39" i="14"/>
  <c r="T39" i="14"/>
  <c r="Z43" i="14"/>
  <c r="V38" i="14"/>
  <c r="V43" i="14" s="1"/>
  <c r="U38" i="14"/>
  <c r="U43" i="14" s="1"/>
  <c r="T38" i="14"/>
  <c r="T43" i="14" s="1"/>
  <c r="X37" i="14"/>
  <c r="W37" i="14"/>
  <c r="V37" i="14"/>
  <c r="U37" i="14"/>
  <c r="T37" i="14"/>
  <c r="X36" i="14"/>
  <c r="W36" i="14"/>
  <c r="V36" i="14"/>
  <c r="U36" i="14"/>
  <c r="T36" i="14"/>
  <c r="X35" i="14"/>
  <c r="W35" i="14"/>
  <c r="V35" i="14"/>
  <c r="U35" i="14"/>
  <c r="T35" i="14"/>
  <c r="W34" i="14"/>
  <c r="V34" i="14"/>
  <c r="U34" i="14"/>
  <c r="T34" i="14"/>
  <c r="X33" i="14"/>
  <c r="W33" i="14"/>
  <c r="V33" i="14"/>
  <c r="U33" i="14"/>
  <c r="T33" i="14"/>
  <c r="Z373" i="14"/>
  <c r="U373" i="14"/>
  <c r="T373" i="14"/>
  <c r="J378" i="13"/>
  <c r="I378" i="13"/>
  <c r="H378" i="13"/>
  <c r="G378" i="13"/>
  <c r="F378" i="13"/>
  <c r="D378" i="13"/>
  <c r="J377" i="13"/>
  <c r="J379" i="13" s="1"/>
  <c r="I377" i="13"/>
  <c r="I379" i="13" s="1"/>
  <c r="H377" i="13"/>
  <c r="H379" i="13" s="1"/>
  <c r="G377" i="13"/>
  <c r="G379" i="13" s="1"/>
  <c r="F377" i="13"/>
  <c r="F379" i="13" s="1"/>
  <c r="D377" i="13"/>
  <c r="D379" i="13" s="1"/>
  <c r="J376" i="13"/>
  <c r="I376" i="13"/>
  <c r="I383" i="13" s="1"/>
  <c r="H376" i="13"/>
  <c r="H383" i="13" s="1"/>
  <c r="G376" i="13"/>
  <c r="G383" i="13" s="1"/>
  <c r="F376" i="13"/>
  <c r="F383" i="13" s="1"/>
  <c r="D376" i="13"/>
  <c r="D383" i="13" s="1"/>
  <c r="J375" i="13"/>
  <c r="I375" i="13"/>
  <c r="H375" i="13"/>
  <c r="G375" i="13"/>
  <c r="F375" i="13"/>
  <c r="D375" i="13"/>
  <c r="J374" i="13"/>
  <c r="I374" i="13"/>
  <c r="H374" i="13"/>
  <c r="G374" i="13"/>
  <c r="F374" i="13"/>
  <c r="D374" i="13"/>
  <c r="J373" i="13"/>
  <c r="I373" i="13"/>
  <c r="H373" i="13"/>
  <c r="G373" i="13"/>
  <c r="F373" i="13"/>
  <c r="D373" i="13"/>
  <c r="J372" i="13"/>
  <c r="I372" i="13"/>
  <c r="H372" i="13"/>
  <c r="G372" i="13"/>
  <c r="F372" i="13"/>
  <c r="D372" i="13"/>
  <c r="J371" i="13"/>
  <c r="I371" i="13"/>
  <c r="H371" i="13"/>
  <c r="G371" i="13"/>
  <c r="F371" i="13"/>
  <c r="D371" i="13"/>
  <c r="AD352" i="13"/>
  <c r="AC352" i="13"/>
  <c r="AB352" i="13"/>
  <c r="AA352" i="13"/>
  <c r="Y350" i="13"/>
  <c r="X350" i="13"/>
  <c r="W350" i="13"/>
  <c r="V350" i="13"/>
  <c r="U350" i="13"/>
  <c r="Y349" i="13"/>
  <c r="X349" i="13"/>
  <c r="W349" i="13"/>
  <c r="V349" i="13"/>
  <c r="U349" i="13"/>
  <c r="Y348" i="13"/>
  <c r="Y352" i="13" s="1"/>
  <c r="X348" i="13"/>
  <c r="X352" i="13" s="1"/>
  <c r="W348" i="13"/>
  <c r="W352" i="13" s="1"/>
  <c r="V348" i="13"/>
  <c r="V352" i="13" s="1"/>
  <c r="U348" i="13"/>
  <c r="U352" i="13" s="1"/>
  <c r="AD347" i="13"/>
  <c r="AC347" i="13"/>
  <c r="AB347" i="13"/>
  <c r="AA347" i="13"/>
  <c r="Y347" i="13"/>
  <c r="X347" i="13"/>
  <c r="X373" i="13" s="1"/>
  <c r="W347" i="13"/>
  <c r="V347" i="13"/>
  <c r="U347" i="13"/>
  <c r="AD346" i="13"/>
  <c r="AC346" i="13"/>
  <c r="AB346" i="13"/>
  <c r="AB372" i="13" s="1"/>
  <c r="AA346" i="13"/>
  <c r="AA351" i="13" s="1"/>
  <c r="Y346" i="13"/>
  <c r="Y351" i="13" s="1"/>
  <c r="X346" i="13"/>
  <c r="X351" i="13" s="1"/>
  <c r="W346" i="13"/>
  <c r="V346" i="13"/>
  <c r="U346" i="13"/>
  <c r="U372" i="13" s="1"/>
  <c r="Y345" i="13"/>
  <c r="X345" i="13"/>
  <c r="W345" i="13"/>
  <c r="V345" i="13"/>
  <c r="U345" i="13"/>
  <c r="Y344" i="13"/>
  <c r="X344" i="13"/>
  <c r="W344" i="13"/>
  <c r="V344" i="13"/>
  <c r="U344" i="13"/>
  <c r="Y343" i="13"/>
  <c r="X343" i="13"/>
  <c r="W343" i="13"/>
  <c r="V343" i="13"/>
  <c r="U343" i="13"/>
  <c r="Y342" i="13"/>
  <c r="X342" i="13"/>
  <c r="W342" i="13"/>
  <c r="V342" i="13"/>
  <c r="U342" i="13"/>
  <c r="Y341" i="13"/>
  <c r="X341" i="13"/>
  <c r="W341" i="13"/>
  <c r="V341" i="13"/>
  <c r="U341" i="13"/>
  <c r="AD324" i="13"/>
  <c r="AC324" i="13"/>
  <c r="AB324" i="13"/>
  <c r="AA324" i="13"/>
  <c r="Y322" i="13"/>
  <c r="X322" i="13"/>
  <c r="W322" i="13"/>
  <c r="V322" i="13"/>
  <c r="U322" i="13"/>
  <c r="Y321" i="13"/>
  <c r="X321" i="13"/>
  <c r="W321" i="13"/>
  <c r="V321" i="13"/>
  <c r="U321" i="13"/>
  <c r="Y320" i="13"/>
  <c r="Y324" i="13" s="1"/>
  <c r="X320" i="13"/>
  <c r="X324" i="13" s="1"/>
  <c r="W320" i="13"/>
  <c r="W324" i="13" s="1"/>
  <c r="V320" i="13"/>
  <c r="V324" i="13" s="1"/>
  <c r="U320" i="13"/>
  <c r="U324" i="13" s="1"/>
  <c r="AD319" i="13"/>
  <c r="AC319" i="13"/>
  <c r="AB319" i="13"/>
  <c r="AB323" i="13" s="1"/>
  <c r="AA319" i="13"/>
  <c r="AA323" i="13" s="1"/>
  <c r="Y319" i="13"/>
  <c r="Y323" i="13" s="1"/>
  <c r="X319" i="13"/>
  <c r="W319" i="13"/>
  <c r="V319" i="13"/>
  <c r="U319" i="13"/>
  <c r="U323" i="13" s="1"/>
  <c r="AD318" i="13"/>
  <c r="AD323" i="13" s="1"/>
  <c r="AC318" i="13"/>
  <c r="AC323" i="13" s="1"/>
  <c r="AB318" i="13"/>
  <c r="AA318" i="13"/>
  <c r="Y318" i="13"/>
  <c r="X318" i="13"/>
  <c r="X323" i="13" s="1"/>
  <c r="W318" i="13"/>
  <c r="W323" i="13" s="1"/>
  <c r="V318" i="13"/>
  <c r="V323" i="13" s="1"/>
  <c r="U318" i="13"/>
  <c r="Y317" i="13"/>
  <c r="X317" i="13"/>
  <c r="W317" i="13"/>
  <c r="V317" i="13"/>
  <c r="U317" i="13"/>
  <c r="Y316" i="13"/>
  <c r="X316" i="13"/>
  <c r="W316" i="13"/>
  <c r="V316" i="13"/>
  <c r="U316" i="13"/>
  <c r="Y315" i="13"/>
  <c r="X315" i="13"/>
  <c r="W315" i="13"/>
  <c r="V315" i="13"/>
  <c r="U315" i="13"/>
  <c r="Y314" i="13"/>
  <c r="X314" i="13"/>
  <c r="W314" i="13"/>
  <c r="V314" i="13"/>
  <c r="U314" i="13"/>
  <c r="Y313" i="13"/>
  <c r="X313" i="13"/>
  <c r="W313" i="13"/>
  <c r="V313" i="13"/>
  <c r="U313" i="13"/>
  <c r="AD296" i="13"/>
  <c r="AC296" i="13"/>
  <c r="AB296" i="13"/>
  <c r="AA296" i="13"/>
  <c r="Y294" i="13"/>
  <c r="X294" i="13"/>
  <c r="W294" i="13"/>
  <c r="V294" i="13"/>
  <c r="U294" i="13"/>
  <c r="Y293" i="13"/>
  <c r="X293" i="13"/>
  <c r="W293" i="13"/>
  <c r="V293" i="13"/>
  <c r="U293" i="13"/>
  <c r="Y292" i="13"/>
  <c r="Y296" i="13" s="1"/>
  <c r="X292" i="13"/>
  <c r="X296" i="13" s="1"/>
  <c r="W292" i="13"/>
  <c r="W296" i="13" s="1"/>
  <c r="V292" i="13"/>
  <c r="V296" i="13" s="1"/>
  <c r="U292" i="13"/>
  <c r="U296" i="13" s="1"/>
  <c r="AD291" i="13"/>
  <c r="AD295" i="13" s="1"/>
  <c r="AC291" i="13"/>
  <c r="AB291" i="13"/>
  <c r="AA291" i="13"/>
  <c r="Y291" i="13"/>
  <c r="Y295" i="13" s="1"/>
  <c r="X291" i="13"/>
  <c r="X295" i="13" s="1"/>
  <c r="W291" i="13"/>
  <c r="W295" i="13" s="1"/>
  <c r="V291" i="13"/>
  <c r="U291" i="13"/>
  <c r="AD290" i="13"/>
  <c r="AC290" i="13"/>
  <c r="AC295" i="13" s="1"/>
  <c r="AB290" i="13"/>
  <c r="AB295" i="13" s="1"/>
  <c r="AA290" i="13"/>
  <c r="AA295" i="13" s="1"/>
  <c r="Y290" i="13"/>
  <c r="X290" i="13"/>
  <c r="W290" i="13"/>
  <c r="V290" i="13"/>
  <c r="V295" i="13" s="1"/>
  <c r="U290" i="13"/>
  <c r="U295" i="13" s="1"/>
  <c r="Y289" i="13"/>
  <c r="X289" i="13"/>
  <c r="W289" i="13"/>
  <c r="V289" i="13"/>
  <c r="U289" i="13"/>
  <c r="Y288" i="13"/>
  <c r="X288" i="13"/>
  <c r="W288" i="13"/>
  <c r="V288" i="13"/>
  <c r="U288" i="13"/>
  <c r="Y287" i="13"/>
  <c r="X287" i="13"/>
  <c r="W287" i="13"/>
  <c r="V287" i="13"/>
  <c r="U287" i="13"/>
  <c r="Y286" i="13"/>
  <c r="X286" i="13"/>
  <c r="W286" i="13"/>
  <c r="V286" i="13"/>
  <c r="U286" i="13"/>
  <c r="Y285" i="13"/>
  <c r="X285" i="13"/>
  <c r="W285" i="13"/>
  <c r="V285" i="13"/>
  <c r="U285" i="13"/>
  <c r="AD268" i="13"/>
  <c r="AC268" i="13"/>
  <c r="AB268" i="13"/>
  <c r="AA268" i="13"/>
  <c r="Y266" i="13"/>
  <c r="X266" i="13"/>
  <c r="W266" i="13"/>
  <c r="V266" i="13"/>
  <c r="U266" i="13"/>
  <c r="Y265" i="13"/>
  <c r="X265" i="13"/>
  <c r="W265" i="13"/>
  <c r="V265" i="13"/>
  <c r="U265" i="13"/>
  <c r="Y264" i="13"/>
  <c r="Y268" i="13" s="1"/>
  <c r="X264" i="13"/>
  <c r="X268" i="13" s="1"/>
  <c r="W264" i="13"/>
  <c r="W268" i="13" s="1"/>
  <c r="V264" i="13"/>
  <c r="V268" i="13" s="1"/>
  <c r="U264" i="13"/>
  <c r="U268" i="13" s="1"/>
  <c r="AD263" i="13"/>
  <c r="AD267" i="13" s="1"/>
  <c r="AC263" i="13"/>
  <c r="AC267" i="13" s="1"/>
  <c r="AB263" i="13"/>
  <c r="AB267" i="13" s="1"/>
  <c r="AA263" i="13"/>
  <c r="Y263" i="13"/>
  <c r="X263" i="13"/>
  <c r="W263" i="13"/>
  <c r="W267" i="13" s="1"/>
  <c r="V263" i="13"/>
  <c r="V267" i="13" s="1"/>
  <c r="U263" i="13"/>
  <c r="U267" i="13" s="1"/>
  <c r="AD262" i="13"/>
  <c r="AC262" i="13"/>
  <c r="AB262" i="13"/>
  <c r="AA262" i="13"/>
  <c r="AA267" i="13" s="1"/>
  <c r="Y262" i="13"/>
  <c r="Y267" i="13" s="1"/>
  <c r="X262" i="13"/>
  <c r="X267" i="13" s="1"/>
  <c r="W262" i="13"/>
  <c r="V262" i="13"/>
  <c r="U262" i="13"/>
  <c r="Y261" i="13"/>
  <c r="X261" i="13"/>
  <c r="W261" i="13"/>
  <c r="V261" i="13"/>
  <c r="U261" i="13"/>
  <c r="Y260" i="13"/>
  <c r="X260" i="13"/>
  <c r="W260" i="13"/>
  <c r="V260" i="13"/>
  <c r="U260" i="13"/>
  <c r="Y259" i="13"/>
  <c r="X259" i="13"/>
  <c r="W259" i="13"/>
  <c r="V259" i="13"/>
  <c r="U259" i="13"/>
  <c r="Y258" i="13"/>
  <c r="X258" i="13"/>
  <c r="W258" i="13"/>
  <c r="V258" i="13"/>
  <c r="U258" i="13"/>
  <c r="Y257" i="13"/>
  <c r="X257" i="13"/>
  <c r="W257" i="13"/>
  <c r="V257" i="13"/>
  <c r="U257" i="13"/>
  <c r="AD240" i="13"/>
  <c r="AC240" i="13"/>
  <c r="AB240" i="13"/>
  <c r="AA240" i="13"/>
  <c r="Y238" i="13"/>
  <c r="X238" i="13"/>
  <c r="W238" i="13"/>
  <c r="V238" i="13"/>
  <c r="U238" i="13"/>
  <c r="Y237" i="13"/>
  <c r="X237" i="13"/>
  <c r="W237" i="13"/>
  <c r="V237" i="13"/>
  <c r="U237" i="13"/>
  <c r="Y236" i="13"/>
  <c r="Y240" i="13" s="1"/>
  <c r="X236" i="13"/>
  <c r="X240" i="13" s="1"/>
  <c r="W236" i="13"/>
  <c r="W240" i="13" s="1"/>
  <c r="V236" i="13"/>
  <c r="V240" i="13" s="1"/>
  <c r="U236" i="13"/>
  <c r="U240" i="13" s="1"/>
  <c r="AD235" i="13"/>
  <c r="AC235" i="13"/>
  <c r="AB235" i="13"/>
  <c r="AB239" i="13" s="1"/>
  <c r="AA235" i="13"/>
  <c r="AA239" i="13" s="1"/>
  <c r="Y235" i="13"/>
  <c r="Y239" i="13" s="1"/>
  <c r="X235" i="13"/>
  <c r="W235" i="13"/>
  <c r="V235" i="13"/>
  <c r="U235" i="13"/>
  <c r="U239" i="13" s="1"/>
  <c r="AD234" i="13"/>
  <c r="AD239" i="13" s="1"/>
  <c r="AC234" i="13"/>
  <c r="AC239" i="13" s="1"/>
  <c r="AB234" i="13"/>
  <c r="AA234" i="13"/>
  <c r="Y234" i="13"/>
  <c r="X234" i="13"/>
  <c r="X239" i="13" s="1"/>
  <c r="W234" i="13"/>
  <c r="W239" i="13" s="1"/>
  <c r="V234" i="13"/>
  <c r="V239" i="13" s="1"/>
  <c r="U234" i="13"/>
  <c r="Y233" i="13"/>
  <c r="X233" i="13"/>
  <c r="W233" i="13"/>
  <c r="V233" i="13"/>
  <c r="U233" i="13"/>
  <c r="Y232" i="13"/>
  <c r="X232" i="13"/>
  <c r="W232" i="13"/>
  <c r="V232" i="13"/>
  <c r="U232" i="13"/>
  <c r="Y231" i="13"/>
  <c r="X231" i="13"/>
  <c r="W231" i="13"/>
  <c r="V231" i="13"/>
  <c r="U231" i="13"/>
  <c r="Y230" i="13"/>
  <c r="X230" i="13"/>
  <c r="W230" i="13"/>
  <c r="V230" i="13"/>
  <c r="U230" i="13"/>
  <c r="Y229" i="13"/>
  <c r="X229" i="13"/>
  <c r="W229" i="13"/>
  <c r="V229" i="13"/>
  <c r="U229" i="13"/>
  <c r="AD212" i="13"/>
  <c r="AC212" i="13"/>
  <c r="AB212" i="13"/>
  <c r="AA212" i="13"/>
  <c r="Y210" i="13"/>
  <c r="X210" i="13"/>
  <c r="W210" i="13"/>
  <c r="V210" i="13"/>
  <c r="U210" i="13"/>
  <c r="Y209" i="13"/>
  <c r="X209" i="13"/>
  <c r="W209" i="13"/>
  <c r="V209" i="13"/>
  <c r="U209" i="13"/>
  <c r="Y208" i="13"/>
  <c r="Y212" i="13" s="1"/>
  <c r="X208" i="13"/>
  <c r="X212" i="13" s="1"/>
  <c r="W208" i="13"/>
  <c r="W212" i="13" s="1"/>
  <c r="V208" i="13"/>
  <c r="V212" i="13" s="1"/>
  <c r="U208" i="13"/>
  <c r="U212" i="13" s="1"/>
  <c r="AD207" i="13"/>
  <c r="AD211" i="13" s="1"/>
  <c r="AC207" i="13"/>
  <c r="AB207" i="13"/>
  <c r="AA207" i="13"/>
  <c r="Y207" i="13"/>
  <c r="Y211" i="13" s="1"/>
  <c r="X207" i="13"/>
  <c r="X211" i="13" s="1"/>
  <c r="W207" i="13"/>
  <c r="W211" i="13" s="1"/>
  <c r="V207" i="13"/>
  <c r="U207" i="13"/>
  <c r="AD206" i="13"/>
  <c r="AC206" i="13"/>
  <c r="AC211" i="13" s="1"/>
  <c r="AB206" i="13"/>
  <c r="AB211" i="13" s="1"/>
  <c r="AA206" i="13"/>
  <c r="AA211" i="13" s="1"/>
  <c r="Y206" i="13"/>
  <c r="Y372" i="13" s="1"/>
  <c r="X206" i="13"/>
  <c r="X372" i="13" s="1"/>
  <c r="W206" i="13"/>
  <c r="V206" i="13"/>
  <c r="V211" i="13" s="1"/>
  <c r="U206" i="13"/>
  <c r="U211" i="13" s="1"/>
  <c r="Y205" i="13"/>
  <c r="X205" i="13"/>
  <c r="W205" i="13"/>
  <c r="V205" i="13"/>
  <c r="U205" i="13"/>
  <c r="Y204" i="13"/>
  <c r="X204" i="13"/>
  <c r="W204" i="13"/>
  <c r="V204" i="13"/>
  <c r="U204" i="13"/>
  <c r="Y203" i="13"/>
  <c r="X203" i="13"/>
  <c r="W203" i="13"/>
  <c r="V203" i="13"/>
  <c r="U203" i="13"/>
  <c r="Y202" i="13"/>
  <c r="X202" i="13"/>
  <c r="W202" i="13"/>
  <c r="V202" i="13"/>
  <c r="U202" i="13"/>
  <c r="Y201" i="13"/>
  <c r="X201" i="13"/>
  <c r="W201" i="13"/>
  <c r="V201" i="13"/>
  <c r="U201" i="13"/>
  <c r="AD184" i="13"/>
  <c r="AC184" i="13"/>
  <c r="AB184" i="13"/>
  <c r="AA184" i="13"/>
  <c r="Y184" i="13"/>
  <c r="X184" i="13"/>
  <c r="Y183" i="13"/>
  <c r="X183" i="13"/>
  <c r="U183" i="13"/>
  <c r="W182" i="13"/>
  <c r="V182" i="13"/>
  <c r="U182" i="13"/>
  <c r="W181" i="13"/>
  <c r="V181" i="13"/>
  <c r="U181" i="13"/>
  <c r="W180" i="13"/>
  <c r="W184" i="13" s="1"/>
  <c r="V180" i="13"/>
  <c r="V184" i="13" s="1"/>
  <c r="U180" i="13"/>
  <c r="U184" i="13" s="1"/>
  <c r="AD179" i="13"/>
  <c r="AC179" i="13"/>
  <c r="AB179" i="13"/>
  <c r="AB183" i="13" s="1"/>
  <c r="AA179" i="13"/>
  <c r="W179" i="13"/>
  <c r="V179" i="13"/>
  <c r="U179" i="13"/>
  <c r="AD178" i="13"/>
  <c r="AD183" i="13" s="1"/>
  <c r="AC178" i="13"/>
  <c r="AC183" i="13" s="1"/>
  <c r="AB178" i="13"/>
  <c r="AA178" i="13"/>
  <c r="AA183" i="13" s="1"/>
  <c r="W178" i="13"/>
  <c r="W183" i="13" s="1"/>
  <c r="V178" i="13"/>
  <c r="V183" i="13" s="1"/>
  <c r="U178" i="13"/>
  <c r="Y177" i="13"/>
  <c r="X177" i="13"/>
  <c r="W177" i="13"/>
  <c r="V177" i="13"/>
  <c r="U177" i="13"/>
  <c r="Y176" i="13"/>
  <c r="X176" i="13"/>
  <c r="W176" i="13"/>
  <c r="V176" i="13"/>
  <c r="U176" i="13"/>
  <c r="Y175" i="13"/>
  <c r="X175" i="13"/>
  <c r="W175" i="13"/>
  <c r="V175" i="13"/>
  <c r="U175" i="13"/>
  <c r="Y174" i="13"/>
  <c r="X174" i="13"/>
  <c r="W174" i="13"/>
  <c r="V174" i="13"/>
  <c r="U174" i="13"/>
  <c r="Y173" i="13"/>
  <c r="X173" i="13"/>
  <c r="W173" i="13"/>
  <c r="V173" i="13"/>
  <c r="U173" i="13"/>
  <c r="AD156" i="13"/>
  <c r="AC156" i="13"/>
  <c r="AB156" i="13"/>
  <c r="AA156" i="13"/>
  <c r="Y156" i="13"/>
  <c r="X156" i="13"/>
  <c r="Y155" i="13"/>
  <c r="X155" i="13"/>
  <c r="U155" i="13"/>
  <c r="W154" i="13"/>
  <c r="V154" i="13"/>
  <c r="U154" i="13"/>
  <c r="W153" i="13"/>
  <c r="V153" i="13"/>
  <c r="U153" i="13"/>
  <c r="W152" i="13"/>
  <c r="W156" i="13" s="1"/>
  <c r="V152" i="13"/>
  <c r="V156" i="13" s="1"/>
  <c r="U152" i="13"/>
  <c r="U156" i="13" s="1"/>
  <c r="AD151" i="13"/>
  <c r="AC151" i="13"/>
  <c r="AB151" i="13"/>
  <c r="AB155" i="13" s="1"/>
  <c r="AA151" i="13"/>
  <c r="W151" i="13"/>
  <c r="V151" i="13"/>
  <c r="U151" i="13"/>
  <c r="AD150" i="13"/>
  <c r="AD155" i="13" s="1"/>
  <c r="AC150" i="13"/>
  <c r="AC155" i="13" s="1"/>
  <c r="AB150" i="13"/>
  <c r="AA150" i="13"/>
  <c r="AA155" i="13" s="1"/>
  <c r="W150" i="13"/>
  <c r="W155" i="13" s="1"/>
  <c r="V150" i="13"/>
  <c r="V155" i="13" s="1"/>
  <c r="U150" i="13"/>
  <c r="Y149" i="13"/>
  <c r="X149" i="13"/>
  <c r="W149" i="13"/>
  <c r="V149" i="13"/>
  <c r="U149" i="13"/>
  <c r="Y148" i="13"/>
  <c r="X148" i="13"/>
  <c r="W148" i="13"/>
  <c r="V148" i="13"/>
  <c r="U148" i="13"/>
  <c r="Y147" i="13"/>
  <c r="X147" i="13"/>
  <c r="W147" i="13"/>
  <c r="V147" i="13"/>
  <c r="U147" i="13"/>
  <c r="Y146" i="13"/>
  <c r="X146" i="13"/>
  <c r="W146" i="13"/>
  <c r="V146" i="13"/>
  <c r="U146" i="13"/>
  <c r="Y145" i="13"/>
  <c r="X145" i="13"/>
  <c r="W145" i="13"/>
  <c r="V145" i="13"/>
  <c r="U145" i="13"/>
  <c r="AD128" i="13"/>
  <c r="AC128" i="13"/>
  <c r="AB128" i="13"/>
  <c r="AA128" i="13"/>
  <c r="Y128" i="13"/>
  <c r="X128" i="13"/>
  <c r="Y127" i="13"/>
  <c r="X127" i="13"/>
  <c r="U127" i="13"/>
  <c r="W126" i="13"/>
  <c r="V126" i="13"/>
  <c r="U126" i="13"/>
  <c r="W125" i="13"/>
  <c r="V125" i="13"/>
  <c r="U125" i="13"/>
  <c r="W124" i="13"/>
  <c r="W128" i="13" s="1"/>
  <c r="V124" i="13"/>
  <c r="V128" i="13" s="1"/>
  <c r="U124" i="13"/>
  <c r="U128" i="13" s="1"/>
  <c r="AD123" i="13"/>
  <c r="AC123" i="13"/>
  <c r="AB123" i="13"/>
  <c r="AB127" i="13" s="1"/>
  <c r="AA123" i="13"/>
  <c r="W123" i="13"/>
  <c r="V123" i="13"/>
  <c r="U123" i="13"/>
  <c r="AD122" i="13"/>
  <c r="AD127" i="13" s="1"/>
  <c r="AC122" i="13"/>
  <c r="AC127" i="13" s="1"/>
  <c r="AB122" i="13"/>
  <c r="AA122" i="13"/>
  <c r="AA127" i="13" s="1"/>
  <c r="W122" i="13"/>
  <c r="W127" i="13" s="1"/>
  <c r="V122" i="13"/>
  <c r="V127" i="13" s="1"/>
  <c r="U122" i="13"/>
  <c r="Y121" i="13"/>
  <c r="X121" i="13"/>
  <c r="W121" i="13"/>
  <c r="V121" i="13"/>
  <c r="U121" i="13"/>
  <c r="Y120" i="13"/>
  <c r="X120" i="13"/>
  <c r="W120" i="13"/>
  <c r="V120" i="13"/>
  <c r="U120" i="13"/>
  <c r="Y119" i="13"/>
  <c r="X119" i="13"/>
  <c r="W119" i="13"/>
  <c r="V119" i="13"/>
  <c r="U119" i="13"/>
  <c r="Y118" i="13"/>
  <c r="X118" i="13"/>
  <c r="W118" i="13"/>
  <c r="V118" i="13"/>
  <c r="U118" i="13"/>
  <c r="Y117" i="13"/>
  <c r="X117" i="13"/>
  <c r="W117" i="13"/>
  <c r="V117" i="13"/>
  <c r="U117" i="13"/>
  <c r="AD100" i="13"/>
  <c r="AC100" i="13"/>
  <c r="AB100" i="13"/>
  <c r="AA100" i="13"/>
  <c r="Y100" i="13"/>
  <c r="X100" i="13"/>
  <c r="Y99" i="13"/>
  <c r="X99" i="13"/>
  <c r="U99" i="13"/>
  <c r="W98" i="13"/>
  <c r="V98" i="13"/>
  <c r="U98" i="13"/>
  <c r="W97" i="13"/>
  <c r="V97" i="13"/>
  <c r="U97" i="13"/>
  <c r="W96" i="13"/>
  <c r="W100" i="13" s="1"/>
  <c r="V96" i="13"/>
  <c r="V100" i="13" s="1"/>
  <c r="U96" i="13"/>
  <c r="U100" i="13" s="1"/>
  <c r="AD95" i="13"/>
  <c r="AC95" i="13"/>
  <c r="AB95" i="13"/>
  <c r="AB99" i="13" s="1"/>
  <c r="AA95" i="13"/>
  <c r="W95" i="13"/>
  <c r="V95" i="13"/>
  <c r="U95" i="13"/>
  <c r="AD94" i="13"/>
  <c r="AD99" i="13" s="1"/>
  <c r="AC94" i="13"/>
  <c r="AC99" i="13" s="1"/>
  <c r="AB94" i="13"/>
  <c r="AA94" i="13"/>
  <c r="AA99" i="13" s="1"/>
  <c r="W94" i="13"/>
  <c r="W99" i="13" s="1"/>
  <c r="V94" i="13"/>
  <c r="V99" i="13" s="1"/>
  <c r="U94" i="13"/>
  <c r="Y93" i="13"/>
  <c r="X93" i="13"/>
  <c r="W93" i="13"/>
  <c r="V93" i="13"/>
  <c r="U93" i="13"/>
  <c r="Y92" i="13"/>
  <c r="X92" i="13"/>
  <c r="W92" i="13"/>
  <c r="V92" i="13"/>
  <c r="U92" i="13"/>
  <c r="Y91" i="13"/>
  <c r="X91" i="13"/>
  <c r="W91" i="13"/>
  <c r="V91" i="13"/>
  <c r="U91" i="13"/>
  <c r="Y90" i="13"/>
  <c r="X90" i="13"/>
  <c r="W90" i="13"/>
  <c r="V90" i="13"/>
  <c r="U90" i="13"/>
  <c r="Y89" i="13"/>
  <c r="X89" i="13"/>
  <c r="W89" i="13"/>
  <c r="V89" i="13"/>
  <c r="U89" i="13"/>
  <c r="AD72" i="13"/>
  <c r="AC72" i="13"/>
  <c r="AB72" i="13"/>
  <c r="AA72" i="13"/>
  <c r="Y72" i="13"/>
  <c r="X72" i="13"/>
  <c r="Y71" i="13"/>
  <c r="X71" i="13"/>
  <c r="U71" i="13"/>
  <c r="W70" i="13"/>
  <c r="V70" i="13"/>
  <c r="U70" i="13"/>
  <c r="W69" i="13"/>
  <c r="V69" i="13"/>
  <c r="U69" i="13"/>
  <c r="W68" i="13"/>
  <c r="W72" i="13" s="1"/>
  <c r="V68" i="13"/>
  <c r="V72" i="13" s="1"/>
  <c r="U68" i="13"/>
  <c r="U72" i="13" s="1"/>
  <c r="AD67" i="13"/>
  <c r="AC67" i="13"/>
  <c r="AB67" i="13"/>
  <c r="AB71" i="13" s="1"/>
  <c r="AA67" i="13"/>
  <c r="W67" i="13"/>
  <c r="V67" i="13"/>
  <c r="AD66" i="13"/>
  <c r="AD71" i="13" s="1"/>
  <c r="AC66" i="13"/>
  <c r="AC71" i="13" s="1"/>
  <c r="AB66" i="13"/>
  <c r="AA66" i="13"/>
  <c r="AA71" i="13" s="1"/>
  <c r="W66" i="13"/>
  <c r="W71" i="13" s="1"/>
  <c r="V66" i="13"/>
  <c r="V71" i="13" s="1"/>
  <c r="U66" i="13"/>
  <c r="Y65" i="13"/>
  <c r="X65" i="13"/>
  <c r="W65" i="13"/>
  <c r="V65" i="13"/>
  <c r="U65" i="13"/>
  <c r="Y64" i="13"/>
  <c r="X64" i="13"/>
  <c r="W64" i="13"/>
  <c r="V64" i="13"/>
  <c r="U64" i="13"/>
  <c r="Y63" i="13"/>
  <c r="X63" i="13"/>
  <c r="W63" i="13"/>
  <c r="V63" i="13"/>
  <c r="U63" i="13"/>
  <c r="Y62" i="13"/>
  <c r="X62" i="13"/>
  <c r="W62" i="13"/>
  <c r="V62" i="13"/>
  <c r="U62" i="13"/>
  <c r="Y61" i="13"/>
  <c r="X61" i="13"/>
  <c r="W61" i="13"/>
  <c r="V61" i="13"/>
  <c r="U61" i="13"/>
  <c r="AD44" i="13"/>
  <c r="AC44" i="13"/>
  <c r="AB44" i="13"/>
  <c r="AA44" i="13"/>
  <c r="Y44" i="13"/>
  <c r="X44" i="13"/>
  <c r="Y43" i="13"/>
  <c r="X43" i="13"/>
  <c r="U43" i="13"/>
  <c r="W42" i="13"/>
  <c r="V42" i="13"/>
  <c r="U42" i="13"/>
  <c r="W41" i="13"/>
  <c r="V41" i="13"/>
  <c r="U41" i="13"/>
  <c r="W40" i="13"/>
  <c r="W44" i="13" s="1"/>
  <c r="V40" i="13"/>
  <c r="V44" i="13" s="1"/>
  <c r="U40" i="13"/>
  <c r="U44" i="13" s="1"/>
  <c r="AD39" i="13"/>
  <c r="AC39" i="13"/>
  <c r="AB39" i="13"/>
  <c r="AB43" i="13" s="1"/>
  <c r="AA39" i="13"/>
  <c r="W39" i="13"/>
  <c r="V39" i="13"/>
  <c r="U39" i="13"/>
  <c r="AD38" i="13"/>
  <c r="AD43" i="13" s="1"/>
  <c r="AC38" i="13"/>
  <c r="AC43" i="13" s="1"/>
  <c r="AB38" i="13"/>
  <c r="AA38" i="13"/>
  <c r="AA43" i="13" s="1"/>
  <c r="W38" i="13"/>
  <c r="W43" i="13" s="1"/>
  <c r="V38" i="13"/>
  <c r="V43" i="13" s="1"/>
  <c r="U38" i="13"/>
  <c r="Y37" i="13"/>
  <c r="X37" i="13"/>
  <c r="W37" i="13"/>
  <c r="V37" i="13"/>
  <c r="U37" i="13"/>
  <c r="Y36" i="13"/>
  <c r="X36" i="13"/>
  <c r="W36" i="13"/>
  <c r="V36" i="13"/>
  <c r="U36" i="13"/>
  <c r="Y35" i="13"/>
  <c r="X35" i="13"/>
  <c r="W35" i="13"/>
  <c r="V35" i="13"/>
  <c r="U35" i="13"/>
  <c r="Y34" i="13"/>
  <c r="X34" i="13"/>
  <c r="W34" i="13"/>
  <c r="V34" i="13"/>
  <c r="U34" i="13"/>
  <c r="Y33" i="13"/>
  <c r="X33" i="13"/>
  <c r="W33" i="13"/>
  <c r="V33" i="13"/>
  <c r="U33" i="13"/>
  <c r="AD16" i="13"/>
  <c r="AC16" i="13"/>
  <c r="AB16" i="13"/>
  <c r="AA16" i="13"/>
  <c r="Y16" i="13"/>
  <c r="X16" i="13"/>
  <c r="Y15" i="13"/>
  <c r="X15" i="13"/>
  <c r="U15" i="13"/>
  <c r="W14" i="13"/>
  <c r="V14" i="13"/>
  <c r="U14" i="13"/>
  <c r="W13" i="13"/>
  <c r="V13" i="13"/>
  <c r="U13" i="13"/>
  <c r="W12" i="13"/>
  <c r="W16" i="13" s="1"/>
  <c r="V12" i="13"/>
  <c r="V16" i="13" s="1"/>
  <c r="U12" i="13"/>
  <c r="U16" i="13" s="1"/>
  <c r="AD11" i="13"/>
  <c r="AD373" i="13" s="1"/>
  <c r="AC11" i="13"/>
  <c r="AC373" i="13" s="1"/>
  <c r="AB11" i="13"/>
  <c r="AB373" i="13" s="1"/>
  <c r="AA11" i="13"/>
  <c r="AA373" i="13" s="1"/>
  <c r="W11" i="13"/>
  <c r="W373" i="13" s="1"/>
  <c r="V11" i="13"/>
  <c r="V373" i="13" s="1"/>
  <c r="U11" i="13"/>
  <c r="U373" i="13" s="1"/>
  <c r="AD10" i="13"/>
  <c r="AD372" i="13" s="1"/>
  <c r="AC10" i="13"/>
  <c r="AC372" i="13" s="1"/>
  <c r="AB10" i="13"/>
  <c r="AA10" i="13"/>
  <c r="AA372" i="13" s="1"/>
  <c r="W10" i="13"/>
  <c r="W372" i="13" s="1"/>
  <c r="V10" i="13"/>
  <c r="V372" i="13" s="1"/>
  <c r="U10" i="13"/>
  <c r="Y9" i="13"/>
  <c r="X9" i="13"/>
  <c r="W9" i="13"/>
  <c r="V9" i="13"/>
  <c r="U9" i="13"/>
  <c r="Y8" i="13"/>
  <c r="X8" i="13"/>
  <c r="W8" i="13"/>
  <c r="V8" i="13"/>
  <c r="U8" i="13"/>
  <c r="Y7" i="13"/>
  <c r="X7" i="13"/>
  <c r="W7" i="13"/>
  <c r="V7" i="13"/>
  <c r="U7" i="13"/>
  <c r="Y6" i="13"/>
  <c r="X6" i="13"/>
  <c r="W6" i="13"/>
  <c r="V6" i="13"/>
  <c r="U6" i="13"/>
  <c r="Y5" i="13"/>
  <c r="X5" i="13"/>
  <c r="W5" i="13"/>
  <c r="V5" i="13"/>
  <c r="U5" i="13"/>
  <c r="V373" i="14" l="1"/>
  <c r="U351" i="13"/>
  <c r="V351" i="13"/>
  <c r="W351" i="13"/>
  <c r="AB351" i="13"/>
  <c r="AC351" i="13"/>
  <c r="AD351" i="13"/>
  <c r="Z351" i="14"/>
  <c r="Z323" i="14"/>
  <c r="Z295" i="14"/>
  <c r="Z267" i="14"/>
  <c r="Z239" i="14"/>
  <c r="Z211" i="14"/>
  <c r="Z183" i="14"/>
  <c r="Z155" i="14"/>
  <c r="Z127" i="14"/>
  <c r="Z99" i="14"/>
  <c r="Z71" i="14"/>
  <c r="U372" i="15"/>
  <c r="U15" i="15"/>
  <c r="V372" i="15"/>
  <c r="V15" i="15"/>
  <c r="W372" i="15"/>
  <c r="W15" i="15"/>
  <c r="AA372" i="15"/>
  <c r="AA15" i="15"/>
  <c r="AB372" i="15"/>
  <c r="AB15" i="15"/>
  <c r="AC372" i="15"/>
  <c r="AC15" i="15"/>
  <c r="AD372" i="15"/>
  <c r="AD15" i="15"/>
  <c r="X372" i="15"/>
  <c r="X211" i="15"/>
  <c r="Y372" i="15"/>
  <c r="Y211" i="15"/>
  <c r="T372" i="14"/>
  <c r="U372" i="14"/>
  <c r="V372" i="14"/>
  <c r="Z372" i="14"/>
  <c r="W211" i="14"/>
  <c r="X372" i="14"/>
  <c r="X211" i="14"/>
  <c r="AA15" i="13"/>
  <c r="AB15" i="13"/>
  <c r="V15" i="13"/>
  <c r="AC15" i="13"/>
  <c r="Y373" i="13"/>
  <c r="W15" i="13"/>
  <c r="AD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tc={795200E6-DD4B-430E-8656-21B92D4530B4}</author>
    <author>tc={15CB41C0-0782-4FEA-BA79-6D88A20254D6}</author>
    <author>tc={8C2AB506-948F-4F44-90DB-043C88EF1C71}</author>
    <author>tc={9749B286-CF34-4EB9-90DD-22CE0D2395F6}</author>
    <author>tc={B0261AC2-B70F-4878-884F-CB4F29C767EE}</author>
  </authors>
  <commentList>
    <comment ref="G68" authorId="0" shapeId="0" xr:uid="{795200E6-DD4B-430E-8656-21B92D4530B4}">
      <text>
        <t>[Threaded comment]
Your version of Excel allows you to read this threaded comment; however, any edits to it will get removed if the file is opened in a newer version of Excel. Learn more: https://go.microsoft.com/fwlink/?linkid=870924
Comment:
    inhouse PALS day</t>
      </text>
    </comment>
    <comment ref="E76" authorId="1" shapeId="0" xr:uid="{15CB41C0-0782-4FEA-BA79-6D88A20254D6}">
      <text>
        <t>[Threaded comment]
Your version of Excel allows you to read this threaded comment; however, any edits to it will get removed if the file is opened in a newer version of Excel. Learn more: https://go.microsoft.com/fwlink/?linkid=870924
Comment:
    CICM Board</t>
      </text>
    </comment>
    <comment ref="E77" authorId="2" shapeId="0" xr:uid="{8C2AB506-948F-4F44-90DB-043C88EF1C71}">
      <text>
        <t>[Threaded comment]
Your version of Excel allows you to read this threaded comment; however, any edits to it will get removed if the file is opened in a newer version of Excel. Learn more: https://go.microsoft.com/fwlink/?linkid=870924
Comment:
    CICM Board</t>
      </text>
    </comment>
    <comment ref="E89" authorId="3" shapeId="0" xr:uid="{9749B286-CF34-4EB9-90DD-22CE0D2395F6}">
      <text>
        <t>[Threaded comment]
Your version of Excel allows you to read this threaded comment; however, any edits to it will get removed if the file is opened in a newer version of Excel. Learn more: https://go.microsoft.com/fwlink/?linkid=870924
Comment:
    Brisbane</t>
      </text>
    </comment>
    <comment ref="E90" authorId="4" shapeId="0" xr:uid="{B0261AC2-B70F-4878-884F-CB4F29C767EE}">
      <text>
        <t>[Threaded comment]
Your version of Excel allows you to read this threaded comment; however, any edits to it will get removed if the file is opened in a newer version of Excel. Learn more: https://go.microsoft.com/fwlink/?linkid=870924
Comment:
    Sepsis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tc={535F4E61-0CD0-40F4-9338-C736AEF0ABB9}</author>
    <author>tc={40A4E4EE-9549-4BA7-A1B5-65DA96044829}</author>
    <author>tc={DC6108CD-0B06-473E-A7EE-839B4B9ED156}</author>
    <author>tc={1F5EF1DE-4D86-4A70-A785-AD9A6FBC9125}</author>
  </authors>
  <commentList>
    <comment ref="F76" authorId="0" shapeId="0" xr:uid="{535F4E61-0CD0-40F4-9338-C736AEF0ABB9}">
      <text>
        <t>[Threaded comment]
Your version of Excel allows you to read this threaded comment; however, any edits to it will get removed if the file is opened in a newer version of Excel. Learn more: https://go.microsoft.com/fwlink/?linkid=870924
Comment:
    CICM Board</t>
      </text>
    </comment>
    <comment ref="F77" authorId="1" shapeId="0" xr:uid="{40A4E4EE-9549-4BA7-A1B5-65DA96044829}">
      <text>
        <t>[Threaded comment]
Your version of Excel allows you to read this threaded comment; however, any edits to it will get removed if the file is opened in a newer version of Excel. Learn more: https://go.microsoft.com/fwlink/?linkid=870924
Comment:
    CICM Board</t>
      </text>
    </comment>
    <comment ref="F89" authorId="2" shapeId="0" xr:uid="{DC6108CD-0B06-473E-A7EE-839B4B9ED156}">
      <text>
        <t>[Threaded comment]
Your version of Excel allows you to read this threaded comment; however, any edits to it will get removed if the file is opened in a newer version of Excel. Learn more: https://go.microsoft.com/fwlink/?linkid=870924
Comment:
    Brisbane</t>
      </text>
    </comment>
    <comment ref="F90" authorId="3" shapeId="0" xr:uid="{1F5EF1DE-4D86-4A70-A785-AD9A6FBC9125}">
      <text>
        <t>[Threaded comment]
Your version of Excel allows you to read this threaded comment; however, any edits to it will get removed if the file is opened in a newer version of Excel. Learn more: https://go.microsoft.com/fwlink/?linkid=870924
Comment:
    Sepsis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tc={4B45CB68-835E-4810-89D5-AD67D8FCD26A}</author>
    <author>tc={CA9A176E-A47A-4549-8AA4-384742400AA9}</author>
    <author>tc={993A8E8E-0944-4EF6-BA7B-18C4E3DE4733}</author>
    <author>tc={7C0D0AD6-C555-4EDA-A4CD-DAC1F06891B0}</author>
  </authors>
  <commentList>
    <comment ref="F76" authorId="0" shapeId="0" xr:uid="{4B45CB68-835E-4810-89D5-AD67D8FCD26A}">
      <text>
        <t>[Threaded comment]
Your version of Excel allows you to read this threaded comment; however, any edits to it will get removed if the file is opened in a newer version of Excel. Learn more: https://go.microsoft.com/fwlink/?linkid=870924
Comment:
    CICM Board</t>
      </text>
    </comment>
    <comment ref="F77" authorId="1" shapeId="0" xr:uid="{CA9A176E-A47A-4549-8AA4-384742400AA9}">
      <text>
        <t>[Threaded comment]
Your version of Excel allows you to read this threaded comment; however, any edits to it will get removed if the file is opened in a newer version of Excel. Learn more: https://go.microsoft.com/fwlink/?linkid=870924
Comment:
    CICM Board</t>
      </text>
    </comment>
    <comment ref="F89" authorId="2" shapeId="0" xr:uid="{993A8E8E-0944-4EF6-BA7B-18C4E3DE4733}">
      <text>
        <t>[Threaded comment]
Your version of Excel allows you to read this threaded comment; however, any edits to it will get removed if the file is opened in a newer version of Excel. Learn more: https://go.microsoft.com/fwlink/?linkid=870924
Comment:
    Brisbane</t>
      </text>
    </comment>
    <comment ref="F90" authorId="3" shapeId="0" xr:uid="{7C0D0AD6-C555-4EDA-A4CD-DAC1F06891B0}">
      <text>
        <t>[Threaded comment]
Your version of Excel allows you to read this threaded comment; however, any edits to it will get removed if the file is opened in a newer version of Excel. Learn more: https://go.microsoft.com/fwlink/?linkid=870924
Comment:
    Sepsis</t>
      </text>
    </comment>
  </commentList>
</comments>
</file>

<file path=xl/sharedStrings.xml><?xml version="1.0" encoding="utf-8"?>
<sst xmlns="http://schemas.openxmlformats.org/spreadsheetml/2006/main" count="5447" uniqueCount="157">
  <si>
    <t>Comments</t>
  </si>
  <si>
    <t>PCCU SMO Roster</t>
  </si>
  <si>
    <t>Oncall</t>
  </si>
  <si>
    <t>QCH</t>
  </si>
  <si>
    <t>Adult ICU</t>
  </si>
  <si>
    <t>Lister</t>
  </si>
  <si>
    <t>Prager</t>
  </si>
  <si>
    <t>Stanley</t>
  </si>
  <si>
    <t>Farrell</t>
  </si>
  <si>
    <t>McSharry</t>
  </si>
  <si>
    <t>Wk</t>
  </si>
  <si>
    <t>1st Oncall</t>
  </si>
  <si>
    <t>Support</t>
  </si>
  <si>
    <t>2nd Oncall</t>
  </si>
  <si>
    <t>Template</t>
  </si>
  <si>
    <t>Mon</t>
  </si>
  <si>
    <t>Pub Hol</t>
  </si>
  <si>
    <t>1st PH</t>
  </si>
  <si>
    <t>SM</t>
  </si>
  <si>
    <t>PH</t>
  </si>
  <si>
    <t>Marment</t>
  </si>
  <si>
    <t>Week 2-4     PP15-16</t>
  </si>
  <si>
    <t>Tues</t>
  </si>
  <si>
    <t>School Hol</t>
  </si>
  <si>
    <t>1st</t>
  </si>
  <si>
    <t>CST</t>
  </si>
  <si>
    <t>RDO</t>
  </si>
  <si>
    <t>Shift Name</t>
  </si>
  <si>
    <t>TBC</t>
  </si>
  <si>
    <t>Wed</t>
  </si>
  <si>
    <t>Thur</t>
  </si>
  <si>
    <t>Fri</t>
  </si>
  <si>
    <t>leave</t>
  </si>
  <si>
    <t>Sat</t>
  </si>
  <si>
    <t>Stanley (day)</t>
  </si>
  <si>
    <t>Sun</t>
  </si>
  <si>
    <t>O'Donoghue</t>
  </si>
  <si>
    <t>Nagaraj</t>
  </si>
  <si>
    <t>Garrett</t>
  </si>
  <si>
    <t>SO</t>
  </si>
  <si>
    <t>1st Oncall WD</t>
  </si>
  <si>
    <t>Tue</t>
  </si>
  <si>
    <t>1st Oncall WE</t>
  </si>
  <si>
    <t>2nd Oncall WD</t>
  </si>
  <si>
    <t>Thu</t>
  </si>
  <si>
    <t>2nd ONC WE</t>
  </si>
  <si>
    <t>2nd ONC WE(day)</t>
  </si>
  <si>
    <t>TOTAL 1st ONC</t>
  </si>
  <si>
    <t>TOTAL 2nd ONC</t>
  </si>
  <si>
    <t>Lister (day)</t>
  </si>
  <si>
    <t>GN</t>
  </si>
  <si>
    <t>PG</t>
  </si>
  <si>
    <t>Week 1-4     PP17-18</t>
  </si>
  <si>
    <t>2R</t>
  </si>
  <si>
    <t>CST- ?Brisbane</t>
  </si>
  <si>
    <t>1R</t>
  </si>
  <si>
    <t>CST (?ARL)</t>
  </si>
  <si>
    <t>O'Donghue</t>
  </si>
  <si>
    <t>Support (?ARL)</t>
  </si>
  <si>
    <t>Prager (day)</t>
  </si>
  <si>
    <t>NR</t>
  </si>
  <si>
    <t>RW</t>
  </si>
  <si>
    <t>Watts</t>
  </si>
  <si>
    <t>Week 1-4     PP19-20</t>
  </si>
  <si>
    <t>CST?Brisbane</t>
  </si>
  <si>
    <t>ARL</t>
  </si>
  <si>
    <t>CST - PSG</t>
  </si>
  <si>
    <t>RDO/yoga away</t>
  </si>
  <si>
    <t>Yoga away</t>
  </si>
  <si>
    <t>Week 1-4     PP21-22</t>
  </si>
  <si>
    <t>BASIC</t>
  </si>
  <si>
    <t>PH 1st</t>
  </si>
  <si>
    <t>PDL</t>
  </si>
  <si>
    <t>COVID</t>
  </si>
  <si>
    <t>Week 1-4     PP23-24</t>
  </si>
  <si>
    <t>CST - Sam</t>
  </si>
  <si>
    <t>Leave</t>
  </si>
  <si>
    <t>Week 1-4     PP25-26</t>
  </si>
  <si>
    <t>CST/support</t>
  </si>
  <si>
    <t>Show Hol</t>
  </si>
  <si>
    <t>PDL for RACP exams</t>
  </si>
  <si>
    <t>Week 1-4     PP01-02</t>
  </si>
  <si>
    <t>SD ONC ICU</t>
  </si>
  <si>
    <t>Week 1-4     PP03-04</t>
  </si>
  <si>
    <t>CICM Board</t>
  </si>
  <si>
    <t>Nil</t>
  </si>
  <si>
    <t>orientation</t>
  </si>
  <si>
    <t>off</t>
  </si>
  <si>
    <t>Week 1-4     PP05-06</t>
  </si>
  <si>
    <t>Stanely</t>
  </si>
  <si>
    <t>Conference</t>
  </si>
  <si>
    <t>RDO - off</t>
  </si>
  <si>
    <t>Week 1-4     PP07-08</t>
  </si>
  <si>
    <t>Leave?</t>
  </si>
  <si>
    <t>SL</t>
  </si>
  <si>
    <t xml:space="preserve">SL </t>
  </si>
  <si>
    <t xml:space="preserve">Prager (day) </t>
  </si>
  <si>
    <t xml:space="preserve"> </t>
  </si>
  <si>
    <t>Week 1-4     PP09-10</t>
  </si>
  <si>
    <t xml:space="preserve">Stanley </t>
  </si>
  <si>
    <t>APLS</t>
  </si>
  <si>
    <t xml:space="preserve">Support </t>
  </si>
  <si>
    <t>Lauren leaving</t>
  </si>
  <si>
    <t>Week 1-4     PP11-12</t>
  </si>
  <si>
    <t>CST - Cherbourg</t>
  </si>
  <si>
    <t>PDL -CICM</t>
  </si>
  <si>
    <t>Orientation</t>
  </si>
  <si>
    <t>Sepsis Brisbane</t>
  </si>
  <si>
    <t>ieMR Training</t>
  </si>
  <si>
    <t>Week 1-4     PP13-14</t>
  </si>
  <si>
    <t xml:space="preserve">2nd </t>
  </si>
  <si>
    <t>Farrell (day)</t>
  </si>
  <si>
    <t>2nd</t>
  </si>
  <si>
    <t>TOTAL WD 1st</t>
  </si>
  <si>
    <t>TOTAL WE 1st</t>
  </si>
  <si>
    <t>ONC PH</t>
  </si>
  <si>
    <t>2nd ONC(day)</t>
  </si>
  <si>
    <t>Total 2nd ONC</t>
  </si>
  <si>
    <t>1 FTE</t>
  </si>
  <si>
    <t>1FTE</t>
  </si>
  <si>
    <t>.5 FTE</t>
  </si>
  <si>
    <t>DAYS</t>
  </si>
  <si>
    <t>Prager(day)</t>
  </si>
  <si>
    <t>ICU</t>
  </si>
  <si>
    <t>McSharry(day)</t>
  </si>
  <si>
    <t>Stanley(day)</t>
  </si>
  <si>
    <t>Lister(day)</t>
  </si>
  <si>
    <t>1st on WE</t>
  </si>
  <si>
    <t>PCCU</t>
  </si>
  <si>
    <t>ANZICS CTG</t>
  </si>
  <si>
    <t>OPC</t>
  </si>
  <si>
    <t>not on</t>
  </si>
  <si>
    <t xml:space="preserve">not on </t>
  </si>
  <si>
    <t>Planning day</t>
  </si>
  <si>
    <t>pot leave</t>
  </si>
  <si>
    <t>M&amp;M</t>
  </si>
  <si>
    <t>Not on</t>
  </si>
  <si>
    <t>CICM ASM Update day</t>
  </si>
  <si>
    <t>WFPICCS</t>
  </si>
  <si>
    <t xml:space="preserve">PCCU </t>
  </si>
  <si>
    <t>uluru</t>
  </si>
  <si>
    <t>ESPNIC</t>
  </si>
  <si>
    <t>ESICM</t>
  </si>
  <si>
    <t>?leave</t>
  </si>
  <si>
    <t>Notes</t>
  </si>
  <si>
    <t>Steve should do 1 WE in 4 PCCU weeks ie 1 per 4 months</t>
  </si>
  <si>
    <t>Brent &amp; Deb should do 1 WE in 4 PCCU working weeks ie 1 per 2 months</t>
  </si>
  <si>
    <t>Fiona and Paula should do 1 WE in 4 PICU working weeks ie 1 per month</t>
  </si>
  <si>
    <t>Pete should do 1 WE per 4 PCCU working weeks ie 3 in 4 months.</t>
  </si>
  <si>
    <t>.25FTE</t>
  </si>
  <si>
    <t>.75FTE</t>
  </si>
  <si>
    <t>N</t>
  </si>
  <si>
    <t>n</t>
  </si>
  <si>
    <t>M&amp;M WFPICCS</t>
  </si>
  <si>
    <t>pete pays back</t>
  </si>
  <si>
    <t>(Support)</t>
  </si>
  <si>
    <t>Developemnt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</si>
</sst>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2"/>
      <color rgb="FFAEAAAA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CCEF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7F68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F1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4CE88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FFC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9F7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D966"/>
        <bgColor indexed="64"/>
      </patternFill>
    </fill>
    <fill>
      <patternFill patternType="solid">
        <fgColor rgb="FFACFCE8"/>
        <bgColor indexed="64"/>
      </patternFill>
    </fill>
  </fills>
  <borders count="10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double">
        <color theme="1" tint="0.34998626667073579"/>
      </right>
      <top/>
      <bottom/>
      <diagonal/>
    </border>
    <border>
      <left/>
      <right style="double">
        <color theme="1" tint="0.34998626667073579"/>
      </right>
      <top/>
      <bottom style="medium">
        <color indexed="64"/>
      </bottom>
      <diagonal/>
    </border>
    <border>
      <left style="thin">
        <color theme="0" tint="-4.9989318521683403E-2"/>
      </left>
      <right style="double">
        <color theme="1" tint="0.34998626667073579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1" tint="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1" tint="0.34998626667073579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double">
        <color theme="1" tint="0.34998626667073579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1" tint="0.34998626667073579"/>
      </right>
      <top style="thin">
        <color theme="0" tint="-4.9989318521683403E-2"/>
      </top>
      <bottom style="medium">
        <color rgb="FF00000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double">
        <color theme="1" tint="0.34998626667073579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double">
        <color theme="1" tint="0.34998626667073579"/>
      </right>
      <top/>
      <bottom/>
      <diagonal/>
    </border>
    <border>
      <left style="double">
        <color theme="1" tint="0.34998626667073579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theme="1" tint="0.34998626667073579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auto="1"/>
      </bottom>
      <diagonal/>
    </border>
    <border>
      <left style="medium">
        <color auto="1"/>
      </left>
      <right/>
      <top style="medium">
        <color rgb="FF000000"/>
      </top>
      <bottom style="thin">
        <color auto="1"/>
      </bottom>
      <diagonal/>
    </border>
    <border>
      <left/>
      <right style="medium">
        <color auto="1"/>
      </right>
      <top style="medium">
        <color rgb="FF000000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auto="1"/>
      </left>
      <right style="medium">
        <color auto="1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double">
        <color theme="1" tint="0.34998626667073579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theme="2" tint="-0.24994659260841701"/>
      </bottom>
      <diagonal/>
    </border>
    <border>
      <left style="medium">
        <color rgb="FF000000"/>
      </left>
      <right style="medium">
        <color rgb="FF0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theme="0" tint="-4.9989318521683403E-2"/>
      </bottom>
      <diagonal/>
    </border>
    <border>
      <left style="medium">
        <color rgb="FF000000"/>
      </left>
      <right style="medium">
        <color rgb="FF00000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000000"/>
      </left>
      <right style="medium">
        <color rgb="FF000000"/>
      </right>
      <top style="thin">
        <color theme="0" tint="-4.9989318521683403E-2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theme="0" tint="-4.9989318521683403E-2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theme="1" tint="0.49998474074526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theme="1" tint="0.499984740745262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 style="thin">
        <color theme="0"/>
      </right>
      <top/>
      <bottom style="medium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medium">
        <color rgb="FF000000"/>
      </bottom>
      <diagonal/>
    </border>
    <border>
      <left style="thin">
        <color theme="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theme="1" tint="0.499984740745262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4" xfId="0" applyBorder="1"/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1" fillId="14" borderId="0" xfId="0" applyFont="1" applyFill="1"/>
    <xf numFmtId="0" fontId="0" fillId="14" borderId="0" xfId="0" applyFill="1" applyAlignment="1">
      <alignment horizontal="center"/>
    </xf>
    <xf numFmtId="0" fontId="0" fillId="14" borderId="0" xfId="0" applyFill="1"/>
    <xf numFmtId="0" fontId="0" fillId="2" borderId="2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6" borderId="0" xfId="0" applyFill="1"/>
    <xf numFmtId="0" fontId="3" fillId="16" borderId="0" xfId="0" applyFont="1" applyFill="1"/>
    <xf numFmtId="0" fontId="0" fillId="5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1" fillId="17" borderId="17" xfId="0" applyFont="1" applyFill="1" applyBorder="1"/>
    <xf numFmtId="0" fontId="1" fillId="17" borderId="15" xfId="0" applyFont="1" applyFill="1" applyBorder="1"/>
    <xf numFmtId="0" fontId="1" fillId="17" borderId="16" xfId="0" applyFont="1" applyFill="1" applyBorder="1"/>
    <xf numFmtId="0" fontId="1" fillId="18" borderId="17" xfId="0" applyFont="1" applyFill="1" applyBorder="1"/>
    <xf numFmtId="0" fontId="1" fillId="18" borderId="15" xfId="0" applyFont="1" applyFill="1" applyBorder="1"/>
    <xf numFmtId="0" fontId="1" fillId="18" borderId="25" xfId="0" applyFont="1" applyFill="1" applyBorder="1"/>
    <xf numFmtId="0" fontId="1" fillId="18" borderId="16" xfId="0" applyFont="1" applyFill="1" applyBorder="1"/>
    <xf numFmtId="0" fontId="1" fillId="18" borderId="14" xfId="0" applyFont="1" applyFill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14" borderId="29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20" borderId="32" xfId="0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0" fillId="21" borderId="39" xfId="0" applyFill="1" applyBorder="1" applyAlignment="1">
      <alignment horizontal="center"/>
    </xf>
    <xf numFmtId="0" fontId="0" fillId="14" borderId="41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22" borderId="34" xfId="0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7" fillId="19" borderId="54" xfId="0" applyFont="1" applyFill="1" applyBorder="1" applyAlignment="1">
      <alignment horizontal="center"/>
    </xf>
    <xf numFmtId="0" fontId="7" fillId="19" borderId="53" xfId="0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55" xfId="0" applyFill="1" applyBorder="1" applyAlignment="1">
      <alignment horizontal="center"/>
    </xf>
    <xf numFmtId="10" fontId="0" fillId="14" borderId="57" xfId="0" applyNumberForma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10" fontId="0" fillId="14" borderId="58" xfId="0" applyNumberFormat="1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0" fillId="14" borderId="60" xfId="0" applyFill="1" applyBorder="1" applyAlignment="1">
      <alignment horizontal="center"/>
    </xf>
    <xf numFmtId="0" fontId="0" fillId="19" borderId="33" xfId="0" applyFill="1" applyBorder="1" applyAlignment="1">
      <alignment horizontal="center"/>
    </xf>
    <xf numFmtId="0" fontId="0" fillId="0" borderId="11" xfId="0" applyBorder="1"/>
    <xf numFmtId="0" fontId="0" fillId="0" borderId="63" xfId="0" applyBorder="1"/>
    <xf numFmtId="0" fontId="0" fillId="14" borderId="64" xfId="0" applyFill="1" applyBorder="1" applyAlignment="1">
      <alignment horizontal="center"/>
    </xf>
    <xf numFmtId="0" fontId="0" fillId="14" borderId="6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0" fillId="14" borderId="66" xfId="0" applyFill="1" applyBorder="1" applyAlignment="1">
      <alignment horizontal="center"/>
    </xf>
    <xf numFmtId="0" fontId="0" fillId="14" borderId="67" xfId="0" applyFill="1" applyBorder="1" applyAlignment="1">
      <alignment horizontal="center"/>
    </xf>
    <xf numFmtId="0" fontId="0" fillId="14" borderId="68" xfId="0" applyFill="1" applyBorder="1" applyAlignment="1">
      <alignment horizontal="center"/>
    </xf>
    <xf numFmtId="0" fontId="0" fillId="14" borderId="53" xfId="0" applyFill="1" applyBorder="1" applyAlignment="1">
      <alignment horizontal="center"/>
    </xf>
    <xf numFmtId="0" fontId="0" fillId="20" borderId="69" xfId="0" applyFill="1" applyBorder="1" applyAlignment="1">
      <alignment horizontal="center"/>
    </xf>
    <xf numFmtId="0" fontId="0" fillId="4" borderId="66" xfId="0" applyFill="1" applyBorder="1" applyAlignment="1">
      <alignment horizontal="center"/>
    </xf>
    <xf numFmtId="0" fontId="0" fillId="4" borderId="70" xfId="0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0" fillId="22" borderId="66" xfId="0" applyFill="1" applyBorder="1" applyAlignment="1">
      <alignment horizontal="center"/>
    </xf>
    <xf numFmtId="10" fontId="0" fillId="14" borderId="71" xfId="0" applyNumberFormat="1" applyFill="1" applyBorder="1" applyAlignment="1">
      <alignment horizontal="center"/>
    </xf>
    <xf numFmtId="0" fontId="0" fillId="20" borderId="65" xfId="0" applyFill="1" applyBorder="1" applyAlignment="1">
      <alignment horizontal="center"/>
    </xf>
    <xf numFmtId="0" fontId="0" fillId="4" borderId="65" xfId="0" applyFill="1" applyBorder="1" applyAlignment="1">
      <alignment horizontal="center"/>
    </xf>
    <xf numFmtId="0" fontId="0" fillId="21" borderId="72" xfId="0" applyFill="1" applyBorder="1" applyAlignment="1">
      <alignment horizontal="center"/>
    </xf>
    <xf numFmtId="0" fontId="1" fillId="23" borderId="73" xfId="0" applyFont="1" applyFill="1" applyBorder="1" applyAlignment="1">
      <alignment horizontal="center"/>
    </xf>
    <xf numFmtId="0" fontId="0" fillId="24" borderId="78" xfId="0" applyFill="1" applyBorder="1" applyAlignment="1">
      <alignment horizontal="center"/>
    </xf>
    <xf numFmtId="0" fontId="1" fillId="24" borderId="79" xfId="0" applyFont="1" applyFill="1" applyBorder="1" applyAlignment="1">
      <alignment horizontal="center"/>
    </xf>
    <xf numFmtId="0" fontId="0" fillId="20" borderId="64" xfId="0" applyFill="1" applyBorder="1" applyAlignment="1">
      <alignment horizontal="center"/>
    </xf>
    <xf numFmtId="0" fontId="0" fillId="25" borderId="8" xfId="0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0" fillId="26" borderId="9" xfId="0" applyFill="1" applyBorder="1" applyAlignment="1">
      <alignment horizontal="center"/>
    </xf>
    <xf numFmtId="0" fontId="0" fillId="26" borderId="8" xfId="0" applyFill="1" applyBorder="1" applyAlignment="1">
      <alignment horizontal="center"/>
    </xf>
    <xf numFmtId="0" fontId="0" fillId="26" borderId="12" xfId="0" applyFill="1" applyBorder="1" applyAlignment="1">
      <alignment horizontal="center"/>
    </xf>
    <xf numFmtId="0" fontId="8" fillId="27" borderId="3" xfId="0" applyFont="1" applyFill="1" applyBorder="1" applyAlignment="1">
      <alignment horizontal="center"/>
    </xf>
    <xf numFmtId="0" fontId="9" fillId="14" borderId="0" xfId="0" applyFont="1" applyFill="1" applyAlignment="1">
      <alignment horizontal="center"/>
    </xf>
    <xf numFmtId="0" fontId="10" fillId="0" borderId="0" xfId="0" applyFont="1"/>
    <xf numFmtId="0" fontId="9" fillId="12" borderId="82" xfId="0" applyFont="1" applyFill="1" applyBorder="1" applyAlignment="1">
      <alignment horizontal="center"/>
    </xf>
    <xf numFmtId="0" fontId="1" fillId="17" borderId="87" xfId="0" applyFont="1" applyFill="1" applyBorder="1" applyAlignment="1">
      <alignment horizontal="center"/>
    </xf>
    <xf numFmtId="0" fontId="1" fillId="17" borderId="85" xfId="0" applyFont="1" applyFill="1" applyBorder="1" applyAlignment="1">
      <alignment horizontal="center"/>
    </xf>
    <xf numFmtId="0" fontId="1" fillId="17" borderId="86" xfId="0" applyFont="1" applyFill="1" applyBorder="1" applyAlignment="1">
      <alignment horizontal="center"/>
    </xf>
    <xf numFmtId="0" fontId="11" fillId="12" borderId="83" xfId="0" applyFont="1" applyFill="1" applyBorder="1" applyAlignment="1">
      <alignment horizontal="center"/>
    </xf>
    <xf numFmtId="0" fontId="1" fillId="28" borderId="84" xfId="0" applyFont="1" applyFill="1" applyBorder="1" applyAlignment="1">
      <alignment horizontal="center"/>
    </xf>
    <xf numFmtId="0" fontId="1" fillId="28" borderId="85" xfId="0" applyFont="1" applyFill="1" applyBorder="1" applyAlignment="1">
      <alignment horizontal="center"/>
    </xf>
    <xf numFmtId="0" fontId="1" fillId="28" borderId="86" xfId="0" applyFont="1" applyFill="1" applyBorder="1" applyAlignment="1">
      <alignment horizontal="center"/>
    </xf>
    <xf numFmtId="0" fontId="0" fillId="29" borderId="0" xfId="0" applyFill="1"/>
    <xf numFmtId="0" fontId="12" fillId="29" borderId="0" xfId="0" applyFont="1" applyFill="1"/>
    <xf numFmtId="0" fontId="1" fillId="24" borderId="0" xfId="0" applyFont="1" applyFill="1" applyAlignment="1">
      <alignment horizontal="center"/>
    </xf>
    <xf numFmtId="0" fontId="1" fillId="23" borderId="91" xfId="0" applyFont="1" applyFill="1" applyBorder="1" applyAlignment="1">
      <alignment horizontal="center"/>
    </xf>
    <xf numFmtId="0" fontId="1" fillId="24" borderId="92" xfId="0" applyFont="1" applyFill="1" applyBorder="1" applyAlignment="1">
      <alignment horizontal="center"/>
    </xf>
    <xf numFmtId="0" fontId="0" fillId="14" borderId="43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24" borderId="93" xfId="0" applyFill="1" applyBorder="1" applyAlignment="1">
      <alignment horizontal="center"/>
    </xf>
    <xf numFmtId="0" fontId="0" fillId="19" borderId="94" xfId="0" applyFill="1" applyBorder="1" applyAlignment="1">
      <alignment horizontal="center"/>
    </xf>
    <xf numFmtId="0" fontId="0" fillId="29" borderId="41" xfId="0" applyFill="1" applyBorder="1"/>
    <xf numFmtId="0" fontId="0" fillId="19" borderId="38" xfId="0" applyFill="1" applyBorder="1" applyAlignment="1">
      <alignment horizontal="center"/>
    </xf>
    <xf numFmtId="0" fontId="0" fillId="23" borderId="0" xfId="0" applyFill="1"/>
    <xf numFmtId="0" fontId="0" fillId="23" borderId="41" xfId="0" applyFill="1" applyBorder="1"/>
    <xf numFmtId="0" fontId="12" fillId="23" borderId="0" xfId="0" applyFont="1" applyFill="1"/>
    <xf numFmtId="0" fontId="0" fillId="30" borderId="0" xfId="0" applyFill="1"/>
    <xf numFmtId="0" fontId="0" fillId="30" borderId="41" xfId="0" applyFill="1" applyBorder="1"/>
    <xf numFmtId="0" fontId="12" fillId="30" borderId="0" xfId="0" applyFont="1" applyFill="1"/>
    <xf numFmtId="0" fontId="0" fillId="31" borderId="41" xfId="0" applyFill="1" applyBorder="1"/>
    <xf numFmtId="0" fontId="0" fillId="31" borderId="0" xfId="0" applyFill="1" applyAlignment="1">
      <alignment horizontal="center"/>
    </xf>
    <xf numFmtId="0" fontId="0" fillId="31" borderId="0" xfId="0" applyFill="1"/>
    <xf numFmtId="0" fontId="0" fillId="24" borderId="88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0" fillId="32" borderId="12" xfId="0" applyFill="1" applyBorder="1" applyAlignment="1">
      <alignment horizontal="center"/>
    </xf>
    <xf numFmtId="0" fontId="0" fillId="32" borderId="8" xfId="0" applyFill="1" applyBorder="1" applyAlignment="1">
      <alignment horizontal="center"/>
    </xf>
    <xf numFmtId="0" fontId="0" fillId="32" borderId="9" xfId="0" applyFill="1" applyBorder="1" applyAlignment="1">
      <alignment horizontal="center"/>
    </xf>
    <xf numFmtId="0" fontId="0" fillId="13" borderId="100" xfId="0" applyFill="1" applyBorder="1" applyAlignment="1">
      <alignment horizontal="center"/>
    </xf>
    <xf numFmtId="0" fontId="0" fillId="33" borderId="21" xfId="0" applyFill="1" applyBorder="1" applyAlignment="1">
      <alignment horizontal="left"/>
    </xf>
    <xf numFmtId="0" fontId="0" fillId="34" borderId="5" xfId="0" applyFill="1" applyBorder="1" applyAlignment="1">
      <alignment horizontal="center"/>
    </xf>
    <xf numFmtId="0" fontId="0" fillId="34" borderId="4" xfId="0" applyFill="1" applyBorder="1" applyAlignment="1">
      <alignment horizontal="center"/>
    </xf>
    <xf numFmtId="0" fontId="0" fillId="34" borderId="7" xfId="0" applyFill="1" applyBorder="1" applyAlignment="1">
      <alignment horizontal="center"/>
    </xf>
    <xf numFmtId="0" fontId="0" fillId="5" borderId="102" xfId="0" applyFill="1" applyBorder="1" applyAlignment="1">
      <alignment horizontal="center"/>
    </xf>
    <xf numFmtId="0" fontId="0" fillId="31" borderId="5" xfId="0" applyFill="1" applyBorder="1" applyAlignment="1">
      <alignment horizontal="center"/>
    </xf>
    <xf numFmtId="0" fontId="0" fillId="31" borderId="4" xfId="0" applyFill="1" applyBorder="1" applyAlignment="1">
      <alignment horizontal="center"/>
    </xf>
    <xf numFmtId="0" fontId="0" fillId="31" borderId="7" xfId="0" applyFill="1" applyBorder="1" applyAlignment="1">
      <alignment horizontal="center"/>
    </xf>
    <xf numFmtId="0" fontId="0" fillId="31" borderId="8" xfId="0" applyFill="1" applyBorder="1" applyAlignment="1">
      <alignment horizontal="center"/>
    </xf>
    <xf numFmtId="0" fontId="0" fillId="31" borderId="9" xfId="0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0" fillId="31" borderId="41" xfId="0" applyFill="1" applyBorder="1" applyAlignment="1">
      <alignment horizontal="center"/>
    </xf>
    <xf numFmtId="0" fontId="0" fillId="32" borderId="103" xfId="0" applyFill="1" applyBorder="1" applyAlignment="1">
      <alignment horizontal="center"/>
    </xf>
    <xf numFmtId="0" fontId="0" fillId="32" borderId="80" xfId="0" applyFill="1" applyBorder="1" applyAlignment="1">
      <alignment horizontal="center"/>
    </xf>
    <xf numFmtId="0" fontId="0" fillId="32" borderId="104" xfId="0" applyFill="1" applyBorder="1" applyAlignment="1">
      <alignment horizontal="center"/>
    </xf>
    <xf numFmtId="0" fontId="0" fillId="26" borderId="105" xfId="0" applyFill="1" applyBorder="1" applyAlignment="1">
      <alignment horizontal="center"/>
    </xf>
    <xf numFmtId="0" fontId="0" fillId="31" borderId="10" xfId="0" applyFill="1" applyBorder="1" applyAlignment="1">
      <alignment horizontal="center"/>
    </xf>
    <xf numFmtId="0" fontId="0" fillId="31" borderId="11" xfId="0" applyFill="1" applyBorder="1" applyAlignment="1">
      <alignment horizontal="center"/>
    </xf>
    <xf numFmtId="0" fontId="0" fillId="31" borderId="13" xfId="0" applyFill="1" applyBorder="1" applyAlignment="1">
      <alignment horizontal="center"/>
    </xf>
    <xf numFmtId="0" fontId="0" fillId="31" borderId="51" xfId="0" applyFill="1" applyBorder="1" applyAlignment="1">
      <alignment horizontal="center"/>
    </xf>
    <xf numFmtId="0" fontId="0" fillId="31" borderId="101" xfId="0" applyFill="1" applyBorder="1" applyAlignment="1">
      <alignment horizontal="center"/>
    </xf>
    <xf numFmtId="0" fontId="0" fillId="11" borderId="60" xfId="0" applyFill="1" applyBorder="1" applyAlignment="1">
      <alignment horizontal="center"/>
    </xf>
    <xf numFmtId="0" fontId="0" fillId="14" borderId="0" xfId="0" applyFill="1" applyAlignment="1">
      <alignment horizontal="left"/>
    </xf>
    <xf numFmtId="0" fontId="1" fillId="14" borderId="0" xfId="0" applyFont="1" applyFill="1" applyAlignment="1">
      <alignment horizontal="left"/>
    </xf>
    <xf numFmtId="164" fontId="0" fillId="0" borderId="17" xfId="0" applyNumberFormat="1" applyBorder="1"/>
    <xf numFmtId="164" fontId="0" fillId="14" borderId="0" xfId="0" applyNumberFormat="1" applyFill="1"/>
    <xf numFmtId="0" fontId="2" fillId="5" borderId="5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32" borderId="41" xfId="0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24" borderId="106" xfId="0" applyFill="1" applyBorder="1" applyAlignment="1">
      <alignment horizontal="center"/>
    </xf>
    <xf numFmtId="0" fontId="0" fillId="14" borderId="107" xfId="0" applyFill="1" applyBorder="1" applyAlignment="1">
      <alignment horizontal="center"/>
    </xf>
    <xf numFmtId="0" fontId="7" fillId="19" borderId="108" xfId="0" applyFont="1" applyFill="1" applyBorder="1" applyAlignment="1">
      <alignment horizontal="center"/>
    </xf>
    <xf numFmtId="0" fontId="0" fillId="20" borderId="10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6" borderId="4" xfId="0" applyFill="1" applyBorder="1" applyAlignment="1">
      <alignment horizontal="left"/>
    </xf>
    <xf numFmtId="0" fontId="0" fillId="0" borderId="21" xfId="0" applyBorder="1" applyAlignment="1">
      <alignment horizontal="left"/>
    </xf>
    <xf numFmtId="0" fontId="3" fillId="20" borderId="56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0" fillId="31" borderId="0" xfId="0" applyFill="1" applyAlignment="1">
      <alignment horizontal="center"/>
    </xf>
    <xf numFmtId="0" fontId="3" fillId="21" borderId="48" xfId="0" applyFont="1" applyFill="1" applyBorder="1" applyAlignment="1">
      <alignment horizontal="center"/>
    </xf>
    <xf numFmtId="0" fontId="3" fillId="21" borderId="49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19" borderId="52" xfId="0" applyFont="1" applyFill="1" applyBorder="1" applyAlignment="1">
      <alignment horizontal="center"/>
    </xf>
    <xf numFmtId="0" fontId="1" fillId="22" borderId="35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3" fillId="17" borderId="38" xfId="0" applyFont="1" applyFill="1" applyBorder="1" applyAlignment="1">
      <alignment horizontal="center"/>
    </xf>
    <xf numFmtId="0" fontId="3" fillId="17" borderId="59" xfId="0" applyFont="1" applyFill="1" applyBorder="1" applyAlignment="1">
      <alignment horizontal="center"/>
    </xf>
    <xf numFmtId="0" fontId="3" fillId="20" borderId="40" xfId="0" applyFont="1" applyFill="1" applyBorder="1" applyAlignment="1">
      <alignment horizontal="center"/>
    </xf>
    <xf numFmtId="0" fontId="3" fillId="20" borderId="42" xfId="0" applyFont="1" applyFill="1" applyBorder="1" applyAlignment="1">
      <alignment horizontal="center"/>
    </xf>
    <xf numFmtId="0" fontId="3" fillId="4" borderId="43" xfId="0" applyFont="1" applyFill="1" applyBorder="1" applyAlignment="1">
      <alignment horizontal="center"/>
    </xf>
    <xf numFmtId="0" fontId="3" fillId="4" borderId="44" xfId="0" applyFont="1" applyFill="1" applyBorder="1" applyAlignment="1">
      <alignment horizontal="center"/>
    </xf>
    <xf numFmtId="0" fontId="3" fillId="17" borderId="30" xfId="0" applyFont="1" applyFill="1" applyBorder="1" applyAlignment="1">
      <alignment horizontal="center"/>
    </xf>
    <xf numFmtId="0" fontId="3" fillId="17" borderId="45" xfId="0" applyFont="1" applyFill="1" applyBorder="1" applyAlignment="1">
      <alignment horizontal="center"/>
    </xf>
    <xf numFmtId="0" fontId="0" fillId="23" borderId="98" xfId="0" applyFill="1" applyBorder="1" applyAlignment="1">
      <alignment horizontal="center"/>
    </xf>
    <xf numFmtId="0" fontId="0" fillId="23" borderId="99" xfId="0" applyFill="1" applyBorder="1" applyAlignment="1">
      <alignment horizontal="center"/>
    </xf>
    <xf numFmtId="0" fontId="0" fillId="23" borderId="89" xfId="0" applyFill="1" applyBorder="1" applyAlignment="1">
      <alignment horizontal="center"/>
    </xf>
    <xf numFmtId="0" fontId="0" fillId="23" borderId="90" xfId="0" applyFill="1" applyBorder="1" applyAlignment="1">
      <alignment horizontal="center"/>
    </xf>
    <xf numFmtId="0" fontId="3" fillId="17" borderId="61" xfId="0" applyFont="1" applyFill="1" applyBorder="1" applyAlignment="1">
      <alignment horizontal="center"/>
    </xf>
    <xf numFmtId="0" fontId="3" fillId="17" borderId="62" xfId="0" applyFont="1" applyFill="1" applyBorder="1" applyAlignment="1">
      <alignment horizontal="center"/>
    </xf>
    <xf numFmtId="0" fontId="0" fillId="23" borderId="74" xfId="0" applyFill="1" applyBorder="1" applyAlignment="1">
      <alignment horizontal="center"/>
    </xf>
    <xf numFmtId="0" fontId="0" fillId="23" borderId="75" xfId="0" applyFill="1" applyBorder="1" applyAlignment="1">
      <alignment horizontal="center"/>
    </xf>
    <xf numFmtId="0" fontId="7" fillId="19" borderId="42" xfId="0" applyFont="1" applyFill="1" applyBorder="1" applyAlignment="1">
      <alignment horizontal="center"/>
    </xf>
    <xf numFmtId="0" fontId="1" fillId="31" borderId="0" xfId="0" applyFont="1" applyFill="1" applyAlignment="1">
      <alignment horizontal="center"/>
    </xf>
    <xf numFmtId="0" fontId="1" fillId="31" borderId="41" xfId="0" applyFont="1" applyFill="1" applyBorder="1" applyAlignment="1">
      <alignment horizontal="center"/>
    </xf>
    <xf numFmtId="0" fontId="3" fillId="17" borderId="43" xfId="0" applyFont="1" applyFill="1" applyBorder="1" applyAlignment="1">
      <alignment horizontal="center"/>
    </xf>
    <xf numFmtId="0" fontId="3" fillId="17" borderId="44" xfId="0" applyFont="1" applyFill="1" applyBorder="1" applyAlignment="1">
      <alignment horizontal="center"/>
    </xf>
    <xf numFmtId="0" fontId="0" fillId="31" borderId="41" xfId="0" applyFill="1" applyBorder="1" applyAlignment="1">
      <alignment horizontal="center"/>
    </xf>
    <xf numFmtId="0" fontId="0" fillId="17" borderId="30" xfId="0" applyFill="1" applyBorder="1" applyAlignment="1">
      <alignment horizontal="center"/>
    </xf>
    <xf numFmtId="0" fontId="0" fillId="17" borderId="45" xfId="0" applyFill="1" applyBorder="1" applyAlignment="1">
      <alignment horizontal="center"/>
    </xf>
    <xf numFmtId="0" fontId="0" fillId="20" borderId="30" xfId="0" applyFill="1" applyBorder="1" applyAlignment="1">
      <alignment horizontal="center"/>
    </xf>
    <xf numFmtId="0" fontId="0" fillId="20" borderId="45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21" borderId="31" xfId="0" applyFill="1" applyBorder="1" applyAlignment="1">
      <alignment horizontal="center"/>
    </xf>
    <xf numFmtId="0" fontId="0" fillId="21" borderId="46" xfId="0" applyFill="1" applyBorder="1" applyAlignment="1">
      <alignment horizontal="center"/>
    </xf>
    <xf numFmtId="0" fontId="1" fillId="2" borderId="96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97" xfId="0" applyFont="1" applyFill="1" applyBorder="1" applyAlignment="1">
      <alignment horizontal="center"/>
    </xf>
    <xf numFmtId="0" fontId="0" fillId="19" borderId="40" xfId="0" applyFill="1" applyBorder="1" applyAlignment="1">
      <alignment horizontal="center"/>
    </xf>
    <xf numFmtId="0" fontId="0" fillId="19" borderId="42" xfId="0" applyFill="1" applyBorder="1" applyAlignment="1">
      <alignment horizontal="center"/>
    </xf>
    <xf numFmtId="0" fontId="0" fillId="17" borderId="4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1" fillId="2" borderId="76" xfId="0" applyFont="1" applyFill="1" applyBorder="1" applyAlignment="1">
      <alignment horizontal="center"/>
    </xf>
    <xf numFmtId="0" fontId="1" fillId="2" borderId="95" xfId="0" applyFont="1" applyFill="1" applyBorder="1" applyAlignment="1">
      <alignment horizontal="center"/>
    </xf>
    <xf numFmtId="0" fontId="1" fillId="2" borderId="77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3" fillId="36" borderId="81" xfId="0" applyFont="1" applyFill="1" applyBorder="1" applyAlignment="1">
      <alignment horizontal="center" vertical="center"/>
    </xf>
    <xf numFmtId="0" fontId="13" fillId="36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5" borderId="5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36" borderId="81" xfId="0" applyFont="1" applyFill="1" applyBorder="1" applyAlignment="1">
      <alignment horizontal="center"/>
    </xf>
    <xf numFmtId="0" fontId="4" fillId="36" borderId="0" xfId="0" applyFont="1" applyFill="1" applyAlignment="1">
      <alignment horizontal="center"/>
    </xf>
    <xf numFmtId="0" fontId="4" fillId="2" borderId="8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4" fillId="26" borderId="9" xfId="0" applyFont="1" applyFill="1" applyBorder="1" applyAlignment="1">
      <alignment horizontal="center"/>
    </xf>
    <xf numFmtId="0" fontId="14" fillId="31" borderId="0" xfId="0" applyFont="1" applyFill="1" applyAlignment="1">
      <alignment horizontal="center"/>
    </xf>
  </cellXfs>
  <cellStyles count="1">
    <cellStyle name="Normal" xfId="0" builtinId="0"/>
  </cellStyles>
  <dxfs count="23"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color theme="2" tint="-0.249977111117893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right style="thin">
          <color theme="0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color auto="1"/>
      </font>
      <fill>
        <patternFill>
          <bgColor rgb="FFA4CE88"/>
        </patternFill>
      </fill>
    </dxf>
    <dxf>
      <font>
        <color auto="1"/>
      </font>
      <fill>
        <patternFill>
          <bgColor rgb="FFA4CE88"/>
        </patternFill>
      </fill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color theme="2" tint="-0.249977111117893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right style="thin">
          <color theme="0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color auto="1"/>
      </font>
      <fill>
        <patternFill>
          <bgColor rgb="FFA4CE88"/>
        </patternFill>
      </fill>
    </dxf>
    <dxf>
      <font>
        <color auto="1"/>
      </font>
      <fill>
        <patternFill>
          <bgColor rgb="FFA4CE88"/>
        </patternFill>
      </fill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color theme="2" tint="-0.249977111117893"/>
        <name val="Calibri"/>
        <family val="2"/>
        <scheme val="minor"/>
      </font>
      <fill>
        <patternFill patternType="solid">
          <fgColor indexed="64"/>
          <bgColor rgb="FFD9D9D9"/>
        </patternFill>
      </fill>
      <alignment horizontal="center"/>
      <border diagonalUp="0" diagonalDown="0">
        <left style="medium">
          <color rgb="FF000000"/>
        </left>
        <right style="medium">
          <color rgb="FF000000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right style="thin">
          <color theme="0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color auto="1"/>
      </font>
      <fill>
        <patternFill>
          <bgColor rgb="FFA4CE88"/>
        </patternFill>
      </fill>
    </dxf>
  </dxfs>
  <tableStyles count="0" defaultTableStyle="TableStyleMedium2" defaultPivotStyle="PivotStyleMedium9"/>
  <colors>
    <mruColors>
      <color rgb="FFFCD966"/>
      <color rgb="FF0FF225"/>
      <color rgb="FF79F7D8"/>
      <color rgb="FFACFCE8"/>
      <color rgb="FFCFFCF1"/>
      <color rgb="FFFCF1CC"/>
      <color rgb="FFFAF1D4"/>
      <color rgb="FFA4CE88"/>
      <color rgb="FFE6B0FE"/>
      <color rgb="FFF7F6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ber Parras" id="{ADFD7DA9-2322-4660-BB51-00C203A3FD96}" userId="S::amber.parras@health.qld.gov.au::64e59f96-81ed-42a5-a810-4fcc66c8507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6C47C2-F47D-4B0B-B143-988F10CFB229}" name="Table135" displayName="Table135" ref="J2:M366" totalsRowShown="0" headerRowDxfId="13" tableBorderDxfId="12">
  <tableColumns count="4">
    <tableColumn id="1" xr3:uid="{7AD074EF-63DD-4380-AC9F-DB3CB1A35891}" name="Wk" dataDxfId="11"/>
    <tableColumn id="2" xr3:uid="{125B8817-CE05-4985-80D3-E0B8F4C4243B}" name="1st Oncall" dataDxfId="10"/>
    <tableColumn id="3" xr3:uid="{A1C2F93C-E1FB-47B3-9D01-735649A55678}" name="Support" dataDxfId="9"/>
    <tableColumn id="4" xr3:uid="{07BFC7DD-E067-42E6-897F-E44E9FE7ADE5}" name="2nd Oncall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8E7FF5-457C-4928-81D7-06EBD220CA7E}" name="Table13" displayName="Table13" ref="K2:N366" totalsRowShown="0" headerRowDxfId="21" tableBorderDxfId="20">
  <tableColumns count="4">
    <tableColumn id="1" xr3:uid="{67F8EF7D-ED3A-453F-B1D9-2DACFBB108B7}" name="Wk" dataDxfId="19"/>
    <tableColumn id="2" xr3:uid="{BA7E3B03-2FED-4655-9423-5B0C4C176CC4}" name="1st Oncall" dataDxfId="18"/>
    <tableColumn id="3" xr3:uid="{2A039939-3999-4B20-A2D2-08483902303C}" name="Support" dataDxfId="17"/>
    <tableColumn id="4" xr3:uid="{2C6CBB48-1CA1-4D0E-BA3E-8A9B85957922}" name="2nd Oncall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7B04E-A33C-47AD-AED3-48C78C8B8D72}" name="Table1357" displayName="Table1357" ref="K2:N366" totalsRowShown="0" headerRowDxfId="5" tableBorderDxfId="4">
  <tableColumns count="4">
    <tableColumn id="1" xr3:uid="{0C3ADA6B-1296-40D7-A470-0C1E7D91AA3C}" name="Wk" dataDxfId="3"/>
    <tableColumn id="2" xr3:uid="{CB36A108-6A70-49B8-A97D-20977A4B802B}" name="1st Oncall" dataDxfId="2"/>
    <tableColumn id="3" xr3:uid="{70691901-B219-487E-A54D-4F30A3A515F7}" name="Support" dataDxfId="1"/>
    <tableColumn id="4" xr3:uid="{C438DD95-7C98-4A65-BE3C-5768E6FC44AA}" name="2nd Oncal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8" dT="2023-11-16T04:01:19.57" personId="{ADFD7DA9-2322-4660-BB51-00C203A3FD96}" id="{795200E6-DD4B-430E-8656-21B92D4530B4}">
    <text>inhouse PALS day</text>
  </threadedComment>
  <threadedComment ref="E76" dT="2023-08-24T00:12:31.21" personId="{ADFD7DA9-2322-4660-BB51-00C203A3FD96}" id="{15CB41C0-0782-4FEA-BA79-6D88A20254D6}">
    <text>CICM Board</text>
  </threadedComment>
  <threadedComment ref="E77" dT="2023-08-24T00:12:31.21" personId="{ADFD7DA9-2322-4660-BB51-00C203A3FD96}" id="{8C2AB506-948F-4F44-90DB-043C88EF1C71}">
    <text>CICM Board</text>
  </threadedComment>
  <threadedComment ref="E89" dT="2023-08-24T00:12:00.07" personId="{ADFD7DA9-2322-4660-BB51-00C203A3FD96}" id="{9749B286-CF34-4EB9-90DD-22CE0D2395F6}">
    <text>Brisbane</text>
  </threadedComment>
  <threadedComment ref="E90" dT="2023-08-24T00:12:11.14" personId="{ADFD7DA9-2322-4660-BB51-00C203A3FD96}" id="{B0261AC2-B70F-4878-884F-CB4F29C767EE}">
    <text>Sepsis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76" dT="2023-08-24T00:12:31.21" personId="{ADFD7DA9-2322-4660-BB51-00C203A3FD96}" id="{535F4E61-0CD0-40F4-9338-C736AEF0ABB9}">
    <text>CICM Board</text>
  </threadedComment>
  <threadedComment ref="F77" dT="2023-08-24T00:12:31.21" personId="{ADFD7DA9-2322-4660-BB51-00C203A3FD96}" id="{40A4E4EE-9549-4BA7-A1B5-65DA96044829}">
    <text>CICM Board</text>
  </threadedComment>
  <threadedComment ref="F89" dT="2023-08-24T00:12:00.07" personId="{ADFD7DA9-2322-4660-BB51-00C203A3FD96}" id="{DC6108CD-0B06-473E-A7EE-839B4B9ED156}">
    <text>Brisbane</text>
  </threadedComment>
  <threadedComment ref="F90" dT="2023-08-24T00:12:11.14" personId="{ADFD7DA9-2322-4660-BB51-00C203A3FD96}" id="{1F5EF1DE-4D86-4A70-A785-AD9A6FBC9125}">
    <text>Sepsis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76" dT="2023-08-24T00:12:31.21" personId="{ADFD7DA9-2322-4660-BB51-00C203A3FD96}" id="{4B45CB68-835E-4810-89D5-AD67D8FCD26A}">
    <text>CICM Board</text>
  </threadedComment>
  <threadedComment ref="F77" dT="2023-08-24T00:12:31.21" personId="{ADFD7DA9-2322-4660-BB51-00C203A3FD96}" id="{CA9A176E-A47A-4549-8AA4-384742400AA9}">
    <text>CICM Board</text>
  </threadedComment>
  <threadedComment ref="F89" dT="2023-08-24T00:12:00.07" personId="{ADFD7DA9-2322-4660-BB51-00C203A3FD96}" id="{993A8E8E-0944-4EF6-BA7B-18C4E3DE4733}">
    <text>Brisbane</text>
  </threadedComment>
  <threadedComment ref="F90" dT="2023-08-24T00:12:11.14" personId="{ADFD7DA9-2322-4660-BB51-00C203A3FD96}" id="{7C0D0AD6-C555-4EDA-A4CD-DAC1F06891B0}">
    <text>Sepsis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7C11-987A-4F7D-949F-5D12A7167836}">
  <sheetPr>
    <tabColor rgb="FF0FF225"/>
    <pageSetUpPr fitToPage="1"/>
  </sheetPr>
  <dimension ref="A1:AX386"/>
  <sheetViews>
    <sheetView tabSelected="1" workbookViewId="0">
      <pane xSplit="3" ySplit="2" topLeftCell="D40" activePane="bottomRight" state="frozen"/>
      <selection pane="topRight"/>
      <selection pane="bottomLeft"/>
      <selection pane="bottomRight" activeCell="C47" sqref="C47"/>
    </sheetView>
  </sheetViews>
  <sheetFormatPr defaultColWidth="9.1796875" defaultRowHeight="14.5" x14ac:dyDescent="0.35"/>
  <cols>
    <col min="1" max="1" width="11.453125" style="176" customWidth="1"/>
    <col min="2" max="2" width="6" style="16" customWidth="1"/>
    <col min="3" max="3" width="8.7265625" style="17" customWidth="1"/>
    <col min="4" max="9" width="13.7265625" style="17" customWidth="1"/>
    <col min="10" max="10" width="4.54296875" style="115" customWidth="1"/>
    <col min="11" max="11" width="18" style="17" customWidth="1"/>
    <col min="12" max="13" width="17.7265625" style="17" customWidth="1"/>
    <col min="14" max="14" width="5.26953125" style="18" customWidth="1"/>
    <col min="15" max="15" width="6.1796875" style="18" customWidth="1"/>
    <col min="16" max="16" width="2.1796875" style="18" customWidth="1"/>
    <col min="17" max="17" width="2.26953125" style="18" customWidth="1"/>
    <col min="18" max="19" width="7.81640625" style="18" customWidth="1"/>
    <col min="20" max="24" width="11.26953125" style="18" customWidth="1"/>
    <col min="25" max="25" width="2" style="18" customWidth="1"/>
    <col min="26" max="26" width="11.26953125" style="18" customWidth="1"/>
    <col min="27" max="43" width="7.81640625" style="18" customWidth="1"/>
    <col min="44" max="50" width="4.7265625" style="18" customWidth="1"/>
    <col min="51" max="16384" width="9.1796875" style="18"/>
  </cols>
  <sheetData>
    <row r="1" spans="1:50" s="1" customFormat="1" ht="22.5" customHeight="1" x14ac:dyDescent="0.5">
      <c r="A1" s="252"/>
      <c r="B1" s="254"/>
      <c r="C1" s="256" t="s">
        <v>0</v>
      </c>
      <c r="D1" s="264" t="s">
        <v>1</v>
      </c>
      <c r="E1" s="265"/>
      <c r="F1" s="265"/>
      <c r="G1" s="265"/>
      <c r="H1" s="265"/>
      <c r="I1" s="265"/>
      <c r="J1" s="117"/>
      <c r="K1" s="260" t="s">
        <v>2</v>
      </c>
      <c r="L1" s="260"/>
      <c r="M1" s="261"/>
      <c r="N1" s="21"/>
      <c r="O1" s="42" t="s">
        <v>3</v>
      </c>
    </row>
    <row r="2" spans="1:50" s="1" customFormat="1" ht="22.5" customHeight="1" x14ac:dyDescent="0.35">
      <c r="A2" s="253"/>
      <c r="B2" s="255"/>
      <c r="C2" s="257"/>
      <c r="D2" s="177" t="s">
        <v>36</v>
      </c>
      <c r="E2" s="2" t="s">
        <v>5</v>
      </c>
      <c r="F2" s="3" t="s">
        <v>6</v>
      </c>
      <c r="G2" s="4" t="s">
        <v>7</v>
      </c>
      <c r="H2" s="86" t="s">
        <v>8</v>
      </c>
      <c r="I2" s="114" t="s">
        <v>9</v>
      </c>
      <c r="J2" s="121" t="s">
        <v>10</v>
      </c>
      <c r="K2" s="87" t="s">
        <v>11</v>
      </c>
      <c r="L2" s="88" t="s">
        <v>12</v>
      </c>
      <c r="M2" s="89" t="s">
        <v>13</v>
      </c>
      <c r="N2" s="22"/>
      <c r="O2" s="43" t="s">
        <v>14</v>
      </c>
      <c r="V2" s="80"/>
      <c r="W2" s="80"/>
      <c r="X2" s="80"/>
      <c r="Y2" s="80"/>
      <c r="Z2" s="80"/>
    </row>
    <row r="3" spans="1:50" s="1" customFormat="1" x14ac:dyDescent="0.35">
      <c r="A3" s="53">
        <v>45292</v>
      </c>
      <c r="B3" s="52" t="s">
        <v>15</v>
      </c>
      <c r="C3" s="5" t="s">
        <v>16</v>
      </c>
      <c r="D3" s="167"/>
      <c r="E3" s="24" t="s">
        <v>19</v>
      </c>
      <c r="F3" s="152" t="s">
        <v>19</v>
      </c>
      <c r="G3" s="26" t="s">
        <v>71</v>
      </c>
      <c r="H3" s="112" t="s">
        <v>76</v>
      </c>
      <c r="I3" s="143"/>
      <c r="J3" s="122">
        <v>2</v>
      </c>
      <c r="K3" s="36" t="s">
        <v>7</v>
      </c>
      <c r="L3" s="37"/>
      <c r="M3" s="83"/>
      <c r="N3" s="21"/>
      <c r="O3" s="25"/>
      <c r="P3" s="125"/>
      <c r="Q3" s="125"/>
      <c r="R3" s="249" t="s">
        <v>21</v>
      </c>
      <c r="S3" s="250"/>
      <c r="T3" s="250"/>
      <c r="U3" s="251"/>
      <c r="V3" s="134"/>
      <c r="W3" s="134"/>
      <c r="X3" s="134"/>
      <c r="Y3" s="134"/>
      <c r="Z3" s="125"/>
      <c r="AA3" s="125"/>
      <c r="AB3" s="125"/>
      <c r="AC3" s="125"/>
      <c r="AD3" s="125"/>
      <c r="AE3" s="125"/>
    </row>
    <row r="4" spans="1:50" s="1" customFormat="1" x14ac:dyDescent="0.35">
      <c r="A4" s="54">
        <v>45293</v>
      </c>
      <c r="B4" s="49" t="s">
        <v>22</v>
      </c>
      <c r="C4" s="9" t="s">
        <v>23</v>
      </c>
      <c r="D4" s="167"/>
      <c r="E4" s="28" t="s">
        <v>26</v>
      </c>
      <c r="F4" s="153" t="s">
        <v>12</v>
      </c>
      <c r="G4" s="30" t="s">
        <v>24</v>
      </c>
      <c r="H4" s="112" t="s">
        <v>76</v>
      </c>
      <c r="I4" s="143"/>
      <c r="J4" s="123"/>
      <c r="K4" s="38" t="s">
        <v>7</v>
      </c>
      <c r="L4" s="39" t="s">
        <v>6</v>
      </c>
      <c r="M4" s="84"/>
      <c r="N4" s="21"/>
      <c r="O4" s="29"/>
      <c r="P4" s="125"/>
      <c r="Q4" s="125"/>
      <c r="R4" s="245" t="s">
        <v>27</v>
      </c>
      <c r="S4" s="246"/>
      <c r="T4" s="78" t="s">
        <v>5</v>
      </c>
      <c r="U4" s="78" t="s">
        <v>6</v>
      </c>
      <c r="V4" s="133" t="s">
        <v>7</v>
      </c>
      <c r="W4" s="135" t="s">
        <v>8</v>
      </c>
      <c r="X4" s="133" t="s">
        <v>9</v>
      </c>
      <c r="Y4" s="189"/>
      <c r="Z4" s="78" t="s">
        <v>36</v>
      </c>
      <c r="AA4" s="125"/>
      <c r="AB4" s="125"/>
      <c r="AC4" s="125"/>
      <c r="AD4" s="125"/>
      <c r="AE4" s="125"/>
    </row>
    <row r="5" spans="1:50" s="1" customFormat="1" x14ac:dyDescent="0.35">
      <c r="A5" s="54">
        <v>45294</v>
      </c>
      <c r="B5" s="49" t="s">
        <v>29</v>
      </c>
      <c r="C5" s="9" t="s">
        <v>23</v>
      </c>
      <c r="D5" s="168"/>
      <c r="E5" s="28" t="s">
        <v>12</v>
      </c>
      <c r="F5" s="153" t="s">
        <v>24</v>
      </c>
      <c r="G5" s="30" t="s">
        <v>25</v>
      </c>
      <c r="H5" s="112" t="s">
        <v>76</v>
      </c>
      <c r="I5" s="143"/>
      <c r="J5" s="123"/>
      <c r="K5" s="38" t="s">
        <v>6</v>
      </c>
      <c r="L5" s="39" t="s">
        <v>5</v>
      </c>
      <c r="M5" s="84"/>
      <c r="N5" s="21"/>
      <c r="O5" s="29"/>
      <c r="P5" s="125"/>
      <c r="Q5" s="125"/>
      <c r="R5" s="247" t="s">
        <v>12</v>
      </c>
      <c r="S5" s="248"/>
      <c r="T5" s="81">
        <f>COUNTIF(E3:E23,"Support")</f>
        <v>3</v>
      </c>
      <c r="U5" s="81">
        <f>COUNTIF(F3:F23,"Support")</f>
        <v>2</v>
      </c>
      <c r="V5" s="81">
        <f>COUNTIF(G3:G23,"Support")</f>
        <v>3</v>
      </c>
      <c r="W5" s="130">
        <f>COUNTIF(H3:H23,"Support")</f>
        <v>0</v>
      </c>
      <c r="X5" s="81">
        <f>COUNTIF(I3:I23,"Support")</f>
        <v>2</v>
      </c>
      <c r="Y5" s="104"/>
      <c r="Z5" s="190">
        <f>COUNTIF(D3:D23,"Support")</f>
        <v>3</v>
      </c>
      <c r="AA5" s="125"/>
      <c r="AB5" s="125"/>
      <c r="AC5" s="125"/>
      <c r="AD5" s="125"/>
      <c r="AE5" s="125"/>
    </row>
    <row r="6" spans="1:50" s="1" customFormat="1" x14ac:dyDescent="0.35">
      <c r="A6" s="54">
        <v>45295</v>
      </c>
      <c r="B6" s="49" t="s">
        <v>30</v>
      </c>
      <c r="C6" s="9" t="s">
        <v>23</v>
      </c>
      <c r="D6" s="168"/>
      <c r="E6" s="28" t="s">
        <v>12</v>
      </c>
      <c r="F6" s="153" t="s">
        <v>24</v>
      </c>
      <c r="G6" s="30" t="s">
        <v>26</v>
      </c>
      <c r="H6" s="112" t="s">
        <v>76</v>
      </c>
      <c r="I6" s="143"/>
      <c r="J6" s="123"/>
      <c r="K6" s="38" t="s">
        <v>6</v>
      </c>
      <c r="L6" s="39" t="s">
        <v>5</v>
      </c>
      <c r="M6" s="84"/>
      <c r="N6" s="21"/>
      <c r="O6" s="29"/>
      <c r="P6" s="125"/>
      <c r="Q6" s="125"/>
      <c r="R6" s="234" t="s">
        <v>25</v>
      </c>
      <c r="S6" s="235"/>
      <c r="T6" s="82">
        <f>COUNTIF(E3:E23,"CST")</f>
        <v>1</v>
      </c>
      <c r="U6" s="82">
        <f>COUNTIF(F3:F23,"CST")</f>
        <v>1</v>
      </c>
      <c r="V6" s="82">
        <f>COUNTIF(G3:G23,"CST")</f>
        <v>3</v>
      </c>
      <c r="W6" s="131">
        <f>COUNTIF(H3:H23,"CST")</f>
        <v>0</v>
      </c>
      <c r="X6" s="82">
        <f>COUNTIF(I3:I23,"CST")</f>
        <v>0</v>
      </c>
      <c r="Y6" s="104"/>
      <c r="Z6" s="82">
        <f>COUNTIF(D3:D23,"CST")</f>
        <v>0</v>
      </c>
      <c r="AA6" s="125"/>
      <c r="AB6" s="125"/>
      <c r="AC6" s="125"/>
      <c r="AD6" s="125"/>
      <c r="AE6" s="125"/>
    </row>
    <row r="7" spans="1:50" s="1" customFormat="1" x14ac:dyDescent="0.35">
      <c r="A7" s="54">
        <v>45296</v>
      </c>
      <c r="B7" s="49" t="s">
        <v>31</v>
      </c>
      <c r="C7" s="9" t="s">
        <v>23</v>
      </c>
      <c r="D7" s="168"/>
      <c r="E7" s="28" t="s">
        <v>24</v>
      </c>
      <c r="F7" s="153" t="s">
        <v>26</v>
      </c>
      <c r="G7" s="30" t="s">
        <v>12</v>
      </c>
      <c r="H7" s="112" t="s">
        <v>76</v>
      </c>
      <c r="I7" s="143"/>
      <c r="J7" s="123"/>
      <c r="K7" s="38" t="s">
        <v>5</v>
      </c>
      <c r="L7" s="39" t="s">
        <v>7</v>
      </c>
      <c r="M7" s="84"/>
      <c r="N7" s="21"/>
      <c r="O7" s="29"/>
      <c r="P7" s="125"/>
      <c r="Q7" s="125"/>
      <c r="R7" s="234" t="s">
        <v>19</v>
      </c>
      <c r="S7" s="235"/>
      <c r="T7" s="82">
        <f>COUNTIF(E3:E23,"PH")</f>
        <v>1</v>
      </c>
      <c r="U7" s="82">
        <f>COUNTIF(F3:F23,"PH")</f>
        <v>1</v>
      </c>
      <c r="V7" s="82">
        <f>COUNTIF(G3:G23,"PH")</f>
        <v>0</v>
      </c>
      <c r="W7" s="131">
        <f>COUNTIF(H3:H23,"PH")</f>
        <v>0</v>
      </c>
      <c r="X7" s="82">
        <f>COUNTIF(I3:I23,"PH")</f>
        <v>0</v>
      </c>
      <c r="Y7" s="104"/>
      <c r="Z7" s="82">
        <f>COUNTIF(D3:D23,"PH")</f>
        <v>0</v>
      </c>
      <c r="AA7" s="125"/>
      <c r="AB7" s="125"/>
      <c r="AC7" s="125"/>
      <c r="AD7" s="125"/>
      <c r="AE7" s="125"/>
    </row>
    <row r="8" spans="1:50" s="1" customFormat="1" x14ac:dyDescent="0.35">
      <c r="A8" s="54">
        <v>45297</v>
      </c>
      <c r="B8" s="49" t="s">
        <v>33</v>
      </c>
      <c r="C8" s="9" t="s">
        <v>23</v>
      </c>
      <c r="D8" s="168"/>
      <c r="E8" s="28" t="s">
        <v>24</v>
      </c>
      <c r="F8" s="153"/>
      <c r="G8" s="30"/>
      <c r="H8" s="112" t="s">
        <v>76</v>
      </c>
      <c r="I8" s="143"/>
      <c r="J8" s="123"/>
      <c r="K8" s="38" t="s">
        <v>5</v>
      </c>
      <c r="L8" s="39"/>
      <c r="M8" s="84" t="s">
        <v>122</v>
      </c>
      <c r="N8" s="21"/>
      <c r="O8" s="29"/>
      <c r="P8" s="125"/>
      <c r="Q8" s="125"/>
      <c r="R8" s="234" t="s">
        <v>3</v>
      </c>
      <c r="S8" s="235"/>
      <c r="T8" s="82">
        <f>COUNTIF(E3:E23,"QCH")</f>
        <v>0</v>
      </c>
      <c r="U8" s="82">
        <f>COUNTIF(F3:F23,"QCH")</f>
        <v>0</v>
      </c>
      <c r="V8" s="82">
        <f>COUNTIF(G3:G23,"QCH")</f>
        <v>0</v>
      </c>
      <c r="W8" s="131">
        <f>COUNTIF(H3:H23,"QCH")</f>
        <v>0</v>
      </c>
      <c r="X8" s="82">
        <f>COUNTIF(I3:I23,"QCH")</f>
        <v>0</v>
      </c>
      <c r="Y8" s="104"/>
      <c r="Z8" s="82">
        <f>COUNTIF(K3:K23,"QCH")</f>
        <v>0</v>
      </c>
      <c r="AA8" s="125"/>
      <c r="AB8" s="125"/>
      <c r="AC8" s="125"/>
      <c r="AD8" s="125"/>
      <c r="AE8" s="125"/>
    </row>
    <row r="9" spans="1:50" s="1" customFormat="1" x14ac:dyDescent="0.35">
      <c r="A9" s="55">
        <v>45298</v>
      </c>
      <c r="B9" s="51" t="s">
        <v>35</v>
      </c>
      <c r="C9" s="10" t="s">
        <v>23</v>
      </c>
      <c r="D9" s="169"/>
      <c r="E9" s="32" t="s">
        <v>24</v>
      </c>
      <c r="F9" s="154"/>
      <c r="G9" s="34"/>
      <c r="H9" s="166" t="s">
        <v>76</v>
      </c>
      <c r="I9" s="162"/>
      <c r="J9" s="124"/>
      <c r="K9" s="40" t="s">
        <v>5</v>
      </c>
      <c r="L9" s="41"/>
      <c r="M9" s="85" t="s">
        <v>122</v>
      </c>
      <c r="N9" s="21"/>
      <c r="O9" s="33"/>
      <c r="P9" s="125"/>
      <c r="Q9" s="125"/>
      <c r="R9" s="234" t="s">
        <v>17</v>
      </c>
      <c r="S9" s="235"/>
      <c r="T9" s="82">
        <f>COUNTIF(E3:E23,"PH 1st")</f>
        <v>0</v>
      </c>
      <c r="U9" s="82">
        <f>COUNTIF(F3:F23,"PH 1st")</f>
        <v>0</v>
      </c>
      <c r="V9" s="82">
        <f>COUNTIF(G3:G23,"PH 1st")</f>
        <v>1</v>
      </c>
      <c r="W9" s="82">
        <f>COUNTIF(H3:H23,"PH 1st")</f>
        <v>0</v>
      </c>
      <c r="X9" s="82">
        <f>COUNTIF(I3:I23,"PH 1st")</f>
        <v>0</v>
      </c>
      <c r="Y9" s="104"/>
      <c r="Z9" s="82">
        <f>COUNTIF(D3:D23,"PH 1st")</f>
        <v>0</v>
      </c>
      <c r="AA9" s="125"/>
      <c r="AB9" s="125"/>
      <c r="AC9" s="125"/>
      <c r="AD9" s="125"/>
      <c r="AE9" s="125"/>
    </row>
    <row r="10" spans="1:50" s="1" customFormat="1" x14ac:dyDescent="0.35">
      <c r="A10" s="175">
        <v>45299</v>
      </c>
      <c r="B10" s="45" t="s">
        <v>15</v>
      </c>
      <c r="C10" s="11" t="s">
        <v>23</v>
      </c>
      <c r="D10" s="269" t="s">
        <v>12</v>
      </c>
      <c r="E10" s="24" t="s">
        <v>25</v>
      </c>
      <c r="F10" s="156"/>
      <c r="G10" s="26" t="s">
        <v>24</v>
      </c>
      <c r="H10" s="112" t="s">
        <v>76</v>
      </c>
      <c r="I10" s="143"/>
      <c r="J10" s="118">
        <v>3</v>
      </c>
      <c r="K10" s="36" t="s">
        <v>7</v>
      </c>
      <c r="L10" s="37" t="s">
        <v>36</v>
      </c>
      <c r="M10" s="83"/>
      <c r="N10" s="21"/>
      <c r="O10" s="25"/>
      <c r="P10" s="125"/>
      <c r="Q10" s="125"/>
      <c r="R10" s="236" t="s">
        <v>40</v>
      </c>
      <c r="S10" s="237"/>
      <c r="T10" s="100">
        <f>COUNTIFS(K3:K6,"Lister")+COUNTIFS(K10:K13,"Lister")+COUNTIFS(K17:K20,"Lister")</f>
        <v>2</v>
      </c>
      <c r="U10" s="100">
        <f>COUNTIFS(K7:K9,"Prager")+COUNTIFS(K14:K16,"Prager")+COUNTIFS(K21:K23,"Prager")</f>
        <v>3</v>
      </c>
      <c r="V10" s="100">
        <f>COUNTIFS(K3:K6,"Stanley")+COUNTIFS(K10:K13,"Stanley")+COUNTIFS(K17:K20,"Stanley")</f>
        <v>6</v>
      </c>
      <c r="W10" s="100">
        <f>COUNTIFS(K7:K9,"Farrell")+COUNTIFS(K14:K16,"Farrell")+COUNTIFS(K21:K23,"Farrell")</f>
        <v>0</v>
      </c>
      <c r="X10" s="100">
        <f>COUNTIFS(K7:K9,"McSharry")+COUNTIFS(K14:K16,"McSharry")+COUNTIFS(K21:K23,"McSharry")</f>
        <v>0</v>
      </c>
      <c r="Y10" s="105"/>
      <c r="Z10" s="192">
        <f>COUNTIFS(K3:K6,"O'Donoghue")+COUNTIFS(K10:K13,"O'Donoghue")+COUNTIFS(K17:K20,"O'Donoghue")</f>
        <v>0</v>
      </c>
      <c r="AA10" s="125"/>
      <c r="AB10" s="125"/>
      <c r="AC10" s="125"/>
      <c r="AD10" s="125"/>
      <c r="AE10" s="125"/>
      <c r="AX10" s="79"/>
    </row>
    <row r="11" spans="1:50" s="1" customFormat="1" x14ac:dyDescent="0.35">
      <c r="A11" s="54">
        <v>45300</v>
      </c>
      <c r="B11" s="46" t="s">
        <v>41</v>
      </c>
      <c r="C11" s="9" t="s">
        <v>23</v>
      </c>
      <c r="D11" s="182" t="s">
        <v>12</v>
      </c>
      <c r="E11" s="28" t="s">
        <v>26</v>
      </c>
      <c r="F11" s="157"/>
      <c r="G11" s="30" t="s">
        <v>24</v>
      </c>
      <c r="H11" s="112" t="s">
        <v>76</v>
      </c>
      <c r="I11" s="143"/>
      <c r="J11" s="119"/>
      <c r="K11" s="38" t="s">
        <v>7</v>
      </c>
      <c r="L11" s="39" t="s">
        <v>36</v>
      </c>
      <c r="M11" s="84"/>
      <c r="N11" s="21"/>
      <c r="O11" s="29"/>
      <c r="P11" s="125"/>
      <c r="Q11" s="125"/>
      <c r="R11" s="236" t="s">
        <v>42</v>
      </c>
      <c r="S11" s="237"/>
      <c r="T11" s="100">
        <f>COUNTIFS(K7:K9,"Lister")+COUNTIFS(K14:K16,"Lister")+COUNTIFS(K21:K23,"Lister")</f>
        <v>3</v>
      </c>
      <c r="U11" s="100">
        <f>COUNTIFS(K7:K9,"Prager")+COUNTIFS(K14:K16,"Prager")+COUNTIFS(K21:K23,"Prager")</f>
        <v>3</v>
      </c>
      <c r="V11" s="100">
        <f>COUNTIFS(K7:K9,"Stanley")+COUNTIFS(K14:K16,"Stanley")+COUNTIFS(K21:K23,"Stanley")</f>
        <v>0</v>
      </c>
      <c r="W11" s="100">
        <f>COUNTIFS(K7:K9,"Farrell")+COUNTIFS(K14:K16,"Farrell")+COUNTIFS(K21:K23,"Farrell")</f>
        <v>0</v>
      </c>
      <c r="X11" s="100">
        <f>COUNTIFS(K7:K9,"McSharry")+COUNTIFS(K14:K16,"McSharry")+COUNTIFS(K21:K23,"McSharry")</f>
        <v>0</v>
      </c>
      <c r="Y11" s="105"/>
      <c r="Z11" s="100">
        <f>COUNTIFS(K7:K9,"O'Donoghue")+COUNTIFS(K14:K16,"O'Donoghue")+COUNTIFS(K21:K23,"O'Donoghue")</f>
        <v>3</v>
      </c>
      <c r="AA11" s="125"/>
      <c r="AB11" s="125"/>
      <c r="AC11" s="125"/>
      <c r="AD11" s="125"/>
      <c r="AE11" s="125"/>
      <c r="AX11" s="79"/>
    </row>
    <row r="12" spans="1:50" s="1" customFormat="1" x14ac:dyDescent="0.35">
      <c r="A12" s="54">
        <v>45301</v>
      </c>
      <c r="B12" s="46" t="s">
        <v>29</v>
      </c>
      <c r="C12" s="9" t="s">
        <v>23</v>
      </c>
      <c r="D12" s="182" t="s">
        <v>12</v>
      </c>
      <c r="E12" s="28" t="s">
        <v>24</v>
      </c>
      <c r="F12" s="157"/>
      <c r="G12" s="30" t="s">
        <v>25</v>
      </c>
      <c r="H12" s="112" t="s">
        <v>76</v>
      </c>
      <c r="I12" s="143"/>
      <c r="J12" s="119"/>
      <c r="K12" s="38" t="s">
        <v>5</v>
      </c>
      <c r="L12" s="39" t="s">
        <v>36</v>
      </c>
      <c r="M12" s="84"/>
      <c r="N12" s="21"/>
      <c r="O12" s="29"/>
      <c r="P12" s="125"/>
      <c r="Q12" s="125"/>
      <c r="R12" s="238" t="s">
        <v>43</v>
      </c>
      <c r="S12" s="239"/>
      <c r="T12" s="101">
        <f>COUNTIFS(M3:M6,"Lister")+COUNTIFS(M10:M13,"Lister")+COUNTIFS(M17:M20,"Lister")</f>
        <v>0</v>
      </c>
      <c r="U12" s="101">
        <f>COUNTIFS(M3:M6,"Prager")+COUNTIFS(M10:M13,"Prager")+COUNTIFS(M17:M20,"Prager")</f>
        <v>0</v>
      </c>
      <c r="V12" s="101">
        <f>COUNTIFS(M3:M6,"Stanley")+COUNTIFS(M10:M13,"Stanley")+COUNTIFS(M17:M20,"Stanley")</f>
        <v>0</v>
      </c>
      <c r="W12" s="101">
        <f>COUNTIFS(M3:M6,"Farrell")+COUNTIFS(M10:M13,"Farrell")+COUNTIFS(M17:M20,"Farrell")</f>
        <v>0</v>
      </c>
      <c r="X12" s="101">
        <f>COUNTIFS(M3:M6,"McSharry")+COUNTIFS(M10:M13,"McSharry")+COUNTIFS(M17:M20,"McSharry")</f>
        <v>0</v>
      </c>
      <c r="Y12" s="104"/>
      <c r="Z12" s="101"/>
      <c r="AA12" s="125"/>
      <c r="AB12" s="125"/>
      <c r="AC12" s="125"/>
      <c r="AD12" s="125"/>
      <c r="AE12" s="125"/>
      <c r="AX12" s="79"/>
    </row>
    <row r="13" spans="1:50" s="1" customFormat="1" x14ac:dyDescent="0.35">
      <c r="A13" s="54">
        <v>45302</v>
      </c>
      <c r="B13" s="46" t="s">
        <v>44</v>
      </c>
      <c r="C13" s="9" t="s">
        <v>23</v>
      </c>
      <c r="D13" s="182" t="s">
        <v>26</v>
      </c>
      <c r="E13" s="28" t="s">
        <v>24</v>
      </c>
      <c r="F13" s="157"/>
      <c r="G13" s="30" t="s">
        <v>12</v>
      </c>
      <c r="H13" s="112" t="s">
        <v>76</v>
      </c>
      <c r="I13" s="143"/>
      <c r="J13" s="119"/>
      <c r="K13" s="38" t="s">
        <v>5</v>
      </c>
      <c r="L13" s="39" t="s">
        <v>7</v>
      </c>
      <c r="M13" s="84"/>
      <c r="N13" s="21"/>
      <c r="O13" s="29"/>
      <c r="P13" s="125"/>
      <c r="Q13" s="125"/>
      <c r="R13" s="238" t="s">
        <v>45</v>
      </c>
      <c r="S13" s="239"/>
      <c r="T13" s="101">
        <f>COUNTIFS(M7:M9,"Lister")+COUNTIFS(M14:M16,"Lister")+COUNTIFS(M21:M23,"Lister")</f>
        <v>0</v>
      </c>
      <c r="U13" s="101">
        <f>COUNTIFS(M7:M9,"Prager")+COUNTIFS(M14:M16,"Prager")+COUNTIFS(M21:M23,"Prager")</f>
        <v>0</v>
      </c>
      <c r="V13" s="101">
        <f>COUNTIFS(M7:M9,"Stanley")+COUNTIFS(M14:M16,"Stanley")+COUNTIFS(M21:M23,"Stanley")</f>
        <v>3</v>
      </c>
      <c r="W13" s="101">
        <f>COUNTIFS(M7:M9,"Farrell")+COUNTIFS(M14:M16,"Farrell")+COUNTIFS(M21:M23,"Farrell")</f>
        <v>0</v>
      </c>
      <c r="X13" s="101">
        <f>COUNTIFS(M7:M9,"McSharry")+COUNTIFS(M14:M16,"McSharry")+COUNTIFS(M21:M23,"McSharry")</f>
        <v>0</v>
      </c>
      <c r="Y13" s="104"/>
      <c r="Z13" s="101"/>
      <c r="AA13" s="125"/>
      <c r="AB13" s="125"/>
      <c r="AC13" s="125"/>
      <c r="AD13" s="125"/>
      <c r="AE13" s="125"/>
      <c r="AX13" s="79"/>
    </row>
    <row r="14" spans="1:50" s="1" customFormat="1" x14ac:dyDescent="0.35">
      <c r="A14" s="54">
        <v>45303</v>
      </c>
      <c r="B14" s="46" t="s">
        <v>31</v>
      </c>
      <c r="C14" s="9" t="s">
        <v>23</v>
      </c>
      <c r="D14" s="182" t="s">
        <v>24</v>
      </c>
      <c r="E14" s="28" t="s">
        <v>12</v>
      </c>
      <c r="F14" s="157"/>
      <c r="G14" s="30" t="s">
        <v>26</v>
      </c>
      <c r="H14" s="112" t="s">
        <v>76</v>
      </c>
      <c r="I14" s="143"/>
      <c r="J14" s="119"/>
      <c r="K14" s="38" t="s">
        <v>36</v>
      </c>
      <c r="L14" s="39" t="s">
        <v>5</v>
      </c>
      <c r="M14" s="84" t="s">
        <v>7</v>
      </c>
      <c r="N14" s="21"/>
      <c r="O14" s="29"/>
      <c r="P14" s="125"/>
      <c r="Q14" s="125"/>
      <c r="R14" s="240" t="s">
        <v>46</v>
      </c>
      <c r="S14" s="241"/>
      <c r="T14" s="102">
        <f>COUNTIFS(M7:M9,"Lister(day)")+COUNTIFS(M14:M16,"Lister(day)")+COUNTIFS(M21:M23,"Lister(day)")</f>
        <v>0</v>
      </c>
      <c r="U14" s="102">
        <f>COUNTIFS(M7:M9,"Prager(day)")+COUNTIFS(M14:M16,"Prager(day)")+COUNTIFS(M21:M23,"Prager(day)")</f>
        <v>2</v>
      </c>
      <c r="V14" s="102">
        <f>COUNTIFS(M7:M9,"Stanley(day)")+COUNTIFS(M14:M16,"Stanley(day)")+COUNTIFS(M21:M23,"Stanley(day)")</f>
        <v>0</v>
      </c>
      <c r="W14" s="102">
        <f>COUNTIFS(M7:M9,"Farrell (day)")+COUNTIFS(M14:M16,"Farrell (day)")+COUNTIFS(M21:M23,"Farrell (day)")</f>
        <v>0</v>
      </c>
      <c r="X14" s="102">
        <f>COUNTIFS(M7:M9,"McSharry (day)")+COUNTIFS(M14:M16,"McSharry (day)")+COUNTIFS(M21:M23,"McSharry (day)")</f>
        <v>0</v>
      </c>
      <c r="Y14" s="104"/>
      <c r="Z14" s="102"/>
      <c r="AA14" s="125"/>
      <c r="AB14" s="125"/>
      <c r="AC14" s="125"/>
      <c r="AD14" s="125"/>
      <c r="AE14" s="125"/>
      <c r="AX14" s="79"/>
    </row>
    <row r="15" spans="1:50" s="1" customFormat="1" x14ac:dyDescent="0.35">
      <c r="A15" s="54">
        <v>45304</v>
      </c>
      <c r="B15" s="46" t="s">
        <v>33</v>
      </c>
      <c r="C15" s="9" t="s">
        <v>23</v>
      </c>
      <c r="D15" s="182" t="s">
        <v>24</v>
      </c>
      <c r="E15" s="28"/>
      <c r="F15" s="157"/>
      <c r="G15" s="30"/>
      <c r="H15" s="112" t="s">
        <v>76</v>
      </c>
      <c r="I15" s="143"/>
      <c r="J15" s="119"/>
      <c r="K15" s="38" t="s">
        <v>36</v>
      </c>
      <c r="L15" s="39"/>
      <c r="M15" s="84" t="s">
        <v>7</v>
      </c>
      <c r="N15" s="21"/>
      <c r="O15" s="29"/>
      <c r="P15" s="125"/>
      <c r="Q15" s="125"/>
      <c r="R15" s="226" t="s">
        <v>47</v>
      </c>
      <c r="S15" s="227"/>
      <c r="T15" s="103">
        <f>SUM(T10:T11)</f>
        <v>5</v>
      </c>
      <c r="U15" s="103">
        <f>SUM(U10:U11)</f>
        <v>6</v>
      </c>
      <c r="V15" s="103">
        <f>SUM(V10:V11)</f>
        <v>6</v>
      </c>
      <c r="W15" s="103">
        <f>SUM(W10:W11)</f>
        <v>0</v>
      </c>
      <c r="X15" s="103">
        <f>SUM(X10:X11)</f>
        <v>0</v>
      </c>
      <c r="Y15" s="105"/>
      <c r="Z15" s="103">
        <f>SUM(Z10:Z11)</f>
        <v>3</v>
      </c>
      <c r="AA15" s="125"/>
      <c r="AB15" s="125"/>
      <c r="AC15" s="125"/>
      <c r="AD15" s="125"/>
      <c r="AE15" s="125"/>
      <c r="AX15" s="79"/>
    </row>
    <row r="16" spans="1:50" s="1" customFormat="1" x14ac:dyDescent="0.35">
      <c r="A16" s="55">
        <v>45305</v>
      </c>
      <c r="B16" s="47" t="s">
        <v>35</v>
      </c>
      <c r="C16" s="10" t="s">
        <v>23</v>
      </c>
      <c r="D16" s="183" t="s">
        <v>24</v>
      </c>
      <c r="E16" s="32"/>
      <c r="F16" s="158"/>
      <c r="G16" s="34"/>
      <c r="H16" s="166" t="s">
        <v>76</v>
      </c>
      <c r="I16" s="162"/>
      <c r="J16" s="120"/>
      <c r="K16" s="40" t="s">
        <v>36</v>
      </c>
      <c r="L16" s="41"/>
      <c r="M16" s="85" t="s">
        <v>7</v>
      </c>
      <c r="N16" s="21"/>
      <c r="O16" s="33"/>
      <c r="P16" s="125"/>
      <c r="Q16" s="125"/>
      <c r="R16" s="222" t="s">
        <v>48</v>
      </c>
      <c r="S16" s="223"/>
      <c r="T16" s="128">
        <f>SUM(T12:T14)</f>
        <v>0</v>
      </c>
      <c r="U16" s="128">
        <f>SUM(U12:U14)</f>
        <v>2</v>
      </c>
      <c r="V16" s="128">
        <f>SUM(V12:V14)</f>
        <v>3</v>
      </c>
      <c r="W16" s="128">
        <f>SUM(W12:W14)</f>
        <v>0</v>
      </c>
      <c r="X16" s="128">
        <f>SUM(X12:X14)</f>
        <v>0</v>
      </c>
      <c r="Y16" s="129"/>
      <c r="Z16" s="128">
        <f>SUM(Z12:Z14)</f>
        <v>0</v>
      </c>
      <c r="AA16" s="125"/>
      <c r="AB16" s="125"/>
      <c r="AC16" s="125"/>
      <c r="AD16" s="125"/>
      <c r="AE16" s="125"/>
      <c r="AX16" s="79"/>
    </row>
    <row r="17" spans="1:31" s="1" customFormat="1" x14ac:dyDescent="0.35">
      <c r="A17" s="53">
        <v>45306</v>
      </c>
      <c r="B17" s="45" t="s">
        <v>15</v>
      </c>
      <c r="C17" s="11" t="s">
        <v>23</v>
      </c>
      <c r="D17" s="167" t="s">
        <v>123</v>
      </c>
      <c r="E17" s="24" t="s">
        <v>76</v>
      </c>
      <c r="F17" s="152" t="s">
        <v>25</v>
      </c>
      <c r="G17" s="26" t="s">
        <v>24</v>
      </c>
      <c r="H17" s="159"/>
      <c r="I17" s="163" t="s">
        <v>12</v>
      </c>
      <c r="J17" s="118">
        <v>4</v>
      </c>
      <c r="K17" s="36" t="s">
        <v>7</v>
      </c>
      <c r="L17" s="37" t="s">
        <v>9</v>
      </c>
      <c r="M17" s="83"/>
      <c r="N17" s="21"/>
      <c r="O17" s="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</row>
    <row r="18" spans="1:31" s="1" customFormat="1" x14ac:dyDescent="0.35">
      <c r="A18" s="54">
        <v>45307</v>
      </c>
      <c r="B18" s="46" t="s">
        <v>41</v>
      </c>
      <c r="C18" s="9" t="s">
        <v>23</v>
      </c>
      <c r="D18" s="167" t="s">
        <v>123</v>
      </c>
      <c r="E18" s="28" t="s">
        <v>76</v>
      </c>
      <c r="F18" s="153" t="s">
        <v>12</v>
      </c>
      <c r="G18" s="30" t="s">
        <v>24</v>
      </c>
      <c r="H18" s="160"/>
      <c r="I18" s="164" t="s">
        <v>26</v>
      </c>
      <c r="J18" s="119"/>
      <c r="K18" s="38" t="s">
        <v>7</v>
      </c>
      <c r="L18" s="39" t="s">
        <v>6</v>
      </c>
      <c r="M18" s="84"/>
      <c r="N18" s="21"/>
      <c r="O18" s="29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</row>
    <row r="19" spans="1:31" s="1" customFormat="1" x14ac:dyDescent="0.35">
      <c r="A19" s="54">
        <v>45308</v>
      </c>
      <c r="B19" s="46" t="s">
        <v>29</v>
      </c>
      <c r="C19" s="9" t="s">
        <v>23</v>
      </c>
      <c r="D19" s="167" t="s">
        <v>123</v>
      </c>
      <c r="E19" s="28" t="s">
        <v>76</v>
      </c>
      <c r="F19" s="153" t="s">
        <v>101</v>
      </c>
      <c r="G19" s="30" t="s">
        <v>25</v>
      </c>
      <c r="H19" s="160"/>
      <c r="I19" s="164" t="s">
        <v>24</v>
      </c>
      <c r="J19" s="119"/>
      <c r="K19" s="38" t="s">
        <v>9</v>
      </c>
      <c r="L19" s="39" t="s">
        <v>6</v>
      </c>
      <c r="M19" s="84"/>
      <c r="N19" s="21"/>
      <c r="O19" s="29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</row>
    <row r="20" spans="1:31" s="1" customFormat="1" x14ac:dyDescent="0.35">
      <c r="A20" s="54">
        <v>45309</v>
      </c>
      <c r="B20" s="46" t="s">
        <v>44</v>
      </c>
      <c r="C20" s="9" t="s">
        <v>23</v>
      </c>
      <c r="D20" s="167" t="s">
        <v>123</v>
      </c>
      <c r="E20" s="28" t="s">
        <v>76</v>
      </c>
      <c r="F20" s="153" t="s">
        <v>26</v>
      </c>
      <c r="G20" s="30" t="s">
        <v>12</v>
      </c>
      <c r="H20" s="160"/>
      <c r="I20" s="164" t="s">
        <v>24</v>
      </c>
      <c r="J20" s="119"/>
      <c r="K20" s="38" t="s">
        <v>9</v>
      </c>
      <c r="L20" s="39" t="s">
        <v>7</v>
      </c>
      <c r="M20" s="84"/>
      <c r="N20" s="21"/>
      <c r="O20" s="29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</row>
    <row r="21" spans="1:31" s="1" customFormat="1" x14ac:dyDescent="0.35">
      <c r="A21" s="54">
        <v>45310</v>
      </c>
      <c r="B21" s="46" t="s">
        <v>31</v>
      </c>
      <c r="C21" s="9" t="s">
        <v>23</v>
      </c>
      <c r="D21" s="167" t="s">
        <v>123</v>
      </c>
      <c r="E21" s="28" t="s">
        <v>26</v>
      </c>
      <c r="F21" s="153" t="s">
        <v>24</v>
      </c>
      <c r="G21" s="30" t="s">
        <v>26</v>
      </c>
      <c r="H21" s="160"/>
      <c r="I21" s="164" t="s">
        <v>12</v>
      </c>
      <c r="J21" s="119"/>
      <c r="K21" s="38" t="s">
        <v>6</v>
      </c>
      <c r="L21" s="39" t="s">
        <v>9</v>
      </c>
      <c r="M21" s="84"/>
      <c r="N21" s="21"/>
      <c r="O21" s="29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</row>
    <row r="22" spans="1:31" s="1" customFormat="1" x14ac:dyDescent="0.35">
      <c r="A22" s="54">
        <v>45311</v>
      </c>
      <c r="B22" s="46" t="s">
        <v>33</v>
      </c>
      <c r="C22" s="9" t="s">
        <v>23</v>
      </c>
      <c r="D22" s="168"/>
      <c r="E22" s="28"/>
      <c r="F22" s="153" t="s">
        <v>24</v>
      </c>
      <c r="G22" s="30"/>
      <c r="H22" s="160"/>
      <c r="I22" s="164"/>
      <c r="J22" s="119"/>
      <c r="K22" s="38" t="s">
        <v>6</v>
      </c>
      <c r="L22" s="39"/>
      <c r="M22" s="84" t="s">
        <v>124</v>
      </c>
      <c r="N22" s="21"/>
      <c r="O22" s="29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</row>
    <row r="23" spans="1:31" s="1" customFormat="1" x14ac:dyDescent="0.35">
      <c r="A23" s="55">
        <v>45312</v>
      </c>
      <c r="B23" s="47" t="s">
        <v>35</v>
      </c>
      <c r="C23" s="10" t="s">
        <v>23</v>
      </c>
      <c r="D23" s="169"/>
      <c r="E23" s="32"/>
      <c r="F23" s="154" t="s">
        <v>24</v>
      </c>
      <c r="G23" s="34"/>
      <c r="H23" s="161"/>
      <c r="I23" s="165"/>
      <c r="J23" s="120"/>
      <c r="K23" s="40" t="s">
        <v>6</v>
      </c>
      <c r="L23" s="41"/>
      <c r="M23" s="85" t="s">
        <v>124</v>
      </c>
      <c r="N23" s="21"/>
      <c r="O23" s="33"/>
      <c r="P23" s="125"/>
      <c r="Q23" s="125"/>
      <c r="R23" s="126"/>
      <c r="S23" s="126"/>
      <c r="T23" s="126"/>
      <c r="U23" s="126"/>
      <c r="V23" s="126"/>
      <c r="W23" s="126"/>
      <c r="X23" s="126"/>
      <c r="Y23" s="126"/>
      <c r="Z23" s="126"/>
      <c r="AA23" s="125"/>
      <c r="AB23" s="125"/>
      <c r="AC23" s="125"/>
      <c r="AD23" s="125"/>
      <c r="AE23" s="125"/>
    </row>
    <row r="24" spans="1:31" s="1" customFormat="1" x14ac:dyDescent="0.35">
      <c r="A24" s="175">
        <v>45313</v>
      </c>
      <c r="B24" s="48" t="s">
        <v>15</v>
      </c>
      <c r="C24" s="8"/>
      <c r="D24" s="167"/>
      <c r="E24" s="24" t="s">
        <v>76</v>
      </c>
      <c r="F24" s="152" t="s">
        <v>25</v>
      </c>
      <c r="G24" s="26" t="s">
        <v>12</v>
      </c>
      <c r="H24" s="159"/>
      <c r="I24" s="163" t="s">
        <v>24</v>
      </c>
      <c r="J24" s="122">
        <v>1</v>
      </c>
      <c r="K24" s="36" t="s">
        <v>9</v>
      </c>
      <c r="L24" s="37" t="s">
        <v>7</v>
      </c>
      <c r="M24" s="83"/>
      <c r="N24" s="21"/>
      <c r="O24" s="25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</row>
    <row r="25" spans="1:31" s="1" customFormat="1" x14ac:dyDescent="0.35">
      <c r="A25" s="54">
        <v>45314</v>
      </c>
      <c r="B25" s="49" t="s">
        <v>41</v>
      </c>
      <c r="C25" s="6"/>
      <c r="D25" s="168"/>
      <c r="E25" s="28" t="s">
        <v>76</v>
      </c>
      <c r="F25" s="153" t="s">
        <v>26</v>
      </c>
      <c r="G25" s="30" t="s">
        <v>12</v>
      </c>
      <c r="H25" s="160"/>
      <c r="I25" s="164" t="s">
        <v>24</v>
      </c>
      <c r="J25" s="123"/>
      <c r="K25" s="38" t="s">
        <v>9</v>
      </c>
      <c r="L25" s="39" t="s">
        <v>7</v>
      </c>
      <c r="M25" s="84"/>
      <c r="N25" s="21"/>
      <c r="O25" s="29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</row>
    <row r="26" spans="1:31" s="1" customFormat="1" x14ac:dyDescent="0.35">
      <c r="A26" s="54">
        <v>45315</v>
      </c>
      <c r="B26" s="49" t="s">
        <v>29</v>
      </c>
      <c r="C26" s="12"/>
      <c r="D26" s="167"/>
      <c r="E26" s="28" t="s">
        <v>76</v>
      </c>
      <c r="F26" s="153" t="s">
        <v>24</v>
      </c>
      <c r="G26" s="30" t="s">
        <v>12</v>
      </c>
      <c r="H26" s="160"/>
      <c r="I26" s="164" t="s">
        <v>26</v>
      </c>
      <c r="J26" s="123"/>
      <c r="K26" s="38" t="s">
        <v>6</v>
      </c>
      <c r="L26" s="39" t="s">
        <v>7</v>
      </c>
      <c r="M26" s="84"/>
      <c r="N26" s="21"/>
      <c r="O26" s="29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</row>
    <row r="27" spans="1:31" s="1" customFormat="1" x14ac:dyDescent="0.35">
      <c r="A27" s="54">
        <v>45316</v>
      </c>
      <c r="B27" s="50" t="s">
        <v>44</v>
      </c>
      <c r="C27" s="12"/>
      <c r="D27" s="167"/>
      <c r="E27" s="28" t="s">
        <v>76</v>
      </c>
      <c r="F27" s="153" t="s">
        <v>24</v>
      </c>
      <c r="G27" s="30" t="s">
        <v>26</v>
      </c>
      <c r="H27" s="160"/>
      <c r="I27" s="164" t="s">
        <v>12</v>
      </c>
      <c r="J27" s="123"/>
      <c r="K27" s="38" t="s">
        <v>6</v>
      </c>
      <c r="L27" s="39"/>
      <c r="M27" s="84"/>
      <c r="N27" s="21"/>
      <c r="O27" s="29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</row>
    <row r="28" spans="1:31" s="1" customFormat="1" x14ac:dyDescent="0.35">
      <c r="A28" s="54">
        <v>45317</v>
      </c>
      <c r="B28" s="49" t="s">
        <v>31</v>
      </c>
      <c r="C28" s="13" t="s">
        <v>16</v>
      </c>
      <c r="D28" s="168"/>
      <c r="E28" s="28" t="s">
        <v>26</v>
      </c>
      <c r="F28" s="153" t="s">
        <v>19</v>
      </c>
      <c r="G28" s="30" t="s">
        <v>71</v>
      </c>
      <c r="H28" s="160"/>
      <c r="I28" s="164" t="s">
        <v>25</v>
      </c>
      <c r="J28" s="123"/>
      <c r="K28" s="38" t="s">
        <v>7</v>
      </c>
      <c r="L28" s="39"/>
      <c r="M28" s="84"/>
      <c r="N28" s="21"/>
      <c r="O28" s="29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</row>
    <row r="29" spans="1:31" s="1" customFormat="1" x14ac:dyDescent="0.35">
      <c r="A29" s="54">
        <v>45318</v>
      </c>
      <c r="B29" s="49" t="s">
        <v>33</v>
      </c>
      <c r="C29" s="6"/>
      <c r="D29" s="168"/>
      <c r="E29" s="28"/>
      <c r="F29" s="153"/>
      <c r="G29" s="30" t="s">
        <v>24</v>
      </c>
      <c r="H29" s="160"/>
      <c r="I29" s="164"/>
      <c r="J29" s="123"/>
      <c r="K29" s="38" t="s">
        <v>7</v>
      </c>
      <c r="L29" s="39"/>
      <c r="M29" s="84"/>
      <c r="N29" s="21"/>
      <c r="O29" s="29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</row>
    <row r="30" spans="1:31" s="1" customFormat="1" x14ac:dyDescent="0.35">
      <c r="A30" s="55">
        <v>45319</v>
      </c>
      <c r="B30" s="51" t="s">
        <v>35</v>
      </c>
      <c r="C30" s="7"/>
      <c r="D30" s="169"/>
      <c r="E30" s="32"/>
      <c r="F30" s="154"/>
      <c r="G30" s="34" t="s">
        <v>24</v>
      </c>
      <c r="H30" s="161"/>
      <c r="I30" s="165"/>
      <c r="J30" s="124"/>
      <c r="K30" s="40" t="s">
        <v>7</v>
      </c>
      <c r="L30" s="41"/>
      <c r="M30" s="85"/>
      <c r="N30" s="21"/>
      <c r="O30" s="33"/>
      <c r="P30" s="136"/>
      <c r="Q30" s="136"/>
      <c r="R30" s="137"/>
      <c r="S30" s="137"/>
      <c r="T30" s="137"/>
      <c r="U30" s="137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</row>
    <row r="31" spans="1:31" s="1" customFormat="1" x14ac:dyDescent="0.35">
      <c r="A31" s="53">
        <v>45320</v>
      </c>
      <c r="B31" s="48" t="s">
        <v>15</v>
      </c>
      <c r="C31" s="8"/>
      <c r="D31" s="167"/>
      <c r="E31" s="24" t="s">
        <v>76</v>
      </c>
      <c r="F31" s="152" t="s">
        <v>24</v>
      </c>
      <c r="G31" s="26" t="s">
        <v>25</v>
      </c>
      <c r="H31" s="112" t="s">
        <v>12</v>
      </c>
      <c r="I31" s="143"/>
      <c r="J31" s="122">
        <v>2</v>
      </c>
      <c r="K31" s="36" t="s">
        <v>6</v>
      </c>
      <c r="L31" s="37" t="s">
        <v>8</v>
      </c>
      <c r="M31" s="83"/>
      <c r="N31" s="21"/>
      <c r="O31" s="25"/>
      <c r="P31" s="136"/>
      <c r="Q31" s="136"/>
      <c r="R31" s="242" t="s">
        <v>52</v>
      </c>
      <c r="S31" s="243"/>
      <c r="T31" s="243"/>
      <c r="U31" s="244"/>
      <c r="V31" s="137"/>
      <c r="W31" s="137"/>
      <c r="X31" s="137"/>
      <c r="Y31" s="137"/>
      <c r="Z31" s="137"/>
      <c r="AA31" s="136"/>
      <c r="AB31" s="136"/>
      <c r="AC31" s="136"/>
      <c r="AD31" s="136"/>
      <c r="AE31" s="136"/>
    </row>
    <row r="32" spans="1:31" s="1" customFormat="1" x14ac:dyDescent="0.35">
      <c r="A32" s="54">
        <v>45321</v>
      </c>
      <c r="B32" s="49" t="s">
        <v>41</v>
      </c>
      <c r="C32" s="6"/>
      <c r="D32" s="167"/>
      <c r="E32" s="28" t="s">
        <v>76</v>
      </c>
      <c r="F32" s="153" t="s">
        <v>72</v>
      </c>
      <c r="G32" s="30" t="s">
        <v>26</v>
      </c>
      <c r="H32" s="111" t="s">
        <v>12</v>
      </c>
      <c r="I32" s="272" t="s">
        <v>24</v>
      </c>
      <c r="J32" s="123"/>
      <c r="K32" s="38" t="s">
        <v>6</v>
      </c>
      <c r="L32" s="39" t="s">
        <v>8</v>
      </c>
      <c r="M32" s="84"/>
      <c r="N32" s="21"/>
      <c r="O32" s="29"/>
      <c r="P32" s="136"/>
      <c r="Q32" s="136"/>
      <c r="R32" s="245" t="s">
        <v>27</v>
      </c>
      <c r="S32" s="246"/>
      <c r="T32" s="78" t="s">
        <v>5</v>
      </c>
      <c r="U32" s="78" t="s">
        <v>6</v>
      </c>
      <c r="V32" s="133" t="s">
        <v>7</v>
      </c>
      <c r="W32" s="135" t="s">
        <v>8</v>
      </c>
      <c r="X32" s="133" t="s">
        <v>9</v>
      </c>
      <c r="Y32" s="132"/>
      <c r="Z32" s="133" t="s">
        <v>36</v>
      </c>
      <c r="AA32" s="136"/>
      <c r="AB32" s="136"/>
      <c r="AC32" s="136"/>
      <c r="AD32" s="136"/>
      <c r="AE32" s="136"/>
    </row>
    <row r="33" spans="1:31" s="1" customFormat="1" x14ac:dyDescent="0.35">
      <c r="A33" s="54">
        <v>45322</v>
      </c>
      <c r="B33" s="49" t="s">
        <v>29</v>
      </c>
      <c r="C33" s="6"/>
      <c r="D33" s="168"/>
      <c r="E33" s="28" t="s">
        <v>76</v>
      </c>
      <c r="F33" s="153" t="s">
        <v>72</v>
      </c>
      <c r="G33" s="30" t="s">
        <v>24</v>
      </c>
      <c r="H33" s="271" t="s">
        <v>26</v>
      </c>
      <c r="I33" s="272" t="s">
        <v>155</v>
      </c>
      <c r="J33" s="123"/>
      <c r="K33" s="38" t="s">
        <v>7</v>
      </c>
      <c r="L33" s="39" t="s">
        <v>8</v>
      </c>
      <c r="M33" s="84"/>
      <c r="N33" s="21"/>
      <c r="O33" s="29"/>
      <c r="P33" s="136"/>
      <c r="Q33" s="136"/>
      <c r="R33" s="247" t="s">
        <v>12</v>
      </c>
      <c r="S33" s="248"/>
      <c r="T33" s="81">
        <f>COUNTIF(E24:E51,"Support")</f>
        <v>2</v>
      </c>
      <c r="U33" s="81">
        <f>COUNTIF(F24:F51,"Support")</f>
        <v>0</v>
      </c>
      <c r="V33" s="81">
        <f>COUNTIF(G24:G51,"Support")</f>
        <v>8</v>
      </c>
      <c r="W33" s="81">
        <f>COUNTIF(H24:H51,"Support")</f>
        <v>3</v>
      </c>
      <c r="X33" s="81">
        <f>COUNTIF(I24:I51,"Support")</f>
        <v>3</v>
      </c>
      <c r="Y33" s="104"/>
      <c r="Z33" s="81">
        <f>COUNTIF(D24:D51,"Support")</f>
        <v>1</v>
      </c>
      <c r="AA33" s="136"/>
      <c r="AB33" s="136"/>
      <c r="AC33" s="136"/>
      <c r="AD33" s="136"/>
      <c r="AE33" s="136"/>
    </row>
    <row r="34" spans="1:31" s="1" customFormat="1" x14ac:dyDescent="0.35">
      <c r="A34" s="54">
        <v>45323</v>
      </c>
      <c r="B34" s="49" t="s">
        <v>44</v>
      </c>
      <c r="C34" s="6"/>
      <c r="D34" s="168"/>
      <c r="E34" s="28" t="s">
        <v>76</v>
      </c>
      <c r="F34" s="153" t="s">
        <v>72</v>
      </c>
      <c r="G34" s="30" t="s">
        <v>24</v>
      </c>
      <c r="H34" s="271" t="s">
        <v>12</v>
      </c>
      <c r="I34" s="143"/>
      <c r="J34" s="123"/>
      <c r="K34" s="38" t="s">
        <v>7</v>
      </c>
      <c r="L34" s="39" t="s">
        <v>6</v>
      </c>
      <c r="M34" s="84"/>
      <c r="N34" s="21"/>
      <c r="O34" s="29" t="s">
        <v>53</v>
      </c>
      <c r="P34" s="136"/>
      <c r="Q34" s="136"/>
      <c r="R34" s="234" t="s">
        <v>25</v>
      </c>
      <c r="S34" s="235"/>
      <c r="T34" s="82">
        <f>COUNTIF(E24:E51,"CST")</f>
        <v>3</v>
      </c>
      <c r="U34" s="82">
        <f>COUNTIF(F24:F51,"CST")</f>
        <v>1</v>
      </c>
      <c r="V34" s="82">
        <f>COUNTIF(G24:G51,"CST")</f>
        <v>3</v>
      </c>
      <c r="W34" s="82">
        <f>COUNTIF(H24:I51,"CST")</f>
        <v>4</v>
      </c>
      <c r="X34" s="82">
        <f>COUNTIF(I24:I51,"CST")</f>
        <v>2</v>
      </c>
      <c r="Y34" s="104"/>
      <c r="Z34" s="82">
        <f>COUNTIF(D24:D51,"CST")</f>
        <v>1</v>
      </c>
      <c r="AA34" s="136"/>
      <c r="AB34" s="136"/>
      <c r="AC34" s="136"/>
      <c r="AD34" s="136"/>
      <c r="AE34" s="136"/>
    </row>
    <row r="35" spans="1:31" s="1" customFormat="1" x14ac:dyDescent="0.35">
      <c r="A35" s="54">
        <v>45324</v>
      </c>
      <c r="B35" s="49" t="s">
        <v>31</v>
      </c>
      <c r="C35" s="6"/>
      <c r="D35" s="168"/>
      <c r="E35" s="28" t="s">
        <v>26</v>
      </c>
      <c r="F35" s="153" t="s">
        <v>26</v>
      </c>
      <c r="G35" s="30" t="s">
        <v>25</v>
      </c>
      <c r="H35" s="111" t="s">
        <v>24</v>
      </c>
      <c r="I35" s="143"/>
      <c r="J35" s="123"/>
      <c r="K35" s="38" t="s">
        <v>8</v>
      </c>
      <c r="L35" s="39" t="s">
        <v>7</v>
      </c>
      <c r="M35" s="84" t="s">
        <v>7</v>
      </c>
      <c r="N35" s="21"/>
      <c r="O35" s="29" t="s">
        <v>55</v>
      </c>
      <c r="P35" s="136"/>
      <c r="Q35" s="136"/>
      <c r="R35" s="234" t="s">
        <v>19</v>
      </c>
      <c r="S35" s="235"/>
      <c r="T35" s="82">
        <f>COUNTIF(E24:E51,"PH")</f>
        <v>0</v>
      </c>
      <c r="U35" s="82">
        <f>COUNTIF(F24:F51,"PH")</f>
        <v>1</v>
      </c>
      <c r="V35" s="82">
        <f>COUNTIF(G24:G51,"PH")</f>
        <v>0</v>
      </c>
      <c r="W35" s="82">
        <f>COUNTIF(H24:H51,"PH")</f>
        <v>0</v>
      </c>
      <c r="X35" s="82">
        <f>COUNTIF(I24:I51,"PH")</f>
        <v>0</v>
      </c>
      <c r="Y35" s="104"/>
      <c r="Z35" s="82">
        <f>COUNTIF(D24:D51,"PH")</f>
        <v>0</v>
      </c>
      <c r="AA35" s="136"/>
      <c r="AB35" s="136"/>
      <c r="AC35" s="136"/>
      <c r="AD35" s="136"/>
      <c r="AE35" s="136"/>
    </row>
    <row r="36" spans="1:31" s="1" customFormat="1" x14ac:dyDescent="0.35">
      <c r="A36" s="54">
        <v>45325</v>
      </c>
      <c r="B36" s="49" t="s">
        <v>33</v>
      </c>
      <c r="C36" s="6"/>
      <c r="D36" s="168"/>
      <c r="E36" s="28"/>
      <c r="F36" s="153"/>
      <c r="G36" s="30"/>
      <c r="H36" s="111" t="s">
        <v>24</v>
      </c>
      <c r="I36" s="143"/>
      <c r="J36" s="123"/>
      <c r="K36" s="38" t="s">
        <v>8</v>
      </c>
      <c r="L36" s="39"/>
      <c r="M36" s="84" t="s">
        <v>6</v>
      </c>
      <c r="N36" s="21"/>
      <c r="O36" s="29" t="s">
        <v>55</v>
      </c>
      <c r="P36" s="136"/>
      <c r="Q36" s="136"/>
      <c r="R36" s="234" t="s">
        <v>3</v>
      </c>
      <c r="S36" s="235"/>
      <c r="T36" s="82">
        <f>COUNTIF(E24:E51,"QCH")</f>
        <v>0</v>
      </c>
      <c r="U36" s="82">
        <f>COUNTIF(F24:F51,"QCH")</f>
        <v>0</v>
      </c>
      <c r="V36" s="82">
        <f>COUNTIF(G24:G51,"QCH")</f>
        <v>0</v>
      </c>
      <c r="W36" s="82">
        <f>COUNTIF(H24:H51,"QCH")</f>
        <v>0</v>
      </c>
      <c r="X36" s="82">
        <f>COUNTIF(I24:I51,"QCH")</f>
        <v>0</v>
      </c>
      <c r="Y36" s="104"/>
      <c r="Z36" s="82">
        <f>COUNTIF(D24:D51,"QCH")</f>
        <v>0</v>
      </c>
      <c r="AA36" s="136"/>
      <c r="AB36" s="136"/>
      <c r="AC36" s="136"/>
      <c r="AD36" s="136"/>
      <c r="AE36" s="136"/>
    </row>
    <row r="37" spans="1:31" s="1" customFormat="1" x14ac:dyDescent="0.35">
      <c r="A37" s="55">
        <v>45326</v>
      </c>
      <c r="B37" s="51" t="s">
        <v>35</v>
      </c>
      <c r="C37" s="7"/>
      <c r="D37" s="169"/>
      <c r="E37" s="32"/>
      <c r="F37" s="154"/>
      <c r="G37" s="34"/>
      <c r="H37" s="113" t="s">
        <v>24</v>
      </c>
      <c r="I37" s="162"/>
      <c r="J37" s="124"/>
      <c r="K37" s="40" t="s">
        <v>8</v>
      </c>
      <c r="L37" s="41"/>
      <c r="M37" s="85" t="s">
        <v>6</v>
      </c>
      <c r="N37" s="21"/>
      <c r="O37" s="33" t="s">
        <v>55</v>
      </c>
      <c r="P37" s="136"/>
      <c r="Q37" s="136"/>
      <c r="R37" s="234" t="s">
        <v>17</v>
      </c>
      <c r="S37" s="235"/>
      <c r="T37" s="82">
        <f>COUNTIF(E24:E51,"PH 1st")</f>
        <v>0</v>
      </c>
      <c r="U37" s="82">
        <f>COUNTIF(F24:F51,"PH 1st")</f>
        <v>0</v>
      </c>
      <c r="V37" s="82">
        <f>COUNTIF(G24:G51,"PH 1st")</f>
        <v>1</v>
      </c>
      <c r="W37" s="82">
        <f>COUNTIF(H24:H51,"PH 1st")</f>
        <v>0</v>
      </c>
      <c r="X37" s="82">
        <f>COUNTIF(I24:I51,"PH 1st")</f>
        <v>0</v>
      </c>
      <c r="Y37" s="104"/>
      <c r="Z37" s="82">
        <f>COUNTIF(D24:D51,"PH 1st")</f>
        <v>0</v>
      </c>
      <c r="AA37" s="136"/>
      <c r="AB37" s="136"/>
      <c r="AC37" s="136"/>
      <c r="AD37" s="136"/>
      <c r="AE37" s="136"/>
    </row>
    <row r="38" spans="1:31" s="1" customFormat="1" x14ac:dyDescent="0.35">
      <c r="A38" s="175">
        <v>45327</v>
      </c>
      <c r="B38" s="45" t="s">
        <v>15</v>
      </c>
      <c r="C38" s="8"/>
      <c r="D38" s="269" t="s">
        <v>24</v>
      </c>
      <c r="E38" s="24" t="s">
        <v>12</v>
      </c>
      <c r="F38" s="156"/>
      <c r="G38" s="26" t="s">
        <v>26</v>
      </c>
      <c r="H38" s="112" t="s">
        <v>25</v>
      </c>
      <c r="I38" s="143"/>
      <c r="J38" s="118">
        <v>3</v>
      </c>
      <c r="K38" s="36" t="s">
        <v>36</v>
      </c>
      <c r="L38" s="37" t="s">
        <v>5</v>
      </c>
      <c r="M38" s="83" t="s">
        <v>5</v>
      </c>
      <c r="N38" s="21"/>
      <c r="O38" s="25" t="s">
        <v>55</v>
      </c>
      <c r="P38" s="136"/>
      <c r="Q38" s="136"/>
      <c r="R38" s="236" t="s">
        <v>40</v>
      </c>
      <c r="S38" s="237"/>
      <c r="T38" s="100">
        <f>COUNTIFS(K24:K27,"Lister")+COUNTIFS(K31:K34,"Lister")+COUNTIFS(K38:K41,"Lister")+COUNTIFS(K45:K48,"Lister")</f>
        <v>2</v>
      </c>
      <c r="U38" s="100">
        <f>+COUNTIFS(K24:K27,"Prager")+COUNTIFS(K31:K34,"Prager")+COUNTIFS(K38:K41,"Prager")+COUNTIFS(K45:K48,"Prager")</f>
        <v>4</v>
      </c>
      <c r="V38" s="100">
        <f>COUNTIFS(K24:K27,"Stanley")+COUNTIFS(K31:K34,"Stanley")+COUNTIFS(K38:K41,"Stanley")+COUNTIFS(K45:K48,"Stanley")</f>
        <v>4</v>
      </c>
      <c r="W38" s="100">
        <f>COUNTIFS(K24:K27,"Farrell")+COUNTIFS(K31:K34,"Farrell")+COUNTIFS(K38:K41,"Farrell")+COUNTIFS(K45:K48,"Farrell")</f>
        <v>2</v>
      </c>
      <c r="X38" s="100">
        <f>COUNTIFS(K24:K27,"McSharry")+COUNTIFS(K31:K34,"McSHarry")+COUNTIFS(K38:K41,"McSharry")+COUNTIFS(K45:K48,"McSharry")</f>
        <v>2</v>
      </c>
      <c r="Y38" s="104"/>
      <c r="Z38" s="192">
        <f>COUNTIFS(K24:K27,"O'Donoghue")+COUNTIFS(K31:K34,"O'Donoghue")+COUNTIFS(K38:K41,"O'Donoghue")+COUNTIFS(K45:K48,"O'Donoghue")</f>
        <v>2</v>
      </c>
      <c r="AA38" s="136"/>
      <c r="AB38" s="136"/>
      <c r="AC38" s="136"/>
      <c r="AD38" s="136"/>
      <c r="AE38" s="136"/>
    </row>
    <row r="39" spans="1:31" s="1" customFormat="1" x14ac:dyDescent="0.35">
      <c r="A39" s="54">
        <v>45328</v>
      </c>
      <c r="B39" s="46" t="s">
        <v>41</v>
      </c>
      <c r="C39" s="6"/>
      <c r="D39" s="182" t="s">
        <v>24</v>
      </c>
      <c r="E39" s="28" t="s">
        <v>25</v>
      </c>
      <c r="F39" s="157"/>
      <c r="G39" s="30" t="s">
        <v>12</v>
      </c>
      <c r="H39" s="111" t="s">
        <v>26</v>
      </c>
      <c r="I39" s="143"/>
      <c r="J39" s="119"/>
      <c r="K39" s="38" t="s">
        <v>36</v>
      </c>
      <c r="L39" s="39" t="s">
        <v>7</v>
      </c>
      <c r="M39" s="84" t="s">
        <v>7</v>
      </c>
      <c r="N39" s="21"/>
      <c r="O39" s="29" t="s">
        <v>53</v>
      </c>
      <c r="P39" s="136"/>
      <c r="Q39" s="136"/>
      <c r="R39" s="236" t="s">
        <v>42</v>
      </c>
      <c r="S39" s="237"/>
      <c r="T39" s="100">
        <f>COUNTIFS(K28:K30,"Lister")+COUNTIFS(K35:K37,"Lister")+COUNTIFS(K42:K44,"Lister")+COUNTIFS(K49:K51,"Lister")</f>
        <v>3</v>
      </c>
      <c r="U39" s="100">
        <f>+COUNTIFS(K35:K37,"Prager")+COUNTIFS(K28:K30,"Prager")+COUNTIFS(K42:K44,"Prager")+COUNTIFS(K49:K51,"Prager")</f>
        <v>0</v>
      </c>
      <c r="V39" s="100">
        <f>COUNTIFS(K28:K30,"Stanley")+COUNTIFS(K35:K37,"Stanley")+COUNTIFS(K42:K44,"Stanley")+COUNTIFS(K49:K51,"Stanley")</f>
        <v>3</v>
      </c>
      <c r="W39" s="100">
        <f>COUNTIFS(K28:K30,"Farrell")+COUNTIFS(K35:K37,"Farrell")+COUNTIFS(K42:K44,"Farrell")+COUNTIFS(K49:K51,"Farrell")</f>
        <v>3</v>
      </c>
      <c r="X39" s="100">
        <f>COUNTIFS(K28:K30,"McSharry")+COUNTIFS(K35:K37,"McSharry")+COUNTIFS(K42:K44,"McSharry")+COUNTIFS(K49:K51,"McSharry")</f>
        <v>3</v>
      </c>
      <c r="Y39" s="104"/>
      <c r="Z39" s="100">
        <f>COUNTIFS(K28:K30,"O'Donoghue")+COUNTIFS(K35:K37,"O'Donoghue")+COUNTIFS(K42:K44,"O'Donoghue")+COUNTIFS(K49:K51,"O'Donoghue")</f>
        <v>0</v>
      </c>
      <c r="AA39" s="136"/>
      <c r="AB39" s="136"/>
      <c r="AC39" s="136"/>
      <c r="AD39" s="136"/>
      <c r="AE39" s="136"/>
    </row>
    <row r="40" spans="1:31" s="1" customFormat="1" x14ac:dyDescent="0.35">
      <c r="A40" s="54">
        <v>45329</v>
      </c>
      <c r="B40" s="46" t="s">
        <v>29</v>
      </c>
      <c r="C40" s="6"/>
      <c r="D40" s="182" t="s">
        <v>25</v>
      </c>
      <c r="E40" s="28" t="s">
        <v>25</v>
      </c>
      <c r="F40" s="157"/>
      <c r="G40" s="30" t="s">
        <v>12</v>
      </c>
      <c r="H40" s="111" t="s">
        <v>24</v>
      </c>
      <c r="I40" s="143"/>
      <c r="J40" s="119"/>
      <c r="K40" s="38" t="s">
        <v>8</v>
      </c>
      <c r="L40" s="39" t="s">
        <v>7</v>
      </c>
      <c r="M40" s="84" t="s">
        <v>5</v>
      </c>
      <c r="N40" s="21"/>
      <c r="O40" s="29" t="s">
        <v>53</v>
      </c>
      <c r="P40" s="136"/>
      <c r="Q40" s="136"/>
      <c r="R40" s="238" t="s">
        <v>43</v>
      </c>
      <c r="S40" s="239"/>
      <c r="T40" s="101">
        <f>COUNTIFS(M24:M27,"Lister")+COUNTIFS(M31:M34,"Lister")+COUNTIFS(M38:M41,"Lister")+COUNTIFS(M45:M48,"Lister")</f>
        <v>2</v>
      </c>
      <c r="U40" s="101">
        <f>COUNTIFS(M24:M27,"Prager")+COUNTIFS(M31:M34,"Prager")+COUNTIFS(M38:M41,"Prager")+COUNTIFS(M45:M48,"Prager")</f>
        <v>0</v>
      </c>
      <c r="V40" s="101">
        <f>COUNTIFS(M24:M27,"Stanley")+COUNTIFS(M31:M34,"Stanley")+COUNTIFS(M38:M41,"Stanley")+COUNTIFS(M45:M48,"Stanley")</f>
        <v>2</v>
      </c>
      <c r="W40" s="101">
        <f>COUNTIFS(M24:M27,"Farrell")+COUNTIFS(M31:M34,"Farrell")+COUNTIFS(M38:M41,"Farrell")+COUNTIFS(M45:M48,"Farrell")</f>
        <v>0</v>
      </c>
      <c r="X40" s="101">
        <f>COUNTIFS(M24:M27,"McSharry")+COUNTIFS(M31:M34,"McSharry")+COUNTIFS(M38:M41,"McSharry")+COUNTIFS(M45:M48,"McSharry")</f>
        <v>0</v>
      </c>
      <c r="Y40" s="104"/>
      <c r="Z40" s="101"/>
      <c r="AA40" s="136"/>
      <c r="AB40" s="136"/>
      <c r="AC40" s="136"/>
      <c r="AD40" s="136"/>
      <c r="AE40" s="136"/>
    </row>
    <row r="41" spans="1:31" s="1" customFormat="1" x14ac:dyDescent="0.35">
      <c r="A41" s="54">
        <v>45330</v>
      </c>
      <c r="B41" s="46" t="s">
        <v>44</v>
      </c>
      <c r="C41" s="6"/>
      <c r="D41" s="182" t="s">
        <v>12</v>
      </c>
      <c r="E41" s="28" t="s">
        <v>26</v>
      </c>
      <c r="F41" s="157"/>
      <c r="G41" s="30" t="s">
        <v>25</v>
      </c>
      <c r="H41" s="111" t="s">
        <v>24</v>
      </c>
      <c r="I41" s="143"/>
      <c r="J41" s="119"/>
      <c r="K41" s="38" t="s">
        <v>8</v>
      </c>
      <c r="L41" s="39" t="s">
        <v>36</v>
      </c>
      <c r="M41" s="84" t="s">
        <v>7</v>
      </c>
      <c r="N41" s="21"/>
      <c r="O41" s="29"/>
      <c r="P41" s="136"/>
      <c r="Q41" s="136"/>
      <c r="R41" s="238" t="s">
        <v>45</v>
      </c>
      <c r="S41" s="239"/>
      <c r="T41" s="101">
        <f>COUNTIFS(M28:M30,"Lister")+COUNTIFS(M35:M37,"Lister")+COUNTIFS(M42:M44,"Lister")+COUNTIFS(M49:M51,"Lister")</f>
        <v>0</v>
      </c>
      <c r="U41" s="101">
        <f>COUNTIFS(M28:M30,"Prager")+COUNTIFS(M35:M37,"Prager")+COUNTIFS(M42:M44,"Prager")+COUNTIFS(M49:M51,"Prager")</f>
        <v>2</v>
      </c>
      <c r="V41" s="101">
        <f>COUNTIFS(M28:M30,"Stanley")+COUNTIFS(M35:M37,"Stanley")+COUNTIFS(M42:M44,"Stanley")+COUNTIFS(M49:M51,"Stanley")</f>
        <v>1</v>
      </c>
      <c r="W41" s="101">
        <f>COUNTIFS(M28:M30,"Farrell")+COUNTIFS(M35:M37,"Farrell")+COUNTIFS(M42:M44,"Farrell")+COUNTIFS(M49:M51,"Farrell")</f>
        <v>0</v>
      </c>
      <c r="X41" s="101">
        <f>COUNTIFS(M28:M30,"McSharry")+COUNTIFS(M35:M37,"McSharry")+COUNTIFS(M42:M44,"McSharry")+COUNTIFS(M49:M51,"McSharry")</f>
        <v>0</v>
      </c>
      <c r="Y41" s="104"/>
      <c r="Z41" s="101"/>
      <c r="AA41" s="136"/>
      <c r="AB41" s="136"/>
      <c r="AC41" s="136"/>
      <c r="AD41" s="136"/>
      <c r="AE41" s="136"/>
    </row>
    <row r="42" spans="1:31" s="1" customFormat="1" x14ac:dyDescent="0.35">
      <c r="A42" s="54">
        <v>45331</v>
      </c>
      <c r="B42" s="46" t="s">
        <v>31</v>
      </c>
      <c r="C42" s="6"/>
      <c r="D42" s="182" t="s">
        <v>26</v>
      </c>
      <c r="E42" s="28" t="s">
        <v>24</v>
      </c>
      <c r="F42" s="157"/>
      <c r="G42" s="30" t="s">
        <v>12</v>
      </c>
      <c r="H42" s="111" t="s">
        <v>25</v>
      </c>
      <c r="I42" s="143"/>
      <c r="J42" s="119"/>
      <c r="K42" s="38" t="s">
        <v>5</v>
      </c>
      <c r="L42" s="39" t="s">
        <v>7</v>
      </c>
      <c r="M42" s="84"/>
      <c r="N42" s="21"/>
      <c r="O42" s="29"/>
      <c r="P42" s="136"/>
      <c r="Q42" s="136"/>
      <c r="R42" s="240" t="s">
        <v>46</v>
      </c>
      <c r="S42" s="241"/>
      <c r="T42" s="102">
        <f>COUNTIFS(M28:M30,"Lister(day)")+COUNTIFS(M35:M37,"Lister(day)")+COUNTIFS(M42:M44,"Lister(day)")+COUNTIFS(M49:M51,"Lister(day)")</f>
        <v>2</v>
      </c>
      <c r="U42" s="102">
        <f>COUNTIFS(M28:M30,"Prager(day)")+COUNTIFS(M35:M37,"Prager(day)")+COUNTIFS(M42:M44,"Prager(day)")+COUNTIFS(M49:M51,"Prager(day)")</f>
        <v>0</v>
      </c>
      <c r="V42" s="102">
        <f>COUNTIFS(M28:M30,"Stanley(day)")+COUNTIFS(M35:M37,"Stanley(day)")+COUNTIFS(M42:M44,"Stanley(day)")+COUNTIFS(M49:M51,"Stanley(day)")</f>
        <v>2</v>
      </c>
      <c r="W42" s="102">
        <f>COUNTIFS(M28:M30,"Farrell(day)")+COUNTIFS(M35:M37,"Farrell(day)")+COUNTIFS(M42:M44,"Farrell(day)")+COUNTIFS(M49:M51,"Farrell(day)")</f>
        <v>0</v>
      </c>
      <c r="X42" s="102">
        <f>COUNTIFS(M28:M30,"McSharry(day)")+COUNTIFS(M35:M37,"McSharry(day)")+COUNTIFS(M42:M44,"McSharry(day)")+COUNTIFS(M49:M51,"McSharry(day)")</f>
        <v>0</v>
      </c>
      <c r="Y42" s="104"/>
      <c r="Z42" s="102"/>
      <c r="AA42" s="136"/>
      <c r="AB42" s="136"/>
      <c r="AC42" s="136"/>
      <c r="AD42" s="136"/>
      <c r="AE42" s="136"/>
    </row>
    <row r="43" spans="1:31" s="1" customFormat="1" x14ac:dyDescent="0.35">
      <c r="A43" s="54">
        <v>45332</v>
      </c>
      <c r="B43" s="46" t="s">
        <v>33</v>
      </c>
      <c r="C43" s="6"/>
      <c r="D43" s="182"/>
      <c r="E43" s="28" t="s">
        <v>24</v>
      </c>
      <c r="F43" s="157"/>
      <c r="G43" s="30"/>
      <c r="H43" s="111"/>
      <c r="I43" s="143"/>
      <c r="J43" s="119"/>
      <c r="K43" s="38" t="s">
        <v>5</v>
      </c>
      <c r="L43" s="39"/>
      <c r="M43" s="84" t="s">
        <v>125</v>
      </c>
      <c r="N43" s="21"/>
      <c r="O43" s="29"/>
      <c r="P43" s="136"/>
      <c r="Q43" s="136"/>
      <c r="R43" s="226" t="s">
        <v>47</v>
      </c>
      <c r="S43" s="227"/>
      <c r="T43" s="103">
        <f>SUM(T38:T39)</f>
        <v>5</v>
      </c>
      <c r="U43" s="103">
        <f>SUM(U38:U39)</f>
        <v>4</v>
      </c>
      <c r="V43" s="103">
        <f>SUM(V38:V39)</f>
        <v>7</v>
      </c>
      <c r="W43" s="103">
        <f>SUM(W38:W39)</f>
        <v>5</v>
      </c>
      <c r="X43" s="103">
        <f>SUM(X38:X39)</f>
        <v>5</v>
      </c>
      <c r="Y43" s="105"/>
      <c r="Z43" s="103">
        <f>SUM(Z38:Z39)</f>
        <v>2</v>
      </c>
      <c r="AA43" s="136"/>
      <c r="AB43" s="136"/>
      <c r="AC43" s="136"/>
      <c r="AD43" s="136"/>
      <c r="AE43" s="136"/>
    </row>
    <row r="44" spans="1:31" s="1" customFormat="1" x14ac:dyDescent="0.35">
      <c r="A44" s="55">
        <v>45333</v>
      </c>
      <c r="B44" s="47" t="s">
        <v>35</v>
      </c>
      <c r="C44" s="7"/>
      <c r="D44" s="183"/>
      <c r="E44" s="32" t="s">
        <v>24</v>
      </c>
      <c r="F44" s="158"/>
      <c r="G44" s="34"/>
      <c r="H44" s="113"/>
      <c r="I44" s="162"/>
      <c r="J44" s="120"/>
      <c r="K44" s="40" t="s">
        <v>5</v>
      </c>
      <c r="L44" s="41"/>
      <c r="M44" s="85" t="s">
        <v>125</v>
      </c>
      <c r="N44" s="21"/>
      <c r="O44" s="33"/>
      <c r="P44" s="136"/>
      <c r="Q44" s="136"/>
      <c r="R44" s="222" t="s">
        <v>48</v>
      </c>
      <c r="S44" s="223"/>
      <c r="T44" s="128">
        <f>SUM(T40:T42)</f>
        <v>4</v>
      </c>
      <c r="U44" s="128">
        <f>SUM(U40:U42)</f>
        <v>2</v>
      </c>
      <c r="V44" s="128">
        <f>SUM(V40:V42)</f>
        <v>5</v>
      </c>
      <c r="W44" s="128">
        <f>SUM(W40:W42)</f>
        <v>0</v>
      </c>
      <c r="X44" s="128">
        <f>SUM(X40:X42)</f>
        <v>0</v>
      </c>
      <c r="Y44" s="129"/>
      <c r="Z44" s="128">
        <f>SUM(Z40:Z42)</f>
        <v>0</v>
      </c>
      <c r="AA44" s="136"/>
      <c r="AB44" s="136"/>
      <c r="AC44" s="136"/>
      <c r="AD44" s="136"/>
      <c r="AE44" s="136"/>
    </row>
    <row r="45" spans="1:31" s="1" customFormat="1" x14ac:dyDescent="0.35">
      <c r="A45" s="53">
        <v>45334</v>
      </c>
      <c r="B45" s="45" t="s">
        <v>15</v>
      </c>
      <c r="C45" s="8"/>
      <c r="D45" s="167" t="s">
        <v>123</v>
      </c>
      <c r="E45" s="24" t="s">
        <v>25</v>
      </c>
      <c r="F45" s="152" t="s">
        <v>32</v>
      </c>
      <c r="G45" s="26" t="s">
        <v>24</v>
      </c>
      <c r="H45" s="159"/>
      <c r="I45" s="163" t="s">
        <v>12</v>
      </c>
      <c r="J45" s="118">
        <v>4</v>
      </c>
      <c r="K45" s="36" t="s">
        <v>7</v>
      </c>
      <c r="L45" s="37" t="s">
        <v>9</v>
      </c>
      <c r="M45" s="83"/>
      <c r="N45" s="21"/>
      <c r="O45" s="25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</row>
    <row r="46" spans="1:31" s="1" customFormat="1" x14ac:dyDescent="0.35">
      <c r="A46" s="54">
        <v>45335</v>
      </c>
      <c r="B46" s="46" t="s">
        <v>41</v>
      </c>
      <c r="C46" s="6"/>
      <c r="D46" s="167" t="s">
        <v>123</v>
      </c>
      <c r="E46" s="28" t="s">
        <v>26</v>
      </c>
      <c r="F46" s="152" t="s">
        <v>32</v>
      </c>
      <c r="G46" s="30" t="s">
        <v>24</v>
      </c>
      <c r="H46" s="160"/>
      <c r="I46" s="164" t="s">
        <v>12</v>
      </c>
      <c r="J46" s="119"/>
      <c r="K46" s="38" t="s">
        <v>7</v>
      </c>
      <c r="L46" s="39" t="s">
        <v>9</v>
      </c>
      <c r="M46" s="84"/>
      <c r="N46" s="21"/>
      <c r="O46" s="29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</row>
    <row r="47" spans="1:31" s="1" customFormat="1" x14ac:dyDescent="0.35">
      <c r="A47" s="54">
        <v>45336</v>
      </c>
      <c r="B47" s="46" t="s">
        <v>29</v>
      </c>
      <c r="C47" s="6" t="s">
        <v>156</v>
      </c>
      <c r="D47" s="167" t="s">
        <v>123</v>
      </c>
      <c r="E47" s="28" t="s">
        <v>24</v>
      </c>
      <c r="F47" s="152" t="s">
        <v>32</v>
      </c>
      <c r="G47" s="30" t="s">
        <v>12</v>
      </c>
      <c r="H47" s="160"/>
      <c r="I47" s="164" t="s">
        <v>25</v>
      </c>
      <c r="J47" s="119"/>
      <c r="K47" s="38" t="s">
        <v>5</v>
      </c>
      <c r="L47" s="39" t="s">
        <v>7</v>
      </c>
      <c r="M47" s="84"/>
      <c r="N47" s="21"/>
      <c r="O47" s="29" t="s">
        <v>60</v>
      </c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</row>
    <row r="48" spans="1:31" s="1" customFormat="1" x14ac:dyDescent="0.35">
      <c r="A48" s="54">
        <v>45337</v>
      </c>
      <c r="B48" s="46" t="s">
        <v>44</v>
      </c>
      <c r="C48" s="6"/>
      <c r="D48" s="167" t="s">
        <v>123</v>
      </c>
      <c r="E48" s="28" t="s">
        <v>24</v>
      </c>
      <c r="F48" s="152" t="s">
        <v>32</v>
      </c>
      <c r="G48" s="30" t="s">
        <v>12</v>
      </c>
      <c r="H48" s="160"/>
      <c r="I48" s="164" t="s">
        <v>26</v>
      </c>
      <c r="J48" s="119"/>
      <c r="K48" s="38" t="s">
        <v>5</v>
      </c>
      <c r="L48" s="39" t="s">
        <v>7</v>
      </c>
      <c r="M48" s="84"/>
      <c r="N48" s="21"/>
      <c r="O48" s="29" t="s">
        <v>60</v>
      </c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</row>
    <row r="49" spans="1:31" s="1" customFormat="1" x14ac:dyDescent="0.35">
      <c r="A49" s="54">
        <v>45338</v>
      </c>
      <c r="B49" s="46" t="s">
        <v>31</v>
      </c>
      <c r="C49" s="6"/>
      <c r="D49" s="167" t="s">
        <v>123</v>
      </c>
      <c r="E49" s="28" t="s">
        <v>12</v>
      </c>
      <c r="F49" s="152" t="s">
        <v>32</v>
      </c>
      <c r="G49" s="30" t="s">
        <v>26</v>
      </c>
      <c r="H49" s="160"/>
      <c r="I49" s="164" t="s">
        <v>24</v>
      </c>
      <c r="J49" s="119"/>
      <c r="K49" s="38" t="s">
        <v>9</v>
      </c>
      <c r="L49" s="39" t="s">
        <v>5</v>
      </c>
      <c r="M49" s="84"/>
      <c r="N49" s="21"/>
      <c r="O49" s="29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</row>
    <row r="50" spans="1:31" s="1" customFormat="1" x14ac:dyDescent="0.35">
      <c r="A50" s="54">
        <v>45339</v>
      </c>
      <c r="B50" s="46" t="s">
        <v>33</v>
      </c>
      <c r="C50" s="6"/>
      <c r="D50" s="168"/>
      <c r="E50" s="28"/>
      <c r="F50" s="152" t="s">
        <v>32</v>
      </c>
      <c r="G50" s="30"/>
      <c r="H50" s="160"/>
      <c r="I50" s="164" t="s">
        <v>24</v>
      </c>
      <c r="J50" s="119"/>
      <c r="K50" s="38" t="s">
        <v>9</v>
      </c>
      <c r="L50" s="39"/>
      <c r="M50" s="84" t="s">
        <v>126</v>
      </c>
      <c r="N50" s="21"/>
      <c r="O50" s="29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</row>
    <row r="51" spans="1:31" s="1" customFormat="1" x14ac:dyDescent="0.35">
      <c r="A51" s="55">
        <v>45340</v>
      </c>
      <c r="B51" s="47" t="s">
        <v>35</v>
      </c>
      <c r="C51" s="7"/>
      <c r="D51" s="169"/>
      <c r="E51" s="32"/>
      <c r="F51" s="152" t="s">
        <v>32</v>
      </c>
      <c r="G51" s="34"/>
      <c r="H51" s="161"/>
      <c r="I51" s="165" t="s">
        <v>24</v>
      </c>
      <c r="J51" s="120"/>
      <c r="K51" s="40" t="s">
        <v>9</v>
      </c>
      <c r="L51" s="41"/>
      <c r="M51" s="85" t="s">
        <v>126</v>
      </c>
      <c r="N51" s="21"/>
      <c r="O51" s="33"/>
      <c r="P51" s="136"/>
      <c r="Q51" s="136"/>
      <c r="R51" s="138"/>
      <c r="S51" s="138"/>
      <c r="T51" s="138"/>
      <c r="U51" s="138"/>
      <c r="V51" s="138"/>
      <c r="W51" s="138"/>
      <c r="X51" s="138"/>
      <c r="Y51" s="138"/>
      <c r="Z51" s="138"/>
      <c r="AA51" s="136"/>
      <c r="AB51" s="136"/>
      <c r="AC51" s="136"/>
      <c r="AD51" s="136"/>
      <c r="AE51" s="136"/>
    </row>
    <row r="52" spans="1:31" s="1" customFormat="1" x14ac:dyDescent="0.35">
      <c r="A52" s="175">
        <v>45341</v>
      </c>
      <c r="B52" s="48" t="s">
        <v>15</v>
      </c>
      <c r="C52" s="8"/>
      <c r="D52" s="167"/>
      <c r="E52" s="24"/>
      <c r="F52" s="152" t="s">
        <v>32</v>
      </c>
      <c r="G52" s="26"/>
      <c r="H52" s="159"/>
      <c r="I52" s="163" t="s">
        <v>25</v>
      </c>
      <c r="J52" s="122">
        <v>1</v>
      </c>
      <c r="K52" s="36"/>
      <c r="L52" s="37"/>
      <c r="M52" s="83"/>
      <c r="N52" s="21"/>
      <c r="O52" s="25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</row>
    <row r="53" spans="1:31" s="1" customFormat="1" x14ac:dyDescent="0.35">
      <c r="A53" s="54">
        <v>45342</v>
      </c>
      <c r="B53" s="49" t="s">
        <v>41</v>
      </c>
      <c r="C53" s="6"/>
      <c r="D53" s="168"/>
      <c r="E53" s="28"/>
      <c r="F53" s="152" t="s">
        <v>32</v>
      </c>
      <c r="G53" s="30"/>
      <c r="H53" s="160"/>
      <c r="I53" s="164"/>
      <c r="J53" s="123"/>
      <c r="K53" s="38"/>
      <c r="L53" s="39"/>
      <c r="M53" s="84"/>
      <c r="N53" s="21"/>
      <c r="O53" s="2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</row>
    <row r="54" spans="1:31" s="1" customFormat="1" x14ac:dyDescent="0.35">
      <c r="A54" s="54">
        <v>45343</v>
      </c>
      <c r="B54" s="49" t="s">
        <v>29</v>
      </c>
      <c r="C54" s="6"/>
      <c r="D54" s="168"/>
      <c r="E54" s="28"/>
      <c r="F54" s="152" t="s">
        <v>32</v>
      </c>
      <c r="G54" s="30"/>
      <c r="H54" s="160"/>
      <c r="I54" s="164"/>
      <c r="J54" s="123"/>
      <c r="K54" s="38"/>
      <c r="L54" s="39"/>
      <c r="M54" s="84"/>
      <c r="N54" s="21"/>
      <c r="O54" s="2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</row>
    <row r="55" spans="1:31" s="1" customFormat="1" x14ac:dyDescent="0.35">
      <c r="A55" s="54">
        <v>45344</v>
      </c>
      <c r="B55" s="50" t="s">
        <v>44</v>
      </c>
      <c r="C55" s="6"/>
      <c r="D55" s="168"/>
      <c r="E55" s="28"/>
      <c r="F55" s="152" t="s">
        <v>32</v>
      </c>
      <c r="G55" s="30"/>
      <c r="H55" s="160"/>
      <c r="I55" s="164"/>
      <c r="J55" s="123"/>
      <c r="K55" s="38"/>
      <c r="L55" s="39"/>
      <c r="M55" s="84"/>
      <c r="N55" s="21"/>
      <c r="O55" s="2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</row>
    <row r="56" spans="1:31" s="1" customFormat="1" x14ac:dyDescent="0.35">
      <c r="A56" s="54">
        <v>45345</v>
      </c>
      <c r="B56" s="49" t="s">
        <v>31</v>
      </c>
      <c r="C56" s="6"/>
      <c r="D56" s="168"/>
      <c r="E56" s="28"/>
      <c r="F56" s="152" t="s">
        <v>32</v>
      </c>
      <c r="G56" s="30" t="s">
        <v>24</v>
      </c>
      <c r="H56" s="160"/>
      <c r="I56" s="164"/>
      <c r="J56" s="123"/>
      <c r="K56" s="38"/>
      <c r="L56" s="39"/>
      <c r="M56" s="84"/>
      <c r="N56" s="21"/>
      <c r="O56" s="2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</row>
    <row r="57" spans="1:31" s="1" customFormat="1" x14ac:dyDescent="0.35">
      <c r="A57" s="54">
        <v>45346</v>
      </c>
      <c r="B57" s="49" t="s">
        <v>33</v>
      </c>
      <c r="C57" s="6"/>
      <c r="D57" s="168"/>
      <c r="E57" s="28"/>
      <c r="F57" s="152" t="s">
        <v>32</v>
      </c>
      <c r="G57" s="30" t="s">
        <v>24</v>
      </c>
      <c r="H57" s="160"/>
      <c r="I57" s="164" t="s">
        <v>151</v>
      </c>
      <c r="J57" s="123"/>
      <c r="K57" s="38"/>
      <c r="L57" s="39"/>
      <c r="M57" s="84"/>
      <c r="N57" s="21"/>
      <c r="O57" s="2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</row>
    <row r="58" spans="1:31" s="1" customFormat="1" x14ac:dyDescent="0.35">
      <c r="A58" s="55">
        <v>45347</v>
      </c>
      <c r="B58" s="51" t="s">
        <v>35</v>
      </c>
      <c r="C58" s="7"/>
      <c r="D58" s="169"/>
      <c r="E58" s="32"/>
      <c r="F58" s="152" t="s">
        <v>32</v>
      </c>
      <c r="G58" s="34" t="s">
        <v>24</v>
      </c>
      <c r="H58" s="161"/>
      <c r="I58" s="165"/>
      <c r="J58" s="124"/>
      <c r="K58" s="40"/>
      <c r="L58" s="41"/>
      <c r="M58" s="85"/>
      <c r="N58" s="21"/>
      <c r="O58" s="33"/>
      <c r="P58" s="139"/>
      <c r="Q58" s="139"/>
      <c r="R58" s="140"/>
      <c r="S58" s="140"/>
      <c r="T58" s="140"/>
      <c r="U58" s="140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</row>
    <row r="59" spans="1:31" s="1" customFormat="1" x14ac:dyDescent="0.35">
      <c r="A59" s="53">
        <v>45348</v>
      </c>
      <c r="B59" s="48" t="s">
        <v>15</v>
      </c>
      <c r="C59" s="8"/>
      <c r="D59" s="167"/>
      <c r="E59" s="24"/>
      <c r="F59" s="193"/>
      <c r="G59" s="26"/>
      <c r="H59" s="112"/>
      <c r="I59" s="184"/>
      <c r="J59" s="122">
        <v>2</v>
      </c>
      <c r="K59" s="36"/>
      <c r="L59" s="37"/>
      <c r="M59" s="83"/>
      <c r="N59" s="21"/>
      <c r="O59" s="25"/>
      <c r="P59" s="139"/>
      <c r="Q59" s="139"/>
      <c r="R59" s="242" t="s">
        <v>63</v>
      </c>
      <c r="S59" s="243"/>
      <c r="T59" s="243"/>
      <c r="U59" s="244"/>
      <c r="V59" s="140"/>
      <c r="W59" s="140"/>
      <c r="X59" s="140"/>
      <c r="Y59" s="140"/>
      <c r="Z59" s="140"/>
      <c r="AA59" s="139"/>
      <c r="AB59" s="139"/>
      <c r="AC59" s="139"/>
      <c r="AD59" s="139"/>
      <c r="AE59" s="139"/>
    </row>
    <row r="60" spans="1:31" s="1" customFormat="1" x14ac:dyDescent="0.35">
      <c r="A60" s="54">
        <v>45349</v>
      </c>
      <c r="B60" s="49" t="s">
        <v>41</v>
      </c>
      <c r="C60" s="6"/>
      <c r="D60" s="168"/>
      <c r="E60" s="28"/>
      <c r="F60" s="194"/>
      <c r="G60" s="30"/>
      <c r="H60" s="111"/>
      <c r="I60" s="184"/>
      <c r="J60" s="123"/>
      <c r="K60" s="38"/>
      <c r="L60" s="39"/>
      <c r="M60" s="84"/>
      <c r="N60" s="21"/>
      <c r="O60" s="29"/>
      <c r="P60" s="139"/>
      <c r="Q60" s="139"/>
      <c r="R60" s="245" t="s">
        <v>27</v>
      </c>
      <c r="S60" s="246"/>
      <c r="T60" s="78" t="s">
        <v>5</v>
      </c>
      <c r="U60" s="78" t="s">
        <v>6</v>
      </c>
      <c r="V60" s="133" t="s">
        <v>7</v>
      </c>
      <c r="W60" s="135" t="s">
        <v>8</v>
      </c>
      <c r="X60" s="133" t="s">
        <v>9</v>
      </c>
      <c r="Y60" s="132"/>
      <c r="Z60" s="133" t="s">
        <v>36</v>
      </c>
      <c r="AA60" s="139"/>
      <c r="AB60" s="139"/>
      <c r="AC60" s="139"/>
      <c r="AD60" s="139"/>
      <c r="AE60" s="139"/>
    </row>
    <row r="61" spans="1:31" s="1" customFormat="1" x14ac:dyDescent="0.35">
      <c r="A61" s="54">
        <v>45350</v>
      </c>
      <c r="B61" s="49" t="s">
        <v>29</v>
      </c>
      <c r="C61" s="6"/>
      <c r="D61" s="168"/>
      <c r="E61" s="28"/>
      <c r="F61" s="194"/>
      <c r="G61" s="30"/>
      <c r="H61" s="111"/>
      <c r="I61" s="184"/>
      <c r="J61" s="123"/>
      <c r="K61" s="38"/>
      <c r="L61" s="39"/>
      <c r="M61" s="84"/>
      <c r="N61" s="21"/>
      <c r="O61" s="29"/>
      <c r="P61" s="139"/>
      <c r="Q61" s="139"/>
      <c r="R61" s="247" t="s">
        <v>12</v>
      </c>
      <c r="S61" s="248"/>
      <c r="T61" s="81">
        <f>COUNTIF(E52:E79,"Support")</f>
        <v>0</v>
      </c>
      <c r="U61" s="81">
        <f>COUNTIF(F52:F79,"Support")</f>
        <v>0</v>
      </c>
      <c r="V61" s="81">
        <f>COUNTIF(G52:G79,"Support")</f>
        <v>1</v>
      </c>
      <c r="W61" s="81">
        <f>COUNTIF(H52:H79,"Support")</f>
        <v>0</v>
      </c>
      <c r="X61" s="81">
        <f>COUNTIF(I52:I79,"Support")</f>
        <v>0</v>
      </c>
      <c r="Y61" s="104"/>
      <c r="Z61" s="81">
        <f>COUNTIF(D52:D79,"Support")</f>
        <v>0</v>
      </c>
      <c r="AA61" s="139"/>
      <c r="AB61" s="139"/>
      <c r="AC61" s="139"/>
      <c r="AD61" s="139"/>
      <c r="AE61" s="139"/>
    </row>
    <row r="62" spans="1:31" s="1" customFormat="1" x14ac:dyDescent="0.35">
      <c r="A62" s="54">
        <v>45351</v>
      </c>
      <c r="B62" s="49" t="s">
        <v>44</v>
      </c>
      <c r="C62" s="6"/>
      <c r="D62" s="168"/>
      <c r="E62" s="28"/>
      <c r="F62" s="194"/>
      <c r="G62" s="30"/>
      <c r="H62" s="111"/>
      <c r="I62" s="184"/>
      <c r="J62" s="123"/>
      <c r="K62" s="38"/>
      <c r="L62" s="39"/>
      <c r="M62" s="84"/>
      <c r="N62" s="21"/>
      <c r="O62" s="29"/>
      <c r="P62" s="139"/>
      <c r="Q62" s="139"/>
      <c r="R62" s="234" t="s">
        <v>25</v>
      </c>
      <c r="S62" s="235"/>
      <c r="T62" s="82">
        <f>COUNTIF(E52:E79,"CST")</f>
        <v>0</v>
      </c>
      <c r="U62" s="82">
        <f>COUNTIF(F52:F79,"CST")</f>
        <v>0</v>
      </c>
      <c r="V62" s="82">
        <f>COUNTIF(G52:G79,"CST")</f>
        <v>0</v>
      </c>
      <c r="W62" s="82">
        <f>COUNTIF(H52:I79,"CST")</f>
        <v>1</v>
      </c>
      <c r="X62" s="82">
        <f>COUNTIF(I52:I79,"CST")</f>
        <v>1</v>
      </c>
      <c r="Y62" s="104"/>
      <c r="Z62" s="82">
        <f>COUNTIF(D52:D79,"CST")</f>
        <v>0</v>
      </c>
      <c r="AA62" s="139"/>
      <c r="AB62" s="139"/>
      <c r="AC62" s="139"/>
      <c r="AD62" s="139"/>
      <c r="AE62" s="139"/>
    </row>
    <row r="63" spans="1:31" s="1" customFormat="1" x14ac:dyDescent="0.35">
      <c r="A63" s="54">
        <v>45352</v>
      </c>
      <c r="B63" s="49" t="s">
        <v>31</v>
      </c>
      <c r="C63" s="6"/>
      <c r="D63" s="168"/>
      <c r="E63" s="28" t="s">
        <v>24</v>
      </c>
      <c r="F63" s="194"/>
      <c r="G63" s="30"/>
      <c r="H63" s="111"/>
      <c r="I63" s="184"/>
      <c r="J63" s="123"/>
      <c r="K63" s="38"/>
      <c r="L63" s="39"/>
      <c r="M63" s="84"/>
      <c r="N63" s="21"/>
      <c r="O63" s="29"/>
      <c r="P63" s="139"/>
      <c r="Q63" s="139"/>
      <c r="R63" s="234" t="s">
        <v>19</v>
      </c>
      <c r="S63" s="235"/>
      <c r="T63" s="82">
        <f>COUNTIF(E52:E79,"PH")</f>
        <v>0</v>
      </c>
      <c r="U63" s="82">
        <f>COUNTIF(F52:F79,"PH")</f>
        <v>0</v>
      </c>
      <c r="V63" s="82">
        <f>COUNTIF(G52:G79,"PH")</f>
        <v>0</v>
      </c>
      <c r="W63" s="82">
        <f>COUNTIF(H52:H79,"PH")</f>
        <v>0</v>
      </c>
      <c r="X63" s="82">
        <f>COUNTIF(I52:I79,"PH")</f>
        <v>0</v>
      </c>
      <c r="Y63" s="104"/>
      <c r="Z63" s="82">
        <f>COUNTIF(D52:D79,"PH")</f>
        <v>0</v>
      </c>
      <c r="AA63" s="139"/>
      <c r="AB63" s="139"/>
      <c r="AC63" s="139"/>
      <c r="AD63" s="139"/>
      <c r="AE63" s="139"/>
    </row>
    <row r="64" spans="1:31" s="1" customFormat="1" x14ac:dyDescent="0.35">
      <c r="A64" s="54">
        <v>45353</v>
      </c>
      <c r="B64" s="49" t="s">
        <v>33</v>
      </c>
      <c r="C64" s="6"/>
      <c r="D64" s="168"/>
      <c r="E64" s="28" t="s">
        <v>24</v>
      </c>
      <c r="F64" s="194"/>
      <c r="G64" s="30"/>
      <c r="H64" s="111" t="s">
        <v>151</v>
      </c>
      <c r="I64" s="184" t="s">
        <v>151</v>
      </c>
      <c r="J64" s="123"/>
      <c r="K64" s="38"/>
      <c r="L64" s="39"/>
      <c r="M64" s="84"/>
      <c r="N64" s="21"/>
      <c r="O64" s="29"/>
      <c r="P64" s="139"/>
      <c r="Q64" s="139"/>
      <c r="R64" s="234" t="s">
        <v>3</v>
      </c>
      <c r="S64" s="235"/>
      <c r="T64" s="82">
        <f>COUNTIF(E52:E79,"QCH")</f>
        <v>0</v>
      </c>
      <c r="U64" s="82">
        <f>COUNTIF(F52:F79,"QCH")</f>
        <v>0</v>
      </c>
      <c r="V64" s="82">
        <f>COUNTIF(G52:G79,"QCH")</f>
        <v>0</v>
      </c>
      <c r="W64" s="82">
        <f>COUNTIF(H52:H79,"QCH")</f>
        <v>0</v>
      </c>
      <c r="X64" s="82">
        <f>COUNTIF(I52:I79,"QCH")</f>
        <v>0</v>
      </c>
      <c r="Y64" s="104"/>
      <c r="Z64" s="82">
        <f>COUNTIF(D52:D79,"QCH")</f>
        <v>0</v>
      </c>
      <c r="AA64" s="139"/>
      <c r="AB64" s="139"/>
      <c r="AC64" s="139"/>
      <c r="AD64" s="139"/>
      <c r="AE64" s="139"/>
    </row>
    <row r="65" spans="1:31" s="1" customFormat="1" x14ac:dyDescent="0.35">
      <c r="A65" s="55">
        <v>45354</v>
      </c>
      <c r="B65" s="51" t="s">
        <v>35</v>
      </c>
      <c r="C65" s="7"/>
      <c r="D65" s="169"/>
      <c r="E65" s="32" t="s">
        <v>24</v>
      </c>
      <c r="F65" s="195"/>
      <c r="G65" s="34"/>
      <c r="H65" s="113"/>
      <c r="I65" s="185"/>
      <c r="J65" s="124"/>
      <c r="K65" s="40"/>
      <c r="L65" s="41"/>
      <c r="M65" s="85"/>
      <c r="N65" s="21"/>
      <c r="O65" s="33"/>
      <c r="P65" s="139"/>
      <c r="Q65" s="139"/>
      <c r="R65" s="234" t="s">
        <v>17</v>
      </c>
      <c r="S65" s="235"/>
      <c r="T65" s="82">
        <f>COUNTIF(E52:E79,"PH 1st")</f>
        <v>0</v>
      </c>
      <c r="U65" s="82">
        <f>COUNTIF(F52:F79,"PH 1st")</f>
        <v>0</v>
      </c>
      <c r="V65" s="82">
        <f>COUNTIF(G52:G79,"PH 1st")</f>
        <v>0</v>
      </c>
      <c r="W65" s="82">
        <f>COUNTIF(H52:H79,"PH 1st")</f>
        <v>0</v>
      </c>
      <c r="X65" s="82">
        <f>COUNTIF(I52:I79,"PH 1st")</f>
        <v>0</v>
      </c>
      <c r="Y65" s="104"/>
      <c r="Z65" s="82">
        <f>COUNTIF(D52:D79,"PH 1st")</f>
        <v>0</v>
      </c>
      <c r="AA65" s="139"/>
      <c r="AB65" s="139"/>
      <c r="AC65" s="139"/>
      <c r="AD65" s="139"/>
      <c r="AE65" s="139"/>
    </row>
    <row r="66" spans="1:31" s="1" customFormat="1" x14ac:dyDescent="0.35">
      <c r="A66" s="175">
        <v>45355</v>
      </c>
      <c r="B66" s="45" t="s">
        <v>15</v>
      </c>
      <c r="C66" s="8"/>
      <c r="D66" s="178" t="s">
        <v>123</v>
      </c>
      <c r="E66" s="24"/>
      <c r="F66" s="152"/>
      <c r="G66" s="26"/>
      <c r="H66" s="112"/>
      <c r="I66" s="196"/>
      <c r="J66" s="118">
        <v>3</v>
      </c>
      <c r="K66" s="36"/>
      <c r="L66" s="37"/>
      <c r="M66" s="83"/>
      <c r="N66" s="21"/>
      <c r="O66" s="25"/>
      <c r="P66" s="139"/>
      <c r="Q66" s="139"/>
      <c r="R66" s="236" t="s">
        <v>40</v>
      </c>
      <c r="S66" s="237"/>
      <c r="T66" s="100">
        <f>COUNTIFS(K52:K55,"Lister")+COUNTIFS(K59:K62,"Lister")+COUNTIFS(K66:K69,"Lister")+COUNTIFS(K73:K76,"Lister")</f>
        <v>0</v>
      </c>
      <c r="U66" s="100">
        <f>+COUNTIFS(K52:K55,"Prager")+COUNTIFS(K59:K62,"Prager")+COUNTIFS(K66:K69,"Prager")+COUNTIFS(K73:K76,"Prager")</f>
        <v>0</v>
      </c>
      <c r="V66" s="100">
        <f>COUNTIFS(K52:K55,"Stanley")+COUNTIFS(K59:K62,"Stanley")+COUNTIFS(K66:K69,"Stanley")+COUNTIFS(K73:K76,"Stanley")</f>
        <v>0</v>
      </c>
      <c r="W66" s="100">
        <f>COUNTIFS(K52:K55,"Farrell")+COUNTIFS(K59:K62,"Farrell")+COUNTIFS(K66:K69,"Farrell")+COUNTIFS(K73:K76,"Farrell")</f>
        <v>0</v>
      </c>
      <c r="X66" s="100">
        <f>COUNTIFS(K52:K55,"McSharry")+COUNTIFS(K59:K62,"McSHarry")+COUNTIFS(K66:K69,"McSharry")+COUNTIFS(K73:K76,"McSharry")</f>
        <v>0</v>
      </c>
      <c r="Y66" s="104"/>
      <c r="Z66" s="192">
        <f>COUNTIFS(K52:K55,"O'Donoghue")+COUNTIFS(K59:K62,"O'Donoghue")+COUNTIFS(K66:K69,"O'Donoghue")+COUNTIFS(K73:K76,"O'Donoghue")</f>
        <v>0</v>
      </c>
      <c r="AA66" s="139"/>
      <c r="AB66" s="139"/>
      <c r="AC66" s="139"/>
      <c r="AD66" s="139"/>
      <c r="AE66" s="139"/>
    </row>
    <row r="67" spans="1:31" s="1" customFormat="1" x14ac:dyDescent="0.35">
      <c r="A67" s="54">
        <v>45356</v>
      </c>
      <c r="B67" s="46" t="s">
        <v>41</v>
      </c>
      <c r="C67" s="6"/>
      <c r="D67" s="178" t="s">
        <v>123</v>
      </c>
      <c r="E67" s="28"/>
      <c r="F67" s="153"/>
      <c r="G67" s="30"/>
      <c r="H67" s="111"/>
      <c r="I67" s="196"/>
      <c r="J67" s="119"/>
      <c r="K67" s="38"/>
      <c r="L67" s="39"/>
      <c r="M67" s="84"/>
      <c r="N67" s="21"/>
      <c r="O67" s="29"/>
      <c r="P67" s="139"/>
      <c r="Q67" s="139"/>
      <c r="R67" s="236" t="s">
        <v>42</v>
      </c>
      <c r="S67" s="237"/>
      <c r="T67" s="100">
        <f>COUNTIFS(K56:K58,"Lister")+COUNTIFS(K63:K65,"Lister")+COUNTIFS(K70:K72,"Lister")+COUNTIFS(K77:K79,"Lister")</f>
        <v>0</v>
      </c>
      <c r="U67" s="100">
        <f>+COUNTIFS(K63:K65,"Prager")+COUNTIFS(K56:K58,"Prager")+COUNTIFS(K70:K72,"Prager")+COUNTIFS(K77:K79,"Prager")</f>
        <v>0</v>
      </c>
      <c r="V67" s="100">
        <f>COUNTIFS(K56:K58,"Stanley")+COUNTIFS(K63:K65,"Stanley")+COUNTIFS(K70:K72,"Stanley")+COUNTIFS(K77:K79,"Stanley")</f>
        <v>0</v>
      </c>
      <c r="W67" s="100">
        <f>COUNTIFS(K56:K58,"Farrell")+COUNTIFS(K63:K65,"Farrell")+COUNTIFS(K70:K72,"Farrell")+COUNTIFS(K77:K79,"Farrell")</f>
        <v>0</v>
      </c>
      <c r="X67" s="100">
        <f>COUNTIFS(K56:K58,"McSharry")+COUNTIFS(K63:K65,"McSharry")+COUNTIFS(K70:K72,"McSharry")+COUNTIFS(K77:K79,"McSharry")</f>
        <v>0</v>
      </c>
      <c r="Y67" s="104"/>
      <c r="Z67" s="100">
        <f>COUNTIFS(K56:K58,"O'Donoghue")+COUNTIFS(K63:K65,"O'Donoghue")+COUNTIFS(K70:K72,"O'Donoghue")+COUNTIFS(K77:K79,"O'Donoghue")</f>
        <v>0</v>
      </c>
      <c r="AA67" s="139"/>
      <c r="AB67" s="139"/>
      <c r="AC67" s="139"/>
      <c r="AD67" s="139"/>
      <c r="AE67" s="139"/>
    </row>
    <row r="68" spans="1:31" s="1" customFormat="1" x14ac:dyDescent="0.35">
      <c r="A68" s="54">
        <v>45357</v>
      </c>
      <c r="B68" s="46" t="s">
        <v>29</v>
      </c>
      <c r="C68" s="6"/>
      <c r="D68" s="178" t="s">
        <v>123</v>
      </c>
      <c r="E68" s="28"/>
      <c r="F68" s="153"/>
      <c r="G68" s="30" t="s">
        <v>12</v>
      </c>
      <c r="H68" s="111"/>
      <c r="I68" s="196"/>
      <c r="J68" s="119"/>
      <c r="K68" s="38"/>
      <c r="L68" s="39"/>
      <c r="M68" s="84"/>
      <c r="N68" s="21"/>
      <c r="O68" s="29"/>
      <c r="P68" s="139"/>
      <c r="Q68" s="139"/>
      <c r="R68" s="238" t="s">
        <v>43</v>
      </c>
      <c r="S68" s="239"/>
      <c r="T68" s="101">
        <f>COUNTIFS(M52:M55,"Lister")+COUNTIFS(M59:M62,"Lister")+COUNTIFS(M66:M69,"Lister")+COUNTIFS(M73:M76,"Lister")</f>
        <v>0</v>
      </c>
      <c r="U68" s="101">
        <f>COUNTIFS(M52:M55,"Prager")+COUNTIFS(M59:M62,"Prager")+COUNTIFS(M66:M69,"Prager")+COUNTIFS(M73:M76,"Prager")</f>
        <v>0</v>
      </c>
      <c r="V68" s="101">
        <f>COUNTIFS(M52:M55,"Stanley")+COUNTIFS(M59:M62,"Stanley")+COUNTIFS(M66:M69,"Stanley")+COUNTIFS(M73:M76,"Stanley")</f>
        <v>0</v>
      </c>
      <c r="W68" s="101">
        <f>COUNTIFS(M52:M55,"Farrell")+COUNTIFS(M59:M62,"Farrell")+COUNTIFS(M66:M69,"Farrell")+COUNTIFS(M73:M76,"Farrell")</f>
        <v>0</v>
      </c>
      <c r="X68" s="101">
        <f>COUNTIFS(M52:M55,"McSharry")+COUNTIFS(M59:M62,"McSharry")+COUNTIFS(M66:M69,"McSharry")+COUNTIFS(M73:M76,"McSharry")</f>
        <v>0</v>
      </c>
      <c r="Y68" s="104"/>
      <c r="Z68" s="101"/>
      <c r="AA68" s="139"/>
      <c r="AB68" s="139"/>
      <c r="AC68" s="139"/>
      <c r="AD68" s="139"/>
      <c r="AE68" s="139"/>
    </row>
    <row r="69" spans="1:31" s="1" customFormat="1" x14ac:dyDescent="0.35">
      <c r="A69" s="54">
        <v>45358</v>
      </c>
      <c r="B69" s="46" t="s">
        <v>44</v>
      </c>
      <c r="C69" s="6"/>
      <c r="D69" s="178" t="s">
        <v>123</v>
      </c>
      <c r="E69" s="28" t="s">
        <v>84</v>
      </c>
      <c r="F69" s="153"/>
      <c r="G69" s="30"/>
      <c r="H69" s="111"/>
      <c r="I69" s="196"/>
      <c r="J69" s="119"/>
      <c r="K69" s="38"/>
      <c r="L69" s="39"/>
      <c r="M69" s="84"/>
      <c r="N69" s="21"/>
      <c r="O69" s="29"/>
      <c r="P69" s="139"/>
      <c r="Q69" s="139"/>
      <c r="R69" s="238" t="s">
        <v>45</v>
      </c>
      <c r="S69" s="239"/>
      <c r="T69" s="101">
        <f>COUNTIFS(M56:M58,"Lister")+COUNTIFS(M63:M65,"Lister")+COUNTIFS(M70:M72,"Lister")+COUNTIFS(M77:M79,"Lister")</f>
        <v>0</v>
      </c>
      <c r="U69" s="101">
        <f>COUNTIFS(M56:M58,"Prager")+COUNTIFS(M63:M65,"Prager")+COUNTIFS(M70:M72,"Prager")+COUNTIFS(M77:M79,"Prager")</f>
        <v>0</v>
      </c>
      <c r="V69" s="101">
        <f>COUNTIFS(M56:M58,"Stanley")+COUNTIFS(M63:M65,"Stanley")+COUNTIFS(M70:M72,"Stanley")+COUNTIFS(M77:M79,"Stanley")</f>
        <v>0</v>
      </c>
      <c r="W69" s="101">
        <f>COUNTIFS(M56:M58,"Farrell")+COUNTIFS(M63:M65,"Farrell")+COUNTIFS(M70:M72,"Farrell")+COUNTIFS(M77:M79,"Farrell")</f>
        <v>0</v>
      </c>
      <c r="X69" s="101">
        <f>COUNTIFS(M56:M58,"McSharry")+COUNTIFS(M63:M65,"McSharry")+COUNTIFS(M70:M72,"McSharry")+COUNTIFS(M77:M79,"McSharry")</f>
        <v>0</v>
      </c>
      <c r="Y69" s="104"/>
      <c r="Z69" s="101"/>
      <c r="AA69" s="139"/>
      <c r="AB69" s="139"/>
      <c r="AC69" s="139"/>
      <c r="AD69" s="139"/>
      <c r="AE69" s="139"/>
    </row>
    <row r="70" spans="1:31" s="1" customFormat="1" x14ac:dyDescent="0.35">
      <c r="A70" s="54">
        <v>45359</v>
      </c>
      <c r="B70" s="46" t="s">
        <v>31</v>
      </c>
      <c r="C70" s="6"/>
      <c r="D70" s="178" t="s">
        <v>123</v>
      </c>
      <c r="E70" s="28" t="s">
        <v>84</v>
      </c>
      <c r="F70" s="153" t="s">
        <v>24</v>
      </c>
      <c r="G70" s="30"/>
      <c r="H70" s="111"/>
      <c r="I70" s="196"/>
      <c r="J70" s="119"/>
      <c r="K70" s="38"/>
      <c r="L70" s="39"/>
      <c r="M70" s="84"/>
      <c r="N70" s="21"/>
      <c r="O70" s="29"/>
      <c r="P70" s="139"/>
      <c r="Q70" s="139"/>
      <c r="R70" s="240" t="s">
        <v>46</v>
      </c>
      <c r="S70" s="241"/>
      <c r="T70" s="102">
        <f>COUNTIFS(M56:M58,"Lister(day)")+COUNTIFS(M63:M65,"Lister(day)")+COUNTIFS(M70:M72,"Lister(day)")+COUNTIFS(M77:M79,"Lister(day)")</f>
        <v>0</v>
      </c>
      <c r="U70" s="102">
        <f>COUNTIFS(M56:M58,"Prager(day)")+COUNTIFS(M63:M65,"Prager(day)")+COUNTIFS(M70:M72,"Prager(day)")+COUNTIFS(M77:M79,"Prager(day)")</f>
        <v>0</v>
      </c>
      <c r="V70" s="102">
        <f>COUNTIFS(M56:M58,"Stanley(day)")+COUNTIFS(M63:M65,"Stanley(day)")+COUNTIFS(M70:M72,"Stanley(day)")+COUNTIFS(M77:M79,"Stanley(day)")</f>
        <v>0</v>
      </c>
      <c r="W70" s="102">
        <f>COUNTIFS(M56:M58,"Farrell(day)")+COUNTIFS(M63:M65,"Farrell(day)")+COUNTIFS(M70:M72,"Farrell(day)")+COUNTIFS(M77:M79,"Farrell(day)")</f>
        <v>0</v>
      </c>
      <c r="X70" s="102">
        <f>COUNTIFS(M56:M58,"McSharry(day)")+COUNTIFS(M63:M65,"McSharry(day)")+COUNTIFS(M70:M72,"McSharry(day)")+COUNTIFS(M77:M79,"McSharry(day)")</f>
        <v>0</v>
      </c>
      <c r="Y70" s="104"/>
      <c r="Z70" s="102"/>
      <c r="AA70" s="139"/>
      <c r="AB70" s="139"/>
      <c r="AC70" s="139"/>
      <c r="AD70" s="139"/>
      <c r="AE70" s="139"/>
    </row>
    <row r="71" spans="1:31" s="1" customFormat="1" x14ac:dyDescent="0.35">
      <c r="A71" s="54">
        <v>45360</v>
      </c>
      <c r="B71" s="46" t="s">
        <v>33</v>
      </c>
      <c r="C71" s="6"/>
      <c r="D71" s="179" t="s">
        <v>127</v>
      </c>
      <c r="E71" s="28"/>
      <c r="F71" s="153" t="s">
        <v>24</v>
      </c>
      <c r="G71" s="30"/>
      <c r="H71" s="111"/>
      <c r="I71" s="196"/>
      <c r="J71" s="119"/>
      <c r="K71" s="38"/>
      <c r="L71" s="39"/>
      <c r="M71" s="84"/>
      <c r="N71" s="21"/>
      <c r="O71" s="29"/>
      <c r="P71" s="139"/>
      <c r="Q71" s="139"/>
      <c r="R71" s="226" t="s">
        <v>47</v>
      </c>
      <c r="S71" s="227"/>
      <c r="T71" s="103">
        <f>SUM(T66:T67)</f>
        <v>0</v>
      </c>
      <c r="U71" s="103">
        <f>SUM(U66:U67)</f>
        <v>0</v>
      </c>
      <c r="V71" s="103">
        <f>SUM(V66:V67)</f>
        <v>0</v>
      </c>
      <c r="W71" s="103">
        <f>SUM(W66:W67)</f>
        <v>0</v>
      </c>
      <c r="X71" s="103">
        <f>SUM(X66:X67)</f>
        <v>0</v>
      </c>
      <c r="Y71" s="105"/>
      <c r="Z71" s="103">
        <f>SUM(Z66:Z67)</f>
        <v>0</v>
      </c>
      <c r="AA71" s="139"/>
      <c r="AB71" s="139"/>
      <c r="AC71" s="139"/>
      <c r="AD71" s="139"/>
      <c r="AE71" s="139"/>
    </row>
    <row r="72" spans="1:31" s="1" customFormat="1" x14ac:dyDescent="0.35">
      <c r="A72" s="55">
        <v>45361</v>
      </c>
      <c r="B72" s="47" t="s">
        <v>35</v>
      </c>
      <c r="C72" s="7"/>
      <c r="D72" s="180" t="s">
        <v>127</v>
      </c>
      <c r="E72" s="32"/>
      <c r="F72" s="154" t="s">
        <v>24</v>
      </c>
      <c r="G72" s="34"/>
      <c r="H72" s="113"/>
      <c r="I72" s="197"/>
      <c r="J72" s="120"/>
      <c r="K72" s="40"/>
      <c r="L72" s="41"/>
      <c r="M72" s="85"/>
      <c r="N72" s="21"/>
      <c r="O72" s="33"/>
      <c r="P72" s="139"/>
      <c r="Q72" s="139"/>
      <c r="R72" s="222" t="s">
        <v>48</v>
      </c>
      <c r="S72" s="223"/>
      <c r="T72" s="128">
        <f>SUM(T68:T70)</f>
        <v>0</v>
      </c>
      <c r="U72" s="128">
        <f>SUM(U68:U70)</f>
        <v>0</v>
      </c>
      <c r="V72" s="128">
        <f>SUM(V68:V70)</f>
        <v>0</v>
      </c>
      <c r="W72" s="128">
        <f>SUM(W68:W70)</f>
        <v>0</v>
      </c>
      <c r="X72" s="128">
        <f>SUM(X68:X70)</f>
        <v>0</v>
      </c>
      <c r="Y72" s="129"/>
      <c r="Z72" s="128">
        <f>SUM(Z68:Z70)</f>
        <v>0</v>
      </c>
      <c r="AA72" s="139"/>
      <c r="AB72" s="139"/>
      <c r="AC72" s="139"/>
      <c r="AD72" s="139"/>
      <c r="AE72" s="139"/>
    </row>
    <row r="73" spans="1:31" s="1" customFormat="1" x14ac:dyDescent="0.35">
      <c r="A73" s="53">
        <v>45362</v>
      </c>
      <c r="B73" s="45" t="s">
        <v>15</v>
      </c>
      <c r="C73" s="8"/>
      <c r="D73" s="269" t="s">
        <v>128</v>
      </c>
      <c r="E73" s="24"/>
      <c r="F73" s="152"/>
      <c r="G73" s="26"/>
      <c r="H73" s="159"/>
      <c r="I73" s="186"/>
      <c r="J73" s="118">
        <v>4</v>
      </c>
      <c r="K73" s="36"/>
      <c r="L73" s="37"/>
      <c r="M73" s="83"/>
      <c r="N73" s="21"/>
      <c r="O73" s="25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</row>
    <row r="74" spans="1:31" s="1" customFormat="1" x14ac:dyDescent="0.35">
      <c r="A74" s="54">
        <v>45363</v>
      </c>
      <c r="B74" s="46" t="s">
        <v>41</v>
      </c>
      <c r="C74" s="6"/>
      <c r="D74" s="181" t="s">
        <v>128</v>
      </c>
      <c r="E74" s="28"/>
      <c r="F74" s="153"/>
      <c r="G74" s="30"/>
      <c r="H74" s="160"/>
      <c r="I74" s="187"/>
      <c r="J74" s="119"/>
      <c r="K74" s="38"/>
      <c r="L74" s="39"/>
      <c r="M74" s="84"/>
      <c r="N74" s="21"/>
      <c r="O74" s="2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</row>
    <row r="75" spans="1:31" s="1" customFormat="1" x14ac:dyDescent="0.35">
      <c r="A75" s="54">
        <v>45364</v>
      </c>
      <c r="B75" s="46" t="s">
        <v>29</v>
      </c>
      <c r="C75" s="6"/>
      <c r="D75" s="181" t="s">
        <v>128</v>
      </c>
      <c r="E75" s="28"/>
      <c r="F75" s="153"/>
      <c r="G75" s="30"/>
      <c r="H75" s="160"/>
      <c r="I75" s="187"/>
      <c r="J75" s="119"/>
      <c r="K75" s="38"/>
      <c r="L75" s="39"/>
      <c r="M75" s="84"/>
      <c r="N75" s="21"/>
      <c r="O75" s="2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</row>
    <row r="76" spans="1:31" s="1" customFormat="1" x14ac:dyDescent="0.35">
      <c r="A76" s="54">
        <v>45365</v>
      </c>
      <c r="B76" s="46" t="s">
        <v>44</v>
      </c>
      <c r="C76" s="200" t="s">
        <v>129</v>
      </c>
      <c r="D76" s="181" t="s">
        <v>128</v>
      </c>
      <c r="E76" s="44" t="s">
        <v>129</v>
      </c>
      <c r="F76" s="153"/>
      <c r="G76" s="30"/>
      <c r="H76" s="160"/>
      <c r="I76" s="187"/>
      <c r="J76" s="119"/>
      <c r="K76" s="38"/>
      <c r="L76" s="39"/>
      <c r="M76" s="84"/>
      <c r="N76" s="21"/>
      <c r="O76" s="2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</row>
    <row r="77" spans="1:31" s="1" customFormat="1" x14ac:dyDescent="0.35">
      <c r="A77" s="54">
        <v>45366</v>
      </c>
      <c r="B77" s="46" t="s">
        <v>31</v>
      </c>
      <c r="C77" s="6"/>
      <c r="D77" s="181" t="s">
        <v>128</v>
      </c>
      <c r="E77" s="268" t="s">
        <v>24</v>
      </c>
      <c r="F77" s="153"/>
      <c r="G77" s="30"/>
      <c r="H77" s="160"/>
      <c r="I77" s="187"/>
      <c r="J77" s="119"/>
      <c r="K77" s="38"/>
      <c r="L77" s="39"/>
      <c r="M77" s="84"/>
      <c r="N77" s="21"/>
      <c r="O77" s="29" t="s">
        <v>60</v>
      </c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</row>
    <row r="78" spans="1:31" s="1" customFormat="1" x14ac:dyDescent="0.35">
      <c r="A78" s="54">
        <v>45367</v>
      </c>
      <c r="B78" s="46" t="s">
        <v>33</v>
      </c>
      <c r="C78" s="6"/>
      <c r="D78" s="182"/>
      <c r="E78" s="28" t="s">
        <v>24</v>
      </c>
      <c r="F78" s="153"/>
      <c r="G78" s="30"/>
      <c r="H78" s="160"/>
      <c r="I78" s="187"/>
      <c r="J78" s="119"/>
      <c r="K78" s="38"/>
      <c r="L78" s="39"/>
      <c r="M78" s="84"/>
      <c r="N78" s="21"/>
      <c r="O78" s="2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</row>
    <row r="79" spans="1:31" s="1" customFormat="1" x14ac:dyDescent="0.35">
      <c r="A79" s="55">
        <v>45368</v>
      </c>
      <c r="B79" s="47" t="s">
        <v>35</v>
      </c>
      <c r="C79" s="7"/>
      <c r="D79" s="183" t="s">
        <v>151</v>
      </c>
      <c r="E79" s="32" t="s">
        <v>24</v>
      </c>
      <c r="F79" s="154"/>
      <c r="G79" s="34"/>
      <c r="H79" s="161"/>
      <c r="I79" s="188"/>
      <c r="J79" s="120"/>
      <c r="K79" s="40"/>
      <c r="L79" s="41"/>
      <c r="M79" s="85"/>
      <c r="N79" s="21"/>
      <c r="O79" s="33"/>
      <c r="P79" s="139"/>
      <c r="Q79" s="139"/>
      <c r="R79" s="141"/>
      <c r="S79" s="141"/>
      <c r="T79" s="141"/>
      <c r="U79" s="141"/>
      <c r="V79" s="141"/>
      <c r="W79" s="141"/>
      <c r="X79" s="141"/>
      <c r="Y79" s="141"/>
      <c r="Z79" s="141"/>
      <c r="AA79" s="139"/>
      <c r="AB79" s="139"/>
      <c r="AC79" s="139"/>
      <c r="AD79" s="139"/>
      <c r="AE79" s="139"/>
    </row>
    <row r="80" spans="1:31" s="1" customFormat="1" x14ac:dyDescent="0.35">
      <c r="A80" s="175">
        <v>45369</v>
      </c>
      <c r="B80" s="48" t="s">
        <v>15</v>
      </c>
      <c r="C80" s="8"/>
      <c r="D80" s="167"/>
      <c r="E80" s="24"/>
      <c r="F80" s="152"/>
      <c r="G80" s="26"/>
      <c r="H80" s="159"/>
      <c r="I80" s="163"/>
      <c r="J80" s="122">
        <v>1</v>
      </c>
      <c r="K80" s="36"/>
      <c r="L80" s="37"/>
      <c r="M80" s="83"/>
      <c r="N80" s="21"/>
      <c r="O80" s="25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</row>
    <row r="81" spans="1:31" s="1" customFormat="1" x14ac:dyDescent="0.35">
      <c r="A81" s="54">
        <v>45370</v>
      </c>
      <c r="B81" s="49" t="s">
        <v>41</v>
      </c>
      <c r="C81" s="6"/>
      <c r="D81" s="168"/>
      <c r="E81" s="28" t="s">
        <v>26</v>
      </c>
      <c r="F81" s="153"/>
      <c r="G81" s="30"/>
      <c r="H81" s="160"/>
      <c r="I81" s="164"/>
      <c r="J81" s="123"/>
      <c r="K81" s="38"/>
      <c r="L81" s="39"/>
      <c r="M81" s="84"/>
      <c r="N81" s="21"/>
      <c r="O81" s="29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</row>
    <row r="82" spans="1:31" s="1" customFormat="1" x14ac:dyDescent="0.35">
      <c r="A82" s="54">
        <v>45371</v>
      </c>
      <c r="B82" s="49" t="s">
        <v>29</v>
      </c>
      <c r="C82" s="6"/>
      <c r="D82" s="167"/>
      <c r="E82" s="28" t="s">
        <v>130</v>
      </c>
      <c r="F82" s="153"/>
      <c r="G82" s="30"/>
      <c r="H82" s="160"/>
      <c r="I82" s="164"/>
      <c r="J82" s="123"/>
      <c r="K82" s="38"/>
      <c r="L82" s="39"/>
      <c r="M82" s="84"/>
      <c r="N82" s="21"/>
      <c r="O82" s="29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</row>
    <row r="83" spans="1:31" s="1" customFormat="1" x14ac:dyDescent="0.35">
      <c r="A83" s="54">
        <v>45372</v>
      </c>
      <c r="B83" s="50" t="s">
        <v>44</v>
      </c>
      <c r="C83" s="6"/>
      <c r="D83" s="167"/>
      <c r="E83" s="28"/>
      <c r="F83" s="153"/>
      <c r="G83" s="30"/>
      <c r="H83" s="160"/>
      <c r="I83" s="164"/>
      <c r="J83" s="123"/>
      <c r="K83" s="38"/>
      <c r="L83" s="39"/>
      <c r="M83" s="84"/>
      <c r="N83" s="21"/>
      <c r="O83" s="29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</row>
    <row r="84" spans="1:31" s="1" customFormat="1" x14ac:dyDescent="0.35">
      <c r="A84" s="54">
        <v>45373</v>
      </c>
      <c r="B84" s="49" t="s">
        <v>31</v>
      </c>
      <c r="C84" s="6"/>
      <c r="D84" s="168"/>
      <c r="E84" s="28"/>
      <c r="F84" s="153"/>
      <c r="G84" s="30"/>
      <c r="H84" s="160" t="s">
        <v>131</v>
      </c>
      <c r="I84" s="164" t="s">
        <v>24</v>
      </c>
      <c r="J84" s="123"/>
      <c r="K84" s="38"/>
      <c r="L84" s="39"/>
      <c r="M84" s="84"/>
      <c r="N84" s="21"/>
      <c r="O84" s="29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</row>
    <row r="85" spans="1:31" s="1" customFormat="1" x14ac:dyDescent="0.35">
      <c r="A85" s="54">
        <v>45374</v>
      </c>
      <c r="B85" s="49" t="s">
        <v>33</v>
      </c>
      <c r="C85" s="6"/>
      <c r="D85" s="168"/>
      <c r="E85" s="28"/>
      <c r="F85" s="153"/>
      <c r="G85" s="30"/>
      <c r="H85" s="160" t="s">
        <v>131</v>
      </c>
      <c r="I85" s="164" t="s">
        <v>24</v>
      </c>
      <c r="J85" s="123"/>
      <c r="K85" s="38"/>
      <c r="L85" s="39"/>
      <c r="M85" s="84"/>
      <c r="N85" s="21"/>
      <c r="O85" s="29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</row>
    <row r="86" spans="1:31" s="1" customFormat="1" x14ac:dyDescent="0.35">
      <c r="A86" s="55">
        <v>45375</v>
      </c>
      <c r="B86" s="51" t="s">
        <v>35</v>
      </c>
      <c r="C86" s="7"/>
      <c r="D86" s="169"/>
      <c r="E86" s="32"/>
      <c r="F86" s="154"/>
      <c r="G86" s="34"/>
      <c r="H86" s="161" t="s">
        <v>132</v>
      </c>
      <c r="I86" s="165" t="s">
        <v>24</v>
      </c>
      <c r="J86" s="124"/>
      <c r="K86" s="40"/>
      <c r="L86" s="41"/>
      <c r="M86" s="85"/>
      <c r="N86" s="21"/>
      <c r="O86" s="33"/>
      <c r="P86" s="136"/>
      <c r="Q86" s="136"/>
      <c r="R86" s="137"/>
      <c r="S86" s="137"/>
      <c r="T86" s="137"/>
      <c r="U86" s="137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</row>
    <row r="87" spans="1:31" s="1" customFormat="1" x14ac:dyDescent="0.35">
      <c r="A87" s="53">
        <v>45376</v>
      </c>
      <c r="B87" s="48" t="s">
        <v>15</v>
      </c>
      <c r="C87" s="8"/>
      <c r="D87" s="167"/>
      <c r="E87" s="24"/>
      <c r="F87" s="193"/>
      <c r="G87" s="26"/>
      <c r="H87" s="112"/>
      <c r="I87" s="184"/>
      <c r="J87" s="122">
        <v>2</v>
      </c>
      <c r="K87" s="36"/>
      <c r="L87" s="37"/>
      <c r="M87" s="83"/>
      <c r="N87" s="21"/>
      <c r="O87" s="25"/>
      <c r="P87" s="136"/>
      <c r="Q87" s="136"/>
      <c r="R87" s="242" t="s">
        <v>69</v>
      </c>
      <c r="S87" s="243"/>
      <c r="T87" s="243"/>
      <c r="U87" s="244"/>
      <c r="V87" s="137"/>
      <c r="W87" s="137"/>
      <c r="X87" s="137"/>
      <c r="Y87" s="137"/>
      <c r="Z87" s="137"/>
      <c r="AA87" s="136"/>
      <c r="AB87" s="136"/>
      <c r="AC87" s="136"/>
      <c r="AD87" s="136"/>
      <c r="AE87" s="136"/>
    </row>
    <row r="88" spans="1:31" s="1" customFormat="1" x14ac:dyDescent="0.35">
      <c r="A88" s="54">
        <v>45377</v>
      </c>
      <c r="B88" s="49" t="s">
        <v>41</v>
      </c>
      <c r="C88" s="6"/>
      <c r="D88" s="167"/>
      <c r="E88" s="28"/>
      <c r="F88" s="194"/>
      <c r="G88" s="30"/>
      <c r="H88" s="111"/>
      <c r="I88" s="184"/>
      <c r="J88" s="123"/>
      <c r="K88" s="38"/>
      <c r="L88" s="39"/>
      <c r="M88" s="84"/>
      <c r="N88" s="21"/>
      <c r="O88" s="29"/>
      <c r="P88" s="136"/>
      <c r="Q88" s="136"/>
      <c r="R88" s="245" t="s">
        <v>27</v>
      </c>
      <c r="S88" s="246"/>
      <c r="T88" s="78" t="s">
        <v>5</v>
      </c>
      <c r="U88" s="78" t="s">
        <v>6</v>
      </c>
      <c r="V88" s="133" t="s">
        <v>7</v>
      </c>
      <c r="W88" s="135" t="s">
        <v>8</v>
      </c>
      <c r="X88" s="133" t="s">
        <v>9</v>
      </c>
      <c r="Y88" s="132"/>
      <c r="Z88" s="133" t="s">
        <v>36</v>
      </c>
      <c r="AA88" s="136"/>
      <c r="AB88" s="136"/>
      <c r="AC88" s="136"/>
      <c r="AD88" s="136"/>
      <c r="AE88" s="136"/>
    </row>
    <row r="89" spans="1:31" s="1" customFormat="1" x14ac:dyDescent="0.35">
      <c r="A89" s="54">
        <v>45378</v>
      </c>
      <c r="B89" s="49" t="s">
        <v>29</v>
      </c>
      <c r="C89" s="6"/>
      <c r="D89" s="168"/>
      <c r="E89" s="28" t="s">
        <v>133</v>
      </c>
      <c r="F89" s="194" t="s">
        <v>154</v>
      </c>
      <c r="G89" s="30"/>
      <c r="H89" s="111"/>
      <c r="I89" s="184"/>
      <c r="J89" s="123"/>
      <c r="K89" s="38"/>
      <c r="L89" s="39"/>
      <c r="M89" s="84"/>
      <c r="N89" s="21"/>
      <c r="O89" s="29"/>
      <c r="P89" s="136"/>
      <c r="Q89" s="136"/>
      <c r="R89" s="247" t="s">
        <v>12</v>
      </c>
      <c r="S89" s="248"/>
      <c r="T89" s="81">
        <f>COUNTIF(E80:E107,"Support")</f>
        <v>0</v>
      </c>
      <c r="U89" s="81">
        <f>COUNTIF(F80:F107,"Support")</f>
        <v>0</v>
      </c>
      <c r="V89" s="81">
        <f>COUNTIF(G80:G107,"Support")</f>
        <v>0</v>
      </c>
      <c r="W89" s="81">
        <f>COUNTIF(H80:H107,"Support")</f>
        <v>0</v>
      </c>
      <c r="X89" s="81">
        <f>COUNTIF(I80:I107,"Support")</f>
        <v>0</v>
      </c>
      <c r="Y89" s="104"/>
      <c r="Z89" s="81">
        <f>COUNTIF(D80:D107,"Support")</f>
        <v>0</v>
      </c>
      <c r="AA89" s="136"/>
      <c r="AB89" s="136"/>
      <c r="AC89" s="136"/>
      <c r="AD89" s="136"/>
      <c r="AE89" s="136"/>
    </row>
    <row r="90" spans="1:31" s="1" customFormat="1" x14ac:dyDescent="0.35">
      <c r="A90" s="54">
        <v>45379</v>
      </c>
      <c r="B90" s="49" t="s">
        <v>44</v>
      </c>
      <c r="C90" s="6"/>
      <c r="D90" s="168"/>
      <c r="E90" s="28"/>
      <c r="F90" s="194"/>
      <c r="G90" s="30"/>
      <c r="H90" s="111"/>
      <c r="I90" s="184"/>
      <c r="J90" s="123"/>
      <c r="K90" s="38"/>
      <c r="L90" s="39"/>
      <c r="M90" s="84"/>
      <c r="N90" s="21"/>
      <c r="O90" s="29" t="s">
        <v>53</v>
      </c>
      <c r="P90" s="136"/>
      <c r="Q90" s="136"/>
      <c r="R90" s="234" t="s">
        <v>25</v>
      </c>
      <c r="S90" s="235"/>
      <c r="T90" s="82">
        <f>COUNTIF(E80:E107,"CST")</f>
        <v>0</v>
      </c>
      <c r="U90" s="82">
        <f>COUNTIF(F80:F107,"CST")</f>
        <v>0</v>
      </c>
      <c r="V90" s="82">
        <f>COUNTIF(G80:G107,"CST")</f>
        <v>0</v>
      </c>
      <c r="W90" s="82">
        <f>COUNTIF(H80:I107,"CST")</f>
        <v>0</v>
      </c>
      <c r="X90" s="82">
        <f>COUNTIF(I80:J107,"CST")</f>
        <v>0</v>
      </c>
      <c r="Y90" s="104"/>
      <c r="Z90" s="82">
        <f>COUNTIF(D80:D107,"CST")</f>
        <v>0</v>
      </c>
      <c r="AA90" s="136"/>
      <c r="AB90" s="136"/>
      <c r="AC90" s="136"/>
      <c r="AD90" s="136"/>
      <c r="AE90" s="136"/>
    </row>
    <row r="91" spans="1:31" s="1" customFormat="1" x14ac:dyDescent="0.35">
      <c r="A91" s="54">
        <v>45380</v>
      </c>
      <c r="B91" s="49" t="s">
        <v>31</v>
      </c>
      <c r="C91" s="13" t="s">
        <v>16</v>
      </c>
      <c r="D91" s="168"/>
      <c r="E91" s="28"/>
      <c r="F91" s="194"/>
      <c r="G91" s="30" t="s">
        <v>24</v>
      </c>
      <c r="H91" s="111" t="s">
        <v>134</v>
      </c>
      <c r="I91" s="184"/>
      <c r="J91" s="123"/>
      <c r="K91" s="38"/>
      <c r="L91" s="39"/>
      <c r="M91" s="84"/>
      <c r="N91" s="21"/>
      <c r="O91" s="29" t="s">
        <v>55</v>
      </c>
      <c r="P91" s="136"/>
      <c r="Q91" s="136"/>
      <c r="R91" s="234" t="s">
        <v>19</v>
      </c>
      <c r="S91" s="235"/>
      <c r="T91" s="82">
        <f>COUNTIF(E80:E107,"PH")</f>
        <v>0</v>
      </c>
      <c r="U91" s="82">
        <f>COUNTIF(F80:F107,"PH")</f>
        <v>0</v>
      </c>
      <c r="V91" s="82">
        <f>COUNTIF(G80:G107,"PH")</f>
        <v>0</v>
      </c>
      <c r="W91" s="82">
        <f>COUNTIF(H80:H107,"PH")</f>
        <v>0</v>
      </c>
      <c r="X91" s="82">
        <f>COUNTIF(I80:I107,"PH")</f>
        <v>0</v>
      </c>
      <c r="Y91" s="104"/>
      <c r="Z91" s="82">
        <f>COUNTIF(D80:D107,"PH")</f>
        <v>0</v>
      </c>
      <c r="AA91" s="136"/>
      <c r="AB91" s="136"/>
      <c r="AC91" s="136"/>
      <c r="AD91" s="136"/>
      <c r="AE91" s="136"/>
    </row>
    <row r="92" spans="1:31" s="1" customFormat="1" x14ac:dyDescent="0.35">
      <c r="A92" s="54">
        <v>45381</v>
      </c>
      <c r="B92" s="49" t="s">
        <v>33</v>
      </c>
      <c r="C92" s="13" t="s">
        <v>16</v>
      </c>
      <c r="D92" s="168"/>
      <c r="E92" s="28"/>
      <c r="F92" s="194"/>
      <c r="G92" s="30" t="s">
        <v>24</v>
      </c>
      <c r="H92" s="111" t="s">
        <v>134</v>
      </c>
      <c r="I92" s="184"/>
      <c r="J92" s="123"/>
      <c r="K92" s="38"/>
      <c r="L92" s="39"/>
      <c r="M92" s="84"/>
      <c r="N92" s="21"/>
      <c r="O92" s="29" t="s">
        <v>55</v>
      </c>
      <c r="P92" s="136"/>
      <c r="Q92" s="136"/>
      <c r="R92" s="234" t="s">
        <v>3</v>
      </c>
      <c r="S92" s="235"/>
      <c r="T92" s="82">
        <f>COUNTIF(E80:E107,"QCH")</f>
        <v>0</v>
      </c>
      <c r="U92" s="82">
        <f>COUNTIF(F80:F107,"QCH")</f>
        <v>0</v>
      </c>
      <c r="V92" s="82">
        <f>COUNTIF(G80:G107,"QCH")</f>
        <v>0</v>
      </c>
      <c r="W92" s="82">
        <f>COUNTIF(H80:H107,"QCH")</f>
        <v>0</v>
      </c>
      <c r="X92" s="82">
        <f>COUNTIF(I80:I107,"QCH")</f>
        <v>0</v>
      </c>
      <c r="Y92" s="104"/>
      <c r="Z92" s="82">
        <f>COUNTIF(D80:D107,"QCH")</f>
        <v>0</v>
      </c>
      <c r="AA92" s="136"/>
      <c r="AB92" s="136"/>
      <c r="AC92" s="136"/>
      <c r="AD92" s="136"/>
      <c r="AE92" s="136"/>
    </row>
    <row r="93" spans="1:31" s="1" customFormat="1" x14ac:dyDescent="0.35">
      <c r="A93" s="55">
        <v>45382</v>
      </c>
      <c r="B93" s="51" t="s">
        <v>35</v>
      </c>
      <c r="C93" s="13" t="s">
        <v>16</v>
      </c>
      <c r="D93" s="169"/>
      <c r="E93" s="32"/>
      <c r="F93" s="195"/>
      <c r="G93" s="34" t="s">
        <v>24</v>
      </c>
      <c r="H93" s="111" t="s">
        <v>134</v>
      </c>
      <c r="I93" s="185"/>
      <c r="J93" s="124"/>
      <c r="K93" s="40"/>
      <c r="L93" s="41"/>
      <c r="M93" s="85"/>
      <c r="N93" s="21"/>
      <c r="O93" s="33" t="s">
        <v>55</v>
      </c>
      <c r="P93" s="136"/>
      <c r="Q93" s="136"/>
      <c r="R93" s="234" t="s">
        <v>17</v>
      </c>
      <c r="S93" s="235"/>
      <c r="T93" s="82">
        <f>COUNTIF(E80:E107,"PH 1st")</f>
        <v>0</v>
      </c>
      <c r="U93" s="82">
        <f>COUNTIF(F80:F107,"PH 1st")</f>
        <v>0</v>
      </c>
      <c r="V93" s="82">
        <f>COUNTIF(G80:G107,"PH 1st")</f>
        <v>0</v>
      </c>
      <c r="W93" s="82">
        <f>COUNTIF(H80:H107,"PH 1st")</f>
        <v>0</v>
      </c>
      <c r="X93" s="82">
        <f>COUNTIF(I80:I107,"PH 1st")</f>
        <v>0</v>
      </c>
      <c r="Y93" s="104"/>
      <c r="Z93" s="82">
        <f>COUNTIF(D80:D107,"PH 1st")</f>
        <v>0</v>
      </c>
      <c r="AA93" s="136"/>
      <c r="AB93" s="136"/>
      <c r="AC93" s="136"/>
      <c r="AD93" s="136"/>
      <c r="AE93" s="136"/>
    </row>
    <row r="94" spans="1:31" s="1" customFormat="1" x14ac:dyDescent="0.35">
      <c r="A94" s="175">
        <v>45383</v>
      </c>
      <c r="B94" s="45" t="s">
        <v>15</v>
      </c>
      <c r="C94" s="13" t="s">
        <v>16</v>
      </c>
      <c r="D94" s="178" t="s">
        <v>123</v>
      </c>
      <c r="E94" s="24"/>
      <c r="F94" s="152"/>
      <c r="G94" s="26"/>
      <c r="H94" s="111" t="s">
        <v>134</v>
      </c>
      <c r="I94" s="196"/>
      <c r="J94" s="118">
        <v>3</v>
      </c>
      <c r="K94" s="36"/>
      <c r="L94" s="37"/>
      <c r="M94" s="83"/>
      <c r="N94" s="21"/>
      <c r="O94" s="25" t="s">
        <v>55</v>
      </c>
      <c r="P94" s="136"/>
      <c r="Q94" s="136"/>
      <c r="R94" s="236" t="s">
        <v>40</v>
      </c>
      <c r="S94" s="237"/>
      <c r="T94" s="100">
        <f>COUNTIFS(K80:K83,"Lister")+COUNTIFS(K87:K90,"Lister")+COUNTIFS(K94:K97,"Lister")+COUNTIFS(K101:K104,"Lister")</f>
        <v>0</v>
      </c>
      <c r="U94" s="100">
        <f>+COUNTIFS(K80:K83,"Prager")+COUNTIFS(K87:K90,"Prager")+COUNTIFS(K94:K97,"Prager")+COUNTIFS(K101:K104,"Prager")</f>
        <v>0</v>
      </c>
      <c r="V94" s="100">
        <f>COUNTIFS(K80:K83,"Stanley")+COUNTIFS(K87:K90,"Stanley")+COUNTIFS(K94:K97,"Stanley")+COUNTIFS(K101:K104,"Stanley")</f>
        <v>0</v>
      </c>
      <c r="W94" s="100">
        <f>COUNTIFS(K80:K83,"Farrell")+COUNTIFS(K87:K90,"Farrell")+COUNTIFS(K94:K97,"Farrell")+COUNTIFS(K101:K104,"Farrell")</f>
        <v>0</v>
      </c>
      <c r="X94" s="100">
        <f>COUNTIFS(K80:K83,"McSharry")+COUNTIFS(K87:K90,"McSHarry")+COUNTIFS(K94:K97,"McSharry")+COUNTIFS(K101:K104,"McSharry")</f>
        <v>0</v>
      </c>
      <c r="Y94" s="104"/>
      <c r="Z94" s="192">
        <f>COUNTIFS(K80:K83,"O'Donoghue")+COUNTIFS(K87:K90,"O'Donoghue")+COUNTIFS(K94:K97,"O'Donoghue")+COUNTIFS(K101:K104,"O'Donoghue")</f>
        <v>0</v>
      </c>
      <c r="AA94" s="136"/>
      <c r="AB94" s="136"/>
      <c r="AC94" s="136"/>
      <c r="AD94" s="136"/>
      <c r="AE94" s="136"/>
    </row>
    <row r="95" spans="1:31" s="1" customFormat="1" x14ac:dyDescent="0.35">
      <c r="A95" s="54">
        <v>45384</v>
      </c>
      <c r="B95" s="46" t="s">
        <v>41</v>
      </c>
      <c r="C95" s="9" t="s">
        <v>23</v>
      </c>
      <c r="D95" s="178" t="s">
        <v>123</v>
      </c>
      <c r="E95" s="28"/>
      <c r="F95" s="153"/>
      <c r="G95" s="30"/>
      <c r="H95" s="111" t="s">
        <v>134</v>
      </c>
      <c r="I95" s="196"/>
      <c r="J95" s="119"/>
      <c r="K95" s="38"/>
      <c r="L95" s="39"/>
      <c r="M95" s="84"/>
      <c r="N95" s="21"/>
      <c r="O95" s="29" t="s">
        <v>53</v>
      </c>
      <c r="P95" s="136"/>
      <c r="Q95" s="136"/>
      <c r="R95" s="236" t="s">
        <v>42</v>
      </c>
      <c r="S95" s="237"/>
      <c r="T95" s="100">
        <f>COUNTIFS(K84:K86,"Lister")+COUNTIFS(K91:K93,"Lister")+COUNTIFS(K98:K100,"Lister")+COUNTIFS(K105:K107,"Lister")</f>
        <v>0</v>
      </c>
      <c r="U95" s="100">
        <f>+COUNTIFS(K91:K93,"Prager")+COUNTIFS(K84:K86,"Prager")+COUNTIFS(K98:K100,"Prager")+COUNTIFS(K105:K107,"Prager")</f>
        <v>0</v>
      </c>
      <c r="V95" s="100">
        <f>COUNTIFS(K84:K86,"Stanley")+COUNTIFS(K91:K93,"Stanley")+COUNTIFS(K98:K100,"Stanley")+COUNTIFS(K105:K107,"Stanley")</f>
        <v>0</v>
      </c>
      <c r="W95" s="100">
        <f>COUNTIFS(K84:K86,"Farrell")+COUNTIFS(K91:K93,"Farrell")+COUNTIFS(K98:K100,"Farrell")+COUNTIFS(K105:K107,"Farrell")</f>
        <v>0</v>
      </c>
      <c r="X95" s="100">
        <f>COUNTIFS(K84:K86,"McSharry")+COUNTIFS(K91:K93,"McSharry")+COUNTIFS(K98:K100,"McSharry")+COUNTIFS(K105:K107,"McSharry")</f>
        <v>0</v>
      </c>
      <c r="Y95" s="104"/>
      <c r="Z95" s="100">
        <f>COUNTIFS(K84:K86,"O'Donoghue")+COUNTIFS(K91:K93,"O'Donoghue")+COUNTIFS(K98:K100,"O'Donoghue")+COUNTIFS(K105:K107,"O'Donoghue")</f>
        <v>0</v>
      </c>
      <c r="AA95" s="136"/>
      <c r="AB95" s="136"/>
      <c r="AC95" s="136"/>
      <c r="AD95" s="136"/>
      <c r="AE95" s="136"/>
    </row>
    <row r="96" spans="1:31" s="1" customFormat="1" x14ac:dyDescent="0.35">
      <c r="A96" s="54">
        <v>45385</v>
      </c>
      <c r="B96" s="46" t="s">
        <v>29</v>
      </c>
      <c r="C96" s="9" t="s">
        <v>23</v>
      </c>
      <c r="D96" s="178" t="s">
        <v>123</v>
      </c>
      <c r="E96" s="28"/>
      <c r="F96" s="153"/>
      <c r="G96" s="30"/>
      <c r="H96" s="111" t="s">
        <v>134</v>
      </c>
      <c r="I96" s="196"/>
      <c r="J96" s="119"/>
      <c r="K96" s="38"/>
      <c r="L96" s="39"/>
      <c r="M96" s="84"/>
      <c r="N96" s="21"/>
      <c r="O96" s="29" t="s">
        <v>53</v>
      </c>
      <c r="P96" s="136"/>
      <c r="Q96" s="136"/>
      <c r="R96" s="238" t="s">
        <v>43</v>
      </c>
      <c r="S96" s="239"/>
      <c r="T96" s="101">
        <f>COUNTIFS(M80:M83,"Lister")+COUNTIFS(M87:M90,"Lister")+COUNTIFS(M94:M97,"Lister")+COUNTIFS(M101:M104,"Lister")</f>
        <v>0</v>
      </c>
      <c r="U96" s="101">
        <f>COUNTIFS(M80:M83,"Prager")+COUNTIFS(M87:M90,"Prager")+COUNTIFS(M94:M97,"Prager")+COUNTIFS(M101:M104,"Prager")</f>
        <v>0</v>
      </c>
      <c r="V96" s="101">
        <f>COUNTIFS(M80:M83,"Stanley")+COUNTIFS(M87:M90,"Stanley")+COUNTIFS(M94:M97,"Stanley")+COUNTIFS(M101:M104,"Stanley")</f>
        <v>0</v>
      </c>
      <c r="W96" s="101">
        <f>COUNTIFS(M80:M83,"Farrell")+COUNTIFS(M87:M90,"Farrell")+COUNTIFS(M94:M97,"Farrell")+COUNTIFS(M101:M104,"Farrell")</f>
        <v>0</v>
      </c>
      <c r="X96" s="101">
        <f>COUNTIFS(M80:M83,"McSharry")+COUNTIFS(M87:M90,"McSharry")+COUNTIFS(M94:M97,"McSharry")+COUNTIFS(M101:M104,"McSharry")</f>
        <v>0</v>
      </c>
      <c r="Y96" s="104"/>
      <c r="Z96" s="101"/>
      <c r="AA96" s="136"/>
      <c r="AB96" s="136"/>
      <c r="AC96" s="136"/>
      <c r="AD96" s="136"/>
      <c r="AE96" s="136"/>
    </row>
    <row r="97" spans="1:31" s="1" customFormat="1" x14ac:dyDescent="0.35">
      <c r="A97" s="54">
        <v>45386</v>
      </c>
      <c r="B97" s="46" t="s">
        <v>44</v>
      </c>
      <c r="C97" s="9" t="s">
        <v>23</v>
      </c>
      <c r="D97" s="178" t="s">
        <v>123</v>
      </c>
      <c r="E97" s="28"/>
      <c r="F97" s="153"/>
      <c r="G97" s="30"/>
      <c r="H97" s="111" t="s">
        <v>134</v>
      </c>
      <c r="I97" s="196"/>
      <c r="J97" s="119"/>
      <c r="K97" s="38"/>
      <c r="L97" s="39"/>
      <c r="M97" s="84"/>
      <c r="N97" s="21"/>
      <c r="O97" s="29"/>
      <c r="P97" s="136"/>
      <c r="Q97" s="136"/>
      <c r="R97" s="238" t="s">
        <v>45</v>
      </c>
      <c r="S97" s="239"/>
      <c r="T97" s="101">
        <f>COUNTIFS(M84:M86,"Lister")+COUNTIFS(M91:M93,"Lister")+COUNTIFS(M98:M100,"Lister")+COUNTIFS(M105:M107,"Lister")</f>
        <v>0</v>
      </c>
      <c r="U97" s="101">
        <f>COUNTIFS(M84:M86,"Prager")+COUNTIFS(M91:M93,"Prager")+COUNTIFS(M98:M100,"Prager")+COUNTIFS(M105:M107,"Prager")</f>
        <v>0</v>
      </c>
      <c r="V97" s="101">
        <f>COUNTIFS(M84:M86,"Stanley")+COUNTIFS(M91:M93,"Stanley")+COUNTIFS(M98:M100,"Stanley")+COUNTIFS(M105:M107,"Stanley")</f>
        <v>0</v>
      </c>
      <c r="W97" s="101">
        <f>COUNTIFS(M84:M86,"Farrell")+COUNTIFS(M91:M93,"Farrell")+COUNTIFS(M98:M100,"Farrell")+COUNTIFS(M105:M107,"Farrell")</f>
        <v>0</v>
      </c>
      <c r="X97" s="101">
        <f>COUNTIFS(M84:M86,"McSharry")+COUNTIFS(M91:M93,"McSharry")+COUNTIFS(M98:M100,"McSharry")+COUNTIFS(M105:M107,"McSharry")</f>
        <v>0</v>
      </c>
      <c r="Y97" s="104"/>
      <c r="Z97" s="101"/>
      <c r="AA97" s="136"/>
      <c r="AB97" s="136"/>
      <c r="AC97" s="136"/>
      <c r="AD97" s="136"/>
      <c r="AE97" s="136"/>
    </row>
    <row r="98" spans="1:31" s="1" customFormat="1" x14ac:dyDescent="0.35">
      <c r="A98" s="54">
        <v>45387</v>
      </c>
      <c r="B98" s="46" t="s">
        <v>31</v>
      </c>
      <c r="C98" s="9" t="s">
        <v>23</v>
      </c>
      <c r="D98" s="178" t="s">
        <v>123</v>
      </c>
      <c r="E98" s="28" t="s">
        <v>24</v>
      </c>
      <c r="F98" s="153"/>
      <c r="G98" s="30"/>
      <c r="H98" s="111" t="s">
        <v>134</v>
      </c>
      <c r="I98" s="196"/>
      <c r="J98" s="119"/>
      <c r="K98" s="38"/>
      <c r="L98" s="39"/>
      <c r="M98" s="84"/>
      <c r="N98" s="21"/>
      <c r="O98" s="29"/>
      <c r="P98" s="136"/>
      <c r="Q98" s="136"/>
      <c r="R98" s="240" t="s">
        <v>46</v>
      </c>
      <c r="S98" s="241"/>
      <c r="T98" s="102">
        <f>COUNTIFS(M84:M86,"Lister(day)")+COUNTIFS(M91:M93,"Lister(day)")+COUNTIFS(M98:M100,"Lister(day)")+COUNTIFS(M105:M107,"Lister(day)")</f>
        <v>0</v>
      </c>
      <c r="U98" s="102">
        <f>COUNTIFS(M84:M86,"Prager(day)")+COUNTIFS(M91:M93,"Prager(day)")+COUNTIFS(M98:M100,"Prager(day)")+COUNTIFS(M105:M107,"Prager(day)")</f>
        <v>0</v>
      </c>
      <c r="V98" s="102">
        <f>COUNTIFS(M84:M86,"Stanley(day)")+COUNTIFS(M91:M93,"Stanley(day)")+COUNTIFS(M98:M100,"Stanley(day)")+COUNTIFS(M105:M107,"Stanley(day)")</f>
        <v>0</v>
      </c>
      <c r="W98" s="102">
        <f>COUNTIFS(M84:M86,"Farrell(day)")+COUNTIFS(M91:M93,"Farrell(day)")+COUNTIFS(M98:M100,"Farrell(day)")+COUNTIFS(M105:M107,"Farrell(day)")</f>
        <v>0</v>
      </c>
      <c r="X98" s="102">
        <f>COUNTIFS(M84:M86,"McSharry(day)")+COUNTIFS(M91:M93,"McSharry(day)")+COUNTIFS(M98:M100,"McSharry(day)")+COUNTIFS(M105:M107,"McSharry(day)")</f>
        <v>0</v>
      </c>
      <c r="Y98" s="104"/>
      <c r="Z98" s="102"/>
      <c r="AA98" s="136"/>
      <c r="AB98" s="136"/>
      <c r="AC98" s="136"/>
      <c r="AD98" s="136"/>
      <c r="AE98" s="136"/>
    </row>
    <row r="99" spans="1:31" s="1" customFormat="1" x14ac:dyDescent="0.35">
      <c r="A99" s="54">
        <v>45388</v>
      </c>
      <c r="B99" s="46" t="s">
        <v>33</v>
      </c>
      <c r="C99" s="9" t="s">
        <v>23</v>
      </c>
      <c r="D99" s="179"/>
      <c r="E99" s="28" t="s">
        <v>24</v>
      </c>
      <c r="F99" s="153"/>
      <c r="G99" s="30"/>
      <c r="H99" s="111"/>
      <c r="I99" s="196"/>
      <c r="J99" s="119"/>
      <c r="K99" s="38"/>
      <c r="L99" s="39"/>
      <c r="M99" s="84"/>
      <c r="N99" s="21"/>
      <c r="O99" s="29"/>
      <c r="P99" s="136"/>
      <c r="Q99" s="136"/>
      <c r="R99" s="226" t="s">
        <v>47</v>
      </c>
      <c r="S99" s="227"/>
      <c r="T99" s="103">
        <f>SUM(T94:T95)</f>
        <v>0</v>
      </c>
      <c r="U99" s="103">
        <f>SUM(U94:U95)</f>
        <v>0</v>
      </c>
      <c r="V99" s="103">
        <f>SUM(V94:V95)</f>
        <v>0</v>
      </c>
      <c r="W99" s="103">
        <f>SUM(W94:W95)</f>
        <v>0</v>
      </c>
      <c r="X99" s="103">
        <f>SUM(X94:X95)</f>
        <v>0</v>
      </c>
      <c r="Y99" s="105"/>
      <c r="Z99" s="103">
        <f>SUM(Z94:Z95)</f>
        <v>0</v>
      </c>
      <c r="AA99" s="136"/>
      <c r="AB99" s="136"/>
      <c r="AC99" s="136"/>
      <c r="AD99" s="136"/>
      <c r="AE99" s="136"/>
    </row>
    <row r="100" spans="1:31" s="1" customFormat="1" x14ac:dyDescent="0.35">
      <c r="A100" s="55">
        <v>45389</v>
      </c>
      <c r="B100" s="47" t="s">
        <v>35</v>
      </c>
      <c r="C100" s="14" t="s">
        <v>23</v>
      </c>
      <c r="D100" s="180"/>
      <c r="E100" s="32" t="s">
        <v>24</v>
      </c>
      <c r="F100" s="154"/>
      <c r="G100" s="34"/>
      <c r="H100" s="113"/>
      <c r="I100" s="197"/>
      <c r="J100" s="120"/>
      <c r="K100" s="40"/>
      <c r="L100" s="41"/>
      <c r="M100" s="85"/>
      <c r="N100" s="21"/>
      <c r="O100" s="33"/>
      <c r="P100" s="136"/>
      <c r="Q100" s="136"/>
      <c r="R100" s="222" t="s">
        <v>48</v>
      </c>
      <c r="S100" s="223"/>
      <c r="T100" s="128">
        <f>SUM(T96:T98)</f>
        <v>0</v>
      </c>
      <c r="U100" s="128">
        <f>SUM(U96:U98)</f>
        <v>0</v>
      </c>
      <c r="V100" s="128">
        <f>SUM(V96:V98)</f>
        <v>0</v>
      </c>
      <c r="W100" s="128">
        <f>SUM(W96:W98)</f>
        <v>0</v>
      </c>
      <c r="X100" s="128">
        <f>SUM(X96:X98)</f>
        <v>0</v>
      </c>
      <c r="Y100" s="129"/>
      <c r="Z100" s="128">
        <f>SUM(Z96:Z98)</f>
        <v>0</v>
      </c>
      <c r="AA100" s="136"/>
      <c r="AB100" s="136"/>
      <c r="AC100" s="136"/>
      <c r="AD100" s="136"/>
      <c r="AE100" s="136"/>
    </row>
    <row r="101" spans="1:31" s="1" customFormat="1" x14ac:dyDescent="0.35">
      <c r="A101" s="53">
        <v>45390</v>
      </c>
      <c r="B101" s="45" t="s">
        <v>15</v>
      </c>
      <c r="C101" s="9" t="s">
        <v>23</v>
      </c>
      <c r="D101" s="269" t="s">
        <v>128</v>
      </c>
      <c r="E101" s="24"/>
      <c r="F101" s="152"/>
      <c r="G101" s="26" t="s">
        <v>32</v>
      </c>
      <c r="H101" s="159"/>
      <c r="I101" s="186" t="s">
        <v>32</v>
      </c>
      <c r="J101" s="118">
        <v>4</v>
      </c>
      <c r="K101" s="36"/>
      <c r="L101" s="37"/>
      <c r="M101" s="83"/>
      <c r="N101" s="21"/>
      <c r="O101" s="25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</row>
    <row r="102" spans="1:31" s="1" customFormat="1" x14ac:dyDescent="0.35">
      <c r="A102" s="54">
        <v>45391</v>
      </c>
      <c r="B102" s="46" t="s">
        <v>41</v>
      </c>
      <c r="C102" s="9" t="s">
        <v>23</v>
      </c>
      <c r="D102" s="181" t="s">
        <v>128</v>
      </c>
      <c r="E102" s="28"/>
      <c r="F102" s="153" t="s">
        <v>135</v>
      </c>
      <c r="G102" s="30" t="s">
        <v>32</v>
      </c>
      <c r="H102" s="160"/>
      <c r="I102" s="187" t="s">
        <v>32</v>
      </c>
      <c r="J102" s="119"/>
      <c r="K102" s="38"/>
      <c r="L102" s="39"/>
      <c r="M102" s="84"/>
      <c r="N102" s="21"/>
      <c r="O102" s="29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</row>
    <row r="103" spans="1:31" s="1" customFormat="1" x14ac:dyDescent="0.35">
      <c r="A103" s="54">
        <v>45392</v>
      </c>
      <c r="B103" s="46" t="s">
        <v>29</v>
      </c>
      <c r="C103" s="9" t="s">
        <v>23</v>
      </c>
      <c r="D103" s="181" t="s">
        <v>128</v>
      </c>
      <c r="E103" s="28"/>
      <c r="F103" s="153"/>
      <c r="G103" s="30" t="s">
        <v>32</v>
      </c>
      <c r="H103" s="160"/>
      <c r="I103" s="187" t="s">
        <v>32</v>
      </c>
      <c r="J103" s="119"/>
      <c r="K103" s="38"/>
      <c r="L103" s="39"/>
      <c r="M103" s="84"/>
      <c r="N103" s="21"/>
      <c r="O103" s="29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</row>
    <row r="104" spans="1:31" s="1" customFormat="1" x14ac:dyDescent="0.35">
      <c r="A104" s="54">
        <v>45393</v>
      </c>
      <c r="B104" s="46" t="s">
        <v>44</v>
      </c>
      <c r="C104" s="9" t="s">
        <v>23</v>
      </c>
      <c r="D104" s="181" t="s">
        <v>128</v>
      </c>
      <c r="E104" s="28"/>
      <c r="F104" s="153"/>
      <c r="G104" s="30" t="s">
        <v>32</v>
      </c>
      <c r="H104" s="160"/>
      <c r="I104" s="187" t="s">
        <v>32</v>
      </c>
      <c r="J104" s="119"/>
      <c r="K104" s="38"/>
      <c r="L104" s="39"/>
      <c r="M104" s="84"/>
      <c r="N104" s="21"/>
      <c r="O104" s="29" t="s">
        <v>53</v>
      </c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</row>
    <row r="105" spans="1:31" s="1" customFormat="1" x14ac:dyDescent="0.35">
      <c r="A105" s="54">
        <v>45394</v>
      </c>
      <c r="B105" s="46" t="s">
        <v>31</v>
      </c>
      <c r="C105" s="9" t="s">
        <v>23</v>
      </c>
      <c r="D105" s="181" t="s">
        <v>152</v>
      </c>
      <c r="E105" s="28"/>
      <c r="F105" s="153" t="s">
        <v>24</v>
      </c>
      <c r="G105" s="30" t="s">
        <v>32</v>
      </c>
      <c r="H105" s="160"/>
      <c r="I105" s="187"/>
      <c r="J105" s="119"/>
      <c r="K105" s="38"/>
      <c r="L105" s="39"/>
      <c r="M105" s="84"/>
      <c r="N105" s="21"/>
      <c r="O105" s="29" t="s">
        <v>55</v>
      </c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</row>
    <row r="106" spans="1:31" s="1" customFormat="1" x14ac:dyDescent="0.35">
      <c r="A106" s="54">
        <v>45395</v>
      </c>
      <c r="B106" s="46" t="s">
        <v>33</v>
      </c>
      <c r="C106" s="9" t="s">
        <v>23</v>
      </c>
      <c r="D106" s="182"/>
      <c r="E106" s="28"/>
      <c r="F106" s="153" t="s">
        <v>24</v>
      </c>
      <c r="G106" s="30"/>
      <c r="H106" s="160"/>
      <c r="I106" s="187"/>
      <c r="J106" s="119"/>
      <c r="K106" s="38"/>
      <c r="L106" s="39"/>
      <c r="M106" s="84"/>
      <c r="N106" s="21"/>
      <c r="O106" s="29" t="s">
        <v>55</v>
      </c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</row>
    <row r="107" spans="1:31" s="1" customFormat="1" x14ac:dyDescent="0.35">
      <c r="A107" s="55">
        <v>45396</v>
      </c>
      <c r="B107" s="47" t="s">
        <v>35</v>
      </c>
      <c r="C107" s="14" t="s">
        <v>23</v>
      </c>
      <c r="D107" s="183"/>
      <c r="E107" s="32"/>
      <c r="F107" s="154" t="s">
        <v>24</v>
      </c>
      <c r="G107" s="34"/>
      <c r="H107" s="161"/>
      <c r="I107" s="188"/>
      <c r="J107" s="120"/>
      <c r="K107" s="40"/>
      <c r="L107" s="41"/>
      <c r="M107" s="85"/>
      <c r="N107" s="21"/>
      <c r="O107" s="33" t="s">
        <v>55</v>
      </c>
      <c r="P107" s="136"/>
      <c r="Q107" s="136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6"/>
      <c r="AB107" s="136"/>
      <c r="AC107" s="136"/>
      <c r="AD107" s="136"/>
      <c r="AE107" s="136"/>
    </row>
    <row r="108" spans="1:31" s="1" customFormat="1" x14ac:dyDescent="0.35">
      <c r="A108" s="175">
        <v>45397</v>
      </c>
      <c r="B108" s="48" t="s">
        <v>15</v>
      </c>
      <c r="C108" s="8"/>
      <c r="D108" s="167"/>
      <c r="E108" s="24"/>
      <c r="F108" s="152"/>
      <c r="G108" s="26"/>
      <c r="H108" s="159"/>
      <c r="I108" s="163"/>
      <c r="J108" s="122">
        <v>1</v>
      </c>
      <c r="K108" s="36"/>
      <c r="L108" s="37"/>
      <c r="M108" s="83"/>
      <c r="N108" s="21"/>
      <c r="O108" s="25" t="s">
        <v>55</v>
      </c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</row>
    <row r="109" spans="1:31" s="1" customFormat="1" x14ac:dyDescent="0.35">
      <c r="A109" s="54">
        <v>45398</v>
      </c>
      <c r="B109" s="49" t="s">
        <v>41</v>
      </c>
      <c r="C109" s="6"/>
      <c r="D109" s="168"/>
      <c r="E109" s="28"/>
      <c r="F109" s="153"/>
      <c r="G109" s="30"/>
      <c r="H109" s="160"/>
      <c r="I109" s="164"/>
      <c r="J109" s="123"/>
      <c r="K109" s="38"/>
      <c r="L109" s="39"/>
      <c r="M109" s="84"/>
      <c r="N109" s="21"/>
      <c r="O109" s="29" t="s">
        <v>53</v>
      </c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</row>
    <row r="110" spans="1:31" s="1" customFormat="1" x14ac:dyDescent="0.35">
      <c r="A110" s="54">
        <v>45399</v>
      </c>
      <c r="B110" s="49" t="s">
        <v>29</v>
      </c>
      <c r="C110" s="6"/>
      <c r="D110" s="167"/>
      <c r="E110" s="28"/>
      <c r="F110" s="153"/>
      <c r="G110" s="30"/>
      <c r="H110" s="160"/>
      <c r="I110" s="164"/>
      <c r="J110" s="123"/>
      <c r="K110" s="38"/>
      <c r="L110" s="39"/>
      <c r="M110" s="84"/>
      <c r="N110" s="21"/>
      <c r="O110" s="29" t="s">
        <v>53</v>
      </c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</row>
    <row r="111" spans="1:31" s="1" customFormat="1" x14ac:dyDescent="0.35">
      <c r="A111" s="54">
        <v>45400</v>
      </c>
      <c r="B111" s="50" t="s">
        <v>44</v>
      </c>
      <c r="C111" s="6"/>
      <c r="D111" s="167"/>
      <c r="E111" s="28"/>
      <c r="F111" s="153"/>
      <c r="G111" s="30"/>
      <c r="H111" s="160"/>
      <c r="I111" s="164"/>
      <c r="J111" s="123"/>
      <c r="K111" s="38"/>
      <c r="L111" s="39"/>
      <c r="M111" s="84"/>
      <c r="N111" s="21"/>
      <c r="O111" s="2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</row>
    <row r="112" spans="1:31" s="1" customFormat="1" x14ac:dyDescent="0.35">
      <c r="A112" s="54">
        <v>45401</v>
      </c>
      <c r="B112" s="49" t="s">
        <v>31</v>
      </c>
      <c r="C112" s="6"/>
      <c r="D112" s="168"/>
      <c r="E112" s="28"/>
      <c r="F112" s="153"/>
      <c r="G112" s="30" t="s">
        <v>24</v>
      </c>
      <c r="H112" s="160"/>
      <c r="I112" s="164" t="s">
        <v>151</v>
      </c>
      <c r="J112" s="123"/>
      <c r="K112" s="38"/>
      <c r="L112" s="39"/>
      <c r="M112" s="84"/>
      <c r="N112" s="21"/>
      <c r="O112" s="2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</row>
    <row r="113" spans="1:31" s="1" customFormat="1" x14ac:dyDescent="0.35">
      <c r="A113" s="54">
        <v>45402</v>
      </c>
      <c r="B113" s="49" t="s">
        <v>33</v>
      </c>
      <c r="C113" s="6"/>
      <c r="D113" s="168"/>
      <c r="E113" s="28"/>
      <c r="F113" s="153"/>
      <c r="G113" s="30" t="s">
        <v>24</v>
      </c>
      <c r="H113" s="160"/>
      <c r="I113" s="164"/>
      <c r="J113" s="123"/>
      <c r="K113" s="38"/>
      <c r="L113" s="39"/>
      <c r="M113" s="84"/>
      <c r="N113" s="21"/>
      <c r="O113" s="2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</row>
    <row r="114" spans="1:31" s="1" customFormat="1" x14ac:dyDescent="0.35">
      <c r="A114" s="55">
        <v>45403</v>
      </c>
      <c r="B114" s="51" t="s">
        <v>35</v>
      </c>
      <c r="C114" s="7"/>
      <c r="D114" s="169"/>
      <c r="E114" s="32"/>
      <c r="F114" s="154"/>
      <c r="G114" s="34" t="s">
        <v>24</v>
      </c>
      <c r="H114" s="161"/>
      <c r="I114" s="165"/>
      <c r="J114" s="124"/>
      <c r="K114" s="146"/>
      <c r="L114" s="41"/>
      <c r="M114" s="85"/>
      <c r="N114" s="21"/>
      <c r="O114" s="33"/>
      <c r="P114" s="139"/>
      <c r="Q114" s="139"/>
      <c r="R114" s="140"/>
      <c r="S114" s="140"/>
      <c r="T114" s="140"/>
      <c r="U114" s="140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</row>
    <row r="115" spans="1:31" s="1" customFormat="1" x14ac:dyDescent="0.35">
      <c r="A115" s="53">
        <v>45404</v>
      </c>
      <c r="B115" s="48" t="s">
        <v>15</v>
      </c>
      <c r="C115" s="8"/>
      <c r="D115" s="167"/>
      <c r="E115" s="24"/>
      <c r="F115" s="193"/>
      <c r="G115" s="26"/>
      <c r="H115" s="112"/>
      <c r="I115" s="184"/>
      <c r="J115" s="122">
        <v>2</v>
      </c>
      <c r="K115" s="36"/>
      <c r="L115" s="37"/>
      <c r="M115" s="83"/>
      <c r="N115" s="21"/>
      <c r="O115" s="25"/>
      <c r="P115" s="139"/>
      <c r="Q115" s="139"/>
      <c r="R115" s="242" t="s">
        <v>74</v>
      </c>
      <c r="S115" s="243"/>
      <c r="T115" s="243"/>
      <c r="U115" s="244"/>
      <c r="V115" s="140"/>
      <c r="W115" s="140"/>
      <c r="X115" s="140"/>
      <c r="Y115" s="140"/>
      <c r="Z115" s="140"/>
      <c r="AA115" s="139"/>
      <c r="AB115" s="139"/>
      <c r="AC115" s="139"/>
      <c r="AD115" s="139"/>
      <c r="AE115" s="139"/>
    </row>
    <row r="116" spans="1:31" s="1" customFormat="1" x14ac:dyDescent="0.35">
      <c r="A116" s="54">
        <v>45405</v>
      </c>
      <c r="B116" s="49" t="s">
        <v>41</v>
      </c>
      <c r="C116" s="12"/>
      <c r="D116" s="167"/>
      <c r="E116" s="28"/>
      <c r="F116" s="194"/>
      <c r="G116" s="30"/>
      <c r="H116" s="111"/>
      <c r="I116" s="184"/>
      <c r="J116" s="123"/>
      <c r="K116" s="38"/>
      <c r="L116" s="39"/>
      <c r="M116" s="84"/>
      <c r="N116" s="21"/>
      <c r="O116" s="29"/>
      <c r="P116" s="139"/>
      <c r="Q116" s="139"/>
      <c r="R116" s="245" t="s">
        <v>27</v>
      </c>
      <c r="S116" s="246"/>
      <c r="T116" s="78" t="s">
        <v>5</v>
      </c>
      <c r="U116" s="78" t="s">
        <v>6</v>
      </c>
      <c r="V116" s="133" t="s">
        <v>7</v>
      </c>
      <c r="W116" s="135" t="s">
        <v>8</v>
      </c>
      <c r="X116" s="133" t="s">
        <v>9</v>
      </c>
      <c r="Y116" s="132"/>
      <c r="Z116" s="133" t="s">
        <v>36</v>
      </c>
      <c r="AA116" s="139"/>
      <c r="AB116" s="139"/>
      <c r="AC116" s="139"/>
      <c r="AD116" s="139"/>
      <c r="AE116" s="139"/>
    </row>
    <row r="117" spans="1:31" s="1" customFormat="1" x14ac:dyDescent="0.35">
      <c r="A117" s="54">
        <v>45406</v>
      </c>
      <c r="B117" s="49" t="s">
        <v>29</v>
      </c>
      <c r="C117" s="6"/>
      <c r="D117" s="168"/>
      <c r="E117" s="28"/>
      <c r="F117" s="194"/>
      <c r="G117" s="30"/>
      <c r="H117" s="111"/>
      <c r="I117" s="184"/>
      <c r="J117" s="123"/>
      <c r="K117" s="38"/>
      <c r="L117" s="39"/>
      <c r="M117" s="84"/>
      <c r="N117" s="21"/>
      <c r="O117" s="29" t="s">
        <v>60</v>
      </c>
      <c r="P117" s="139"/>
      <c r="Q117" s="139"/>
      <c r="R117" s="247" t="s">
        <v>12</v>
      </c>
      <c r="S117" s="248"/>
      <c r="T117" s="81">
        <f>COUNTIF(E108:E135,"Support")</f>
        <v>0</v>
      </c>
      <c r="U117" s="81">
        <f>COUNTIF(F108:F135,"Support")</f>
        <v>0</v>
      </c>
      <c r="V117" s="81">
        <f>COUNTIF(G108:G135,"Support")</f>
        <v>0</v>
      </c>
      <c r="W117" s="81">
        <f>COUNTIF(H108:H135,"Support")</f>
        <v>0</v>
      </c>
      <c r="X117" s="81">
        <f>COUNTIF(I108:I135,"Support")</f>
        <v>0</v>
      </c>
      <c r="Y117" s="104"/>
      <c r="Z117" s="81">
        <f>COUNTIF(D108:D135,"Support")</f>
        <v>0</v>
      </c>
      <c r="AA117" s="139"/>
      <c r="AB117" s="139"/>
      <c r="AC117" s="139"/>
      <c r="AD117" s="139"/>
      <c r="AE117" s="139"/>
    </row>
    <row r="118" spans="1:31" s="1" customFormat="1" x14ac:dyDescent="0.35">
      <c r="A118" s="54">
        <v>45407</v>
      </c>
      <c r="B118" s="49" t="s">
        <v>44</v>
      </c>
      <c r="C118" s="13" t="s">
        <v>16</v>
      </c>
      <c r="D118" s="168"/>
      <c r="E118" s="28"/>
      <c r="F118" s="194"/>
      <c r="G118" s="30"/>
      <c r="H118" s="111"/>
      <c r="I118" s="184"/>
      <c r="J118" s="123"/>
      <c r="K118" s="38"/>
      <c r="L118" s="39"/>
      <c r="M118" s="84"/>
      <c r="N118" s="21"/>
      <c r="O118" s="29" t="s">
        <v>60</v>
      </c>
      <c r="P118" s="139"/>
      <c r="Q118" s="139"/>
      <c r="R118" s="234" t="s">
        <v>25</v>
      </c>
      <c r="S118" s="235"/>
      <c r="T118" s="82">
        <f>COUNTIF(E108:E135,"CST")</f>
        <v>0</v>
      </c>
      <c r="U118" s="82">
        <f>COUNTIF(F108:F135,"CST")</f>
        <v>0</v>
      </c>
      <c r="V118" s="82">
        <f>COUNTIF(G108:G135,"CST")</f>
        <v>0</v>
      </c>
      <c r="W118" s="82">
        <f>COUNTIF(H108:I135,"CST")</f>
        <v>0</v>
      </c>
      <c r="X118" s="82">
        <f>COUNTIF(I108:J135,"CST")</f>
        <v>0</v>
      </c>
      <c r="Y118" s="104"/>
      <c r="Z118" s="82">
        <f>COUNTIF(D108:D135,"CST")</f>
        <v>0</v>
      </c>
      <c r="AA118" s="139"/>
      <c r="AB118" s="139"/>
      <c r="AC118" s="139"/>
      <c r="AD118" s="139"/>
      <c r="AE118" s="139"/>
    </row>
    <row r="119" spans="1:31" s="1" customFormat="1" x14ac:dyDescent="0.35">
      <c r="A119" s="54">
        <v>45408</v>
      </c>
      <c r="B119" s="49" t="s">
        <v>31</v>
      </c>
      <c r="C119" s="6"/>
      <c r="D119" s="168"/>
      <c r="E119" s="28"/>
      <c r="F119" s="194"/>
      <c r="G119" s="30"/>
      <c r="H119" s="111" t="s">
        <v>24</v>
      </c>
      <c r="I119" s="184"/>
      <c r="J119" s="123"/>
      <c r="K119" s="38"/>
      <c r="L119" s="39"/>
      <c r="M119" s="84"/>
      <c r="N119" s="21"/>
      <c r="O119" s="29"/>
      <c r="P119" s="139"/>
      <c r="Q119" s="139"/>
      <c r="R119" s="234" t="s">
        <v>19</v>
      </c>
      <c r="S119" s="235"/>
      <c r="T119" s="82">
        <f>COUNTIF(E108:E135,"PH")</f>
        <v>0</v>
      </c>
      <c r="U119" s="82">
        <f>COUNTIF(F108:F135,"PH")</f>
        <v>0</v>
      </c>
      <c r="V119" s="82">
        <f>COUNTIF(G108:G135,"PH")</f>
        <v>0</v>
      </c>
      <c r="W119" s="82">
        <f>COUNTIF(H108:H135,"PH")</f>
        <v>0</v>
      </c>
      <c r="X119" s="82">
        <f>COUNTIF(I108:I135,"PH")</f>
        <v>0</v>
      </c>
      <c r="Y119" s="104"/>
      <c r="Z119" s="82">
        <f>COUNTIF(D108:D135,"PH")</f>
        <v>0</v>
      </c>
      <c r="AA119" s="139"/>
      <c r="AB119" s="139"/>
      <c r="AC119" s="139"/>
      <c r="AD119" s="139"/>
      <c r="AE119" s="139"/>
    </row>
    <row r="120" spans="1:31" s="1" customFormat="1" x14ac:dyDescent="0.35">
      <c r="A120" s="54">
        <v>45409</v>
      </c>
      <c r="B120" s="49" t="s">
        <v>33</v>
      </c>
      <c r="C120" s="6"/>
      <c r="D120" s="168"/>
      <c r="E120" s="28"/>
      <c r="F120" s="194"/>
      <c r="G120" s="30"/>
      <c r="H120" s="111" t="s">
        <v>24</v>
      </c>
      <c r="I120" s="184"/>
      <c r="J120" s="123"/>
      <c r="K120" s="38"/>
      <c r="L120" s="39"/>
      <c r="M120" s="84"/>
      <c r="N120" s="21"/>
      <c r="O120" s="29"/>
      <c r="P120" s="139"/>
      <c r="Q120" s="139"/>
      <c r="R120" s="234" t="s">
        <v>3</v>
      </c>
      <c r="S120" s="235"/>
      <c r="T120" s="82">
        <f>COUNTIF(E108:E135,"QCH")</f>
        <v>0</v>
      </c>
      <c r="U120" s="82">
        <f>COUNTIF(F108:F135,"QCH")</f>
        <v>0</v>
      </c>
      <c r="V120" s="82">
        <f>COUNTIF(G108:G135,"QCH")</f>
        <v>0</v>
      </c>
      <c r="W120" s="82">
        <f>COUNTIF(H108:H135,"QCH")</f>
        <v>0</v>
      </c>
      <c r="X120" s="82">
        <f>COUNTIF(I108:I135,"QCH")</f>
        <v>0</v>
      </c>
      <c r="Y120" s="104"/>
      <c r="Z120" s="82">
        <f>COUNTIF(D108:D135,"QCH")</f>
        <v>0</v>
      </c>
      <c r="AA120" s="139"/>
      <c r="AB120" s="139"/>
      <c r="AC120" s="139"/>
      <c r="AD120" s="139"/>
      <c r="AE120" s="139"/>
    </row>
    <row r="121" spans="1:31" s="1" customFormat="1" x14ac:dyDescent="0.35">
      <c r="A121" s="55">
        <v>45410</v>
      </c>
      <c r="B121" s="51" t="s">
        <v>35</v>
      </c>
      <c r="C121" s="7"/>
      <c r="D121" s="169"/>
      <c r="E121" s="32"/>
      <c r="F121" s="195"/>
      <c r="G121" s="34"/>
      <c r="H121" s="113" t="s">
        <v>24</v>
      </c>
      <c r="I121" s="185"/>
      <c r="J121" s="124"/>
      <c r="K121" s="40"/>
      <c r="L121" s="41"/>
      <c r="M121" s="85"/>
      <c r="N121" s="21"/>
      <c r="O121" s="33"/>
      <c r="P121" s="139"/>
      <c r="Q121" s="139"/>
      <c r="R121" s="234" t="s">
        <v>17</v>
      </c>
      <c r="S121" s="235"/>
      <c r="T121" s="82">
        <f>COUNTIF(E108:E135,"PH 1st")</f>
        <v>0</v>
      </c>
      <c r="U121" s="82">
        <f>COUNTIF(F108:F135,"PH 1st")</f>
        <v>0</v>
      </c>
      <c r="V121" s="82">
        <f>COUNTIF(G108:G135,"PH 1st")</f>
        <v>0</v>
      </c>
      <c r="W121" s="82">
        <f>COUNTIF(H108:H135,"PH 1st")</f>
        <v>0</v>
      </c>
      <c r="X121" s="82">
        <f>COUNTIF(I108:I135,"PH 1st")</f>
        <v>0</v>
      </c>
      <c r="Y121" s="104"/>
      <c r="Z121" s="82">
        <f>COUNTIF(D108:D135,"PH 1st")</f>
        <v>0</v>
      </c>
      <c r="AA121" s="139"/>
      <c r="AB121" s="139"/>
      <c r="AC121" s="139"/>
      <c r="AD121" s="139"/>
      <c r="AE121" s="139"/>
    </row>
    <row r="122" spans="1:31" s="1" customFormat="1" x14ac:dyDescent="0.35">
      <c r="A122" s="175">
        <v>45411</v>
      </c>
      <c r="B122" s="45" t="s">
        <v>15</v>
      </c>
      <c r="C122" s="12"/>
      <c r="D122" s="178"/>
      <c r="E122" s="24"/>
      <c r="F122" s="152"/>
      <c r="G122" s="26"/>
      <c r="H122" s="112"/>
      <c r="I122" s="143"/>
      <c r="J122" s="118">
        <v>3</v>
      </c>
      <c r="K122" s="36"/>
      <c r="L122" s="37"/>
      <c r="M122" s="83"/>
      <c r="N122" s="21"/>
      <c r="O122" s="25"/>
      <c r="P122" s="139"/>
      <c r="Q122" s="139"/>
      <c r="R122" s="236" t="s">
        <v>40</v>
      </c>
      <c r="S122" s="237"/>
      <c r="T122" s="100">
        <f>COUNTIFS(K108:K111,"Lister")+COUNTIFS(K115:K118,"Lister")+COUNTIFS(K122:K125,"Lister")+COUNTIFS(K129:K132,"Lister")</f>
        <v>0</v>
      </c>
      <c r="U122" s="100">
        <f>+COUNTIFS(K108:K111,"Prager")+COUNTIFS(K115:K118,"Prager")+COUNTIFS(K122:K125,"Prager")+COUNTIFS(K129:K132,"Prager")</f>
        <v>0</v>
      </c>
      <c r="V122" s="100">
        <f>COUNTIFS(K108:K111,"Stanley")+COUNTIFS(K115:K118,"Stanley")+COUNTIFS(K122:K125,"Stanley")+COUNTIFS(K129:K132,"Stanley")</f>
        <v>0</v>
      </c>
      <c r="W122" s="100">
        <f>COUNTIFS(K108:K111,"Farrell")+COUNTIFS(K115:K118,"Farrell")+COUNTIFS(K122:K125,"Farrell")+COUNTIFS(K129:K132,"Farrell")</f>
        <v>0</v>
      </c>
      <c r="X122" s="100">
        <f>COUNTIFS(K108:K111,"McSharry")+COUNTIFS(K115:K118,"McSHarry")+COUNTIFS(K122:K125,"McSharry")+COUNTIFS(K129:K132,"McSharry")</f>
        <v>0</v>
      </c>
      <c r="Y122" s="104"/>
      <c r="Z122" s="192">
        <f>COUNTIFS(K108:K111,"O'Donoghue")+COUNTIFS(K115:K118,"O'Donoghue")+COUNTIFS(K122:K125,"O'Donoghue")+COUNTIFS(K129:K132,"O'Donoghue")</f>
        <v>0</v>
      </c>
      <c r="AA122" s="139"/>
      <c r="AB122" s="139"/>
      <c r="AC122" s="139"/>
      <c r="AD122" s="139"/>
      <c r="AE122" s="139"/>
    </row>
    <row r="123" spans="1:31" s="1" customFormat="1" x14ac:dyDescent="0.35">
      <c r="A123" s="54">
        <v>45412</v>
      </c>
      <c r="B123" s="46" t="s">
        <v>41</v>
      </c>
      <c r="C123" s="6"/>
      <c r="D123" s="178"/>
      <c r="E123" s="28"/>
      <c r="F123" s="153"/>
      <c r="G123" s="30"/>
      <c r="H123" s="111"/>
      <c r="I123" s="143"/>
      <c r="J123" s="119"/>
      <c r="K123" s="38"/>
      <c r="L123" s="39"/>
      <c r="M123" s="84"/>
      <c r="N123" s="21"/>
      <c r="O123" s="29"/>
      <c r="P123" s="139"/>
      <c r="Q123" s="139"/>
      <c r="R123" s="236" t="s">
        <v>42</v>
      </c>
      <c r="S123" s="237"/>
      <c r="T123" s="100">
        <f>COUNTIFS(K112:K114,"Lister")+COUNTIFS(K119:K121,"Lister")+COUNTIFS(K126:K128,"Lister")+COUNTIFS(K133:K135,"Lister")</f>
        <v>0</v>
      </c>
      <c r="U123" s="100">
        <f>+COUNTIFS(K119:K121,"Prager")+COUNTIFS(K112:K114,"Prager")+COUNTIFS(K126:K128,"Prager")+COUNTIFS(K133:K135,"Prager")</f>
        <v>0</v>
      </c>
      <c r="V123" s="100">
        <f>COUNTIFS(K112:K114,"Stanley")+COUNTIFS(K119:K121,"Stanley")+COUNTIFS(K126:K128,"Stanley")+COUNTIFS(K133:K135,"Stanley")</f>
        <v>0</v>
      </c>
      <c r="W123" s="100">
        <f>COUNTIFS(K112:K114,"Farrell")+COUNTIFS(K119:K121,"Farrell")+COUNTIFS(K126:K128,"Farrell")+COUNTIFS(K133:K135,"Farrell")</f>
        <v>0</v>
      </c>
      <c r="X123" s="100">
        <f>COUNTIFS(K112:K114,"McSharry")+COUNTIFS(K119:K121,"McSharry")+COUNTIFS(K126:K128,"McSharry")+COUNTIFS(K133:K135,"McSharry")</f>
        <v>0</v>
      </c>
      <c r="Y123" s="104"/>
      <c r="Z123" s="100">
        <f>COUNTIFS(K112:K114,"O'Donoghue")+COUNTIFS(K119:K121,"O'Donoghue")+COUNTIFS(K126:K128,"O'Donoghue")+COUNTIFS(K133:K135,"O'Donoghue")</f>
        <v>0</v>
      </c>
      <c r="AA123" s="139"/>
      <c r="AB123" s="139"/>
      <c r="AC123" s="139"/>
      <c r="AD123" s="139"/>
      <c r="AE123" s="139"/>
    </row>
    <row r="124" spans="1:31" s="1" customFormat="1" x14ac:dyDescent="0.35">
      <c r="A124" s="54">
        <v>45413</v>
      </c>
      <c r="B124" s="46" t="s">
        <v>29</v>
      </c>
      <c r="C124" s="6"/>
      <c r="D124" s="179"/>
      <c r="E124" s="28"/>
      <c r="F124" s="153"/>
      <c r="G124" s="30"/>
      <c r="H124" s="111"/>
      <c r="I124" s="143"/>
      <c r="J124" s="119"/>
      <c r="K124" s="38"/>
      <c r="L124" s="39"/>
      <c r="M124" s="84"/>
      <c r="N124" s="21"/>
      <c r="O124" s="29"/>
      <c r="P124" s="139"/>
      <c r="Q124" s="139"/>
      <c r="R124" s="238" t="s">
        <v>43</v>
      </c>
      <c r="S124" s="239"/>
      <c r="T124" s="101">
        <f>COUNTIFS(M108:M111,"Lister")+COUNTIFS(M115:M118,"Lister")+COUNTIFS(M122:M125,"Lister")+COUNTIFS(M129:M132,"Lister")</f>
        <v>0</v>
      </c>
      <c r="U124" s="101">
        <f>COUNTIFS(M108:M111,"Prager")+COUNTIFS(M115:M118,"Prager")+COUNTIFS(M122:M125,"Prager")+COUNTIFS(M129:M132,"Prager")</f>
        <v>0</v>
      </c>
      <c r="V124" s="101">
        <f>COUNTIFS(M108:M111,"Stanley")+COUNTIFS(M115:M118,"Stanley")+COUNTIFS(M122:M125,"Stanley")+COUNTIFS(M129:M132,"Stanley")</f>
        <v>0</v>
      </c>
      <c r="W124" s="101">
        <f>COUNTIFS(M108:M111,"Farrell")+COUNTIFS(M115:M118,"Farrell")+COUNTIFS(M122:M125,"Farrell")+COUNTIFS(M129:M132,"Farrell")</f>
        <v>0</v>
      </c>
      <c r="X124" s="101">
        <f>COUNTIFS(M108:M111,"McSharry")+COUNTIFS(M115:M118,"McSharry")+COUNTIFS(M122:M125,"McSharry")+COUNTIFS(M129:M132,"McSharry")</f>
        <v>0</v>
      </c>
      <c r="Y124" s="104"/>
      <c r="Z124" s="101"/>
      <c r="AA124" s="139"/>
      <c r="AB124" s="139"/>
      <c r="AC124" s="139"/>
      <c r="AD124" s="139"/>
      <c r="AE124" s="139"/>
    </row>
    <row r="125" spans="1:31" s="1" customFormat="1" x14ac:dyDescent="0.35">
      <c r="A125" s="54">
        <v>45414</v>
      </c>
      <c r="B125" s="46" t="s">
        <v>44</v>
      </c>
      <c r="C125" s="6"/>
      <c r="D125" s="179"/>
      <c r="E125" s="28"/>
      <c r="F125" s="153"/>
      <c r="G125" s="30"/>
      <c r="H125" s="111"/>
      <c r="I125" s="143"/>
      <c r="J125" s="119"/>
      <c r="K125" s="38"/>
      <c r="L125" s="39"/>
      <c r="M125" s="84"/>
      <c r="N125" s="21"/>
      <c r="O125" s="29"/>
      <c r="P125" s="139"/>
      <c r="Q125" s="139"/>
      <c r="R125" s="238" t="s">
        <v>45</v>
      </c>
      <c r="S125" s="239"/>
      <c r="T125" s="101">
        <f>COUNTIFS(M112:M114,"Lister")+COUNTIFS(M119:M121,"Lister")+COUNTIFS(M126:M128,"Lister")+COUNTIFS(M133:M135,"Lister")</f>
        <v>0</v>
      </c>
      <c r="U125" s="101">
        <f>COUNTIFS(M112:M114,"Prager")+COUNTIFS(M119:M121,"Prager")+COUNTIFS(M126:M128,"Prager")+COUNTIFS(M133:M135,"Prager")</f>
        <v>0</v>
      </c>
      <c r="V125" s="101">
        <f>COUNTIFS(M112:M114,"Stanley")+COUNTIFS(M119:M121,"Stanley")+COUNTIFS(M126:M128,"Stanley")+COUNTIFS(M133:M135,"Stanley")</f>
        <v>0</v>
      </c>
      <c r="W125" s="101">
        <f>COUNTIFS(M112:M114,"Farrell")+COUNTIFS(M119:M121,"Farrell")+COUNTIFS(M126:M128,"Farrell")+COUNTIFS(M133:M135,"Farrell")</f>
        <v>0</v>
      </c>
      <c r="X125" s="101">
        <f>COUNTIFS(M112:M114,"McSharry")+COUNTIFS(M119:M121,"McSharry")+COUNTIFS(M126:M128,"McSharry")+COUNTIFS(M133:M135,"McSharry")</f>
        <v>0</v>
      </c>
      <c r="Y125" s="104"/>
      <c r="Z125" s="101"/>
      <c r="AA125" s="139"/>
      <c r="AB125" s="139"/>
      <c r="AC125" s="139"/>
      <c r="AD125" s="139"/>
      <c r="AE125" s="139"/>
    </row>
    <row r="126" spans="1:31" s="1" customFormat="1" x14ac:dyDescent="0.35">
      <c r="A126" s="54">
        <v>45415</v>
      </c>
      <c r="B126" s="46" t="s">
        <v>31</v>
      </c>
      <c r="C126" s="6"/>
      <c r="D126" s="179"/>
      <c r="E126" s="28" t="s">
        <v>24</v>
      </c>
      <c r="F126" s="153" t="s">
        <v>151</v>
      </c>
      <c r="G126" s="30"/>
      <c r="H126" s="111" t="s">
        <v>136</v>
      </c>
      <c r="I126" s="143"/>
      <c r="J126" s="119"/>
      <c r="K126" s="38"/>
      <c r="L126" s="39"/>
      <c r="M126" s="84"/>
      <c r="N126" s="21"/>
      <c r="O126" s="29" t="s">
        <v>60</v>
      </c>
      <c r="P126" s="139"/>
      <c r="Q126" s="139"/>
      <c r="R126" s="240" t="s">
        <v>46</v>
      </c>
      <c r="S126" s="241"/>
      <c r="T126" s="102">
        <f>COUNTIFS(M112:M114,"Lister(day)")+COUNTIFS(M119:M121,"Lister(day)")+COUNTIFS(M126:M128,"Lister(day)")+COUNTIFS(M133:M135,"Lister(day)")</f>
        <v>0</v>
      </c>
      <c r="U126" s="102">
        <f>COUNTIFS(M112:M114,"Prager(day)")+COUNTIFS(M119:M121,"Prager(day)")+COUNTIFS(M126:M128,"Prager(day)")+COUNTIFS(M133:M135,"Prager(day)")</f>
        <v>0</v>
      </c>
      <c r="V126" s="102">
        <f>COUNTIFS(M112:M114,"Stanley(day)")+COUNTIFS(M119:M121,"Stanley(day)")+COUNTIFS(M126:M128,"Stanley(day)")+COUNTIFS(M133:M135,"Stanley(day)")</f>
        <v>0</v>
      </c>
      <c r="W126" s="102">
        <f>COUNTIFS(M112:M114,"Farrell(day)")+COUNTIFS(M119:M121,"Farrell(day)")+COUNTIFS(M126:M128,"Farrell(day)")+COUNTIFS(M133:M135,"Farrell(day)")</f>
        <v>0</v>
      </c>
      <c r="X126" s="102">
        <f>COUNTIFS(M112:M114,"McSharry(day)")+COUNTIFS(M119:M121,"McSharry(day)")+COUNTIFS(M126:M128,"McSharry(day)")+COUNTIFS(M133:M135,"McSharry(day)")</f>
        <v>0</v>
      </c>
      <c r="Y126" s="104"/>
      <c r="Z126" s="102"/>
      <c r="AA126" s="139"/>
      <c r="AB126" s="139"/>
      <c r="AC126" s="139"/>
      <c r="AD126" s="139"/>
      <c r="AE126" s="139"/>
    </row>
    <row r="127" spans="1:31" s="1" customFormat="1" x14ac:dyDescent="0.35">
      <c r="A127" s="54">
        <v>45416</v>
      </c>
      <c r="B127" s="46" t="s">
        <v>33</v>
      </c>
      <c r="C127" s="6"/>
      <c r="D127" s="179"/>
      <c r="E127" s="28" t="s">
        <v>24</v>
      </c>
      <c r="F127" s="153"/>
      <c r="G127" s="30"/>
      <c r="H127" s="111" t="s">
        <v>136</v>
      </c>
      <c r="I127" s="143"/>
      <c r="J127" s="119"/>
      <c r="K127" s="38"/>
      <c r="L127" s="39"/>
      <c r="M127" s="84"/>
      <c r="N127" s="21"/>
      <c r="O127" s="29"/>
      <c r="P127" s="139"/>
      <c r="Q127" s="139"/>
      <c r="R127" s="226" t="s">
        <v>47</v>
      </c>
      <c r="S127" s="227"/>
      <c r="T127" s="103">
        <f>SUM(T122:T123)</f>
        <v>0</v>
      </c>
      <c r="U127" s="103">
        <f>SUM(U122:U123)</f>
        <v>0</v>
      </c>
      <c r="V127" s="103">
        <f>SUM(V122:V123)</f>
        <v>0</v>
      </c>
      <c r="W127" s="103">
        <f>SUM(W122:W123)</f>
        <v>0</v>
      </c>
      <c r="X127" s="103">
        <f>SUM(X122:X123)</f>
        <v>0</v>
      </c>
      <c r="Y127" s="105"/>
      <c r="Z127" s="103">
        <f>SUM(Z122:Z123)</f>
        <v>0</v>
      </c>
      <c r="AA127" s="139"/>
      <c r="AB127" s="139"/>
      <c r="AC127" s="139"/>
      <c r="AD127" s="139"/>
      <c r="AE127" s="139"/>
    </row>
    <row r="128" spans="1:31" s="1" customFormat="1" x14ac:dyDescent="0.35">
      <c r="A128" s="55">
        <v>45417</v>
      </c>
      <c r="B128" s="47" t="s">
        <v>35</v>
      </c>
      <c r="C128" s="7"/>
      <c r="D128" s="180"/>
      <c r="E128" s="32" t="s">
        <v>24</v>
      </c>
      <c r="F128" s="154"/>
      <c r="G128" s="34"/>
      <c r="H128" s="113" t="s">
        <v>136</v>
      </c>
      <c r="I128" s="162"/>
      <c r="J128" s="120"/>
      <c r="K128" s="40"/>
      <c r="L128" s="41"/>
      <c r="M128" s="85"/>
      <c r="N128" s="21"/>
      <c r="O128" s="33"/>
      <c r="P128" s="139"/>
      <c r="Q128" s="139"/>
      <c r="R128" s="222" t="s">
        <v>48</v>
      </c>
      <c r="S128" s="223"/>
      <c r="T128" s="128">
        <f>SUM(T124:T126)</f>
        <v>0</v>
      </c>
      <c r="U128" s="128">
        <f>SUM(U124:U126)</f>
        <v>0</v>
      </c>
      <c r="V128" s="128">
        <f>SUM(V124:V126)</f>
        <v>0</v>
      </c>
      <c r="W128" s="128">
        <f>SUM(W124:W126)</f>
        <v>0</v>
      </c>
      <c r="X128" s="128">
        <f>SUM(X124:X126)</f>
        <v>0</v>
      </c>
      <c r="Y128" s="129"/>
      <c r="Z128" s="128">
        <f>SUM(Z124:Z126)</f>
        <v>0</v>
      </c>
      <c r="AA128" s="139"/>
      <c r="AB128" s="139"/>
      <c r="AC128" s="139"/>
      <c r="AD128" s="139"/>
      <c r="AE128" s="139"/>
    </row>
    <row r="129" spans="1:31" s="1" customFormat="1" x14ac:dyDescent="0.35">
      <c r="A129" s="53">
        <v>45418</v>
      </c>
      <c r="B129" s="45" t="s">
        <v>15</v>
      </c>
      <c r="C129" s="13" t="s">
        <v>16</v>
      </c>
      <c r="D129" s="270" t="s">
        <v>128</v>
      </c>
      <c r="E129" s="24"/>
      <c r="F129" s="152"/>
      <c r="G129" s="26"/>
      <c r="H129" s="159"/>
      <c r="I129" s="186"/>
      <c r="J129" s="118">
        <v>4</v>
      </c>
      <c r="K129" s="36"/>
      <c r="L129" s="37"/>
      <c r="M129" s="83"/>
      <c r="N129" s="21"/>
      <c r="O129" s="25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</row>
    <row r="130" spans="1:31" s="1" customFormat="1" x14ac:dyDescent="0.35">
      <c r="A130" s="54">
        <v>45419</v>
      </c>
      <c r="B130" s="46" t="s">
        <v>41</v>
      </c>
      <c r="C130" s="6"/>
      <c r="D130" s="167" t="s">
        <v>128</v>
      </c>
      <c r="E130" s="28"/>
      <c r="F130" s="153"/>
      <c r="G130" s="30"/>
      <c r="H130" s="160"/>
      <c r="I130" s="187"/>
      <c r="J130" s="119"/>
      <c r="K130" s="38"/>
      <c r="L130" s="39"/>
      <c r="M130" s="84"/>
      <c r="N130" s="21"/>
      <c r="O130" s="2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</row>
    <row r="131" spans="1:31" s="1" customFormat="1" x14ac:dyDescent="0.35">
      <c r="A131" s="54">
        <v>45420</v>
      </c>
      <c r="B131" s="46" t="s">
        <v>29</v>
      </c>
      <c r="C131" s="6"/>
      <c r="D131" s="167" t="s">
        <v>128</v>
      </c>
      <c r="E131" s="44"/>
      <c r="F131" s="153"/>
      <c r="G131" s="30"/>
      <c r="H131" s="160"/>
      <c r="I131" s="187"/>
      <c r="J131" s="119"/>
      <c r="K131" s="38"/>
      <c r="L131" s="39"/>
      <c r="M131" s="84"/>
      <c r="N131" s="21"/>
      <c r="O131" s="2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</row>
    <row r="132" spans="1:31" s="1" customFormat="1" x14ac:dyDescent="0.35">
      <c r="A132" s="54">
        <v>45421</v>
      </c>
      <c r="B132" s="46" t="s">
        <v>44</v>
      </c>
      <c r="C132" s="6"/>
      <c r="D132" s="167" t="s">
        <v>128</v>
      </c>
      <c r="E132" s="28"/>
      <c r="F132" s="153"/>
      <c r="G132" s="30"/>
      <c r="H132" s="160"/>
      <c r="I132" s="187"/>
      <c r="J132" s="119"/>
      <c r="K132" s="38"/>
      <c r="L132" s="39"/>
      <c r="M132" s="84"/>
      <c r="N132" s="21"/>
      <c r="O132" s="2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</row>
    <row r="133" spans="1:31" s="1" customFormat="1" x14ac:dyDescent="0.35">
      <c r="A133" s="54">
        <v>45422</v>
      </c>
      <c r="B133" s="46" t="s">
        <v>31</v>
      </c>
      <c r="C133" s="6"/>
      <c r="D133" s="167"/>
      <c r="E133" s="28"/>
      <c r="F133" s="153" t="s">
        <v>24</v>
      </c>
      <c r="G133" s="30"/>
      <c r="H133" s="160"/>
      <c r="I133" s="187"/>
      <c r="J133" s="119"/>
      <c r="K133" s="38"/>
      <c r="L133" s="39"/>
      <c r="M133" s="84"/>
      <c r="N133" s="21"/>
      <c r="O133" s="2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</row>
    <row r="134" spans="1:31" s="1" customFormat="1" x14ac:dyDescent="0.35">
      <c r="A134" s="54">
        <v>45423</v>
      </c>
      <c r="B134" s="46" t="s">
        <v>33</v>
      </c>
      <c r="C134" s="6"/>
      <c r="D134" s="168"/>
      <c r="E134" s="28"/>
      <c r="F134" s="153" t="s">
        <v>24</v>
      </c>
      <c r="G134" s="30"/>
      <c r="H134" s="160"/>
      <c r="I134" s="187"/>
      <c r="J134" s="119"/>
      <c r="K134" s="38"/>
      <c r="L134" s="39"/>
      <c r="M134" s="84"/>
      <c r="N134" s="21"/>
      <c r="O134" s="2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</row>
    <row r="135" spans="1:31" s="1" customFormat="1" x14ac:dyDescent="0.35">
      <c r="A135" s="55">
        <v>45424</v>
      </c>
      <c r="B135" s="47" t="s">
        <v>35</v>
      </c>
      <c r="C135" s="7"/>
      <c r="D135" s="169"/>
      <c r="E135" s="32"/>
      <c r="F135" s="154" t="s">
        <v>24</v>
      </c>
      <c r="G135" s="34"/>
      <c r="H135" s="161"/>
      <c r="I135" s="188"/>
      <c r="J135" s="120"/>
      <c r="K135" s="40"/>
      <c r="L135" s="41"/>
      <c r="M135" s="85"/>
      <c r="N135" s="21"/>
      <c r="O135" s="33"/>
      <c r="P135" s="139"/>
      <c r="Q135" s="139"/>
      <c r="R135" s="141"/>
      <c r="S135" s="141"/>
      <c r="T135" s="141"/>
      <c r="U135" s="141"/>
      <c r="V135" s="141"/>
      <c r="W135" s="141"/>
      <c r="X135" s="141"/>
      <c r="Y135" s="141"/>
      <c r="Z135" s="141"/>
      <c r="AA135" s="139"/>
      <c r="AB135" s="139"/>
      <c r="AC135" s="139"/>
      <c r="AD135" s="139"/>
      <c r="AE135" s="139"/>
    </row>
    <row r="136" spans="1:31" s="1" customFormat="1" x14ac:dyDescent="0.35">
      <c r="A136" s="175">
        <v>45425</v>
      </c>
      <c r="B136" s="48" t="s">
        <v>15</v>
      </c>
      <c r="C136" s="8"/>
      <c r="D136" s="167"/>
      <c r="E136" s="24" t="s">
        <v>32</v>
      </c>
      <c r="F136" s="152"/>
      <c r="G136" s="26"/>
      <c r="H136" s="159"/>
      <c r="I136" s="163"/>
      <c r="J136" s="122">
        <v>1</v>
      </c>
      <c r="K136" s="36"/>
      <c r="L136" s="37"/>
      <c r="M136" s="83"/>
      <c r="N136" s="21"/>
      <c r="O136" s="25" t="s">
        <v>53</v>
      </c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</row>
    <row r="137" spans="1:31" s="1" customFormat="1" x14ac:dyDescent="0.35">
      <c r="A137" s="54">
        <v>45426</v>
      </c>
      <c r="B137" s="49" t="s">
        <v>41</v>
      </c>
      <c r="C137" s="6"/>
      <c r="D137" s="168"/>
      <c r="E137" s="24" t="s">
        <v>32</v>
      </c>
      <c r="F137" s="153"/>
      <c r="G137" s="30"/>
      <c r="H137" s="160"/>
      <c r="I137" s="164"/>
      <c r="J137" s="123"/>
      <c r="K137" s="38"/>
      <c r="L137" s="39"/>
      <c r="M137" s="84"/>
      <c r="N137" s="21"/>
      <c r="O137" s="29" t="s">
        <v>55</v>
      </c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</row>
    <row r="138" spans="1:31" s="1" customFormat="1" x14ac:dyDescent="0.35">
      <c r="A138" s="54">
        <v>45427</v>
      </c>
      <c r="B138" s="49" t="s">
        <v>29</v>
      </c>
      <c r="C138" s="6" t="s">
        <v>130</v>
      </c>
      <c r="D138" s="167"/>
      <c r="E138" s="24" t="s">
        <v>32</v>
      </c>
      <c r="F138" s="153"/>
      <c r="G138" s="30"/>
      <c r="H138" s="160"/>
      <c r="I138" s="164"/>
      <c r="J138" s="123"/>
      <c r="K138" s="38"/>
      <c r="L138" s="39"/>
      <c r="M138" s="84"/>
      <c r="N138" s="21"/>
      <c r="O138" s="29" t="s">
        <v>55</v>
      </c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</row>
    <row r="139" spans="1:31" s="1" customFormat="1" x14ac:dyDescent="0.35">
      <c r="A139" s="54">
        <v>45428</v>
      </c>
      <c r="B139" s="50" t="s">
        <v>44</v>
      </c>
      <c r="C139" s="6"/>
      <c r="D139" s="167"/>
      <c r="E139" s="24" t="s">
        <v>32</v>
      </c>
      <c r="F139" s="153"/>
      <c r="G139" s="30"/>
      <c r="H139" s="160"/>
      <c r="I139" s="164"/>
      <c r="J139" s="123"/>
      <c r="K139" s="38"/>
      <c r="L139" s="39"/>
      <c r="M139" s="84"/>
      <c r="N139" s="21"/>
      <c r="O139" s="29" t="s">
        <v>55</v>
      </c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</row>
    <row r="140" spans="1:31" s="1" customFormat="1" x14ac:dyDescent="0.35">
      <c r="A140" s="54">
        <v>45429</v>
      </c>
      <c r="B140" s="49" t="s">
        <v>31</v>
      </c>
      <c r="C140" s="6"/>
      <c r="D140" s="168"/>
      <c r="E140" s="24" t="s">
        <v>32</v>
      </c>
      <c r="F140" s="153"/>
      <c r="G140" s="30"/>
      <c r="H140" s="160"/>
      <c r="I140" s="164" t="s">
        <v>24</v>
      </c>
      <c r="J140" s="123"/>
      <c r="K140" s="38"/>
      <c r="L140" s="39"/>
      <c r="M140" s="84"/>
      <c r="N140" s="21"/>
      <c r="O140" s="29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</row>
    <row r="141" spans="1:31" s="1" customFormat="1" x14ac:dyDescent="0.35">
      <c r="A141" s="54">
        <v>45430</v>
      </c>
      <c r="B141" s="49" t="s">
        <v>33</v>
      </c>
      <c r="C141" s="6"/>
      <c r="D141" s="168"/>
      <c r="E141" s="28"/>
      <c r="F141" s="153"/>
      <c r="G141" s="30"/>
      <c r="H141" s="160"/>
      <c r="I141" s="164" t="s">
        <v>24</v>
      </c>
      <c r="J141" s="123"/>
      <c r="K141" s="38"/>
      <c r="L141" s="39"/>
      <c r="M141" s="84"/>
      <c r="N141" s="21"/>
      <c r="O141" s="29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</row>
    <row r="142" spans="1:31" s="1" customFormat="1" x14ac:dyDescent="0.35">
      <c r="A142" s="55">
        <v>45431</v>
      </c>
      <c r="B142" s="51" t="s">
        <v>35</v>
      </c>
      <c r="C142" s="7"/>
      <c r="D142" s="169"/>
      <c r="E142" s="32"/>
      <c r="F142" s="154"/>
      <c r="G142" s="34"/>
      <c r="H142" s="161"/>
      <c r="I142" s="165" t="s">
        <v>24</v>
      </c>
      <c r="J142" s="124"/>
      <c r="K142" s="40"/>
      <c r="L142" s="41"/>
      <c r="M142" s="85"/>
      <c r="N142" s="21"/>
      <c r="O142" s="33"/>
      <c r="P142" s="136"/>
      <c r="Q142" s="136"/>
      <c r="R142" s="137"/>
      <c r="S142" s="137"/>
      <c r="T142" s="137"/>
      <c r="U142" s="137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</row>
    <row r="143" spans="1:31" s="1" customFormat="1" x14ac:dyDescent="0.35">
      <c r="A143" s="53">
        <v>45432</v>
      </c>
      <c r="B143" s="48" t="s">
        <v>15</v>
      </c>
      <c r="C143" s="8"/>
      <c r="D143" s="167"/>
      <c r="E143" s="24"/>
      <c r="F143" s="193"/>
      <c r="G143" s="26"/>
      <c r="H143" s="112"/>
      <c r="I143" s="184"/>
      <c r="J143" s="122">
        <v>2</v>
      </c>
      <c r="K143" s="36"/>
      <c r="L143" s="37"/>
      <c r="M143" s="83"/>
      <c r="N143" s="21"/>
      <c r="O143" s="25" t="s">
        <v>60</v>
      </c>
      <c r="P143" s="136"/>
      <c r="Q143" s="136"/>
      <c r="R143" s="242" t="s">
        <v>77</v>
      </c>
      <c r="S143" s="243"/>
      <c r="T143" s="243"/>
      <c r="U143" s="244"/>
      <c r="V143" s="137"/>
      <c r="W143" s="137"/>
      <c r="X143" s="137"/>
      <c r="Y143" s="137"/>
      <c r="Z143" s="137"/>
      <c r="AA143" s="136"/>
      <c r="AB143" s="136"/>
      <c r="AC143" s="136"/>
      <c r="AD143" s="136"/>
      <c r="AE143" s="136"/>
    </row>
    <row r="144" spans="1:31" s="1" customFormat="1" x14ac:dyDescent="0.35">
      <c r="A144" s="54">
        <v>45433</v>
      </c>
      <c r="B144" s="49" t="s">
        <v>41</v>
      </c>
      <c r="C144" s="6"/>
      <c r="D144" s="167"/>
      <c r="E144" s="28"/>
      <c r="F144" s="194"/>
      <c r="G144" s="30"/>
      <c r="H144" s="111"/>
      <c r="I144" s="184"/>
      <c r="J144" s="123"/>
      <c r="K144" s="38"/>
      <c r="L144" s="39"/>
      <c r="M144" s="84"/>
      <c r="N144" s="21"/>
      <c r="O144" s="29" t="s">
        <v>60</v>
      </c>
      <c r="P144" s="136"/>
      <c r="Q144" s="136"/>
      <c r="R144" s="245" t="s">
        <v>27</v>
      </c>
      <c r="S144" s="246"/>
      <c r="T144" s="78" t="s">
        <v>5</v>
      </c>
      <c r="U144" s="78" t="s">
        <v>6</v>
      </c>
      <c r="V144" s="133" t="s">
        <v>7</v>
      </c>
      <c r="W144" s="135" t="s">
        <v>8</v>
      </c>
      <c r="X144" s="133" t="s">
        <v>9</v>
      </c>
      <c r="Y144" s="132"/>
      <c r="Z144" s="133" t="s">
        <v>36</v>
      </c>
      <c r="AA144" s="136"/>
      <c r="AB144" s="136"/>
      <c r="AC144" s="136"/>
      <c r="AD144" s="136"/>
      <c r="AE144" s="136"/>
    </row>
    <row r="145" spans="1:31" s="1" customFormat="1" x14ac:dyDescent="0.35">
      <c r="A145" s="54">
        <v>45434</v>
      </c>
      <c r="B145" s="49" t="s">
        <v>29</v>
      </c>
      <c r="C145" s="6"/>
      <c r="D145" s="168"/>
      <c r="E145" s="28"/>
      <c r="F145" s="194"/>
      <c r="G145" s="30"/>
      <c r="H145" s="111"/>
      <c r="I145" s="184"/>
      <c r="J145" s="123"/>
      <c r="K145" s="38"/>
      <c r="L145" s="39"/>
      <c r="M145" s="84"/>
      <c r="N145" s="21"/>
      <c r="O145" s="29"/>
      <c r="P145" s="136"/>
      <c r="Q145" s="136"/>
      <c r="R145" s="247" t="s">
        <v>12</v>
      </c>
      <c r="S145" s="248"/>
      <c r="T145" s="81">
        <f>COUNTIF(E136:E163,"Support")</f>
        <v>0</v>
      </c>
      <c r="U145" s="81">
        <f>COUNTIF(F136:F163,"Support")</f>
        <v>0</v>
      </c>
      <c r="V145" s="81">
        <f>COUNTIF(G136:G163,"Support")</f>
        <v>0</v>
      </c>
      <c r="W145" s="81">
        <f>COUNTIF(H136:H163,"Support")</f>
        <v>0</v>
      </c>
      <c r="X145" s="81">
        <f>COUNTIF(I136:I163,"Support")</f>
        <v>0</v>
      </c>
      <c r="Y145" s="104"/>
      <c r="Z145" s="81">
        <f>COUNTIF(D136:D163,"Support")</f>
        <v>0</v>
      </c>
      <c r="AA145" s="136"/>
      <c r="AB145" s="136"/>
      <c r="AC145" s="136"/>
      <c r="AD145" s="136"/>
      <c r="AE145" s="136"/>
    </row>
    <row r="146" spans="1:31" s="1" customFormat="1" x14ac:dyDescent="0.35">
      <c r="A146" s="54">
        <v>45435</v>
      </c>
      <c r="B146" s="49" t="s">
        <v>44</v>
      </c>
      <c r="C146" s="6"/>
      <c r="D146" s="168"/>
      <c r="E146" s="28"/>
      <c r="F146" s="194"/>
      <c r="G146" s="30"/>
      <c r="H146" s="111"/>
      <c r="I146" s="184"/>
      <c r="J146" s="123"/>
      <c r="K146" s="38"/>
      <c r="L146" s="39"/>
      <c r="M146" s="84"/>
      <c r="N146" s="21"/>
      <c r="O146" s="29"/>
      <c r="P146" s="136"/>
      <c r="Q146" s="136"/>
      <c r="R146" s="234" t="s">
        <v>25</v>
      </c>
      <c r="S146" s="235"/>
      <c r="T146" s="82">
        <f>COUNTIF(E136:E163,"CST")</f>
        <v>0</v>
      </c>
      <c r="U146" s="82">
        <f>COUNTIF(F136:F163,"CST")</f>
        <v>0</v>
      </c>
      <c r="V146" s="82">
        <f>COUNTIF(G136:G163,"CST")</f>
        <v>0</v>
      </c>
      <c r="W146" s="82">
        <f>COUNTIF(H136:I163,"CST")</f>
        <v>0</v>
      </c>
      <c r="X146" s="82">
        <f>COUNTIF(I136:J163,"CST")</f>
        <v>0</v>
      </c>
      <c r="Y146" s="104"/>
      <c r="Z146" s="82">
        <f>COUNTIF(D136:D163,"CST")</f>
        <v>0</v>
      </c>
      <c r="AA146" s="136"/>
      <c r="AB146" s="136"/>
      <c r="AC146" s="136"/>
      <c r="AD146" s="136"/>
      <c r="AE146" s="136"/>
    </row>
    <row r="147" spans="1:31" s="1" customFormat="1" x14ac:dyDescent="0.35">
      <c r="A147" s="54">
        <v>45436</v>
      </c>
      <c r="B147" s="49" t="s">
        <v>31</v>
      </c>
      <c r="C147" s="6"/>
      <c r="D147" s="168"/>
      <c r="E147" s="28" t="s">
        <v>24</v>
      </c>
      <c r="F147" s="194"/>
      <c r="G147" s="30"/>
      <c r="H147" s="111" t="s">
        <v>152</v>
      </c>
      <c r="I147" s="184"/>
      <c r="J147" s="123"/>
      <c r="K147" s="38"/>
      <c r="L147" s="39"/>
      <c r="M147" s="84"/>
      <c r="N147" s="21"/>
      <c r="O147" s="29" t="s">
        <v>60</v>
      </c>
      <c r="P147" s="136"/>
      <c r="Q147" s="136"/>
      <c r="R147" s="234" t="s">
        <v>19</v>
      </c>
      <c r="S147" s="235"/>
      <c r="T147" s="82">
        <f>COUNTIF(E136:E163,"PH")</f>
        <v>0</v>
      </c>
      <c r="U147" s="82">
        <f>COUNTIF(F136:F163,"PH")</f>
        <v>0</v>
      </c>
      <c r="V147" s="82">
        <f>COUNTIF(G136:G163,"PH")</f>
        <v>0</v>
      </c>
      <c r="W147" s="82">
        <f>COUNTIF(H136:H163,"PH")</f>
        <v>0</v>
      </c>
      <c r="X147" s="82">
        <f>COUNTIF(I136:I163,"PH")</f>
        <v>0</v>
      </c>
      <c r="Y147" s="104"/>
      <c r="Z147" s="82">
        <f>COUNTIF(D136:D163,"PH")</f>
        <v>0</v>
      </c>
      <c r="AA147" s="136"/>
      <c r="AB147" s="136"/>
      <c r="AC147" s="136"/>
      <c r="AD147" s="136"/>
      <c r="AE147" s="136"/>
    </row>
    <row r="148" spans="1:31" s="1" customFormat="1" x14ac:dyDescent="0.35">
      <c r="A148" s="54">
        <v>45437</v>
      </c>
      <c r="B148" s="49" t="s">
        <v>33</v>
      </c>
      <c r="C148" s="6"/>
      <c r="D148" s="168"/>
      <c r="E148" s="28" t="s">
        <v>24</v>
      </c>
      <c r="F148" s="194"/>
      <c r="G148" s="30"/>
      <c r="H148" s="111"/>
      <c r="I148" s="184"/>
      <c r="J148" s="123"/>
      <c r="K148" s="38"/>
      <c r="L148" s="39"/>
      <c r="M148" s="84"/>
      <c r="N148" s="21"/>
      <c r="O148" s="29" t="s">
        <v>60</v>
      </c>
      <c r="P148" s="136"/>
      <c r="Q148" s="136"/>
      <c r="R148" s="234" t="s">
        <v>3</v>
      </c>
      <c r="S148" s="235"/>
      <c r="T148" s="82">
        <f>COUNTIF(E136:E163,"QCH")</f>
        <v>0</v>
      </c>
      <c r="U148" s="82">
        <f>COUNTIF(F136:F163,"QCH")</f>
        <v>0</v>
      </c>
      <c r="V148" s="82">
        <f>COUNTIF(G136:G163,"QCH")</f>
        <v>0</v>
      </c>
      <c r="W148" s="82">
        <f>COUNTIF(H136:H163,"QCH")</f>
        <v>0</v>
      </c>
      <c r="X148" s="82">
        <f>COUNTIF(I136:I163,"QCH")</f>
        <v>0</v>
      </c>
      <c r="Y148" s="104"/>
      <c r="Z148" s="82">
        <f>COUNTIF(D136:D163,"QCH")</f>
        <v>0</v>
      </c>
      <c r="AA148" s="136"/>
      <c r="AB148" s="136"/>
      <c r="AC148" s="136"/>
      <c r="AD148" s="136"/>
      <c r="AE148" s="136"/>
    </row>
    <row r="149" spans="1:31" s="1" customFormat="1" x14ac:dyDescent="0.35">
      <c r="A149" s="55">
        <v>45438</v>
      </c>
      <c r="B149" s="51" t="s">
        <v>35</v>
      </c>
      <c r="C149" s="7"/>
      <c r="D149" s="169"/>
      <c r="E149" s="32" t="s">
        <v>24</v>
      </c>
      <c r="F149" s="195"/>
      <c r="G149" s="34"/>
      <c r="H149" s="113"/>
      <c r="I149" s="185"/>
      <c r="J149" s="124"/>
      <c r="K149" s="40"/>
      <c r="L149" s="41"/>
      <c r="M149" s="85"/>
      <c r="N149" s="21"/>
      <c r="O149" s="33"/>
      <c r="P149" s="136"/>
      <c r="Q149" s="136"/>
      <c r="R149" s="234" t="s">
        <v>17</v>
      </c>
      <c r="S149" s="235"/>
      <c r="T149" s="82">
        <f>COUNTIF(E136:E163,"PH 1st")</f>
        <v>0</v>
      </c>
      <c r="U149" s="82">
        <f>COUNTIF(F136:F163,"PH 1st")</f>
        <v>0</v>
      </c>
      <c r="V149" s="82">
        <f>COUNTIF(G136:G163,"PH 1st")</f>
        <v>0</v>
      </c>
      <c r="W149" s="82">
        <f>COUNTIF(H136:H163,"PH 1st")</f>
        <v>0</v>
      </c>
      <c r="X149" s="82">
        <f>COUNTIF(I136:I163,"PH 1st")</f>
        <v>0</v>
      </c>
      <c r="Y149" s="104"/>
      <c r="Z149" s="82">
        <f>COUNTIF(D136:D163,"PH 1st")</f>
        <v>0</v>
      </c>
      <c r="AA149" s="136"/>
      <c r="AB149" s="136"/>
      <c r="AC149" s="136"/>
      <c r="AD149" s="136"/>
      <c r="AE149" s="136"/>
    </row>
    <row r="150" spans="1:31" s="1" customFormat="1" x14ac:dyDescent="0.35">
      <c r="A150" s="175">
        <v>45439</v>
      </c>
      <c r="B150" s="45" t="s">
        <v>15</v>
      </c>
      <c r="C150" s="8"/>
      <c r="D150" s="178"/>
      <c r="E150" s="24"/>
      <c r="F150" s="152"/>
      <c r="G150" s="26"/>
      <c r="H150" s="112"/>
      <c r="I150" s="143"/>
      <c r="J150" s="118">
        <v>3</v>
      </c>
      <c r="K150" s="36"/>
      <c r="L150" s="37"/>
      <c r="M150" s="83"/>
      <c r="N150" s="21"/>
      <c r="O150" s="25"/>
      <c r="P150" s="136"/>
      <c r="Q150" s="136"/>
      <c r="R150" s="236" t="s">
        <v>40</v>
      </c>
      <c r="S150" s="237"/>
      <c r="T150" s="100">
        <f>COUNTIFS(K136:K139,"Lister")+COUNTIFS(K143:K146,"Lister")+COUNTIFS(K150:K153,"Lister")+COUNTIFS(K157:K160,"Lister")</f>
        <v>0</v>
      </c>
      <c r="U150" s="100">
        <f>+COUNTIFS(K136:K139,"Prager")+COUNTIFS(K143:K146,"Prager")+COUNTIFS(K150:K153,"Prager")+COUNTIFS(K157:K160,"Prager")</f>
        <v>0</v>
      </c>
      <c r="V150" s="100">
        <f>COUNTIFS(K136:K139,"Stanley")+COUNTIFS(K143:K146,"Stanley")+COUNTIFS(K150:K153,"Stanley")+COUNTIFS(K157:K160,"Stanley")</f>
        <v>0</v>
      </c>
      <c r="W150" s="100">
        <f>COUNTIFS(K136:K139,"Farrell")+COUNTIFS(K143:K146,"Farrell")+COUNTIFS(K150:K153,"Farrell")+COUNTIFS(K157:K160,"Farrell")</f>
        <v>0</v>
      </c>
      <c r="X150" s="100">
        <f>COUNTIFS(K136:K139,"McSharry")+COUNTIFS(K143:K146,"McSHarry")+COUNTIFS(K150:K153,"McSharry")+COUNTIFS(K157:K160,"McSharry")</f>
        <v>0</v>
      </c>
      <c r="Y150" s="104"/>
      <c r="Z150" s="192">
        <f>COUNTIFS(K136:K139,"O'Donoghue")+COUNTIFS(K143:K146,"O'Donoghue")+COUNTIFS(K150:K153,"O'Donoghue")+COUNTIFS(K157:K160,"O'Donoghue")</f>
        <v>0</v>
      </c>
      <c r="AA150" s="136"/>
      <c r="AB150" s="136"/>
      <c r="AC150" s="136"/>
      <c r="AD150" s="136"/>
      <c r="AE150" s="136"/>
    </row>
    <row r="151" spans="1:31" s="1" customFormat="1" x14ac:dyDescent="0.35">
      <c r="A151" s="54">
        <v>45440</v>
      </c>
      <c r="B151" s="46" t="s">
        <v>41</v>
      </c>
      <c r="C151" s="6"/>
      <c r="D151" s="178"/>
      <c r="E151" s="28"/>
      <c r="F151" s="153"/>
      <c r="G151" s="30"/>
      <c r="H151" s="111"/>
      <c r="I151" s="143"/>
      <c r="J151" s="119"/>
      <c r="K151" s="38"/>
      <c r="L151" s="39"/>
      <c r="M151" s="84"/>
      <c r="N151" s="21"/>
      <c r="O151" s="29"/>
      <c r="P151" s="136"/>
      <c r="Q151" s="136"/>
      <c r="R151" s="236" t="s">
        <v>42</v>
      </c>
      <c r="S151" s="237"/>
      <c r="T151" s="100">
        <f>COUNTIFS(K140:K142,"Lister")+COUNTIFS(K147:K149,"Lister")+COUNTIFS(K154:K156,"Lister")+COUNTIFS(K161:K163,"Lister")</f>
        <v>0</v>
      </c>
      <c r="U151" s="100">
        <f>+COUNTIFS(K147:K149,"Prager")+COUNTIFS(K140:K142,"Prager")+COUNTIFS(K154:K156,"Prager")+COUNTIFS(K161:K163,"Prager")</f>
        <v>0</v>
      </c>
      <c r="V151" s="100">
        <f>COUNTIFS(K140:K142,"Stanley")+COUNTIFS(K147:K149,"Stanley")+COUNTIFS(K154:K156,"Stanley")+COUNTIFS(K161:K163,"Stanley")</f>
        <v>0</v>
      </c>
      <c r="W151" s="100">
        <f>COUNTIFS(K140:K142,"Farrell")+COUNTIFS(K147:K149,"Farrell")+COUNTIFS(K154:K156,"Farrell")+COUNTIFS(K161:K163,"Farrell")</f>
        <v>0</v>
      </c>
      <c r="X151" s="100">
        <f>COUNTIFS(K140:K142,"McSharry")+COUNTIFS(K147:K149,"McSharry")+COUNTIFS(K154:K156,"McSharry")+COUNTIFS(K161:K163,"McSharry")</f>
        <v>0</v>
      </c>
      <c r="Y151" s="104"/>
      <c r="Z151" s="100">
        <f>COUNTIFS(K140:K142,"O'Donoghue")+COUNTIFS(K147:K149,"O'Donoghue")+COUNTIFS(K154:K156,"O'Donoghue")+COUNTIFS(K161:K163,"O'Donoghue")</f>
        <v>0</v>
      </c>
      <c r="AA151" s="136"/>
      <c r="AB151" s="136"/>
      <c r="AC151" s="136"/>
      <c r="AD151" s="136"/>
      <c r="AE151" s="136"/>
    </row>
    <row r="152" spans="1:31" s="1" customFormat="1" x14ac:dyDescent="0.35">
      <c r="A152" s="54">
        <v>45441</v>
      </c>
      <c r="B152" s="46" t="s">
        <v>29</v>
      </c>
      <c r="C152" s="6"/>
      <c r="D152" s="179"/>
      <c r="E152" s="199" t="s">
        <v>137</v>
      </c>
      <c r="F152" s="153"/>
      <c r="G152" s="30"/>
      <c r="H152" s="111"/>
      <c r="I152" s="143"/>
      <c r="J152" s="119"/>
      <c r="K152" s="38"/>
      <c r="L152" s="39"/>
      <c r="M152" s="84"/>
      <c r="N152" s="21"/>
      <c r="O152" s="29"/>
      <c r="P152" s="136"/>
      <c r="Q152" s="136"/>
      <c r="R152" s="238" t="s">
        <v>43</v>
      </c>
      <c r="S152" s="239"/>
      <c r="T152" s="101">
        <f>COUNTIFS(M136:M139,"Lister")+COUNTIFS(M143:M146,"Lister")+COUNTIFS(M150:M153,"Lister")+COUNTIFS(M157:M160,"Lister")</f>
        <v>0</v>
      </c>
      <c r="U152" s="101">
        <f>COUNTIFS(M136:M139,"Prager")+COUNTIFS(M143:M146,"Prager")+COUNTIFS(M150:M153,"Prager")+COUNTIFS(M157:M160,"Prager")</f>
        <v>0</v>
      </c>
      <c r="V152" s="101">
        <f>COUNTIFS(M136:M139,"Stanley")+COUNTIFS(M143:M146,"Stanley")+COUNTIFS(M150:M153,"Stanley")+COUNTIFS(M157:M160,"Stanley")</f>
        <v>0</v>
      </c>
      <c r="W152" s="101">
        <f>COUNTIFS(M136:M139,"Farrell")+COUNTIFS(M143:M146,"Farrell")+COUNTIFS(M150:M153,"Farrell")+COUNTIFS(M157:M160,"Farrell")</f>
        <v>0</v>
      </c>
      <c r="X152" s="101">
        <f>COUNTIFS(M136:M139,"McSharry")+COUNTIFS(M143:M146,"McSharry")+COUNTIFS(M150:M153,"McSharry")+COUNTIFS(M157:M160,"McSharry")</f>
        <v>0</v>
      </c>
      <c r="Y152" s="104"/>
      <c r="Z152" s="101"/>
      <c r="AA152" s="136"/>
      <c r="AB152" s="136"/>
      <c r="AC152" s="136"/>
      <c r="AD152" s="136"/>
      <c r="AE152" s="136"/>
    </row>
    <row r="153" spans="1:31" s="1" customFormat="1" x14ac:dyDescent="0.35">
      <c r="A153" s="54">
        <v>45442</v>
      </c>
      <c r="B153" s="46" t="s">
        <v>44</v>
      </c>
      <c r="C153" s="6"/>
      <c r="D153" s="179"/>
      <c r="E153" s="44"/>
      <c r="F153" s="153"/>
      <c r="G153" s="30"/>
      <c r="H153" s="111"/>
      <c r="I153" s="143"/>
      <c r="J153" s="119"/>
      <c r="K153" s="38"/>
      <c r="L153" s="39"/>
      <c r="M153" s="84"/>
      <c r="N153" s="21"/>
      <c r="O153" s="29" t="s">
        <v>53</v>
      </c>
      <c r="P153" s="136"/>
      <c r="Q153" s="136"/>
      <c r="R153" s="238" t="s">
        <v>45</v>
      </c>
      <c r="S153" s="239"/>
      <c r="T153" s="101">
        <f>COUNTIFS(M140:M142,"Lister")+COUNTIFS(M147:M149,"Lister")+COUNTIFS(M154:M156,"Lister")+COUNTIFS(M161:M163,"Lister")</f>
        <v>0</v>
      </c>
      <c r="U153" s="101">
        <f>COUNTIFS(M140:M142,"Prager")+COUNTIFS(M147:M149,"Prager")+COUNTIFS(M154:M156,"Prager")+COUNTIFS(M161:M163,"Prager")</f>
        <v>0</v>
      </c>
      <c r="V153" s="101">
        <f>COUNTIFS(M140:M142,"Stanley")+COUNTIFS(M147:M149,"Stanley")+COUNTIFS(M154:M156,"Stanley")+COUNTIFS(M161:M163,"Stanley")</f>
        <v>0</v>
      </c>
      <c r="W153" s="101">
        <f>COUNTIFS(M140:M142,"Farrell")+COUNTIFS(M147:M149,"Farrell")+COUNTIFS(M154:M156,"Farrell")+COUNTIFS(M161:M163,"Farrell")</f>
        <v>0</v>
      </c>
      <c r="X153" s="101">
        <f>COUNTIFS(M140:M142,"McSharry")+COUNTIFS(M147:M149,"McSharry")+COUNTIFS(M154:M156,"McSharry")+COUNTIFS(M161:M163,"McSharry")</f>
        <v>0</v>
      </c>
      <c r="Y153" s="104"/>
      <c r="Z153" s="101"/>
      <c r="AA153" s="136"/>
      <c r="AB153" s="136"/>
      <c r="AC153" s="136"/>
      <c r="AD153" s="136"/>
      <c r="AE153" s="136"/>
    </row>
    <row r="154" spans="1:31" s="1" customFormat="1" x14ac:dyDescent="0.35">
      <c r="A154" s="54">
        <v>45443</v>
      </c>
      <c r="B154" s="46" t="s">
        <v>31</v>
      </c>
      <c r="C154" s="6"/>
      <c r="D154" s="179"/>
      <c r="E154" s="28"/>
      <c r="F154" s="153"/>
      <c r="G154" s="30" t="s">
        <v>24</v>
      </c>
      <c r="H154" s="111" t="s">
        <v>152</v>
      </c>
      <c r="I154" s="143"/>
      <c r="J154" s="119"/>
      <c r="K154" s="38"/>
      <c r="L154" s="39"/>
      <c r="M154" s="84"/>
      <c r="N154" s="21"/>
      <c r="O154" s="29" t="s">
        <v>55</v>
      </c>
      <c r="P154" s="136"/>
      <c r="Q154" s="136"/>
      <c r="R154" s="240" t="s">
        <v>46</v>
      </c>
      <c r="S154" s="241"/>
      <c r="T154" s="102">
        <f>COUNTIFS(M140:M142,"Lister(day)")+COUNTIFS(M147:M149,"Lister(day)")+COUNTIFS(M154:M156,"Lister(day)")+COUNTIFS(M161:M163,"Lister(day)")</f>
        <v>0</v>
      </c>
      <c r="U154" s="102">
        <f>COUNTIFS(M140:M142,"Prager(day)")+COUNTIFS(M147:M149,"Prager(day)")+COUNTIFS(M154:M156,"Prager(day)")+COUNTIFS(M161:M163,"Prager(day)")</f>
        <v>0</v>
      </c>
      <c r="V154" s="102">
        <f>COUNTIFS(M140:M142,"Stanley(day)")+COUNTIFS(M147:M149,"Stanley(day)")+COUNTIFS(M154:M156,"Stanley(day)")+COUNTIFS(M161:M163,"Stanley(day)")</f>
        <v>0</v>
      </c>
      <c r="W154" s="102">
        <f>COUNTIFS(M140:M142,"Farrell(day)")+COUNTIFS(M147:M149,"Farrell(day)")+COUNTIFS(M154:M156,"Farrell(day)")+COUNTIFS(M161:M163,"Farrell(day)")</f>
        <v>0</v>
      </c>
      <c r="X154" s="102">
        <f>COUNTIFS(M140:M142,"McSharry(day)")+COUNTIFS(M147:M149,"McSharry(day)")+COUNTIFS(M154:M156,"McSharry(day)")+COUNTIFS(M161:M163,"McSharry(day)")</f>
        <v>0</v>
      </c>
      <c r="Y154" s="104"/>
      <c r="Z154" s="102"/>
      <c r="AA154" s="136"/>
      <c r="AB154" s="136"/>
      <c r="AC154" s="136"/>
      <c r="AD154" s="136"/>
      <c r="AE154" s="136"/>
    </row>
    <row r="155" spans="1:31" s="1" customFormat="1" x14ac:dyDescent="0.35">
      <c r="A155" s="54">
        <v>45444</v>
      </c>
      <c r="B155" s="46" t="s">
        <v>33</v>
      </c>
      <c r="C155" s="6" t="s">
        <v>138</v>
      </c>
      <c r="D155" s="179"/>
      <c r="E155" s="28" t="s">
        <v>72</v>
      </c>
      <c r="F155" s="153" t="s">
        <v>72</v>
      </c>
      <c r="G155" s="30" t="s">
        <v>24</v>
      </c>
      <c r="H155" s="111"/>
      <c r="I155" s="143"/>
      <c r="J155" s="119"/>
      <c r="K155" s="38"/>
      <c r="L155" s="39"/>
      <c r="M155" s="84"/>
      <c r="N155" s="21"/>
      <c r="O155" s="29" t="s">
        <v>55</v>
      </c>
      <c r="P155" s="136"/>
      <c r="Q155" s="136"/>
      <c r="R155" s="226" t="s">
        <v>47</v>
      </c>
      <c r="S155" s="227"/>
      <c r="T155" s="103">
        <f>SUM(T150:T151)</f>
        <v>0</v>
      </c>
      <c r="U155" s="103">
        <f>SUM(U150:U151)</f>
        <v>0</v>
      </c>
      <c r="V155" s="103">
        <f>SUM(V150:V151)</f>
        <v>0</v>
      </c>
      <c r="W155" s="103">
        <f>SUM(W150:W151)</f>
        <v>0</v>
      </c>
      <c r="X155" s="103">
        <f>SUM(X150:X151)</f>
        <v>0</v>
      </c>
      <c r="Y155" s="105"/>
      <c r="Z155" s="103">
        <f>SUM(Z150:Z151)</f>
        <v>0</v>
      </c>
      <c r="AA155" s="136"/>
      <c r="AB155" s="136"/>
      <c r="AC155" s="136"/>
      <c r="AD155" s="136"/>
      <c r="AE155" s="136"/>
    </row>
    <row r="156" spans="1:31" s="1" customFormat="1" x14ac:dyDescent="0.35">
      <c r="A156" s="55">
        <v>45445</v>
      </c>
      <c r="B156" s="47" t="s">
        <v>35</v>
      </c>
      <c r="C156" s="6" t="s">
        <v>138</v>
      </c>
      <c r="D156" s="180"/>
      <c r="E156" s="28" t="s">
        <v>72</v>
      </c>
      <c r="F156" s="154" t="s">
        <v>72</v>
      </c>
      <c r="G156" s="34" t="s">
        <v>24</v>
      </c>
      <c r="H156" s="113"/>
      <c r="I156" s="162"/>
      <c r="J156" s="120"/>
      <c r="K156" s="40"/>
      <c r="L156" s="41"/>
      <c r="M156" s="85"/>
      <c r="N156" s="21"/>
      <c r="O156" s="33" t="s">
        <v>55</v>
      </c>
      <c r="P156" s="136"/>
      <c r="Q156" s="136"/>
      <c r="R156" s="222" t="s">
        <v>48</v>
      </c>
      <c r="S156" s="223"/>
      <c r="T156" s="128">
        <f>SUM(T152:T154)</f>
        <v>0</v>
      </c>
      <c r="U156" s="128">
        <f>SUM(U152:U154)</f>
        <v>0</v>
      </c>
      <c r="V156" s="128">
        <f>SUM(V152:V154)</f>
        <v>0</v>
      </c>
      <c r="W156" s="128">
        <f>SUM(W152:W154)</f>
        <v>0</v>
      </c>
      <c r="X156" s="128">
        <f>SUM(X152:X154)</f>
        <v>0</v>
      </c>
      <c r="Y156" s="129"/>
      <c r="Z156" s="128">
        <f>SUM(Z152:Z154)</f>
        <v>0</v>
      </c>
      <c r="AA156" s="136"/>
      <c r="AB156" s="136"/>
      <c r="AC156" s="136"/>
      <c r="AD156" s="136"/>
      <c r="AE156" s="136"/>
    </row>
    <row r="157" spans="1:31" s="1" customFormat="1" x14ac:dyDescent="0.35">
      <c r="A157" s="53">
        <v>45446</v>
      </c>
      <c r="B157" s="45" t="s">
        <v>15</v>
      </c>
      <c r="C157" s="6" t="s">
        <v>138</v>
      </c>
      <c r="D157" s="270" t="s">
        <v>139</v>
      </c>
      <c r="E157" s="28" t="s">
        <v>72</v>
      </c>
      <c r="F157" s="152" t="s">
        <v>72</v>
      </c>
      <c r="G157" s="26"/>
      <c r="H157" s="159"/>
      <c r="I157" s="186"/>
      <c r="J157" s="118">
        <v>4</v>
      </c>
      <c r="K157" s="36"/>
      <c r="L157" s="37"/>
      <c r="M157" s="83"/>
      <c r="N157" s="21"/>
      <c r="O157" s="25" t="s">
        <v>55</v>
      </c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</row>
    <row r="158" spans="1:31" s="1" customFormat="1" x14ac:dyDescent="0.35">
      <c r="A158" s="54">
        <v>45447</v>
      </c>
      <c r="B158" s="46" t="s">
        <v>41</v>
      </c>
      <c r="C158" s="200" t="s">
        <v>153</v>
      </c>
      <c r="D158" s="167" t="s">
        <v>139</v>
      </c>
      <c r="E158" s="28" t="s">
        <v>72</v>
      </c>
      <c r="F158" s="153" t="s">
        <v>135</v>
      </c>
      <c r="G158" s="30"/>
      <c r="H158" s="160"/>
      <c r="I158" s="187"/>
      <c r="J158" s="119"/>
      <c r="K158" s="38"/>
      <c r="L158" s="39"/>
      <c r="M158" s="84"/>
      <c r="N158" s="21"/>
      <c r="O158" s="29" t="s">
        <v>53</v>
      </c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</row>
    <row r="159" spans="1:31" s="1" customFormat="1" x14ac:dyDescent="0.35">
      <c r="A159" s="54">
        <v>45448</v>
      </c>
      <c r="B159" s="46" t="s">
        <v>29</v>
      </c>
      <c r="C159" s="6" t="s">
        <v>138</v>
      </c>
      <c r="D159" s="167" t="s">
        <v>139</v>
      </c>
      <c r="E159" s="28" t="s">
        <v>72</v>
      </c>
      <c r="F159" s="153" t="s">
        <v>72</v>
      </c>
      <c r="G159" s="30"/>
      <c r="H159" s="160"/>
      <c r="I159" s="187"/>
      <c r="J159" s="119"/>
      <c r="K159" s="38"/>
      <c r="L159" s="39"/>
      <c r="M159" s="84"/>
      <c r="N159" s="21"/>
      <c r="O159" s="29" t="s">
        <v>53</v>
      </c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</row>
    <row r="160" spans="1:31" s="1" customFormat="1" x14ac:dyDescent="0.35">
      <c r="A160" s="54">
        <v>45449</v>
      </c>
      <c r="B160" s="46" t="s">
        <v>44</v>
      </c>
      <c r="C160" s="6"/>
      <c r="D160" s="167" t="s">
        <v>139</v>
      </c>
      <c r="E160" s="28"/>
      <c r="F160" s="153"/>
      <c r="G160" s="30"/>
      <c r="H160" s="160"/>
      <c r="I160" s="187"/>
      <c r="J160" s="119"/>
      <c r="K160" s="38"/>
      <c r="L160" s="39"/>
      <c r="M160" s="84"/>
      <c r="N160" s="21"/>
      <c r="O160" s="29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</row>
    <row r="161" spans="1:31" s="1" customFormat="1" x14ac:dyDescent="0.35">
      <c r="A161" s="54">
        <v>45450</v>
      </c>
      <c r="B161" s="46" t="s">
        <v>31</v>
      </c>
      <c r="C161" s="6"/>
      <c r="D161" s="167" t="s">
        <v>24</v>
      </c>
      <c r="E161" s="28"/>
      <c r="F161" s="153"/>
      <c r="G161" s="30"/>
      <c r="H161" s="160"/>
      <c r="I161" s="187"/>
      <c r="J161" s="119"/>
      <c r="K161" s="38"/>
      <c r="L161" s="39"/>
      <c r="M161" s="84"/>
      <c r="N161" s="21"/>
      <c r="O161" s="29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</row>
    <row r="162" spans="1:31" s="1" customFormat="1" x14ac:dyDescent="0.35">
      <c r="A162" s="54">
        <v>45451</v>
      </c>
      <c r="B162" s="46" t="s">
        <v>33</v>
      </c>
      <c r="C162" s="6"/>
      <c r="D162" s="168" t="s">
        <v>24</v>
      </c>
      <c r="E162" s="28"/>
      <c r="F162" s="153" t="s">
        <v>152</v>
      </c>
      <c r="G162" s="30"/>
      <c r="H162" s="160"/>
      <c r="I162" s="187"/>
      <c r="J162" s="119"/>
      <c r="K162" s="38"/>
      <c r="L162" s="39"/>
      <c r="M162" s="84"/>
      <c r="N162" s="21"/>
      <c r="O162" s="29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</row>
    <row r="163" spans="1:31" s="1" customFormat="1" x14ac:dyDescent="0.35">
      <c r="A163" s="55">
        <v>45452</v>
      </c>
      <c r="B163" s="47" t="s">
        <v>35</v>
      </c>
      <c r="C163" s="7"/>
      <c r="D163" s="169" t="s">
        <v>24</v>
      </c>
      <c r="E163" s="28"/>
      <c r="F163" s="154"/>
      <c r="G163" s="34"/>
      <c r="H163" s="161"/>
      <c r="I163" s="188"/>
      <c r="J163" s="120"/>
      <c r="K163" s="40"/>
      <c r="L163" s="41"/>
      <c r="M163" s="85"/>
      <c r="N163" s="21"/>
      <c r="O163" s="33"/>
      <c r="P163" s="136"/>
      <c r="Q163" s="136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6"/>
      <c r="AB163" s="136"/>
      <c r="AC163" s="136"/>
      <c r="AD163" s="136"/>
      <c r="AE163" s="136"/>
    </row>
    <row r="164" spans="1:31" s="1" customFormat="1" x14ac:dyDescent="0.35">
      <c r="A164" s="175">
        <v>45453</v>
      </c>
      <c r="B164" s="48" t="s">
        <v>15</v>
      </c>
      <c r="C164" s="8"/>
      <c r="D164" s="167"/>
      <c r="E164" s="24"/>
      <c r="F164" s="152"/>
      <c r="G164" s="26"/>
      <c r="H164" s="159"/>
      <c r="I164" s="163"/>
      <c r="J164" s="122">
        <v>1</v>
      </c>
      <c r="K164" s="36"/>
      <c r="L164" s="37"/>
      <c r="M164" s="83"/>
      <c r="N164" s="21"/>
      <c r="O164" s="25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</row>
    <row r="165" spans="1:31" s="1" customFormat="1" x14ac:dyDescent="0.35">
      <c r="A165" s="54">
        <v>45454</v>
      </c>
      <c r="B165" s="49" t="s">
        <v>41</v>
      </c>
      <c r="C165" s="6" t="s">
        <v>141</v>
      </c>
      <c r="D165" s="168"/>
      <c r="E165" s="28"/>
      <c r="F165" s="153"/>
      <c r="G165" s="30"/>
      <c r="H165" s="160"/>
      <c r="I165" s="164"/>
      <c r="J165" s="123"/>
      <c r="K165" s="38"/>
      <c r="L165" s="39"/>
      <c r="M165" s="84"/>
      <c r="N165" s="21"/>
      <c r="O165" s="2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</row>
    <row r="166" spans="1:31" s="1" customFormat="1" x14ac:dyDescent="0.35">
      <c r="A166" s="54">
        <v>45455</v>
      </c>
      <c r="B166" s="49" t="s">
        <v>29</v>
      </c>
      <c r="C166" s="6" t="s">
        <v>141</v>
      </c>
      <c r="D166" s="167"/>
      <c r="E166" s="28"/>
      <c r="F166" s="153"/>
      <c r="G166" s="30"/>
      <c r="H166" s="160"/>
      <c r="I166" s="164"/>
      <c r="J166" s="123"/>
      <c r="K166" s="38"/>
      <c r="L166" s="39"/>
      <c r="M166" s="84"/>
      <c r="N166" s="21"/>
      <c r="O166" s="29" t="s">
        <v>60</v>
      </c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</row>
    <row r="167" spans="1:31" s="1" customFormat="1" x14ac:dyDescent="0.35">
      <c r="A167" s="54">
        <v>45456</v>
      </c>
      <c r="B167" s="50" t="s">
        <v>44</v>
      </c>
      <c r="C167" s="6" t="s">
        <v>141</v>
      </c>
      <c r="D167" s="167"/>
      <c r="E167" s="28"/>
      <c r="F167" s="153"/>
      <c r="G167" s="30"/>
      <c r="H167" s="160"/>
      <c r="I167" s="164"/>
      <c r="J167" s="123"/>
      <c r="K167" s="38"/>
      <c r="L167" s="39"/>
      <c r="M167" s="84"/>
      <c r="N167" s="21"/>
      <c r="O167" s="29" t="s">
        <v>60</v>
      </c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</row>
    <row r="168" spans="1:31" s="1" customFormat="1" x14ac:dyDescent="0.35">
      <c r="A168" s="54">
        <v>45457</v>
      </c>
      <c r="B168" s="49" t="s">
        <v>31</v>
      </c>
      <c r="C168" s="6" t="s">
        <v>141</v>
      </c>
      <c r="D168" s="168"/>
      <c r="E168" s="28" t="s">
        <v>24</v>
      </c>
      <c r="F168" s="153" t="s">
        <v>152</v>
      </c>
      <c r="G168" s="30"/>
      <c r="H168" s="160"/>
      <c r="I168" s="164" t="s">
        <v>152</v>
      </c>
      <c r="J168" s="123"/>
      <c r="K168" s="38"/>
      <c r="L168" s="39"/>
      <c r="M168" s="84"/>
      <c r="N168" s="21"/>
      <c r="O168" s="2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</row>
    <row r="169" spans="1:31" s="1" customFormat="1" x14ac:dyDescent="0.35">
      <c r="A169" s="54">
        <v>45458</v>
      </c>
      <c r="B169" s="49" t="s">
        <v>33</v>
      </c>
      <c r="C169" s="6"/>
      <c r="D169" s="168"/>
      <c r="E169" s="28" t="s">
        <v>24</v>
      </c>
      <c r="F169" s="153"/>
      <c r="G169" s="30"/>
      <c r="H169" s="160"/>
      <c r="I169" s="164"/>
      <c r="J169" s="123"/>
      <c r="K169" s="38"/>
      <c r="L169" s="39"/>
      <c r="M169" s="84"/>
      <c r="N169" s="21"/>
      <c r="O169" s="2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</row>
    <row r="170" spans="1:31" s="1" customFormat="1" x14ac:dyDescent="0.35">
      <c r="A170" s="55">
        <v>45459</v>
      </c>
      <c r="B170" s="51" t="s">
        <v>35</v>
      </c>
      <c r="C170" s="7"/>
      <c r="D170" s="169"/>
      <c r="E170" s="32" t="s">
        <v>24</v>
      </c>
      <c r="F170" s="154"/>
      <c r="G170" s="34"/>
      <c r="H170" s="161"/>
      <c r="I170" s="165"/>
      <c r="J170" s="124"/>
      <c r="K170" s="40"/>
      <c r="L170" s="41"/>
      <c r="M170" s="85"/>
      <c r="N170" s="21"/>
      <c r="O170" s="33"/>
      <c r="P170" s="139"/>
      <c r="Q170" s="139"/>
      <c r="R170" s="140"/>
      <c r="S170" s="140"/>
      <c r="T170" s="140"/>
      <c r="U170" s="140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</row>
    <row r="171" spans="1:31" s="1" customFormat="1" x14ac:dyDescent="0.35">
      <c r="A171" s="53">
        <v>45460</v>
      </c>
      <c r="B171" s="48" t="s">
        <v>15</v>
      </c>
      <c r="C171" s="8"/>
      <c r="D171" s="167"/>
      <c r="E171" s="24"/>
      <c r="F171" s="193"/>
      <c r="G171" s="26"/>
      <c r="H171" s="112"/>
      <c r="I171" s="184"/>
      <c r="J171" s="122">
        <v>2</v>
      </c>
      <c r="K171" s="36"/>
      <c r="L171" s="37"/>
      <c r="M171" s="83"/>
      <c r="N171" s="21"/>
      <c r="O171" s="25"/>
      <c r="P171" s="139"/>
      <c r="Q171" s="139"/>
      <c r="R171" s="242" t="s">
        <v>81</v>
      </c>
      <c r="S171" s="243"/>
      <c r="T171" s="243"/>
      <c r="U171" s="244"/>
      <c r="V171" s="140"/>
      <c r="W171" s="140"/>
      <c r="X171" s="140"/>
      <c r="Y171" s="140"/>
      <c r="Z171" s="140"/>
      <c r="AA171" s="139"/>
      <c r="AB171" s="139"/>
      <c r="AC171" s="139"/>
      <c r="AD171" s="139"/>
      <c r="AE171" s="139"/>
    </row>
    <row r="172" spans="1:31" s="1" customFormat="1" x14ac:dyDescent="0.35">
      <c r="A172" s="54">
        <v>45461</v>
      </c>
      <c r="B172" s="49" t="s">
        <v>41</v>
      </c>
      <c r="C172" s="6"/>
      <c r="D172" s="167"/>
      <c r="E172" s="28"/>
      <c r="F172" s="194"/>
      <c r="G172" s="30"/>
      <c r="H172" s="111"/>
      <c r="I172" s="184"/>
      <c r="J172" s="123"/>
      <c r="K172" s="38"/>
      <c r="L172" s="39"/>
      <c r="M172" s="84"/>
      <c r="N172" s="21"/>
      <c r="O172" s="29"/>
      <c r="P172" s="139"/>
      <c r="Q172" s="139"/>
      <c r="R172" s="245" t="s">
        <v>27</v>
      </c>
      <c r="S172" s="246"/>
      <c r="T172" s="78" t="s">
        <v>5</v>
      </c>
      <c r="U172" s="78" t="s">
        <v>6</v>
      </c>
      <c r="V172" s="133" t="s">
        <v>7</v>
      </c>
      <c r="W172" s="135" t="s">
        <v>8</v>
      </c>
      <c r="X172" s="133" t="s">
        <v>9</v>
      </c>
      <c r="Y172" s="132"/>
      <c r="Z172" s="133" t="s">
        <v>36</v>
      </c>
      <c r="AA172" s="139"/>
      <c r="AB172" s="139"/>
      <c r="AC172" s="139"/>
      <c r="AD172" s="139"/>
      <c r="AE172" s="139"/>
    </row>
    <row r="173" spans="1:31" s="1" customFormat="1" x14ac:dyDescent="0.35">
      <c r="A173" s="54">
        <v>45462</v>
      </c>
      <c r="B173" s="49" t="s">
        <v>29</v>
      </c>
      <c r="C173" s="6"/>
      <c r="D173" s="168"/>
      <c r="E173" s="28"/>
      <c r="F173" s="194"/>
      <c r="G173" s="30"/>
      <c r="H173" s="111"/>
      <c r="I173" s="184"/>
      <c r="J173" s="123"/>
      <c r="K173" s="38"/>
      <c r="L173" s="39"/>
      <c r="M173" s="84"/>
      <c r="N173" s="21"/>
      <c r="O173" s="29"/>
      <c r="P173" s="139"/>
      <c r="Q173" s="139"/>
      <c r="R173" s="247" t="s">
        <v>12</v>
      </c>
      <c r="S173" s="248"/>
      <c r="T173" s="81">
        <f>COUNTIF(E164:E191,"Support")</f>
        <v>0</v>
      </c>
      <c r="U173" s="81">
        <f>COUNTIF(F164:F191,"Support")</f>
        <v>0</v>
      </c>
      <c r="V173" s="81">
        <f>COUNTIF(G164:G191,"Support")</f>
        <v>0</v>
      </c>
      <c r="W173" s="81">
        <f>COUNTIF(H164:H191,"Support")</f>
        <v>0</v>
      </c>
      <c r="X173" s="81">
        <f>COUNTIF(I164:I191,"Support")</f>
        <v>0</v>
      </c>
      <c r="Y173" s="104"/>
      <c r="Z173" s="81">
        <f>COUNTIF(D164:D191,"Support")</f>
        <v>0</v>
      </c>
      <c r="AA173" s="139"/>
      <c r="AB173" s="139"/>
      <c r="AC173" s="139"/>
      <c r="AD173" s="139"/>
      <c r="AE173" s="139"/>
    </row>
    <row r="174" spans="1:31" s="1" customFormat="1" x14ac:dyDescent="0.35">
      <c r="A174" s="54">
        <v>45463</v>
      </c>
      <c r="B174" s="49" t="s">
        <v>44</v>
      </c>
      <c r="C174" s="6"/>
      <c r="D174" s="168"/>
      <c r="E174" s="28"/>
      <c r="F174" s="194"/>
      <c r="G174" s="30"/>
      <c r="H174" s="111"/>
      <c r="I174" s="184"/>
      <c r="J174" s="123"/>
      <c r="K174" s="38"/>
      <c r="L174" s="39"/>
      <c r="M174" s="84"/>
      <c r="N174" s="21"/>
      <c r="O174" s="29"/>
      <c r="P174" s="139"/>
      <c r="Q174" s="139"/>
      <c r="R174" s="234" t="s">
        <v>25</v>
      </c>
      <c r="S174" s="235"/>
      <c r="T174" s="82">
        <f>COUNTIF(E164:E191,"CST")</f>
        <v>0</v>
      </c>
      <c r="U174" s="82">
        <f>COUNTIF(F164:F191,"CST")</f>
        <v>0</v>
      </c>
      <c r="V174" s="82">
        <f>COUNTIF(G164:G191,"CST")</f>
        <v>0</v>
      </c>
      <c r="W174" s="82">
        <f>COUNTIF(H164:I191,"CST")</f>
        <v>0</v>
      </c>
      <c r="X174" s="82">
        <f>COUNTIF(I164:J191,"CST")</f>
        <v>0</v>
      </c>
      <c r="Y174" s="104"/>
      <c r="Z174" s="82">
        <f>COUNTIF(D164:D191,"CST")</f>
        <v>0</v>
      </c>
      <c r="AA174" s="139"/>
      <c r="AB174" s="139"/>
      <c r="AC174" s="139"/>
      <c r="AD174" s="139"/>
      <c r="AE174" s="139"/>
    </row>
    <row r="175" spans="1:31" s="1" customFormat="1" x14ac:dyDescent="0.35">
      <c r="A175" s="54">
        <v>45464</v>
      </c>
      <c r="B175" s="49" t="s">
        <v>31</v>
      </c>
      <c r="C175" s="6"/>
      <c r="D175" s="168"/>
      <c r="E175" s="28"/>
      <c r="F175" s="194"/>
      <c r="G175" s="30" t="s">
        <v>24</v>
      </c>
      <c r="H175" s="111"/>
      <c r="I175" s="184"/>
      <c r="J175" s="123"/>
      <c r="K175" s="38"/>
      <c r="L175" s="39"/>
      <c r="M175" s="84"/>
      <c r="N175" s="21"/>
      <c r="O175" s="29" t="s">
        <v>60</v>
      </c>
      <c r="P175" s="139"/>
      <c r="Q175" s="139"/>
      <c r="R175" s="234" t="s">
        <v>19</v>
      </c>
      <c r="S175" s="235"/>
      <c r="T175" s="82">
        <f>COUNTIF(E164:E191,"PH")</f>
        <v>0</v>
      </c>
      <c r="U175" s="82">
        <f>COUNTIF(F164:F191,"PH")</f>
        <v>0</v>
      </c>
      <c r="V175" s="82">
        <f>COUNTIF(G164:G191,"PH")</f>
        <v>0</v>
      </c>
      <c r="W175" s="82">
        <f>COUNTIF(H164:H191,"PH")</f>
        <v>0</v>
      </c>
      <c r="X175" s="82">
        <f>COUNTIF(I164:I191,"PH")</f>
        <v>0</v>
      </c>
      <c r="Y175" s="104"/>
      <c r="Z175" s="82">
        <f>COUNTIF(D164:D191,"PH")</f>
        <v>0</v>
      </c>
      <c r="AA175" s="139"/>
      <c r="AB175" s="139"/>
      <c r="AC175" s="139"/>
      <c r="AD175" s="139"/>
      <c r="AE175" s="139"/>
    </row>
    <row r="176" spans="1:31" s="1" customFormat="1" x14ac:dyDescent="0.35">
      <c r="A176" s="54">
        <v>45465</v>
      </c>
      <c r="B176" s="49" t="s">
        <v>33</v>
      </c>
      <c r="C176" s="9" t="s">
        <v>23</v>
      </c>
      <c r="D176" s="168"/>
      <c r="E176" s="28"/>
      <c r="F176" s="194"/>
      <c r="G176" s="30" t="s">
        <v>24</v>
      </c>
      <c r="H176" s="111"/>
      <c r="I176" s="184" t="s">
        <v>152</v>
      </c>
      <c r="J176" s="123"/>
      <c r="K176" s="38"/>
      <c r="L176" s="39"/>
      <c r="M176" s="84"/>
      <c r="N176" s="21"/>
      <c r="O176" s="29"/>
      <c r="P176" s="139"/>
      <c r="Q176" s="139"/>
      <c r="R176" s="234" t="s">
        <v>3</v>
      </c>
      <c r="S176" s="235"/>
      <c r="T176" s="82">
        <f>COUNTIF(E164:E191,"QCH")</f>
        <v>0</v>
      </c>
      <c r="U176" s="82">
        <f>COUNTIF(F164:F191,"QCH")</f>
        <v>0</v>
      </c>
      <c r="V176" s="82">
        <f>COUNTIF(G164:G191,"QCH")</f>
        <v>0</v>
      </c>
      <c r="W176" s="82">
        <f>COUNTIF(H164:H191,"QCH")</f>
        <v>0</v>
      </c>
      <c r="X176" s="82">
        <f>COUNTIF(I164:I191,"QCH")</f>
        <v>0</v>
      </c>
      <c r="Y176" s="104"/>
      <c r="Z176" s="82">
        <f>COUNTIF(D164:D191,"QCH")</f>
        <v>0</v>
      </c>
      <c r="AA176" s="139"/>
      <c r="AB176" s="139"/>
      <c r="AC176" s="139"/>
      <c r="AD176" s="139"/>
      <c r="AE176" s="139"/>
    </row>
    <row r="177" spans="1:31" s="1" customFormat="1" x14ac:dyDescent="0.35">
      <c r="A177" s="55">
        <v>45466</v>
      </c>
      <c r="B177" s="51" t="s">
        <v>35</v>
      </c>
      <c r="C177" s="14" t="s">
        <v>23</v>
      </c>
      <c r="D177" s="169"/>
      <c r="E177" s="32"/>
      <c r="F177" s="195"/>
      <c r="G177" s="34" t="s">
        <v>24</v>
      </c>
      <c r="H177" s="113"/>
      <c r="I177" s="185"/>
      <c r="J177" s="124"/>
      <c r="K177" s="40"/>
      <c r="L177" s="41"/>
      <c r="M177" s="85"/>
      <c r="N177" s="21"/>
      <c r="O177" s="33"/>
      <c r="P177" s="139"/>
      <c r="Q177" s="139"/>
      <c r="R177" s="234" t="s">
        <v>17</v>
      </c>
      <c r="S177" s="235"/>
      <c r="T177" s="82">
        <f>COUNTIF(E164:E191,"PH 1st")</f>
        <v>0</v>
      </c>
      <c r="U177" s="82">
        <f>COUNTIF(F164:F191,"PH 1st")</f>
        <v>0</v>
      </c>
      <c r="V177" s="82">
        <f>COUNTIF(G164:G191,"PH 1st")</f>
        <v>0</v>
      </c>
      <c r="W177" s="82">
        <f>COUNTIF(H164:H191,"PH 1st")</f>
        <v>0</v>
      </c>
      <c r="X177" s="82">
        <f>COUNTIF(I164:I191,"PH 1st")</f>
        <v>0</v>
      </c>
      <c r="Y177" s="104"/>
      <c r="Z177" s="82">
        <f>COUNTIF(D164:D191,"PH 1st")</f>
        <v>0</v>
      </c>
      <c r="AA177" s="139"/>
      <c r="AB177" s="139"/>
      <c r="AC177" s="139"/>
      <c r="AD177" s="139"/>
      <c r="AE177" s="139"/>
    </row>
    <row r="178" spans="1:31" s="1" customFormat="1" x14ac:dyDescent="0.35">
      <c r="A178" s="175">
        <v>45467</v>
      </c>
      <c r="B178" s="45" t="s">
        <v>15</v>
      </c>
      <c r="C178" s="11" t="s">
        <v>23</v>
      </c>
      <c r="D178" s="178"/>
      <c r="E178" s="24"/>
      <c r="F178" s="152"/>
      <c r="G178" s="26"/>
      <c r="H178" s="112"/>
      <c r="I178" s="143"/>
      <c r="J178" s="118">
        <v>3</v>
      </c>
      <c r="K178" s="36"/>
      <c r="L178" s="37"/>
      <c r="M178" s="83"/>
      <c r="N178" s="21"/>
      <c r="O178" s="25"/>
      <c r="P178" s="139"/>
      <c r="Q178" s="139"/>
      <c r="R178" s="236" t="s">
        <v>40</v>
      </c>
      <c r="S178" s="237"/>
      <c r="T178" s="100">
        <f>COUNTIFS(K164:K167,"Lister")+COUNTIFS(K171:K174,"Lister")+COUNTIFS(K178:K181,"Lister")+COUNTIFS(K185:K188,"Lister")</f>
        <v>0</v>
      </c>
      <c r="U178" s="100">
        <f>+COUNTIFS(K164:K167,"Prager")+COUNTIFS(K171:K174,"Prager")+COUNTIFS(K178:K181,"Prager")+COUNTIFS(K185:K188,"Prager")</f>
        <v>0</v>
      </c>
      <c r="V178" s="100">
        <f>COUNTIFS(K164:K167,"Stanley")+COUNTIFS(K171:K174,"Stanley")+COUNTIFS(K178:K181,"Stanley")+COUNTIFS(K185:K188,"Stanley")</f>
        <v>0</v>
      </c>
      <c r="W178" s="100">
        <f>COUNTIFS(K164:K167,"Farrell")+COUNTIFS(K171:K174,"Farrell")+COUNTIFS(K178:K181,"Farrell")+COUNTIFS(K185:K188,"Farrell")</f>
        <v>0</v>
      </c>
      <c r="X178" s="100">
        <f>COUNTIFS(K164:K167,"McSharry")+COUNTIFS(K171:K174,"McSHarry")+COUNTIFS(K178:K181,"McSharry")+COUNTIFS(K185:K188,"McSharry")</f>
        <v>0</v>
      </c>
      <c r="Y178" s="104"/>
      <c r="Z178" s="192">
        <f>COUNTIFS(K164:K167,"O'Donoghue")+COUNTIFS(K171:K174,"O'Donoghue")+COUNTIFS(K178:K181,"O'Donoghue")+COUNTIFS(K185:K188,"O'Donoghue")</f>
        <v>0</v>
      </c>
      <c r="AA178" s="139"/>
      <c r="AB178" s="139"/>
      <c r="AC178" s="139"/>
      <c r="AD178" s="139"/>
      <c r="AE178" s="139"/>
    </row>
    <row r="179" spans="1:31" s="1" customFormat="1" x14ac:dyDescent="0.35">
      <c r="A179" s="54">
        <v>45468</v>
      </c>
      <c r="B179" s="46" t="s">
        <v>41</v>
      </c>
      <c r="C179" s="9" t="s">
        <v>23</v>
      </c>
      <c r="D179" s="179"/>
      <c r="E179" s="28"/>
      <c r="F179" s="153"/>
      <c r="G179" s="30"/>
      <c r="H179" s="111"/>
      <c r="I179" s="143"/>
      <c r="J179" s="119"/>
      <c r="K179" s="38"/>
      <c r="L179" s="39"/>
      <c r="M179" s="84"/>
      <c r="N179" s="21"/>
      <c r="O179" s="29"/>
      <c r="P179" s="139"/>
      <c r="Q179" s="139"/>
      <c r="R179" s="236" t="s">
        <v>42</v>
      </c>
      <c r="S179" s="237"/>
      <c r="T179" s="100">
        <f>COUNTIFS(K168:K170,"Lister")+COUNTIFS(K175:K177,"Lister")+COUNTIFS(K182:K184,"Lister")+COUNTIFS(K189:K191,"Lister")</f>
        <v>0</v>
      </c>
      <c r="U179" s="100">
        <f>+COUNTIFS(K175:K177,"Prager")+COUNTIFS(K168:K170,"Prager")+COUNTIFS(K182:K184,"Prager")+COUNTIFS(K189:K191,"Prager")</f>
        <v>0</v>
      </c>
      <c r="V179" s="100">
        <f>COUNTIFS(K168:K170,"Stanley")+COUNTIFS(K175:K177,"Stanley")+COUNTIFS(K182:K184,"Stanley")+COUNTIFS(K189:K191,"Stanley")</f>
        <v>0</v>
      </c>
      <c r="W179" s="100">
        <f>COUNTIFS(K168:K170,"Farrell")+COUNTIFS(K175:K177,"Farrell")+COUNTIFS(K182:K184,"Farrell")+COUNTIFS(K189:K191,"Farrell")</f>
        <v>0</v>
      </c>
      <c r="X179" s="100">
        <f>COUNTIFS(K168:K170,"McSharry")+COUNTIFS(K175:K177,"McSharry")+COUNTIFS(K182:K184,"McSharry")+COUNTIFS(K189:K191,"McSharry")</f>
        <v>0</v>
      </c>
      <c r="Y179" s="104"/>
      <c r="Z179" s="100">
        <f>COUNTIFS(K168:K170,"O'Donoghue")+COUNTIFS(K175:K177,"O'Donoghue")+COUNTIFS(K182:K184,"O'Donoghue")+COUNTIFS(K189:K191,"O'Donoghue")</f>
        <v>0</v>
      </c>
      <c r="AA179" s="139"/>
      <c r="AB179" s="139"/>
      <c r="AC179" s="139"/>
      <c r="AD179" s="139"/>
      <c r="AE179" s="139"/>
    </row>
    <row r="180" spans="1:31" s="1" customFormat="1" x14ac:dyDescent="0.35">
      <c r="A180" s="54">
        <v>45469</v>
      </c>
      <c r="B180" s="46" t="s">
        <v>29</v>
      </c>
      <c r="C180" s="9" t="s">
        <v>23</v>
      </c>
      <c r="D180" s="179"/>
      <c r="E180" s="28"/>
      <c r="F180" s="153"/>
      <c r="G180" s="30"/>
      <c r="H180" s="111"/>
      <c r="I180" s="143"/>
      <c r="J180" s="119"/>
      <c r="K180" s="38"/>
      <c r="L180" s="39"/>
      <c r="M180" s="84"/>
      <c r="N180" s="21"/>
      <c r="O180" s="29"/>
      <c r="P180" s="139"/>
      <c r="Q180" s="139"/>
      <c r="R180" s="238" t="s">
        <v>43</v>
      </c>
      <c r="S180" s="239"/>
      <c r="T180" s="101">
        <f>COUNTIFS(M164:M167,"Lister")+COUNTIFS(M171:M174,"Lister")+COUNTIFS(M178:M181,"Lister")+COUNTIFS(M185:M188,"Lister")</f>
        <v>0</v>
      </c>
      <c r="U180" s="101">
        <f>COUNTIFS(M164:M167,"Prager")+COUNTIFS(M171:M174,"Prager")+COUNTIFS(M178:M181,"Prager")+COUNTIFS(M185:M188,"Prager")</f>
        <v>0</v>
      </c>
      <c r="V180" s="101">
        <f>COUNTIFS(M164:M167,"Stanley")+COUNTIFS(M171:M174,"Stanley")+COUNTIFS(M178:M181,"Stanley")+COUNTIFS(M185:M188,"Stanley")</f>
        <v>0</v>
      </c>
      <c r="W180" s="101">
        <f>COUNTIFS(M164:M167,"Farrell")+COUNTIFS(M171:M174,"Farrell")+COUNTIFS(M178:M181,"Farrell")+COUNTIFS(M185:M188,"Farrell")</f>
        <v>0</v>
      </c>
      <c r="X180" s="101">
        <f>COUNTIFS(M164:M167,"McSharry")+COUNTIFS(M171:M174,"McSharry")+COUNTIFS(M178:M181,"McSharry")+COUNTIFS(M185:M188,"McSharry")</f>
        <v>0</v>
      </c>
      <c r="Y180" s="104"/>
      <c r="Z180" s="101"/>
      <c r="AA180" s="139"/>
      <c r="AB180" s="139"/>
      <c r="AC180" s="139"/>
      <c r="AD180" s="139"/>
      <c r="AE180" s="139"/>
    </row>
    <row r="181" spans="1:31" s="1" customFormat="1" x14ac:dyDescent="0.35">
      <c r="A181" s="54">
        <v>45470</v>
      </c>
      <c r="B181" s="46" t="s">
        <v>44</v>
      </c>
      <c r="C181" s="9" t="s">
        <v>23</v>
      </c>
      <c r="D181" s="179"/>
      <c r="E181" s="28"/>
      <c r="F181" s="153"/>
      <c r="G181" s="30"/>
      <c r="H181" s="111"/>
      <c r="I181" s="143"/>
      <c r="J181" s="119"/>
      <c r="K181" s="38"/>
      <c r="L181" s="39"/>
      <c r="M181" s="84"/>
      <c r="N181" s="21"/>
      <c r="O181" s="29"/>
      <c r="P181" s="139"/>
      <c r="Q181" s="139"/>
      <c r="R181" s="238" t="s">
        <v>45</v>
      </c>
      <c r="S181" s="239"/>
      <c r="T181" s="101">
        <f>COUNTIFS(M168:M170,"Lister")+COUNTIFS(M175:M177,"Lister")+COUNTIFS(M182:M184,"Lister")+COUNTIFS(M189:M191,"Lister")</f>
        <v>0</v>
      </c>
      <c r="U181" s="101">
        <f>COUNTIFS(M168:M170,"Prager")+COUNTIFS(M175:M177,"Prager")+COUNTIFS(M182:M184,"Prager")+COUNTIFS(M189:M191,"Prager")</f>
        <v>0</v>
      </c>
      <c r="V181" s="101">
        <f>COUNTIFS(M168:M170,"Stanley")+COUNTIFS(M175:M177,"Stanley")+COUNTIFS(M182:M184,"Stanley")+COUNTIFS(M189:M191,"Stanley")</f>
        <v>0</v>
      </c>
      <c r="W181" s="101">
        <f>COUNTIFS(M168:M170,"Farrell")+COUNTIFS(M175:M177,"Farrell")+COUNTIFS(M182:M184,"Farrell")+COUNTIFS(M189:M191,"Farrell")</f>
        <v>0</v>
      </c>
      <c r="X181" s="101">
        <f>COUNTIFS(M168:M170,"McSharry")+COUNTIFS(M175:M177,"McSharry")+COUNTIFS(M182:M184,"McSharry")+COUNTIFS(M189:M191,"McSharry")</f>
        <v>0</v>
      </c>
      <c r="Y181" s="104"/>
      <c r="Z181" s="101"/>
      <c r="AA181" s="139"/>
      <c r="AB181" s="139"/>
      <c r="AC181" s="139"/>
      <c r="AD181" s="139"/>
      <c r="AE181" s="139"/>
    </row>
    <row r="182" spans="1:31" s="1" customFormat="1" x14ac:dyDescent="0.35">
      <c r="A182" s="54">
        <v>45471</v>
      </c>
      <c r="B182" s="46" t="s">
        <v>31</v>
      </c>
      <c r="C182" s="9" t="s">
        <v>23</v>
      </c>
      <c r="D182" s="179"/>
      <c r="E182" s="28"/>
      <c r="F182" s="153"/>
      <c r="G182" s="30"/>
      <c r="H182" s="111" t="s">
        <v>24</v>
      </c>
      <c r="I182" s="143"/>
      <c r="J182" s="119"/>
      <c r="K182" s="38"/>
      <c r="L182" s="39"/>
      <c r="M182" s="84"/>
      <c r="N182" s="21"/>
      <c r="O182" s="29" t="s">
        <v>53</v>
      </c>
      <c r="P182" s="139"/>
      <c r="Q182" s="139"/>
      <c r="R182" s="240" t="s">
        <v>46</v>
      </c>
      <c r="S182" s="241"/>
      <c r="T182" s="102">
        <f>COUNTIFS(M168:M170,"Lister(day)")+COUNTIFS(M175:M177,"Lister(day)")+COUNTIFS(M182:M184,"Lister(day)")+COUNTIFS(M189:M191,"Lister(day)")</f>
        <v>0</v>
      </c>
      <c r="U182" s="102">
        <f>COUNTIFS(M168:M170,"Prager(day)")+COUNTIFS(M175:M177,"Prager(day)")+COUNTIFS(M182:M184,"Prager(day)")+COUNTIFS(M189:M191,"Prager(day)")</f>
        <v>0</v>
      </c>
      <c r="V182" s="102">
        <f>COUNTIFS(M168:M170,"Stanley(day)")+COUNTIFS(M175:M177,"Stanley(day)")+COUNTIFS(M182:M184,"Stanley(day)")+COUNTIFS(M189:M191,"Stanley(day)")</f>
        <v>0</v>
      </c>
      <c r="W182" s="102">
        <f>COUNTIFS(M168:M170,"Farrell(day)")+COUNTIFS(M175:M177,"Farrell(day)")+COUNTIFS(M182:M184,"Farrell(day)")+COUNTIFS(M189:M191,"Farrell(day)")</f>
        <v>0</v>
      </c>
      <c r="X182" s="102">
        <f>COUNTIFS(M168:M170,"McSharry(day)")+COUNTIFS(M175:M177,"McSharry(day)")+COUNTIFS(M182:M184,"McSharry(day)")+COUNTIFS(M189:M191,"McSharry(day)")</f>
        <v>0</v>
      </c>
      <c r="Y182" s="104"/>
      <c r="Z182" s="102"/>
      <c r="AA182" s="139"/>
      <c r="AB182" s="139"/>
      <c r="AC182" s="139"/>
      <c r="AD182" s="139"/>
      <c r="AE182" s="139"/>
    </row>
    <row r="183" spans="1:31" s="1" customFormat="1" x14ac:dyDescent="0.35">
      <c r="A183" s="54">
        <v>45472</v>
      </c>
      <c r="B183" s="46" t="s">
        <v>33</v>
      </c>
      <c r="C183" s="9" t="s">
        <v>23</v>
      </c>
      <c r="D183" s="179"/>
      <c r="E183" s="28"/>
      <c r="F183" s="153"/>
      <c r="G183" s="30"/>
      <c r="H183" s="111" t="s">
        <v>24</v>
      </c>
      <c r="I183" s="143"/>
      <c r="J183" s="119"/>
      <c r="K183" s="38"/>
      <c r="L183" s="39"/>
      <c r="M183" s="84"/>
      <c r="N183" s="21"/>
      <c r="O183" s="29" t="s">
        <v>53</v>
      </c>
      <c r="P183" s="139"/>
      <c r="Q183" s="139"/>
      <c r="R183" s="226" t="s">
        <v>47</v>
      </c>
      <c r="S183" s="227"/>
      <c r="T183" s="103">
        <f>SUM(T178:T179)</f>
        <v>0</v>
      </c>
      <c r="U183" s="103">
        <f>SUM(U178:U179)</f>
        <v>0</v>
      </c>
      <c r="V183" s="103">
        <f>SUM(V178:V179)</f>
        <v>0</v>
      </c>
      <c r="W183" s="103">
        <f>SUM(W178:W179)</f>
        <v>0</v>
      </c>
      <c r="X183" s="103">
        <f>SUM(X178:X179)</f>
        <v>0</v>
      </c>
      <c r="Y183" s="105"/>
      <c r="Z183" s="103">
        <f>SUM(Z178:Z179)</f>
        <v>0</v>
      </c>
      <c r="AA183" s="139"/>
      <c r="AB183" s="139"/>
      <c r="AC183" s="139"/>
      <c r="AD183" s="139"/>
      <c r="AE183" s="139"/>
    </row>
    <row r="184" spans="1:31" s="1" customFormat="1" x14ac:dyDescent="0.35">
      <c r="A184" s="55">
        <v>45473</v>
      </c>
      <c r="B184" s="47" t="s">
        <v>35</v>
      </c>
      <c r="C184" s="14" t="s">
        <v>23</v>
      </c>
      <c r="D184" s="180"/>
      <c r="E184" s="32"/>
      <c r="F184" s="154"/>
      <c r="G184" s="34"/>
      <c r="H184" s="113" t="s">
        <v>24</v>
      </c>
      <c r="I184" s="162"/>
      <c r="J184" s="120"/>
      <c r="K184" s="40"/>
      <c r="L184" s="41"/>
      <c r="M184" s="85"/>
      <c r="N184" s="21"/>
      <c r="O184" s="33" t="s">
        <v>53</v>
      </c>
      <c r="P184" s="139"/>
      <c r="Q184" s="139"/>
      <c r="R184" s="222" t="s">
        <v>48</v>
      </c>
      <c r="S184" s="223"/>
      <c r="T184" s="128">
        <f>SUM(T180:T182)</f>
        <v>0</v>
      </c>
      <c r="U184" s="128">
        <f>SUM(U180:U182)</f>
        <v>0</v>
      </c>
      <c r="V184" s="128">
        <f>SUM(V180:V182)</f>
        <v>0</v>
      </c>
      <c r="W184" s="128">
        <f>SUM(W180:W182)</f>
        <v>0</v>
      </c>
      <c r="X184" s="128">
        <f>SUM(X180:X182)</f>
        <v>0</v>
      </c>
      <c r="Y184" s="129"/>
      <c r="Z184" s="128">
        <f>SUM(Z180:Z182)</f>
        <v>0</v>
      </c>
      <c r="AA184" s="139"/>
      <c r="AB184" s="139"/>
      <c r="AC184" s="139"/>
      <c r="AD184" s="139"/>
      <c r="AE184" s="139"/>
    </row>
    <row r="185" spans="1:31" s="1" customFormat="1" x14ac:dyDescent="0.35">
      <c r="A185" s="53">
        <v>45474</v>
      </c>
      <c r="B185" s="45" t="s">
        <v>15</v>
      </c>
      <c r="C185" s="11" t="s">
        <v>23</v>
      </c>
      <c r="D185" s="270" t="s">
        <v>128</v>
      </c>
      <c r="E185" s="24"/>
      <c r="F185" s="152"/>
      <c r="G185" s="26" t="s">
        <v>32</v>
      </c>
      <c r="H185" s="159"/>
      <c r="I185" s="186"/>
      <c r="J185" s="118">
        <v>4</v>
      </c>
      <c r="K185" s="36"/>
      <c r="L185" s="37"/>
      <c r="M185" s="83"/>
      <c r="N185" s="21"/>
      <c r="O185" s="25" t="s">
        <v>53</v>
      </c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</row>
    <row r="186" spans="1:31" s="1" customFormat="1" x14ac:dyDescent="0.35">
      <c r="A186" s="54">
        <v>45475</v>
      </c>
      <c r="B186" s="46" t="s">
        <v>41</v>
      </c>
      <c r="C186" s="9" t="s">
        <v>23</v>
      </c>
      <c r="D186" s="167" t="s">
        <v>128</v>
      </c>
      <c r="E186" s="28"/>
      <c r="F186" s="153"/>
      <c r="G186" s="26" t="s">
        <v>32</v>
      </c>
      <c r="H186" s="160"/>
      <c r="I186" s="187"/>
      <c r="J186" s="119"/>
      <c r="K186" s="38"/>
      <c r="L186" s="39"/>
      <c r="M186" s="84"/>
      <c r="N186" s="21"/>
      <c r="O186" s="29" t="s">
        <v>55</v>
      </c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</row>
    <row r="187" spans="1:31" s="1" customFormat="1" x14ac:dyDescent="0.35">
      <c r="A187" s="54">
        <v>45476</v>
      </c>
      <c r="B187" s="46" t="s">
        <v>29</v>
      </c>
      <c r="C187" s="9" t="s">
        <v>23</v>
      </c>
      <c r="D187" s="167" t="s">
        <v>128</v>
      </c>
      <c r="E187" s="28"/>
      <c r="F187" s="153"/>
      <c r="G187" s="26" t="s">
        <v>32</v>
      </c>
      <c r="H187" s="160"/>
      <c r="I187" s="187"/>
      <c r="J187" s="119"/>
      <c r="K187" s="38"/>
      <c r="L187" s="39"/>
      <c r="M187" s="84"/>
      <c r="N187" s="21"/>
      <c r="O187" s="29" t="s">
        <v>55</v>
      </c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</row>
    <row r="188" spans="1:31" s="1" customFormat="1" x14ac:dyDescent="0.35">
      <c r="A188" s="54">
        <v>45477</v>
      </c>
      <c r="B188" s="46" t="s">
        <v>44</v>
      </c>
      <c r="C188" s="9" t="s">
        <v>23</v>
      </c>
      <c r="D188" s="167" t="s">
        <v>128</v>
      </c>
      <c r="E188" s="28"/>
      <c r="F188" s="153"/>
      <c r="G188" s="26" t="s">
        <v>32</v>
      </c>
      <c r="H188" s="160"/>
      <c r="I188" s="187"/>
      <c r="J188" s="119"/>
      <c r="K188" s="38"/>
      <c r="L188" s="39"/>
      <c r="M188" s="84"/>
      <c r="N188" s="21"/>
      <c r="O188" s="29" t="s">
        <v>55</v>
      </c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</row>
    <row r="189" spans="1:31" s="1" customFormat="1" x14ac:dyDescent="0.35">
      <c r="A189" s="54">
        <v>45478</v>
      </c>
      <c r="B189" s="46" t="s">
        <v>31</v>
      </c>
      <c r="C189" s="9" t="s">
        <v>23</v>
      </c>
      <c r="D189" s="167" t="s">
        <v>128</v>
      </c>
      <c r="E189" s="28"/>
      <c r="F189" s="153" t="s">
        <v>24</v>
      </c>
      <c r="G189" s="26" t="s">
        <v>32</v>
      </c>
      <c r="H189" s="160"/>
      <c r="I189" s="187"/>
      <c r="J189" s="119"/>
      <c r="K189" s="38"/>
      <c r="L189" s="39"/>
      <c r="M189" s="84"/>
      <c r="N189" s="21"/>
      <c r="O189" s="2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</row>
    <row r="190" spans="1:31" s="1" customFormat="1" x14ac:dyDescent="0.35">
      <c r="A190" s="54">
        <v>45479</v>
      </c>
      <c r="B190" s="46" t="s">
        <v>33</v>
      </c>
      <c r="C190" s="9" t="s">
        <v>23</v>
      </c>
      <c r="D190" s="168"/>
      <c r="E190" s="28"/>
      <c r="F190" s="153" t="s">
        <v>24</v>
      </c>
      <c r="G190" s="30"/>
      <c r="H190" s="160"/>
      <c r="I190" s="187"/>
      <c r="J190" s="119"/>
      <c r="K190" s="38"/>
      <c r="L190" s="39"/>
      <c r="M190" s="84"/>
      <c r="N190" s="21"/>
      <c r="O190" s="2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</row>
    <row r="191" spans="1:31" s="1" customFormat="1" x14ac:dyDescent="0.35">
      <c r="A191" s="55">
        <v>45480</v>
      </c>
      <c r="B191" s="47" t="s">
        <v>35</v>
      </c>
      <c r="C191" s="14" t="s">
        <v>23</v>
      </c>
      <c r="D191" s="169"/>
      <c r="E191" s="32"/>
      <c r="F191" s="154" t="s">
        <v>24</v>
      </c>
      <c r="G191" s="34"/>
      <c r="H191" s="161"/>
      <c r="I191" s="188"/>
      <c r="J191" s="120"/>
      <c r="K191" s="40"/>
      <c r="L191" s="41"/>
      <c r="M191" s="85"/>
      <c r="N191" s="21"/>
      <c r="O191" s="33"/>
      <c r="P191" s="139"/>
      <c r="Q191" s="139"/>
      <c r="R191" s="141"/>
      <c r="S191" s="141"/>
      <c r="T191" s="141"/>
      <c r="U191" s="141"/>
      <c r="V191" s="141"/>
      <c r="W191" s="141"/>
      <c r="X191" s="141"/>
      <c r="Y191" s="141"/>
      <c r="Z191" s="141"/>
      <c r="AA191" s="139"/>
      <c r="AB191" s="139"/>
      <c r="AC191" s="139"/>
      <c r="AD191" s="139"/>
      <c r="AE191" s="139"/>
    </row>
    <row r="192" spans="1:31" s="1" customFormat="1" x14ac:dyDescent="0.35">
      <c r="A192" s="175">
        <v>45481</v>
      </c>
      <c r="B192" s="48" t="s">
        <v>15</v>
      </c>
      <c r="C192" s="8"/>
      <c r="D192" s="167"/>
      <c r="E192" s="24"/>
      <c r="F192" s="152"/>
      <c r="G192" s="26"/>
      <c r="H192" s="159"/>
      <c r="I192" s="163"/>
      <c r="J192" s="122">
        <v>1</v>
      </c>
      <c r="K192" s="36"/>
      <c r="L192" s="37"/>
      <c r="M192" s="83"/>
      <c r="N192" s="21"/>
      <c r="O192" s="25" t="s">
        <v>60</v>
      </c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</row>
    <row r="193" spans="1:31" s="1" customFormat="1" x14ac:dyDescent="0.35">
      <c r="A193" s="54">
        <v>45482</v>
      </c>
      <c r="B193" s="49" t="s">
        <v>41</v>
      </c>
      <c r="C193" s="6"/>
      <c r="D193" s="168"/>
      <c r="E193" s="28"/>
      <c r="F193" s="153"/>
      <c r="G193" s="30"/>
      <c r="H193" s="160"/>
      <c r="I193" s="164"/>
      <c r="J193" s="123"/>
      <c r="K193" s="38"/>
      <c r="L193" s="39"/>
      <c r="M193" s="84"/>
      <c r="N193" s="21"/>
      <c r="O193" s="29" t="s">
        <v>60</v>
      </c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</row>
    <row r="194" spans="1:31" s="1" customFormat="1" x14ac:dyDescent="0.35">
      <c r="A194" s="54">
        <v>45483</v>
      </c>
      <c r="B194" s="49" t="s">
        <v>29</v>
      </c>
      <c r="C194" s="6"/>
      <c r="D194" s="167"/>
      <c r="E194" s="28"/>
      <c r="F194" s="153"/>
      <c r="G194" s="30"/>
      <c r="H194" s="160"/>
      <c r="I194" s="164"/>
      <c r="J194" s="123"/>
      <c r="K194" s="38"/>
      <c r="L194" s="39"/>
      <c r="M194" s="84"/>
      <c r="N194" s="21"/>
      <c r="O194" s="29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</row>
    <row r="195" spans="1:31" s="1" customFormat="1" x14ac:dyDescent="0.35">
      <c r="A195" s="54">
        <v>45484</v>
      </c>
      <c r="B195" s="50" t="s">
        <v>44</v>
      </c>
      <c r="C195" s="6"/>
      <c r="D195" s="167"/>
      <c r="E195" s="28"/>
      <c r="F195" s="153"/>
      <c r="G195" s="30"/>
      <c r="H195" s="160"/>
      <c r="I195" s="164"/>
      <c r="J195" s="123"/>
      <c r="K195" s="38"/>
      <c r="L195" s="39"/>
      <c r="M195" s="84"/>
      <c r="N195" s="21"/>
      <c r="O195" s="29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</row>
    <row r="196" spans="1:31" s="1" customFormat="1" x14ac:dyDescent="0.35">
      <c r="A196" s="54">
        <v>45485</v>
      </c>
      <c r="B196" s="49" t="s">
        <v>31</v>
      </c>
      <c r="C196" s="6"/>
      <c r="D196" s="168"/>
      <c r="E196" s="28" t="s">
        <v>140</v>
      </c>
      <c r="F196" s="153"/>
      <c r="G196" s="30"/>
      <c r="H196" s="160"/>
      <c r="I196" s="164" t="s">
        <v>24</v>
      </c>
      <c r="J196" s="123"/>
      <c r="K196" s="38"/>
      <c r="L196" s="39"/>
      <c r="M196" s="84"/>
      <c r="N196" s="21"/>
      <c r="O196" s="29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</row>
    <row r="197" spans="1:31" s="1" customFormat="1" x14ac:dyDescent="0.35">
      <c r="A197" s="54">
        <v>45486</v>
      </c>
      <c r="B197" s="49" t="s">
        <v>33</v>
      </c>
      <c r="C197" s="6"/>
      <c r="D197" s="168"/>
      <c r="E197" s="28" t="s">
        <v>140</v>
      </c>
      <c r="F197" s="153"/>
      <c r="G197" s="30"/>
      <c r="H197" s="160"/>
      <c r="I197" s="164" t="s">
        <v>24</v>
      </c>
      <c r="J197" s="123"/>
      <c r="K197" s="38"/>
      <c r="L197" s="39"/>
      <c r="M197" s="84"/>
      <c r="N197" s="21"/>
      <c r="O197" s="29" t="s">
        <v>60</v>
      </c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</row>
    <row r="198" spans="1:31" s="1" customFormat="1" x14ac:dyDescent="0.35">
      <c r="A198" s="55">
        <v>45487</v>
      </c>
      <c r="B198" s="51" t="s">
        <v>35</v>
      </c>
      <c r="C198" s="7"/>
      <c r="D198" s="169"/>
      <c r="E198" s="28" t="s">
        <v>140</v>
      </c>
      <c r="F198" s="154"/>
      <c r="G198" s="30"/>
      <c r="H198" s="161"/>
      <c r="I198" s="165" t="s">
        <v>24</v>
      </c>
      <c r="J198" s="124"/>
      <c r="K198" s="146"/>
      <c r="L198" s="41"/>
      <c r="M198" s="85"/>
      <c r="N198" s="21"/>
      <c r="O198" s="33" t="s">
        <v>60</v>
      </c>
      <c r="P198" s="136"/>
      <c r="Q198" s="136"/>
      <c r="R198" s="137"/>
      <c r="S198" s="137"/>
      <c r="T198" s="137"/>
      <c r="U198" s="137"/>
      <c r="V198" s="136"/>
      <c r="W198" s="136"/>
      <c r="X198" s="136"/>
      <c r="Y198" s="136"/>
      <c r="Z198" s="136"/>
      <c r="AA198" s="136"/>
      <c r="AB198" s="136"/>
      <c r="AC198" s="136"/>
      <c r="AD198" s="136"/>
      <c r="AE198" s="136"/>
    </row>
    <row r="199" spans="1:31" s="1" customFormat="1" x14ac:dyDescent="0.35">
      <c r="A199" s="53">
        <v>45488</v>
      </c>
      <c r="B199" s="48" t="s">
        <v>15</v>
      </c>
      <c r="C199" s="8"/>
      <c r="D199" s="167"/>
      <c r="E199" s="24" t="s">
        <v>140</v>
      </c>
      <c r="F199" s="193"/>
      <c r="G199" s="26"/>
      <c r="H199" s="112"/>
      <c r="I199" s="184"/>
      <c r="J199" s="122">
        <v>2</v>
      </c>
      <c r="K199" s="36"/>
      <c r="L199" s="37"/>
      <c r="M199" s="83"/>
      <c r="N199" s="21"/>
      <c r="O199" s="25"/>
      <c r="P199" s="136"/>
      <c r="Q199" s="136"/>
      <c r="R199" s="242" t="s">
        <v>83</v>
      </c>
      <c r="S199" s="243"/>
      <c r="T199" s="243"/>
      <c r="U199" s="244"/>
      <c r="V199" s="137"/>
      <c r="W199" s="137"/>
      <c r="X199" s="137"/>
      <c r="Y199" s="137"/>
      <c r="Z199" s="137"/>
      <c r="AA199" s="136"/>
      <c r="AB199" s="136"/>
      <c r="AC199" s="136"/>
      <c r="AD199" s="136"/>
      <c r="AE199" s="136"/>
    </row>
    <row r="200" spans="1:31" s="1" customFormat="1" x14ac:dyDescent="0.35">
      <c r="A200" s="54">
        <v>45489</v>
      </c>
      <c r="B200" s="49" t="s">
        <v>41</v>
      </c>
      <c r="C200" s="6"/>
      <c r="D200" s="167"/>
      <c r="E200" s="28"/>
      <c r="F200" s="194"/>
      <c r="G200" s="30"/>
      <c r="H200" s="111"/>
      <c r="I200" s="184"/>
      <c r="J200" s="123"/>
      <c r="K200" s="38"/>
      <c r="L200" s="39"/>
      <c r="M200" s="84"/>
      <c r="N200" s="21"/>
      <c r="O200" s="29"/>
      <c r="P200" s="136"/>
      <c r="Q200" s="136"/>
      <c r="R200" s="245" t="s">
        <v>27</v>
      </c>
      <c r="S200" s="246"/>
      <c r="T200" s="78" t="s">
        <v>5</v>
      </c>
      <c r="U200" s="78" t="s">
        <v>6</v>
      </c>
      <c r="V200" s="133" t="s">
        <v>7</v>
      </c>
      <c r="W200" s="135" t="s">
        <v>8</v>
      </c>
      <c r="X200" s="133" t="s">
        <v>9</v>
      </c>
      <c r="Y200" s="132"/>
      <c r="Z200" s="133" t="s">
        <v>36</v>
      </c>
      <c r="AA200" s="136"/>
      <c r="AB200" s="136"/>
      <c r="AC200" s="136"/>
      <c r="AD200" s="136"/>
      <c r="AE200" s="136"/>
    </row>
    <row r="201" spans="1:31" s="1" customFormat="1" x14ac:dyDescent="0.35">
      <c r="A201" s="54">
        <v>45490</v>
      </c>
      <c r="B201" s="49" t="s">
        <v>29</v>
      </c>
      <c r="C201" s="6"/>
      <c r="D201" s="168"/>
      <c r="E201" s="28" t="s">
        <v>130</v>
      </c>
      <c r="F201" s="194"/>
      <c r="G201" s="30"/>
      <c r="H201" s="111"/>
      <c r="I201" s="184"/>
      <c r="J201" s="123"/>
      <c r="K201" s="38"/>
      <c r="L201" s="39"/>
      <c r="M201" s="84"/>
      <c r="N201" s="21"/>
      <c r="O201" s="29"/>
      <c r="P201" s="136"/>
      <c r="Q201" s="136"/>
      <c r="R201" s="247" t="s">
        <v>12</v>
      </c>
      <c r="S201" s="248"/>
      <c r="T201" s="81">
        <f>COUNTIF(E192:E219,"Support")</f>
        <v>0</v>
      </c>
      <c r="U201" s="81">
        <f>COUNTIF(F192:F219,"Support")</f>
        <v>0</v>
      </c>
      <c r="V201" s="81">
        <f>COUNTIF(G192:G219,"Support")</f>
        <v>0</v>
      </c>
      <c r="W201" s="81">
        <f>COUNTIF(H192:H219,"Support")</f>
        <v>0</v>
      </c>
      <c r="X201" s="81">
        <f>COUNTIF(I192:I219,"Support")</f>
        <v>0</v>
      </c>
      <c r="Y201" s="104"/>
      <c r="Z201" s="81">
        <f>COUNTIF(D192:D219,"Support")</f>
        <v>0</v>
      </c>
      <c r="AA201" s="136"/>
      <c r="AB201" s="136"/>
      <c r="AC201" s="136"/>
      <c r="AD201" s="136"/>
      <c r="AE201" s="136"/>
    </row>
    <row r="202" spans="1:31" s="1" customFormat="1" x14ac:dyDescent="0.35">
      <c r="A202" s="54">
        <v>45491</v>
      </c>
      <c r="B202" s="49" t="s">
        <v>44</v>
      </c>
      <c r="C202" s="6"/>
      <c r="D202" s="168"/>
      <c r="E202" s="28"/>
      <c r="F202" s="194"/>
      <c r="G202" s="30"/>
      <c r="H202" s="111"/>
      <c r="I202" s="184"/>
      <c r="J202" s="123"/>
      <c r="K202" s="38"/>
      <c r="L202" s="39"/>
      <c r="M202" s="84"/>
      <c r="N202" s="21"/>
      <c r="O202" s="29" t="s">
        <v>53</v>
      </c>
      <c r="P202" s="136"/>
      <c r="Q202" s="136"/>
      <c r="R202" s="234" t="s">
        <v>25</v>
      </c>
      <c r="S202" s="235"/>
      <c r="T202" s="82">
        <f>COUNTIF(E192:E219,"CST")</f>
        <v>0</v>
      </c>
      <c r="U202" s="82">
        <f>COUNTIF(F192:F219,"CST")</f>
        <v>0</v>
      </c>
      <c r="V202" s="82">
        <f>COUNTIF(G192:G219,"CST")</f>
        <v>0</v>
      </c>
      <c r="W202" s="82">
        <f>COUNTIF(H192:I219,"CST")</f>
        <v>0</v>
      </c>
      <c r="X202" s="82">
        <f>COUNTIF(I192:J219,"CST")</f>
        <v>0</v>
      </c>
      <c r="Y202" s="104"/>
      <c r="Z202" s="82">
        <f>COUNTIF(D192:D219,"CST")</f>
        <v>0</v>
      </c>
      <c r="AA202" s="136"/>
      <c r="AB202" s="136"/>
      <c r="AC202" s="136"/>
      <c r="AD202" s="136"/>
      <c r="AE202" s="136"/>
    </row>
    <row r="203" spans="1:31" s="1" customFormat="1" x14ac:dyDescent="0.35">
      <c r="A203" s="54">
        <v>45492</v>
      </c>
      <c r="B203" s="49" t="s">
        <v>31</v>
      </c>
      <c r="C203" s="6"/>
      <c r="D203" s="168"/>
      <c r="E203" s="28" t="s">
        <v>24</v>
      </c>
      <c r="F203" s="194"/>
      <c r="G203" s="30"/>
      <c r="H203" s="111"/>
      <c r="I203" s="184"/>
      <c r="J203" s="123"/>
      <c r="K203" s="38"/>
      <c r="L203" s="39"/>
      <c r="M203" s="84"/>
      <c r="N203" s="21"/>
      <c r="O203" s="29" t="s">
        <v>55</v>
      </c>
      <c r="P203" s="136"/>
      <c r="Q203" s="136"/>
      <c r="R203" s="234" t="s">
        <v>19</v>
      </c>
      <c r="S203" s="235"/>
      <c r="T203" s="82">
        <f>COUNTIF(E192:E219,"PH")</f>
        <v>0</v>
      </c>
      <c r="U203" s="82">
        <f>COUNTIF(F192:F219,"PH")</f>
        <v>0</v>
      </c>
      <c r="V203" s="82">
        <f>COUNTIF(G192:G219,"PH")</f>
        <v>0</v>
      </c>
      <c r="W203" s="82">
        <f>COUNTIF(H192:H219,"PH")</f>
        <v>0</v>
      </c>
      <c r="X203" s="82">
        <f>COUNTIF(I192:I219,"PH")</f>
        <v>0</v>
      </c>
      <c r="Y203" s="104"/>
      <c r="Z203" s="82">
        <f>COUNTIF(D192:D219,"PH")</f>
        <v>0</v>
      </c>
      <c r="AA203" s="136"/>
      <c r="AB203" s="136"/>
      <c r="AC203" s="136"/>
      <c r="AD203" s="136"/>
      <c r="AE203" s="136"/>
    </row>
    <row r="204" spans="1:31" s="1" customFormat="1" x14ac:dyDescent="0.35">
      <c r="A204" s="54">
        <v>45493</v>
      </c>
      <c r="B204" s="49" t="s">
        <v>33</v>
      </c>
      <c r="C204" s="6"/>
      <c r="D204" s="168"/>
      <c r="E204" s="28" t="s">
        <v>24</v>
      </c>
      <c r="F204" s="194"/>
      <c r="G204" s="30"/>
      <c r="H204" s="111" t="s">
        <v>152</v>
      </c>
      <c r="I204" s="184"/>
      <c r="J204" s="123"/>
      <c r="K204" s="38"/>
      <c r="L204" s="39"/>
      <c r="M204" s="84"/>
      <c r="N204" s="21"/>
      <c r="O204" s="29" t="s">
        <v>55</v>
      </c>
      <c r="P204" s="136"/>
      <c r="Q204" s="136"/>
      <c r="R204" s="234" t="s">
        <v>3</v>
      </c>
      <c r="S204" s="235"/>
      <c r="T204" s="82">
        <f>COUNTIF(E192:E219,"QCH")</f>
        <v>0</v>
      </c>
      <c r="U204" s="82">
        <f>COUNTIF(F192:F219,"QCH")</f>
        <v>0</v>
      </c>
      <c r="V204" s="82">
        <f>COUNTIF(G192:G219,"QCH")</f>
        <v>0</v>
      </c>
      <c r="W204" s="82">
        <f>COUNTIF(H192:H219,"QCH")</f>
        <v>0</v>
      </c>
      <c r="X204" s="82">
        <f>COUNTIF(I192:I219,"QCH")</f>
        <v>0</v>
      </c>
      <c r="Y204" s="104"/>
      <c r="Z204" s="82">
        <f>COUNTIF(D192:D219,"QCH")</f>
        <v>0</v>
      </c>
      <c r="AA204" s="136"/>
      <c r="AB204" s="136"/>
      <c r="AC204" s="136"/>
      <c r="AD204" s="136"/>
      <c r="AE204" s="136"/>
    </row>
    <row r="205" spans="1:31" s="1" customFormat="1" x14ac:dyDescent="0.35">
      <c r="A205" s="55">
        <v>45494</v>
      </c>
      <c r="B205" s="51" t="s">
        <v>35</v>
      </c>
      <c r="C205" s="7"/>
      <c r="D205" s="169"/>
      <c r="E205" s="32" t="s">
        <v>24</v>
      </c>
      <c r="F205" s="195"/>
      <c r="G205" s="34"/>
      <c r="H205" s="113"/>
      <c r="I205" s="185"/>
      <c r="J205" s="124"/>
      <c r="K205" s="40"/>
      <c r="L205" s="41"/>
      <c r="M205" s="85"/>
      <c r="N205" s="21"/>
      <c r="O205" s="33" t="s">
        <v>55</v>
      </c>
      <c r="P205" s="136"/>
      <c r="Q205" s="136"/>
      <c r="R205" s="234" t="s">
        <v>17</v>
      </c>
      <c r="S205" s="235"/>
      <c r="T205" s="82">
        <f>COUNTIF(E192:E219,"PH 1st")</f>
        <v>0</v>
      </c>
      <c r="U205" s="82">
        <f>COUNTIF(F192:F219,"PH 1st")</f>
        <v>0</v>
      </c>
      <c r="V205" s="82">
        <f>COUNTIF(G192:G219,"PH 1st")</f>
        <v>0</v>
      </c>
      <c r="W205" s="82">
        <f>COUNTIF(H192:H219,"PH 1st")</f>
        <v>0</v>
      </c>
      <c r="X205" s="82">
        <f>COUNTIF(I192:I219,"PH 1st")</f>
        <v>0</v>
      </c>
      <c r="Y205" s="104"/>
      <c r="Z205" s="82">
        <f>COUNTIF(D192:D219,"PH 1st")</f>
        <v>0</v>
      </c>
      <c r="AA205" s="136"/>
      <c r="AB205" s="136"/>
      <c r="AC205" s="136"/>
      <c r="AD205" s="136"/>
      <c r="AE205" s="136"/>
    </row>
    <row r="206" spans="1:31" s="1" customFormat="1" x14ac:dyDescent="0.35">
      <c r="A206" s="175">
        <v>45495</v>
      </c>
      <c r="B206" s="45" t="s">
        <v>15</v>
      </c>
      <c r="C206" s="8"/>
      <c r="D206" s="178"/>
      <c r="E206" s="24"/>
      <c r="F206" s="152"/>
      <c r="G206" s="26"/>
      <c r="H206" s="112"/>
      <c r="I206" s="143"/>
      <c r="J206" s="118">
        <v>3</v>
      </c>
      <c r="K206" s="36"/>
      <c r="L206" s="37"/>
      <c r="M206" s="83"/>
      <c r="N206" s="21"/>
      <c r="O206" s="25" t="s">
        <v>55</v>
      </c>
      <c r="P206" s="136"/>
      <c r="Q206" s="136"/>
      <c r="R206" s="236" t="s">
        <v>40</v>
      </c>
      <c r="S206" s="237"/>
      <c r="T206" s="100">
        <f>COUNTIFS(K192:K195,"Lister")+COUNTIFS(K199:K202,"Lister")+COUNTIFS(K206:K209,"Lister")+COUNTIFS(K213:K216,"Lister")</f>
        <v>0</v>
      </c>
      <c r="U206" s="100">
        <f>+COUNTIFS(K192:K195,"Prager")+COUNTIFS(K199:K202,"Prager")+COUNTIFS(K206:K209,"Prager")+COUNTIFS(K213:K216,"Prager")</f>
        <v>0</v>
      </c>
      <c r="V206" s="100">
        <f>COUNTIFS(K192:K195,"Stanley")+COUNTIFS(K199:K202,"Stanley")+COUNTIFS(K206:K209,"Stanley")+COUNTIFS(K213:K216,"Stanley")</f>
        <v>0</v>
      </c>
      <c r="W206" s="100">
        <f>COUNTIFS(K192:K195,"Farrell")+COUNTIFS(K199:K202,"Farrell")+COUNTIFS(K206:K209,"Farrell")+COUNTIFS(K213:K216,"Farrell")</f>
        <v>0</v>
      </c>
      <c r="X206" s="100">
        <f>COUNTIFS(K192:K195,"McSharry")+COUNTIFS(K199:K202,"McSHarry")+COUNTIFS(K206:K209,"McSharry")+COUNTIFS(K213:K216,"McSharry")</f>
        <v>0</v>
      </c>
      <c r="Y206" s="104"/>
      <c r="Z206" s="192">
        <f>COUNTIFS(K192:K195,"O'Donoghue")+COUNTIFS(K199:K202,"O'Donoghue")+COUNTIFS(K206:K209,"O'Donoghue")+COUNTIFS(K213:K216,"O'Donoghue")</f>
        <v>0</v>
      </c>
      <c r="AA206" s="136"/>
      <c r="AB206" s="136"/>
      <c r="AC206" s="136"/>
      <c r="AD206" s="136"/>
      <c r="AE206" s="136"/>
    </row>
    <row r="207" spans="1:31" s="1" customFormat="1" x14ac:dyDescent="0.35">
      <c r="A207" s="54">
        <v>45496</v>
      </c>
      <c r="B207" s="46" t="s">
        <v>41</v>
      </c>
      <c r="C207" s="6"/>
      <c r="D207" s="179"/>
      <c r="E207" s="28"/>
      <c r="F207" s="153"/>
      <c r="G207" s="30"/>
      <c r="H207" s="111"/>
      <c r="I207" s="143"/>
      <c r="J207" s="119"/>
      <c r="K207" s="38"/>
      <c r="L207" s="39"/>
      <c r="M207" s="84"/>
      <c r="N207" s="21"/>
      <c r="O207" s="29" t="s">
        <v>53</v>
      </c>
      <c r="P207" s="136"/>
      <c r="Q207" s="136"/>
      <c r="R207" s="236" t="s">
        <v>42</v>
      </c>
      <c r="S207" s="237"/>
      <c r="T207" s="100">
        <f>COUNTIFS(K196:K198,"Lister")+COUNTIFS(K203:K205,"Lister")+COUNTIFS(K210:K212,"Lister")+COUNTIFS(K217:K219,"Lister")</f>
        <v>0</v>
      </c>
      <c r="U207" s="100">
        <f>+COUNTIFS(K203:K205,"Prager")+COUNTIFS(K196:K198,"Prager")+COUNTIFS(K210:K212,"Prager")+COUNTIFS(K217:K219,"Prager")</f>
        <v>0</v>
      </c>
      <c r="V207" s="100">
        <f>COUNTIFS(K196:K198,"Stanley")+COUNTIFS(K203:K205,"Stanley")+COUNTIFS(K210:K212,"Stanley")+COUNTIFS(K217:K219,"Stanley")</f>
        <v>0</v>
      </c>
      <c r="W207" s="100">
        <f>COUNTIFS(K196:K198,"Farrell")+COUNTIFS(K203:K205,"Farrell")+COUNTIFS(K210:K212,"Farrell")+COUNTIFS(K217:K219,"Farrell")</f>
        <v>0</v>
      </c>
      <c r="X207" s="100">
        <f>COUNTIFS(K196:K198,"McSharry")+COUNTIFS(K203:K205,"McSharry")+COUNTIFS(K210:K212,"McSharry")+COUNTIFS(K217:K219,"McSharry")</f>
        <v>0</v>
      </c>
      <c r="Y207" s="104"/>
      <c r="Z207" s="100">
        <f>COUNTIFS(K196:K198,"O'Donoghue")+COUNTIFS(K203:K205,"O'Donoghue")+COUNTIFS(K210:K212,"O'Donoghue")+COUNTIFS(K217:K219,"O'Donoghue")</f>
        <v>0</v>
      </c>
      <c r="AA207" s="136"/>
      <c r="AB207" s="136"/>
      <c r="AC207" s="136"/>
      <c r="AD207" s="136"/>
      <c r="AE207" s="136"/>
    </row>
    <row r="208" spans="1:31" s="1" customFormat="1" x14ac:dyDescent="0.35">
      <c r="A208" s="54">
        <v>45497</v>
      </c>
      <c r="B208" s="46" t="s">
        <v>29</v>
      </c>
      <c r="C208" s="6"/>
      <c r="D208" s="179"/>
      <c r="E208" s="28"/>
      <c r="F208" s="153"/>
      <c r="G208" s="30"/>
      <c r="H208" s="111"/>
      <c r="I208" s="143"/>
      <c r="J208" s="119"/>
      <c r="K208" s="38"/>
      <c r="L208" s="39"/>
      <c r="M208" s="84"/>
      <c r="N208" s="21"/>
      <c r="O208" s="29" t="s">
        <v>53</v>
      </c>
      <c r="P208" s="136"/>
      <c r="Q208" s="136"/>
      <c r="R208" s="238" t="s">
        <v>43</v>
      </c>
      <c r="S208" s="239"/>
      <c r="T208" s="101">
        <f>COUNTIFS(M192:M195,"Lister")+COUNTIFS(M199:M202,"Lister")+COUNTIFS(M206:M209,"Lister")+COUNTIFS(M213:M216,"Lister")</f>
        <v>0</v>
      </c>
      <c r="U208" s="101">
        <f>COUNTIFS(M192:M195,"Prager")+COUNTIFS(M199:M202,"Prager")+COUNTIFS(M206:M209,"Prager")+COUNTIFS(M213:M216,"Prager")</f>
        <v>0</v>
      </c>
      <c r="V208" s="101">
        <f>COUNTIFS(M192:M195,"Stanley")+COUNTIFS(M199:M202,"Stanley")+COUNTIFS(M206:M209,"Stanley")+COUNTIFS(M213:M216,"Stanley")</f>
        <v>0</v>
      </c>
      <c r="W208" s="101">
        <f>COUNTIFS(M192:M195,"Farrell")+COUNTIFS(M199:M202,"Farrell")+COUNTIFS(M206:M209,"Farrell")+COUNTIFS(M213:M216,"Farrell")</f>
        <v>0</v>
      </c>
      <c r="X208" s="101">
        <f>COUNTIFS(M192:M195,"McSharry")+COUNTIFS(M199:M202,"McSharry")+COUNTIFS(M206:M209,"McSharry")+COUNTIFS(M213:M216,"McSharry")</f>
        <v>0</v>
      </c>
      <c r="Y208" s="104"/>
      <c r="Z208" s="101"/>
      <c r="AA208" s="136"/>
      <c r="AB208" s="136"/>
      <c r="AC208" s="136"/>
      <c r="AD208" s="136"/>
      <c r="AE208" s="136"/>
    </row>
    <row r="209" spans="1:31" s="1" customFormat="1" x14ac:dyDescent="0.35">
      <c r="A209" s="54">
        <v>45498</v>
      </c>
      <c r="B209" s="46" t="s">
        <v>44</v>
      </c>
      <c r="C209" s="6"/>
      <c r="D209" s="179"/>
      <c r="E209" s="28" t="s">
        <v>84</v>
      </c>
      <c r="F209" s="153"/>
      <c r="G209" s="30"/>
      <c r="H209" s="111"/>
      <c r="I209" s="143"/>
      <c r="J209" s="119"/>
      <c r="K209" s="38"/>
      <c r="L209" s="39"/>
      <c r="M209" s="84"/>
      <c r="N209" s="21"/>
      <c r="O209" s="29"/>
      <c r="P209" s="136"/>
      <c r="Q209" s="136"/>
      <c r="R209" s="238" t="s">
        <v>45</v>
      </c>
      <c r="S209" s="239"/>
      <c r="T209" s="101">
        <f>COUNTIFS(M196:M198,"Lister")+COUNTIFS(M203:M205,"Lister")+COUNTIFS(M210:M212,"Lister")+COUNTIFS(M217:M219,"Lister")</f>
        <v>0</v>
      </c>
      <c r="U209" s="101">
        <f>COUNTIFS(M196:M198,"Prager")+COUNTIFS(M203:M205,"Prager")+COUNTIFS(M210:M212,"Prager")+COUNTIFS(M217:M219,"Prager")</f>
        <v>0</v>
      </c>
      <c r="V209" s="101">
        <f>COUNTIFS(M196:M198,"Stanley")+COUNTIFS(M203:M205,"Stanley")+COUNTIFS(M210:M212,"Stanley")+COUNTIFS(M217:M219,"Stanley")</f>
        <v>0</v>
      </c>
      <c r="W209" s="101">
        <f>COUNTIFS(M196:M198,"Farrell")+COUNTIFS(M203:M205,"Farrell")+COUNTIFS(M210:M212,"Farrell")+COUNTIFS(M217:M219,"Farrell")</f>
        <v>0</v>
      </c>
      <c r="X209" s="101">
        <f>COUNTIFS(M196:M198,"McSharry")+COUNTIFS(M203:M205,"McSharry")+COUNTIFS(M210:M212,"McSharry")+COUNTIFS(M217:M219,"McSharry")</f>
        <v>0</v>
      </c>
      <c r="Y209" s="104"/>
      <c r="Z209" s="101"/>
      <c r="AA209" s="136"/>
      <c r="AB209" s="136"/>
      <c r="AC209" s="136"/>
      <c r="AD209" s="136"/>
      <c r="AE209" s="136"/>
    </row>
    <row r="210" spans="1:31" s="1" customFormat="1" x14ac:dyDescent="0.35">
      <c r="A210" s="54">
        <v>45499</v>
      </c>
      <c r="B210" s="46" t="s">
        <v>31</v>
      </c>
      <c r="C210" s="6"/>
      <c r="D210" s="179"/>
      <c r="E210" s="28" t="s">
        <v>84</v>
      </c>
      <c r="F210" s="153"/>
      <c r="G210" s="30" t="s">
        <v>24</v>
      </c>
      <c r="H210" s="111" t="s">
        <v>136</v>
      </c>
      <c r="I210" s="143"/>
      <c r="J210" s="119"/>
      <c r="K210" s="38"/>
      <c r="L210" s="39"/>
      <c r="M210" s="84"/>
      <c r="N210" s="21"/>
      <c r="O210" s="29"/>
      <c r="P210" s="136"/>
      <c r="Q210" s="136"/>
      <c r="R210" s="240" t="s">
        <v>46</v>
      </c>
      <c r="S210" s="241"/>
      <c r="T210" s="102">
        <f>COUNTIFS(M196:M198,"Lister(day)")+COUNTIFS(M203:M205,"Lister(day)")+COUNTIFS(M210:M212,"Lister(day)")+COUNTIFS(M217:M219,"Lister(day)")</f>
        <v>0</v>
      </c>
      <c r="U210" s="102">
        <f>COUNTIFS(M196:M198,"Prager(day)")+COUNTIFS(M203:M205,"Prager(day)")+COUNTIFS(M210:M212,"Prager(day)")+COUNTIFS(M217:M219,"Prager(day)")</f>
        <v>0</v>
      </c>
      <c r="V210" s="102">
        <f>COUNTIFS(M196:M198,"Stanley(day)")+COUNTIFS(M203:M205,"Stanley(day)")+COUNTIFS(M210:M212,"Stanley(day)")+COUNTIFS(M217:M219,"Stanley(day)")</f>
        <v>0</v>
      </c>
      <c r="W210" s="102">
        <f>COUNTIFS(M196:M198,"Farrell(day)")+COUNTIFS(M203:M205,"Farrell(day)")+COUNTIFS(M210:M212,"Farrell(day)")+COUNTIFS(M217:M219,"Farrell(day)")</f>
        <v>0</v>
      </c>
      <c r="X210" s="102">
        <f>COUNTIFS(M196:M198,"McSharry(day)")+COUNTIFS(M203:M205,"McSharry(day)")+COUNTIFS(M210:M212,"McSharry(day)")+COUNTIFS(M217:M219,"McSharry(day)")</f>
        <v>0</v>
      </c>
      <c r="Y210" s="104"/>
      <c r="Z210" s="102"/>
      <c r="AA210" s="136"/>
      <c r="AB210" s="136"/>
      <c r="AC210" s="136"/>
      <c r="AD210" s="136"/>
      <c r="AE210" s="136"/>
    </row>
    <row r="211" spans="1:31" s="1" customFormat="1" x14ac:dyDescent="0.35">
      <c r="A211" s="54">
        <v>45500</v>
      </c>
      <c r="B211" s="46" t="s">
        <v>33</v>
      </c>
      <c r="C211" s="6"/>
      <c r="D211" s="179"/>
      <c r="E211" s="28"/>
      <c r="F211" s="153"/>
      <c r="G211" s="30" t="s">
        <v>24</v>
      </c>
      <c r="H211" s="111" t="s">
        <v>136</v>
      </c>
      <c r="I211" s="143"/>
      <c r="J211" s="119"/>
      <c r="K211" s="38"/>
      <c r="L211" s="39"/>
      <c r="M211" s="84"/>
      <c r="N211" s="21"/>
      <c r="O211" s="29"/>
      <c r="P211" s="136"/>
      <c r="Q211" s="136"/>
      <c r="R211" s="226" t="s">
        <v>47</v>
      </c>
      <c r="S211" s="227"/>
      <c r="T211" s="103">
        <f>SUM(T206:T207)</f>
        <v>0</v>
      </c>
      <c r="U211" s="103">
        <f>SUM(U206:U207)</f>
        <v>0</v>
      </c>
      <c r="V211" s="103">
        <f>SUM(V206:V207)</f>
        <v>0</v>
      </c>
      <c r="W211" s="103">
        <f>SUM(W206:W207)</f>
        <v>0</v>
      </c>
      <c r="X211" s="103">
        <f>SUM(X206:X207)</f>
        <v>0</v>
      </c>
      <c r="Y211" s="105"/>
      <c r="Z211" s="103">
        <f>SUM(Z206:Z207)</f>
        <v>0</v>
      </c>
      <c r="AA211" s="136"/>
      <c r="AB211" s="136"/>
      <c r="AC211" s="136"/>
      <c r="AD211" s="136"/>
      <c r="AE211" s="136"/>
    </row>
    <row r="212" spans="1:31" s="1" customFormat="1" x14ac:dyDescent="0.35">
      <c r="A212" s="55">
        <v>45501</v>
      </c>
      <c r="B212" s="47" t="s">
        <v>35</v>
      </c>
      <c r="C212" s="7"/>
      <c r="D212" s="180"/>
      <c r="E212" s="32"/>
      <c r="F212" s="154"/>
      <c r="G212" s="34" t="s">
        <v>24</v>
      </c>
      <c r="H212" s="113" t="s">
        <v>136</v>
      </c>
      <c r="I212" s="162"/>
      <c r="J212" s="120"/>
      <c r="K212" s="40"/>
      <c r="L212" s="41"/>
      <c r="M212" s="85"/>
      <c r="N212" s="21"/>
      <c r="O212" s="33"/>
      <c r="P212" s="136"/>
      <c r="Q212" s="136"/>
      <c r="R212" s="222" t="s">
        <v>48</v>
      </c>
      <c r="S212" s="223"/>
      <c r="T212" s="128">
        <f>SUM(T208:T210)</f>
        <v>0</v>
      </c>
      <c r="U212" s="128">
        <f>SUM(U208:U210)</f>
        <v>0</v>
      </c>
      <c r="V212" s="128">
        <f>SUM(V208:V210)</f>
        <v>0</v>
      </c>
      <c r="W212" s="128">
        <f>SUM(W208:W210)</f>
        <v>0</v>
      </c>
      <c r="X212" s="128">
        <f>SUM(X208:X210)</f>
        <v>0</v>
      </c>
      <c r="Y212" s="129"/>
      <c r="Z212" s="128">
        <f>SUM(Z208:Z210)</f>
        <v>0</v>
      </c>
      <c r="AA212" s="136"/>
      <c r="AB212" s="136"/>
      <c r="AC212" s="136"/>
      <c r="AD212" s="136"/>
      <c r="AE212" s="136"/>
    </row>
    <row r="213" spans="1:31" s="1" customFormat="1" x14ac:dyDescent="0.35">
      <c r="A213" s="53">
        <v>45502</v>
      </c>
      <c r="B213" s="45" t="s">
        <v>15</v>
      </c>
      <c r="C213" s="8"/>
      <c r="D213" s="270" t="s">
        <v>139</v>
      </c>
      <c r="E213" s="24"/>
      <c r="F213" s="152"/>
      <c r="G213" s="26"/>
      <c r="H213" s="159"/>
      <c r="I213" s="186"/>
      <c r="J213" s="118">
        <v>4</v>
      </c>
      <c r="K213" s="36"/>
      <c r="L213" s="37"/>
      <c r="M213" s="83"/>
      <c r="N213" s="21"/>
      <c r="O213" s="25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</row>
    <row r="214" spans="1:31" s="1" customFormat="1" x14ac:dyDescent="0.35">
      <c r="A214" s="54">
        <v>45503</v>
      </c>
      <c r="B214" s="46" t="s">
        <v>41</v>
      </c>
      <c r="C214" s="6"/>
      <c r="D214" s="167" t="s">
        <v>139</v>
      </c>
      <c r="E214" s="28"/>
      <c r="F214" s="153" t="s">
        <v>135</v>
      </c>
      <c r="G214" s="30"/>
      <c r="H214" s="160"/>
      <c r="I214" s="187"/>
      <c r="J214" s="119"/>
      <c r="K214" s="38"/>
      <c r="L214" s="39"/>
      <c r="M214" s="84"/>
      <c r="N214" s="21"/>
      <c r="O214" s="29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</row>
    <row r="215" spans="1:31" s="1" customFormat="1" x14ac:dyDescent="0.35">
      <c r="A215" s="54">
        <v>45504</v>
      </c>
      <c r="B215" s="46" t="s">
        <v>29</v>
      </c>
      <c r="C215" s="6"/>
      <c r="D215" s="167" t="s">
        <v>139</v>
      </c>
      <c r="E215" s="28"/>
      <c r="F215" s="153"/>
      <c r="G215" s="30"/>
      <c r="H215" s="160"/>
      <c r="I215" s="187"/>
      <c r="J215" s="119"/>
      <c r="K215" s="38"/>
      <c r="L215" s="39"/>
      <c r="M215" s="84"/>
      <c r="N215" s="21"/>
      <c r="O215" s="29" t="s">
        <v>60</v>
      </c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</row>
    <row r="216" spans="1:31" s="1" customFormat="1" x14ac:dyDescent="0.35">
      <c r="A216" s="54">
        <v>45505</v>
      </c>
      <c r="B216" s="46" t="s">
        <v>44</v>
      </c>
      <c r="C216" s="6"/>
      <c r="D216" s="167" t="s">
        <v>139</v>
      </c>
      <c r="E216" s="28"/>
      <c r="F216" s="153"/>
      <c r="G216" s="30"/>
      <c r="H216" s="160"/>
      <c r="I216" s="187"/>
      <c r="J216" s="119"/>
      <c r="K216" s="38"/>
      <c r="L216" s="39"/>
      <c r="M216" s="84"/>
      <c r="N216" s="21"/>
      <c r="O216" s="29" t="s">
        <v>60</v>
      </c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</row>
    <row r="217" spans="1:31" s="1" customFormat="1" x14ac:dyDescent="0.35">
      <c r="A217" s="54">
        <v>45506</v>
      </c>
      <c r="B217" s="46" t="s">
        <v>31</v>
      </c>
      <c r="C217" s="6"/>
      <c r="D217" s="167" t="s">
        <v>139</v>
      </c>
      <c r="E217" s="28"/>
      <c r="F217" s="153" t="s">
        <v>24</v>
      </c>
      <c r="G217" s="30"/>
      <c r="H217" s="160"/>
      <c r="I217" s="187"/>
      <c r="J217" s="119"/>
      <c r="K217" s="38"/>
      <c r="L217" s="39"/>
      <c r="M217" s="84"/>
      <c r="N217" s="21"/>
      <c r="O217" s="29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</row>
    <row r="218" spans="1:31" s="1" customFormat="1" x14ac:dyDescent="0.35">
      <c r="A218" s="54">
        <v>45507</v>
      </c>
      <c r="B218" s="46" t="s">
        <v>33</v>
      </c>
      <c r="C218" s="6"/>
      <c r="D218" s="168"/>
      <c r="E218" s="28"/>
      <c r="F218" s="153" t="s">
        <v>24</v>
      </c>
      <c r="G218" s="30"/>
      <c r="H218" s="160"/>
      <c r="I218" s="187"/>
      <c r="J218" s="119"/>
      <c r="K218" s="38"/>
      <c r="L218" s="39"/>
      <c r="M218" s="84"/>
      <c r="N218" s="21"/>
      <c r="O218" s="29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</row>
    <row r="219" spans="1:31" s="1" customFormat="1" x14ac:dyDescent="0.35">
      <c r="A219" s="55">
        <v>45508</v>
      </c>
      <c r="B219" s="47" t="s">
        <v>35</v>
      </c>
      <c r="C219" s="7"/>
      <c r="D219" s="169"/>
      <c r="E219" s="32"/>
      <c r="F219" s="154" t="s">
        <v>24</v>
      </c>
      <c r="G219" s="34"/>
      <c r="H219" s="161"/>
      <c r="I219" s="188"/>
      <c r="J219" s="120"/>
      <c r="K219" s="40"/>
      <c r="L219" s="41"/>
      <c r="M219" s="85"/>
      <c r="N219" s="21"/>
      <c r="O219" s="33"/>
      <c r="P219" s="136"/>
      <c r="Q219" s="136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6"/>
      <c r="AB219" s="136"/>
      <c r="AC219" s="136"/>
      <c r="AD219" s="136"/>
      <c r="AE219" s="136"/>
    </row>
    <row r="220" spans="1:31" s="1" customFormat="1" x14ac:dyDescent="0.35">
      <c r="A220" s="175">
        <v>45509</v>
      </c>
      <c r="B220" s="48" t="s">
        <v>15</v>
      </c>
      <c r="C220" s="8"/>
      <c r="D220" s="167"/>
      <c r="E220" s="24"/>
      <c r="F220" s="152"/>
      <c r="G220" s="26"/>
      <c r="H220" s="159"/>
      <c r="I220" s="163"/>
      <c r="J220" s="122">
        <v>1</v>
      </c>
      <c r="K220" s="36"/>
      <c r="L220" s="37"/>
      <c r="M220" s="83"/>
      <c r="N220" s="21"/>
      <c r="O220" s="25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</row>
    <row r="221" spans="1:31" s="1" customFormat="1" x14ac:dyDescent="0.35">
      <c r="A221" s="54">
        <v>45510</v>
      </c>
      <c r="B221" s="49" t="s">
        <v>41</v>
      </c>
      <c r="C221" s="6"/>
      <c r="D221" s="168"/>
      <c r="E221" s="28"/>
      <c r="F221" s="153"/>
      <c r="G221" s="30"/>
      <c r="H221" s="160"/>
      <c r="I221" s="164"/>
      <c r="J221" s="123"/>
      <c r="K221" s="38"/>
      <c r="L221" s="39"/>
      <c r="M221" s="84"/>
      <c r="N221" s="21"/>
      <c r="O221" s="2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</row>
    <row r="222" spans="1:31" s="1" customFormat="1" x14ac:dyDescent="0.35">
      <c r="A222" s="54">
        <v>45511</v>
      </c>
      <c r="B222" s="49" t="s">
        <v>29</v>
      </c>
      <c r="C222" s="6"/>
      <c r="D222" s="167"/>
      <c r="E222" s="28"/>
      <c r="F222" s="153"/>
      <c r="G222" s="30"/>
      <c r="H222" s="160"/>
      <c r="I222" s="164"/>
      <c r="J222" s="123"/>
      <c r="K222" s="38"/>
      <c r="L222" s="39"/>
      <c r="M222" s="84"/>
      <c r="N222" s="21"/>
      <c r="O222" s="2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</row>
    <row r="223" spans="1:31" s="1" customFormat="1" x14ac:dyDescent="0.35">
      <c r="A223" s="54">
        <v>45512</v>
      </c>
      <c r="B223" s="50" t="s">
        <v>44</v>
      </c>
      <c r="C223" s="6"/>
      <c r="D223" s="167"/>
      <c r="E223" s="28"/>
      <c r="F223" s="153"/>
      <c r="G223" s="30"/>
      <c r="H223" s="160"/>
      <c r="I223" s="164"/>
      <c r="J223" s="123"/>
      <c r="K223" s="38"/>
      <c r="L223" s="39"/>
      <c r="M223" s="84"/>
      <c r="N223" s="21"/>
      <c r="O223" s="2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</row>
    <row r="224" spans="1:31" s="1" customFormat="1" x14ac:dyDescent="0.35">
      <c r="A224" s="54">
        <v>45513</v>
      </c>
      <c r="B224" s="49" t="s">
        <v>31</v>
      </c>
      <c r="C224" s="6"/>
      <c r="D224" s="168"/>
      <c r="E224" s="28" t="s">
        <v>24</v>
      </c>
      <c r="F224" s="153"/>
      <c r="G224" s="30"/>
      <c r="H224" s="160"/>
      <c r="I224" s="164"/>
      <c r="J224" s="123"/>
      <c r="K224" s="38"/>
      <c r="L224" s="39"/>
      <c r="M224" s="84"/>
      <c r="N224" s="21"/>
      <c r="O224" s="29" t="s">
        <v>60</v>
      </c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</row>
    <row r="225" spans="1:31" s="1" customFormat="1" x14ac:dyDescent="0.35">
      <c r="A225" s="54">
        <v>45514</v>
      </c>
      <c r="B225" s="49" t="s">
        <v>33</v>
      </c>
      <c r="C225" s="6"/>
      <c r="D225" s="168"/>
      <c r="E225" s="28" t="s">
        <v>24</v>
      </c>
      <c r="F225" s="153"/>
      <c r="G225" s="30"/>
      <c r="H225" s="160"/>
      <c r="I225" s="164" t="s">
        <v>152</v>
      </c>
      <c r="J225" s="123"/>
      <c r="K225" s="38"/>
      <c r="L225" s="39"/>
      <c r="M225" s="84"/>
      <c r="N225" s="21"/>
      <c r="O225" s="2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</row>
    <row r="226" spans="1:31" s="1" customFormat="1" x14ac:dyDescent="0.35">
      <c r="A226" s="55">
        <v>45515</v>
      </c>
      <c r="B226" s="51" t="s">
        <v>35</v>
      </c>
      <c r="C226" s="7"/>
      <c r="D226" s="169"/>
      <c r="E226" s="32" t="s">
        <v>24</v>
      </c>
      <c r="F226" s="154"/>
      <c r="G226" s="34"/>
      <c r="H226" s="161"/>
      <c r="I226" s="165"/>
      <c r="J226" s="124"/>
      <c r="K226" s="40"/>
      <c r="L226" s="41"/>
      <c r="M226" s="85"/>
      <c r="N226" s="21"/>
      <c r="O226" s="33"/>
      <c r="P226" s="139"/>
      <c r="Q226" s="139"/>
      <c r="R226" s="140"/>
      <c r="S226" s="140"/>
      <c r="T226" s="140"/>
      <c r="U226" s="140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</row>
    <row r="227" spans="1:31" s="1" customFormat="1" x14ac:dyDescent="0.35">
      <c r="A227" s="53">
        <v>45516</v>
      </c>
      <c r="B227" s="48" t="s">
        <v>15</v>
      </c>
      <c r="C227" s="8"/>
      <c r="D227" s="167"/>
      <c r="E227" s="24"/>
      <c r="F227" s="193"/>
      <c r="G227" s="26"/>
      <c r="H227" s="112" t="s">
        <v>72</v>
      </c>
      <c r="I227" s="184"/>
      <c r="J227" s="122">
        <v>2</v>
      </c>
      <c r="K227" s="36"/>
      <c r="L227" s="37"/>
      <c r="M227" s="83"/>
      <c r="N227" s="21"/>
      <c r="O227" s="25"/>
      <c r="P227" s="139"/>
      <c r="Q227" s="139"/>
      <c r="R227" s="242" t="s">
        <v>88</v>
      </c>
      <c r="S227" s="243"/>
      <c r="T227" s="243"/>
      <c r="U227" s="244"/>
      <c r="V227" s="140"/>
      <c r="W227" s="140"/>
      <c r="X227" s="140"/>
      <c r="Y227" s="140"/>
      <c r="Z227" s="140"/>
      <c r="AA227" s="139"/>
      <c r="AB227" s="139"/>
      <c r="AC227" s="139"/>
      <c r="AD227" s="139"/>
      <c r="AE227" s="139"/>
    </row>
    <row r="228" spans="1:31" s="1" customFormat="1" x14ac:dyDescent="0.35">
      <c r="A228" s="54">
        <v>45517</v>
      </c>
      <c r="B228" s="49" t="s">
        <v>41</v>
      </c>
      <c r="C228" s="6"/>
      <c r="D228" s="167"/>
      <c r="E228" s="28"/>
      <c r="F228" s="194"/>
      <c r="G228" s="30"/>
      <c r="H228" s="112" t="s">
        <v>72</v>
      </c>
      <c r="I228" s="184"/>
      <c r="J228" s="123"/>
      <c r="K228" s="38"/>
      <c r="L228" s="39"/>
      <c r="M228" s="84"/>
      <c r="N228" s="21"/>
      <c r="O228" s="29"/>
      <c r="P228" s="139"/>
      <c r="Q228" s="139"/>
      <c r="R228" s="245" t="s">
        <v>27</v>
      </c>
      <c r="S228" s="246"/>
      <c r="T228" s="78" t="s">
        <v>5</v>
      </c>
      <c r="U228" s="78" t="s">
        <v>6</v>
      </c>
      <c r="V228" s="133" t="s">
        <v>7</v>
      </c>
      <c r="W228" s="135" t="s">
        <v>8</v>
      </c>
      <c r="X228" s="133" t="s">
        <v>9</v>
      </c>
      <c r="Y228" s="132"/>
      <c r="Z228" s="133" t="s">
        <v>36</v>
      </c>
      <c r="AA228" s="139"/>
      <c r="AB228" s="139"/>
      <c r="AC228" s="139"/>
      <c r="AD228" s="139"/>
      <c r="AE228" s="139"/>
    </row>
    <row r="229" spans="1:31" s="1" customFormat="1" x14ac:dyDescent="0.35">
      <c r="A229" s="54">
        <v>45518</v>
      </c>
      <c r="B229" s="49" t="s">
        <v>29</v>
      </c>
      <c r="C229" s="6"/>
      <c r="D229" s="168"/>
      <c r="E229" s="28"/>
      <c r="F229" s="194"/>
      <c r="G229" s="30"/>
      <c r="H229" s="112" t="s">
        <v>72</v>
      </c>
      <c r="I229" s="184"/>
      <c r="J229" s="123"/>
      <c r="K229" s="38"/>
      <c r="L229" s="39"/>
      <c r="M229" s="84"/>
      <c r="N229" s="21"/>
      <c r="O229" s="29"/>
      <c r="P229" s="139"/>
      <c r="Q229" s="139"/>
      <c r="R229" s="247" t="s">
        <v>12</v>
      </c>
      <c r="S229" s="248"/>
      <c r="T229" s="81">
        <f>COUNTIF(E220:E247,"Support")</f>
        <v>0</v>
      </c>
      <c r="U229" s="81">
        <f>COUNTIF(F220:F247,"Support")</f>
        <v>0</v>
      </c>
      <c r="V229" s="81">
        <f>COUNTIF(G220:G247,"Support")</f>
        <v>0</v>
      </c>
      <c r="W229" s="81">
        <f>COUNTIF(H220:H247,"Support")</f>
        <v>0</v>
      </c>
      <c r="X229" s="81">
        <f>COUNTIF(I220:I247,"Support")</f>
        <v>0</v>
      </c>
      <c r="Y229" s="104"/>
      <c r="Z229" s="81">
        <f>COUNTIF(D220:D247,"Support")</f>
        <v>0</v>
      </c>
      <c r="AA229" s="139"/>
      <c r="AB229" s="139"/>
      <c r="AC229" s="139"/>
      <c r="AD229" s="139"/>
      <c r="AE229" s="139"/>
    </row>
    <row r="230" spans="1:31" s="1" customFormat="1" x14ac:dyDescent="0.35">
      <c r="A230" s="54">
        <v>45519</v>
      </c>
      <c r="B230" s="49" t="s">
        <v>44</v>
      </c>
      <c r="C230" s="6"/>
      <c r="D230" s="168"/>
      <c r="E230" s="28"/>
      <c r="F230" s="194"/>
      <c r="G230" s="30"/>
      <c r="H230" s="111"/>
      <c r="I230" s="184"/>
      <c r="J230" s="123"/>
      <c r="K230" s="38"/>
      <c r="L230" s="39"/>
      <c r="M230" s="84"/>
      <c r="N230" s="21"/>
      <c r="O230" s="29"/>
      <c r="P230" s="139"/>
      <c r="Q230" s="139"/>
      <c r="R230" s="234" t="s">
        <v>25</v>
      </c>
      <c r="S230" s="235"/>
      <c r="T230" s="82">
        <f>COUNTIF(E220:E247,"CST")</f>
        <v>0</v>
      </c>
      <c r="U230" s="82">
        <f>COUNTIF(F220:F247,"CST")</f>
        <v>0</v>
      </c>
      <c r="V230" s="82">
        <f>COUNTIF(G220:G247,"CST")</f>
        <v>0</v>
      </c>
      <c r="W230" s="82">
        <f>COUNTIF(H220:I247,"CST")</f>
        <v>0</v>
      </c>
      <c r="X230" s="82">
        <f>COUNTIF(I220:J247,"CST")</f>
        <v>0</v>
      </c>
      <c r="Y230" s="104"/>
      <c r="Z230" s="82">
        <f>COUNTIF(D220:D247,"CST")</f>
        <v>0</v>
      </c>
      <c r="AA230" s="139"/>
      <c r="AB230" s="139"/>
      <c r="AC230" s="139"/>
      <c r="AD230" s="139"/>
      <c r="AE230" s="139"/>
    </row>
    <row r="231" spans="1:31" s="1" customFormat="1" x14ac:dyDescent="0.35">
      <c r="A231" s="54">
        <v>45520</v>
      </c>
      <c r="B231" s="49" t="s">
        <v>31</v>
      </c>
      <c r="C231" s="6"/>
      <c r="D231" s="168"/>
      <c r="E231" s="28"/>
      <c r="F231" s="194"/>
      <c r="G231" s="30" t="s">
        <v>24</v>
      </c>
      <c r="H231" s="111"/>
      <c r="I231" s="184"/>
      <c r="J231" s="123"/>
      <c r="K231" s="38"/>
      <c r="L231" s="39"/>
      <c r="M231" s="84"/>
      <c r="N231" s="21"/>
      <c r="O231" s="29"/>
      <c r="P231" s="139"/>
      <c r="Q231" s="139"/>
      <c r="R231" s="234" t="s">
        <v>19</v>
      </c>
      <c r="S231" s="235"/>
      <c r="T231" s="82">
        <f>COUNTIF(E220:E247,"PH")</f>
        <v>0</v>
      </c>
      <c r="U231" s="82">
        <f>COUNTIF(F220:F247,"PH")</f>
        <v>0</v>
      </c>
      <c r="V231" s="82">
        <f>COUNTIF(G220:G247,"PH")</f>
        <v>0</v>
      </c>
      <c r="W231" s="82">
        <f>COUNTIF(H220:H247,"PH")</f>
        <v>0</v>
      </c>
      <c r="X231" s="82">
        <f>COUNTIF(I220:I247,"PH")</f>
        <v>0</v>
      </c>
      <c r="Y231" s="104"/>
      <c r="Z231" s="82">
        <f>COUNTIF(D220:D247,"PH")</f>
        <v>0</v>
      </c>
      <c r="AA231" s="139"/>
      <c r="AB231" s="139"/>
      <c r="AC231" s="139"/>
      <c r="AD231" s="139"/>
      <c r="AE231" s="139"/>
    </row>
    <row r="232" spans="1:31" s="1" customFormat="1" x14ac:dyDescent="0.35">
      <c r="A232" s="54">
        <v>45521</v>
      </c>
      <c r="B232" s="49" t="s">
        <v>33</v>
      </c>
      <c r="C232" s="6"/>
      <c r="D232" s="168"/>
      <c r="E232" s="28"/>
      <c r="F232" s="194"/>
      <c r="G232" s="30" t="s">
        <v>24</v>
      </c>
      <c r="H232" s="111"/>
      <c r="I232" s="184"/>
      <c r="J232" s="123"/>
      <c r="K232" s="38"/>
      <c r="L232" s="39"/>
      <c r="M232" s="84"/>
      <c r="N232" s="21"/>
      <c r="O232" s="29"/>
      <c r="P232" s="139"/>
      <c r="Q232" s="139"/>
      <c r="R232" s="234" t="s">
        <v>3</v>
      </c>
      <c r="S232" s="235"/>
      <c r="T232" s="82">
        <f>COUNTIF(E220:E247,"QCH")</f>
        <v>0</v>
      </c>
      <c r="U232" s="82">
        <f>COUNTIF(F220:F247,"QCH")</f>
        <v>0</v>
      </c>
      <c r="V232" s="82">
        <f>COUNTIF(G220:G247,"QCH")</f>
        <v>0</v>
      </c>
      <c r="W232" s="82">
        <f>COUNTIF(H220:H247,"QCH")</f>
        <v>0</v>
      </c>
      <c r="X232" s="82">
        <f>COUNTIF(I220:I247,"QCH")</f>
        <v>0</v>
      </c>
      <c r="Y232" s="104"/>
      <c r="Z232" s="82">
        <f>COUNTIF(D220:D247,"QCH")</f>
        <v>0</v>
      </c>
      <c r="AA232" s="139"/>
      <c r="AB232" s="139"/>
      <c r="AC232" s="139"/>
      <c r="AD232" s="139"/>
      <c r="AE232" s="139"/>
    </row>
    <row r="233" spans="1:31" s="1" customFormat="1" x14ac:dyDescent="0.35">
      <c r="A233" s="55">
        <v>45522</v>
      </c>
      <c r="B233" s="51" t="s">
        <v>35</v>
      </c>
      <c r="C233" s="7"/>
      <c r="D233" s="169"/>
      <c r="E233" s="32"/>
      <c r="F233" s="195"/>
      <c r="G233" s="34" t="s">
        <v>24</v>
      </c>
      <c r="H233" s="113"/>
      <c r="I233" s="185"/>
      <c r="J233" s="124"/>
      <c r="K233" s="40"/>
      <c r="L233" s="41"/>
      <c r="M233" s="85"/>
      <c r="N233" s="21"/>
      <c r="O233" s="33"/>
      <c r="P233" s="139"/>
      <c r="Q233" s="139"/>
      <c r="R233" s="234" t="s">
        <v>17</v>
      </c>
      <c r="S233" s="235"/>
      <c r="T233" s="82">
        <f>COUNTIF(E220:E247,"PH 1st")</f>
        <v>0</v>
      </c>
      <c r="U233" s="82">
        <f>COUNTIF(F220:F247,"PH 1st")</f>
        <v>0</v>
      </c>
      <c r="V233" s="82">
        <f>COUNTIF(G220:G247,"PH 1st")</f>
        <v>0</v>
      </c>
      <c r="W233" s="82">
        <f>COUNTIF(H220:H247,"PH 1st")</f>
        <v>0</v>
      </c>
      <c r="X233" s="82">
        <f>COUNTIF(I220:I247,"PH 1st")</f>
        <v>0</v>
      </c>
      <c r="Y233" s="104"/>
      <c r="Z233" s="82">
        <f>COUNTIF(D220:D247,"PH 1st")</f>
        <v>0</v>
      </c>
      <c r="AA233" s="139"/>
      <c r="AB233" s="139"/>
      <c r="AC233" s="139"/>
      <c r="AD233" s="139"/>
      <c r="AE233" s="139"/>
    </row>
    <row r="234" spans="1:31" s="1" customFormat="1" x14ac:dyDescent="0.35">
      <c r="A234" s="175">
        <v>45523</v>
      </c>
      <c r="B234" s="45" t="s">
        <v>15</v>
      </c>
      <c r="C234" s="8"/>
      <c r="D234" s="23"/>
      <c r="E234" s="24"/>
      <c r="F234" s="152"/>
      <c r="G234" s="26"/>
      <c r="H234" s="112"/>
      <c r="I234" s="143"/>
      <c r="J234" s="118">
        <v>3</v>
      </c>
      <c r="K234" s="36"/>
      <c r="L234" s="37"/>
      <c r="M234" s="83"/>
      <c r="N234" s="21"/>
      <c r="O234" s="25" t="s">
        <v>53</v>
      </c>
      <c r="P234" s="139"/>
      <c r="Q234" s="139"/>
      <c r="R234" s="236" t="s">
        <v>40</v>
      </c>
      <c r="S234" s="237"/>
      <c r="T234" s="100">
        <f>COUNTIFS(K220:K223,"Lister")+COUNTIFS(K227:K230,"Lister")+COUNTIFS(K234:K237,"Lister")+COUNTIFS(K241:K244,"Lister")</f>
        <v>0</v>
      </c>
      <c r="U234" s="100">
        <f>+COUNTIFS(K220:K223,"Prager")+COUNTIFS(K227:K230,"Prager")+COUNTIFS(K234:K237,"Prager")+COUNTIFS(K241:K244,"Prager")</f>
        <v>0</v>
      </c>
      <c r="V234" s="100">
        <f>COUNTIFS(K220:K223,"Stanley")+COUNTIFS(K227:K230,"Stanley")+COUNTIFS(K234:K237,"Stanley")+COUNTIFS(K241:K244,"Stanley")</f>
        <v>0</v>
      </c>
      <c r="W234" s="100">
        <f>COUNTIFS(K220:K223,"Farrell")+COUNTIFS(K227:K230,"Farrell")+COUNTIFS(K234:K237,"Farrell")+COUNTIFS(K241:K244,"Farrell")</f>
        <v>0</v>
      </c>
      <c r="X234" s="100">
        <f>COUNTIFS(K220:K223,"McSharry")+COUNTIFS(K227:K230,"McSHarry")+COUNTIFS(K234:K237,"McSharry")+COUNTIFS(K241:K244,"McSharry")</f>
        <v>0</v>
      </c>
      <c r="Y234" s="104"/>
      <c r="Z234" s="192">
        <f>COUNTIFS(K220:K223,"O'Donoghue")+COUNTIFS(K227:K230,"O'Donoghue")+COUNTIFS(K234:K237,"O'Donoghue")+COUNTIFS(K241:K244,"O'Donoghue")</f>
        <v>0</v>
      </c>
      <c r="AA234" s="139"/>
      <c r="AB234" s="139"/>
      <c r="AC234" s="139"/>
      <c r="AD234" s="139"/>
      <c r="AE234" s="139"/>
    </row>
    <row r="235" spans="1:31" s="1" customFormat="1" x14ac:dyDescent="0.35">
      <c r="A235" s="54">
        <v>45524</v>
      </c>
      <c r="B235" s="46" t="s">
        <v>41</v>
      </c>
      <c r="C235" s="6"/>
      <c r="D235" s="27"/>
      <c r="E235" s="28"/>
      <c r="F235" s="153"/>
      <c r="G235" s="30"/>
      <c r="H235" s="111"/>
      <c r="I235" s="143"/>
      <c r="J235" s="119"/>
      <c r="K235" s="38"/>
      <c r="L235" s="39"/>
      <c r="M235" s="84"/>
      <c r="N235" s="21"/>
      <c r="O235" s="29" t="s">
        <v>55</v>
      </c>
      <c r="P235" s="139"/>
      <c r="Q235" s="139"/>
      <c r="R235" s="236" t="s">
        <v>42</v>
      </c>
      <c r="S235" s="237"/>
      <c r="T235" s="100">
        <f>COUNTIFS(K224:K226,"Lister")+COUNTIFS(K231:K233,"Lister")+COUNTIFS(K238:K240,"Lister")+COUNTIFS(K245:K247,"Lister")</f>
        <v>0</v>
      </c>
      <c r="U235" s="100">
        <f>+COUNTIFS(K231:K233,"Prager")+COUNTIFS(K224:K226,"Prager")+COUNTIFS(K238:K240,"Prager")+COUNTIFS(K245:K247,"Prager")</f>
        <v>0</v>
      </c>
      <c r="V235" s="100">
        <f>COUNTIFS(K224:K226,"Stanley")+COUNTIFS(K231:K233,"Stanley")+COUNTIFS(K238:K240,"Stanley")+COUNTIFS(K245:K247,"Stanley")</f>
        <v>0</v>
      </c>
      <c r="W235" s="100">
        <f>COUNTIFS(K224:K226,"Farrell")+COUNTIFS(K231:K233,"Farrell")+COUNTIFS(K238:K240,"Farrell")+COUNTIFS(K245:K247,"Farrell")</f>
        <v>0</v>
      </c>
      <c r="X235" s="100">
        <f>COUNTIFS(K224:K226,"McSharry")+COUNTIFS(K231:K233,"McSharry")+COUNTIFS(K238:K240,"McSharry")+COUNTIFS(K245:K247,"McSharry")</f>
        <v>0</v>
      </c>
      <c r="Y235" s="104"/>
      <c r="Z235" s="100">
        <f>COUNTIFS(K224:K226,"O'Donoghue")+COUNTIFS(K231:K233,"O'Donoghue")+COUNTIFS(K238:K240,"O'Donoghue")+COUNTIFS(K245:K247,"O'Donoghue")</f>
        <v>0</v>
      </c>
      <c r="AA235" s="139"/>
      <c r="AB235" s="139"/>
      <c r="AC235" s="139"/>
      <c r="AD235" s="139"/>
      <c r="AE235" s="139"/>
    </row>
    <row r="236" spans="1:31" s="1" customFormat="1" x14ac:dyDescent="0.35">
      <c r="A236" s="54">
        <v>45525</v>
      </c>
      <c r="B236" s="46" t="s">
        <v>29</v>
      </c>
      <c r="C236" s="6"/>
      <c r="D236" s="27"/>
      <c r="E236" s="28"/>
      <c r="F236" s="153"/>
      <c r="G236" s="30"/>
      <c r="H236" s="111"/>
      <c r="I236" s="143"/>
      <c r="J236" s="119"/>
      <c r="K236" s="38"/>
      <c r="L236" s="39"/>
      <c r="M236" s="84"/>
      <c r="N236" s="21"/>
      <c r="O236" s="29" t="s">
        <v>55</v>
      </c>
      <c r="P236" s="139"/>
      <c r="Q236" s="139"/>
      <c r="R236" s="238" t="s">
        <v>43</v>
      </c>
      <c r="S236" s="239"/>
      <c r="T236" s="101">
        <f>COUNTIFS(M220:M223,"Lister")+COUNTIFS(M227:M230,"Lister")+COUNTIFS(M234:M237,"Lister")+COUNTIFS(M241:M244,"Lister")</f>
        <v>0</v>
      </c>
      <c r="U236" s="101">
        <f>COUNTIFS(M220:M223,"Prager")+COUNTIFS(M227:M230,"Prager")+COUNTIFS(M234:M237,"Prager")+COUNTIFS(M241:M244,"Prager")</f>
        <v>0</v>
      </c>
      <c r="V236" s="101">
        <f>COUNTIFS(M220:M223,"Stanley")+COUNTIFS(M227:M230,"Stanley")+COUNTIFS(M234:M237,"Stanley")+COUNTIFS(M241:M244,"Stanley")</f>
        <v>0</v>
      </c>
      <c r="W236" s="101">
        <f>COUNTIFS(M220:M223,"Farrell")+COUNTIFS(M227:M230,"Farrell")+COUNTIFS(M234:M237,"Farrell")+COUNTIFS(M241:M244,"Farrell")</f>
        <v>0</v>
      </c>
      <c r="X236" s="101">
        <f>COUNTIFS(M220:M223,"McSharry")+COUNTIFS(M227:M230,"McSharry")+COUNTIFS(M234:M237,"McSharry")+COUNTIFS(M241:M244,"McSharry")</f>
        <v>0</v>
      </c>
      <c r="Y236" s="104"/>
      <c r="Z236" s="101"/>
      <c r="AA236" s="139"/>
      <c r="AB236" s="139"/>
      <c r="AC236" s="139"/>
      <c r="AD236" s="139"/>
      <c r="AE236" s="139"/>
    </row>
    <row r="237" spans="1:31" s="1" customFormat="1" x14ac:dyDescent="0.35">
      <c r="A237" s="54">
        <v>45526</v>
      </c>
      <c r="B237" s="46" t="s">
        <v>44</v>
      </c>
      <c r="C237" s="6"/>
      <c r="D237" s="27"/>
      <c r="E237" s="28"/>
      <c r="F237" s="153"/>
      <c r="G237" s="30"/>
      <c r="H237" s="111"/>
      <c r="I237" s="143"/>
      <c r="J237" s="119"/>
      <c r="K237" s="38"/>
      <c r="L237" s="39"/>
      <c r="M237" s="84"/>
      <c r="N237" s="21"/>
      <c r="O237" s="29" t="s">
        <v>55</v>
      </c>
      <c r="P237" s="139"/>
      <c r="Q237" s="139"/>
      <c r="R237" s="238" t="s">
        <v>45</v>
      </c>
      <c r="S237" s="239"/>
      <c r="T237" s="101">
        <f>COUNTIFS(M224:M226,"Lister")+COUNTIFS(M231:M233,"Lister")+COUNTIFS(M238:M240,"Lister")+COUNTIFS(M245:M247,"Lister")</f>
        <v>0</v>
      </c>
      <c r="U237" s="101">
        <f>COUNTIFS(M224:M226,"Prager")+COUNTIFS(M231:M233,"Prager")+COUNTIFS(M238:M240,"Prager")+COUNTIFS(M245:M247,"Prager")</f>
        <v>0</v>
      </c>
      <c r="V237" s="101">
        <f>COUNTIFS(M224:M226,"Stanley")+COUNTIFS(M231:M233,"Stanley")+COUNTIFS(M238:M240,"Stanley")+COUNTIFS(M245:M247,"Stanley")</f>
        <v>0</v>
      </c>
      <c r="W237" s="101">
        <f>COUNTIFS(M224:M226,"Farrell")+COUNTIFS(M231:M233,"Farrell")+COUNTIFS(M238:M240,"Farrell")+COUNTIFS(M245:M247,"Farrell")</f>
        <v>0</v>
      </c>
      <c r="X237" s="101">
        <f>COUNTIFS(M224:M226,"McSharry")+COUNTIFS(M231:M233,"McSharry")+COUNTIFS(M238:M240,"McSharry")+COUNTIFS(M245:M247,"McSharry")</f>
        <v>0</v>
      </c>
      <c r="Y237" s="104"/>
      <c r="Z237" s="101"/>
      <c r="AA237" s="139"/>
      <c r="AB237" s="139"/>
      <c r="AC237" s="139"/>
      <c r="AD237" s="139"/>
      <c r="AE237" s="139"/>
    </row>
    <row r="238" spans="1:31" s="1" customFormat="1" x14ac:dyDescent="0.35">
      <c r="A238" s="54">
        <v>45527</v>
      </c>
      <c r="B238" s="46" t="s">
        <v>31</v>
      </c>
      <c r="C238" s="6"/>
      <c r="D238" s="27"/>
      <c r="E238" s="28"/>
      <c r="F238" s="153"/>
      <c r="G238" s="30"/>
      <c r="H238" s="111" t="s">
        <v>24</v>
      </c>
      <c r="I238" s="143"/>
      <c r="J238" s="119"/>
      <c r="K238" s="38"/>
      <c r="L238" s="39"/>
      <c r="M238" s="84"/>
      <c r="N238" s="21"/>
      <c r="O238" s="29"/>
      <c r="P238" s="139"/>
      <c r="Q238" s="139"/>
      <c r="R238" s="240" t="s">
        <v>46</v>
      </c>
      <c r="S238" s="241"/>
      <c r="T238" s="102">
        <f>COUNTIFS(M224:M226,"Lister(day)")+COUNTIFS(M231:M233,"Lister(day)")+COUNTIFS(M238:M240,"Lister(day)")+COUNTIFS(M245:M247,"Lister(day)")</f>
        <v>0</v>
      </c>
      <c r="U238" s="102">
        <f>COUNTIFS(M224:M226,"Prager(day)")+COUNTIFS(M231:M233,"Prager(day)")+COUNTIFS(M238:M240,"Prager(day)")+COUNTIFS(M245:M247,"Prager(day)")</f>
        <v>0</v>
      </c>
      <c r="V238" s="102">
        <f>COUNTIFS(M224:M226,"Stanley(day)")+COUNTIFS(M231:M233,"Stanley(day)")+COUNTIFS(M238:M240,"Stanley(day)")+COUNTIFS(M245:M247,"Stanley(day)")</f>
        <v>0</v>
      </c>
      <c r="W238" s="102">
        <f>COUNTIFS(M224:M226,"Farrell(day)")+COUNTIFS(M231:M233,"Farrell(day)")+COUNTIFS(M238:M240,"Farrell(day)")+COUNTIFS(M245:M247,"Farrell(day)")</f>
        <v>0</v>
      </c>
      <c r="X238" s="102">
        <f>COUNTIFS(M224:M226,"McSharry(day)")+COUNTIFS(M231:M233,"McSharry(day)")+COUNTIFS(M238:M240,"McSharry(day)")+COUNTIFS(M245:M247,"McSharry(day)")</f>
        <v>0</v>
      </c>
      <c r="Y238" s="104"/>
      <c r="Z238" s="102"/>
      <c r="AA238" s="139"/>
      <c r="AB238" s="139"/>
      <c r="AC238" s="139"/>
      <c r="AD238" s="139"/>
      <c r="AE238" s="139"/>
    </row>
    <row r="239" spans="1:31" s="1" customFormat="1" x14ac:dyDescent="0.35">
      <c r="A239" s="54">
        <v>45528</v>
      </c>
      <c r="B239" s="46" t="s">
        <v>33</v>
      </c>
      <c r="C239" s="6"/>
      <c r="D239" s="27"/>
      <c r="E239" s="28"/>
      <c r="F239" s="153"/>
      <c r="G239" s="30"/>
      <c r="H239" s="111" t="s">
        <v>24</v>
      </c>
      <c r="I239" s="143"/>
      <c r="J239" s="119"/>
      <c r="K239" s="38"/>
      <c r="L239" s="39"/>
      <c r="M239" s="84"/>
      <c r="N239" s="21"/>
      <c r="O239" s="29"/>
      <c r="P239" s="139"/>
      <c r="Q239" s="139"/>
      <c r="R239" s="226" t="s">
        <v>47</v>
      </c>
      <c r="S239" s="227"/>
      <c r="T239" s="103">
        <f>SUM(T234:T235)</f>
        <v>0</v>
      </c>
      <c r="U239" s="103">
        <f>SUM(U234:U235)</f>
        <v>0</v>
      </c>
      <c r="V239" s="103">
        <f>SUM(V234:V235)</f>
        <v>0</v>
      </c>
      <c r="W239" s="103">
        <f>SUM(W234:W235)</f>
        <v>0</v>
      </c>
      <c r="X239" s="103">
        <f>SUM(X234:X235)</f>
        <v>0</v>
      </c>
      <c r="Y239" s="105"/>
      <c r="Z239" s="103">
        <f>SUM(Z234:Z235)</f>
        <v>0</v>
      </c>
      <c r="AA239" s="139"/>
      <c r="AB239" s="139"/>
      <c r="AC239" s="139"/>
      <c r="AD239" s="139"/>
      <c r="AE239" s="139"/>
    </row>
    <row r="240" spans="1:31" s="1" customFormat="1" x14ac:dyDescent="0.35">
      <c r="A240" s="55">
        <v>45529</v>
      </c>
      <c r="B240" s="47" t="s">
        <v>35</v>
      </c>
      <c r="C240" s="7"/>
      <c r="D240" s="31"/>
      <c r="E240" s="32"/>
      <c r="F240" s="154"/>
      <c r="G240" s="34"/>
      <c r="H240" s="113" t="s">
        <v>24</v>
      </c>
      <c r="I240" s="162"/>
      <c r="J240" s="120"/>
      <c r="K240" s="40"/>
      <c r="L240" s="41"/>
      <c r="M240" s="85"/>
      <c r="N240" s="21"/>
      <c r="O240" s="33"/>
      <c r="P240" s="139"/>
      <c r="Q240" s="139"/>
      <c r="R240" s="222" t="s">
        <v>48</v>
      </c>
      <c r="S240" s="223"/>
      <c r="T240" s="128">
        <f>SUM(T236:T238)</f>
        <v>0</v>
      </c>
      <c r="U240" s="128">
        <f>SUM(U236:U238)</f>
        <v>0</v>
      </c>
      <c r="V240" s="128">
        <f>SUM(V236:V238)</f>
        <v>0</v>
      </c>
      <c r="W240" s="128">
        <f>SUM(W236:W238)</f>
        <v>0</v>
      </c>
      <c r="X240" s="128">
        <f>SUM(X236:X238)</f>
        <v>0</v>
      </c>
      <c r="Y240" s="129"/>
      <c r="Z240" s="128">
        <f>SUM(Z236:Z238)</f>
        <v>0</v>
      </c>
      <c r="AA240" s="139"/>
      <c r="AB240" s="139"/>
      <c r="AC240" s="139"/>
      <c r="AD240" s="139"/>
      <c r="AE240" s="139"/>
    </row>
    <row r="241" spans="1:31" s="1" customFormat="1" x14ac:dyDescent="0.35">
      <c r="A241" s="53">
        <v>45530</v>
      </c>
      <c r="B241" s="45" t="s">
        <v>15</v>
      </c>
      <c r="C241" s="8"/>
      <c r="D241" s="269" t="s">
        <v>128</v>
      </c>
      <c r="E241" s="24"/>
      <c r="F241" s="152"/>
      <c r="G241" s="26"/>
      <c r="H241" s="159"/>
      <c r="I241" s="163"/>
      <c r="J241" s="118">
        <v>4</v>
      </c>
      <c r="K241" s="36"/>
      <c r="L241" s="37"/>
      <c r="M241" s="83"/>
      <c r="N241" s="21"/>
      <c r="O241" s="25" t="s">
        <v>60</v>
      </c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</row>
    <row r="242" spans="1:31" s="1" customFormat="1" x14ac:dyDescent="0.35">
      <c r="A242" s="54">
        <v>45531</v>
      </c>
      <c r="B242" s="46" t="s">
        <v>41</v>
      </c>
      <c r="C242" s="6"/>
      <c r="D242" s="167" t="s">
        <v>128</v>
      </c>
      <c r="E242" s="28"/>
      <c r="F242" s="153"/>
      <c r="G242" s="30"/>
      <c r="H242" s="160"/>
      <c r="I242" s="164"/>
      <c r="J242" s="119"/>
      <c r="K242" s="38"/>
      <c r="L242" s="39"/>
      <c r="M242" s="84"/>
      <c r="N242" s="21"/>
      <c r="O242" s="29" t="s">
        <v>60</v>
      </c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</row>
    <row r="243" spans="1:31" s="1" customFormat="1" x14ac:dyDescent="0.35">
      <c r="A243" s="54">
        <v>45532</v>
      </c>
      <c r="B243" s="46" t="s">
        <v>29</v>
      </c>
      <c r="C243" s="6"/>
      <c r="D243" s="167" t="s">
        <v>128</v>
      </c>
      <c r="E243" s="28"/>
      <c r="F243" s="153"/>
      <c r="G243" s="30"/>
      <c r="H243" s="160"/>
      <c r="I243" s="164"/>
      <c r="J243" s="119"/>
      <c r="K243" s="38"/>
      <c r="L243" s="39"/>
      <c r="M243" s="84"/>
      <c r="N243" s="21"/>
      <c r="O243" s="2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</row>
    <row r="244" spans="1:31" s="1" customFormat="1" x14ac:dyDescent="0.35">
      <c r="A244" s="54">
        <v>45533</v>
      </c>
      <c r="B244" s="46" t="s">
        <v>44</v>
      </c>
      <c r="C244" s="6"/>
      <c r="D244" s="167" t="s">
        <v>128</v>
      </c>
      <c r="E244" s="28"/>
      <c r="F244" s="153"/>
      <c r="G244" s="30"/>
      <c r="H244" s="160"/>
      <c r="I244" s="164"/>
      <c r="J244" s="119"/>
      <c r="K244" s="38"/>
      <c r="L244" s="39"/>
      <c r="M244" s="84"/>
      <c r="N244" s="21"/>
      <c r="O244" s="2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</row>
    <row r="245" spans="1:31" s="1" customFormat="1" x14ac:dyDescent="0.35">
      <c r="A245" s="54">
        <v>45534</v>
      </c>
      <c r="B245" s="46" t="s">
        <v>31</v>
      </c>
      <c r="C245" s="6"/>
      <c r="D245" s="167" t="s">
        <v>128</v>
      </c>
      <c r="E245" s="28"/>
      <c r="F245" s="153" t="s">
        <v>24</v>
      </c>
      <c r="G245" s="30"/>
      <c r="H245" s="160"/>
      <c r="I245" s="164"/>
      <c r="J245" s="119"/>
      <c r="K245" s="38"/>
      <c r="L245" s="39"/>
      <c r="M245" s="84"/>
      <c r="N245" s="21"/>
      <c r="O245" s="2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</row>
    <row r="246" spans="1:31" s="1" customFormat="1" x14ac:dyDescent="0.35">
      <c r="A246" s="54">
        <v>45535</v>
      </c>
      <c r="B246" s="46" t="s">
        <v>33</v>
      </c>
      <c r="C246" s="6"/>
      <c r="D246" s="168"/>
      <c r="E246" s="28"/>
      <c r="F246" s="153" t="s">
        <v>24</v>
      </c>
      <c r="G246" s="30"/>
      <c r="H246" s="160"/>
      <c r="I246" s="164"/>
      <c r="J246" s="119"/>
      <c r="K246" s="38"/>
      <c r="L246" s="39"/>
      <c r="M246" s="84"/>
      <c r="N246" s="21"/>
      <c r="O246" s="29" t="s">
        <v>60</v>
      </c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</row>
    <row r="247" spans="1:31" s="1" customFormat="1" x14ac:dyDescent="0.35">
      <c r="A247" s="55">
        <v>45536</v>
      </c>
      <c r="B247" s="47" t="s">
        <v>35</v>
      </c>
      <c r="C247" s="7"/>
      <c r="D247" s="169"/>
      <c r="E247" s="32"/>
      <c r="F247" s="154" t="s">
        <v>24</v>
      </c>
      <c r="G247" s="34"/>
      <c r="H247" s="161"/>
      <c r="I247" s="165"/>
      <c r="J247" s="120"/>
      <c r="K247" s="40"/>
      <c r="L247" s="41"/>
      <c r="M247" s="85"/>
      <c r="N247" s="21"/>
      <c r="O247" s="33" t="s">
        <v>60</v>
      </c>
      <c r="P247" s="139"/>
      <c r="Q247" s="139"/>
      <c r="R247" s="141"/>
      <c r="S247" s="141"/>
      <c r="T247" s="141"/>
      <c r="U247" s="141"/>
      <c r="V247" s="141"/>
      <c r="W247" s="141"/>
      <c r="X247" s="141"/>
      <c r="Y247" s="141"/>
      <c r="Z247" s="141"/>
      <c r="AA247" s="139"/>
      <c r="AB247" s="139"/>
      <c r="AC247" s="139"/>
      <c r="AD247" s="139"/>
      <c r="AE247" s="139"/>
    </row>
    <row r="248" spans="1:31" s="1" customFormat="1" x14ac:dyDescent="0.35">
      <c r="A248" s="175">
        <v>45537</v>
      </c>
      <c r="B248" s="48" t="s">
        <v>15</v>
      </c>
      <c r="C248" s="8"/>
      <c r="D248" s="167"/>
      <c r="E248" s="24"/>
      <c r="F248" s="193"/>
      <c r="G248" s="26"/>
      <c r="H248" s="159"/>
      <c r="I248" s="163"/>
      <c r="J248" s="122">
        <v>1</v>
      </c>
      <c r="K248" s="36"/>
      <c r="L248" s="37"/>
      <c r="M248" s="83"/>
      <c r="N248" s="21"/>
      <c r="O248" s="25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</row>
    <row r="249" spans="1:31" s="1" customFormat="1" x14ac:dyDescent="0.35">
      <c r="A249" s="54">
        <v>45538</v>
      </c>
      <c r="B249" s="49" t="s">
        <v>41</v>
      </c>
      <c r="C249" s="6"/>
      <c r="D249" s="168"/>
      <c r="E249" s="28"/>
      <c r="F249" s="194"/>
      <c r="G249" s="30"/>
      <c r="H249" s="160"/>
      <c r="I249" s="164" t="s">
        <v>152</v>
      </c>
      <c r="J249" s="123"/>
      <c r="K249" s="38"/>
      <c r="L249" s="39"/>
      <c r="M249" s="84"/>
      <c r="N249" s="21"/>
      <c r="O249" s="29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</row>
    <row r="250" spans="1:31" s="1" customFormat="1" x14ac:dyDescent="0.35">
      <c r="A250" s="54">
        <v>45539</v>
      </c>
      <c r="B250" s="49" t="s">
        <v>29</v>
      </c>
      <c r="C250" s="6"/>
      <c r="D250" s="167"/>
      <c r="E250" s="28"/>
      <c r="F250" s="194"/>
      <c r="G250" s="30"/>
      <c r="H250" s="160"/>
      <c r="I250" s="164"/>
      <c r="J250" s="123"/>
      <c r="K250" s="38"/>
      <c r="L250" s="39"/>
      <c r="M250" s="84"/>
      <c r="N250" s="21"/>
      <c r="O250" s="29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  <c r="AE250" s="136"/>
    </row>
    <row r="251" spans="1:31" s="1" customFormat="1" x14ac:dyDescent="0.35">
      <c r="A251" s="54">
        <v>45540</v>
      </c>
      <c r="B251" s="50" t="s">
        <v>44</v>
      </c>
      <c r="C251" s="6"/>
      <c r="D251" s="167"/>
      <c r="E251" s="28"/>
      <c r="F251" s="194"/>
      <c r="G251" s="30"/>
      <c r="H251" s="160"/>
      <c r="I251" s="164"/>
      <c r="J251" s="123"/>
      <c r="K251" s="38"/>
      <c r="L251" s="39"/>
      <c r="M251" s="84"/>
      <c r="N251" s="21"/>
      <c r="O251" s="29" t="s">
        <v>53</v>
      </c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</row>
    <row r="252" spans="1:31" s="1" customFormat="1" x14ac:dyDescent="0.35">
      <c r="A252" s="54">
        <v>45541</v>
      </c>
      <c r="B252" s="49" t="s">
        <v>31</v>
      </c>
      <c r="C252" s="6"/>
      <c r="D252" s="168"/>
      <c r="E252" s="28" t="s">
        <v>24</v>
      </c>
      <c r="F252" s="194"/>
      <c r="G252" s="30"/>
      <c r="H252" s="160"/>
      <c r="I252" s="164"/>
      <c r="J252" s="123"/>
      <c r="K252" s="38"/>
      <c r="L252" s="39"/>
      <c r="M252" s="84"/>
      <c r="N252" s="21"/>
      <c r="O252" s="29" t="s">
        <v>55</v>
      </c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  <c r="AE252" s="136"/>
    </row>
    <row r="253" spans="1:31" s="1" customFormat="1" x14ac:dyDescent="0.35">
      <c r="A253" s="54">
        <v>45542</v>
      </c>
      <c r="B253" s="49" t="s">
        <v>33</v>
      </c>
      <c r="C253" s="6"/>
      <c r="D253" s="168"/>
      <c r="E253" s="28" t="s">
        <v>24</v>
      </c>
      <c r="F253" s="194"/>
      <c r="G253" s="30"/>
      <c r="H253" s="160"/>
      <c r="I253" s="164"/>
      <c r="J253" s="123"/>
      <c r="K253" s="38"/>
      <c r="L253" s="39"/>
      <c r="M253" s="84"/>
      <c r="N253" s="21"/>
      <c r="O253" s="29" t="s">
        <v>55</v>
      </c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</row>
    <row r="254" spans="1:31" s="1" customFormat="1" x14ac:dyDescent="0.35">
      <c r="A254" s="55">
        <v>45543</v>
      </c>
      <c r="B254" s="51" t="s">
        <v>35</v>
      </c>
      <c r="C254" s="7"/>
      <c r="D254" s="169"/>
      <c r="E254" s="32" t="s">
        <v>24</v>
      </c>
      <c r="F254" s="195"/>
      <c r="G254" s="34"/>
      <c r="H254" s="161"/>
      <c r="I254" s="165"/>
      <c r="J254" s="124"/>
      <c r="K254" s="40"/>
      <c r="L254" s="41"/>
      <c r="M254" s="85"/>
      <c r="N254" s="21"/>
      <c r="O254" s="33" t="s">
        <v>55</v>
      </c>
      <c r="P254" s="136"/>
      <c r="Q254" s="136"/>
      <c r="R254" s="137"/>
      <c r="S254" s="137"/>
      <c r="T254" s="137"/>
      <c r="U254" s="137"/>
      <c r="V254" s="136"/>
      <c r="W254" s="136"/>
      <c r="X254" s="136"/>
      <c r="Y254" s="136"/>
      <c r="Z254" s="136"/>
      <c r="AA254" s="136"/>
      <c r="AB254" s="136"/>
      <c r="AC254" s="136"/>
      <c r="AD254" s="136"/>
      <c r="AE254" s="136"/>
    </row>
    <row r="255" spans="1:31" s="1" customFormat="1" x14ac:dyDescent="0.35">
      <c r="A255" s="53">
        <v>45544</v>
      </c>
      <c r="B255" s="48" t="s">
        <v>15</v>
      </c>
      <c r="C255" s="8"/>
      <c r="D255" s="167"/>
      <c r="E255" s="24"/>
      <c r="F255" s="152"/>
      <c r="G255" s="26"/>
      <c r="H255" s="112"/>
      <c r="I255" s="143"/>
      <c r="J255" s="122">
        <v>2</v>
      </c>
      <c r="K255" s="36"/>
      <c r="L255" s="37"/>
      <c r="M255" s="83"/>
      <c r="N255" s="21"/>
      <c r="O255" s="25" t="s">
        <v>55</v>
      </c>
      <c r="P255" s="136"/>
      <c r="Q255" s="136"/>
      <c r="R255" s="242" t="s">
        <v>92</v>
      </c>
      <c r="S255" s="243"/>
      <c r="T255" s="243"/>
      <c r="U255" s="244"/>
      <c r="V255" s="137"/>
      <c r="W255" s="137"/>
      <c r="X255" s="137"/>
      <c r="Y255" s="137"/>
      <c r="Z255" s="137"/>
      <c r="AA255" s="136"/>
      <c r="AB255" s="136"/>
      <c r="AC255" s="136"/>
      <c r="AD255" s="136"/>
      <c r="AE255" s="136"/>
    </row>
    <row r="256" spans="1:31" s="1" customFormat="1" x14ac:dyDescent="0.35">
      <c r="A256" s="54">
        <v>45545</v>
      </c>
      <c r="B256" s="49" t="s">
        <v>41</v>
      </c>
      <c r="C256" s="6"/>
      <c r="D256" s="167"/>
      <c r="E256" s="28"/>
      <c r="F256" s="153"/>
      <c r="G256" s="30"/>
      <c r="H256" s="111"/>
      <c r="I256" s="143"/>
      <c r="J256" s="123"/>
      <c r="K256" s="38"/>
      <c r="L256" s="39"/>
      <c r="M256" s="84"/>
      <c r="N256" s="21"/>
      <c r="O256" s="29" t="s">
        <v>53</v>
      </c>
      <c r="P256" s="136"/>
      <c r="Q256" s="136"/>
      <c r="R256" s="245" t="s">
        <v>27</v>
      </c>
      <c r="S256" s="246"/>
      <c r="T256" s="78" t="s">
        <v>5</v>
      </c>
      <c r="U256" s="78" t="s">
        <v>6</v>
      </c>
      <c r="V256" s="133" t="s">
        <v>7</v>
      </c>
      <c r="W256" s="135" t="s">
        <v>8</v>
      </c>
      <c r="X256" s="133" t="s">
        <v>9</v>
      </c>
      <c r="Y256" s="132"/>
      <c r="Z256" s="133" t="s">
        <v>36</v>
      </c>
      <c r="AA256" s="136"/>
      <c r="AB256" s="136"/>
      <c r="AC256" s="136"/>
      <c r="AD256" s="136"/>
      <c r="AE256" s="136"/>
    </row>
    <row r="257" spans="1:31" s="1" customFormat="1" x14ac:dyDescent="0.35">
      <c r="A257" s="54">
        <v>45546</v>
      </c>
      <c r="B257" s="49" t="s">
        <v>29</v>
      </c>
      <c r="C257" s="6"/>
      <c r="D257" s="168"/>
      <c r="E257" s="28"/>
      <c r="F257" s="153"/>
      <c r="G257" s="30"/>
      <c r="H257" s="111"/>
      <c r="I257" s="143"/>
      <c r="J257" s="123"/>
      <c r="K257" s="38"/>
      <c r="L257" s="39"/>
      <c r="M257" s="84"/>
      <c r="N257" s="21"/>
      <c r="O257" s="29" t="s">
        <v>53</v>
      </c>
      <c r="P257" s="136"/>
      <c r="Q257" s="136"/>
      <c r="R257" s="247" t="s">
        <v>12</v>
      </c>
      <c r="S257" s="248"/>
      <c r="T257" s="81">
        <f>COUNTIF(E248:E275,"Support")</f>
        <v>0</v>
      </c>
      <c r="U257" s="81">
        <f>COUNTIF(F248:F275,"Support")</f>
        <v>0</v>
      </c>
      <c r="V257" s="81">
        <f>COUNTIF(G248:G275,"Support")</f>
        <v>0</v>
      </c>
      <c r="W257" s="81">
        <f>COUNTIF(H248:H275,"Support")</f>
        <v>0</v>
      </c>
      <c r="X257" s="81">
        <f>COUNTIF(I248:I275,"Support")</f>
        <v>0</v>
      </c>
      <c r="Y257" s="104"/>
      <c r="Z257" s="81">
        <f>COUNTIF(D248:D275,"Support")</f>
        <v>0</v>
      </c>
      <c r="AA257" s="136"/>
      <c r="AB257" s="136"/>
      <c r="AC257" s="136"/>
      <c r="AD257" s="136"/>
      <c r="AE257" s="136"/>
    </row>
    <row r="258" spans="1:31" s="1" customFormat="1" x14ac:dyDescent="0.35">
      <c r="A258" s="54">
        <v>45547</v>
      </c>
      <c r="B258" s="49" t="s">
        <v>44</v>
      </c>
      <c r="C258" s="6"/>
      <c r="D258" s="168"/>
      <c r="E258" s="28"/>
      <c r="F258" s="153"/>
      <c r="G258" s="30"/>
      <c r="H258" s="111" t="s">
        <v>152</v>
      </c>
      <c r="I258" s="143"/>
      <c r="J258" s="123"/>
      <c r="K258" s="38"/>
      <c r="L258" s="39"/>
      <c r="M258" s="84"/>
      <c r="N258" s="21"/>
      <c r="O258" s="29"/>
      <c r="P258" s="136"/>
      <c r="Q258" s="136"/>
      <c r="R258" s="234" t="s">
        <v>25</v>
      </c>
      <c r="S258" s="235"/>
      <c r="T258" s="82">
        <f>COUNTIF(E248:E275,"CST")</f>
        <v>0</v>
      </c>
      <c r="U258" s="82">
        <f>COUNTIF(F248:F275,"CST")</f>
        <v>0</v>
      </c>
      <c r="V258" s="82">
        <f>COUNTIF(G248:G275,"CST")</f>
        <v>0</v>
      </c>
      <c r="W258" s="82">
        <f>COUNTIF(H248:I275,"CST")</f>
        <v>0</v>
      </c>
      <c r="X258" s="82">
        <f>COUNTIF(I248:J275,"CST")</f>
        <v>0</v>
      </c>
      <c r="Y258" s="104"/>
      <c r="Z258" s="82">
        <f>COUNTIF(D248:D275,"CST")</f>
        <v>0</v>
      </c>
      <c r="AA258" s="136"/>
      <c r="AB258" s="136"/>
      <c r="AC258" s="136"/>
      <c r="AD258" s="136"/>
      <c r="AE258" s="136"/>
    </row>
    <row r="259" spans="1:31" s="1" customFormat="1" x14ac:dyDescent="0.35">
      <c r="A259" s="54">
        <v>45548</v>
      </c>
      <c r="B259" s="49" t="s">
        <v>31</v>
      </c>
      <c r="C259" s="6"/>
      <c r="D259" s="168"/>
      <c r="E259" s="28"/>
      <c r="F259" s="153"/>
      <c r="G259" s="30" t="s">
        <v>24</v>
      </c>
      <c r="H259" s="111"/>
      <c r="I259" s="143"/>
      <c r="J259" s="123"/>
      <c r="K259" s="38"/>
      <c r="L259" s="39"/>
      <c r="M259" s="84"/>
      <c r="N259" s="21"/>
      <c r="O259" s="29"/>
      <c r="P259" s="136"/>
      <c r="Q259" s="136"/>
      <c r="R259" s="234" t="s">
        <v>19</v>
      </c>
      <c r="S259" s="235"/>
      <c r="T259" s="82">
        <f>COUNTIF(E248:E275,"PH")</f>
        <v>0</v>
      </c>
      <c r="U259" s="82">
        <f>COUNTIF(F248:F275,"PH")</f>
        <v>0</v>
      </c>
      <c r="V259" s="82">
        <f>COUNTIF(G248:G275,"PH")</f>
        <v>0</v>
      </c>
      <c r="W259" s="82">
        <f>COUNTIF(H248:H275,"PH")</f>
        <v>0</v>
      </c>
      <c r="X259" s="82">
        <f>COUNTIF(I248:I275,"PH")</f>
        <v>0</v>
      </c>
      <c r="Y259" s="104"/>
      <c r="Z259" s="82">
        <f>COUNTIF(D248:D275,"PH")</f>
        <v>0</v>
      </c>
      <c r="AA259" s="136"/>
      <c r="AB259" s="136"/>
      <c r="AC259" s="136"/>
      <c r="AD259" s="136"/>
      <c r="AE259" s="136"/>
    </row>
    <row r="260" spans="1:31" s="1" customFormat="1" x14ac:dyDescent="0.35">
      <c r="A260" s="54">
        <v>45549</v>
      </c>
      <c r="B260" s="49" t="s">
        <v>33</v>
      </c>
      <c r="C260" s="9" t="s">
        <v>23</v>
      </c>
      <c r="D260" s="168"/>
      <c r="E260" s="28"/>
      <c r="F260" s="153"/>
      <c r="G260" s="30" t="s">
        <v>24</v>
      </c>
      <c r="H260" s="111"/>
      <c r="I260" s="143"/>
      <c r="J260" s="123"/>
      <c r="K260" s="38"/>
      <c r="L260" s="39"/>
      <c r="M260" s="84"/>
      <c r="N260" s="21"/>
      <c r="O260" s="29"/>
      <c r="P260" s="136"/>
      <c r="Q260" s="136"/>
      <c r="R260" s="234" t="s">
        <v>3</v>
      </c>
      <c r="S260" s="235"/>
      <c r="T260" s="82">
        <f>COUNTIF(E248:E275,"QCH")</f>
        <v>0</v>
      </c>
      <c r="U260" s="82">
        <f>COUNTIF(F248:F275,"QCH")</f>
        <v>0</v>
      </c>
      <c r="V260" s="82">
        <f>COUNTIF(G248:G275,"QCH")</f>
        <v>0</v>
      </c>
      <c r="W260" s="82">
        <f>COUNTIF(H248:H275,"QCH")</f>
        <v>0</v>
      </c>
      <c r="X260" s="82">
        <f>COUNTIF(I248:I275,"QCH")</f>
        <v>0</v>
      </c>
      <c r="Y260" s="104"/>
      <c r="Z260" s="82">
        <f>COUNTIF(D248:D275,"QCH")</f>
        <v>0</v>
      </c>
      <c r="AA260" s="136"/>
      <c r="AB260" s="136"/>
      <c r="AC260" s="136"/>
      <c r="AD260" s="136"/>
      <c r="AE260" s="136"/>
    </row>
    <row r="261" spans="1:31" s="1" customFormat="1" x14ac:dyDescent="0.35">
      <c r="A261" s="55">
        <v>45550</v>
      </c>
      <c r="B261" s="51" t="s">
        <v>35</v>
      </c>
      <c r="C261" s="14" t="s">
        <v>23</v>
      </c>
      <c r="D261" s="169"/>
      <c r="E261" s="32"/>
      <c r="F261" s="154"/>
      <c r="G261" s="34" t="s">
        <v>24</v>
      </c>
      <c r="H261" s="113"/>
      <c r="I261" s="162"/>
      <c r="J261" s="124"/>
      <c r="K261" s="40"/>
      <c r="L261" s="41"/>
      <c r="M261" s="85"/>
      <c r="N261" s="21"/>
      <c r="O261" s="33"/>
      <c r="P261" s="136"/>
      <c r="Q261" s="136"/>
      <c r="R261" s="234" t="s">
        <v>17</v>
      </c>
      <c r="S261" s="235"/>
      <c r="T261" s="82">
        <f>COUNTIF(E248:E275,"PH 1st")</f>
        <v>0</v>
      </c>
      <c r="U261" s="82">
        <f>COUNTIF(F248:F275,"PH 1st")</f>
        <v>0</v>
      </c>
      <c r="V261" s="82">
        <f>COUNTIF(G248:G275,"PH 1st")</f>
        <v>0</v>
      </c>
      <c r="W261" s="82">
        <f>COUNTIF(H248:H275,"PH 1st")</f>
        <v>0</v>
      </c>
      <c r="X261" s="82">
        <f>COUNTIF(I248:I275,"PH 1st")</f>
        <v>0</v>
      </c>
      <c r="Y261" s="104"/>
      <c r="Z261" s="82">
        <f>COUNTIF(D248:D275,"PH 1st")</f>
        <v>0</v>
      </c>
      <c r="AA261" s="136"/>
      <c r="AB261" s="136"/>
      <c r="AC261" s="136"/>
      <c r="AD261" s="136"/>
      <c r="AE261" s="136"/>
    </row>
    <row r="262" spans="1:31" s="1" customFormat="1" x14ac:dyDescent="0.35">
      <c r="A262" s="175">
        <v>45551</v>
      </c>
      <c r="B262" s="45" t="s">
        <v>15</v>
      </c>
      <c r="C262" s="11" t="s">
        <v>23</v>
      </c>
      <c r="D262" s="269" t="s">
        <v>128</v>
      </c>
      <c r="E262" s="24"/>
      <c r="F262" s="156"/>
      <c r="G262" s="26"/>
      <c r="H262" s="112" t="s">
        <v>32</v>
      </c>
      <c r="I262" s="143"/>
      <c r="J262" s="118">
        <v>3</v>
      </c>
      <c r="K262" s="36"/>
      <c r="L262" s="37"/>
      <c r="M262" s="83"/>
      <c r="N262" s="21"/>
      <c r="O262" s="25"/>
      <c r="P262" s="136"/>
      <c r="Q262" s="136"/>
      <c r="R262" s="236" t="s">
        <v>40</v>
      </c>
      <c r="S262" s="237"/>
      <c r="T262" s="100">
        <f>COUNTIFS(K248:K251,"Lister")+COUNTIFS(K255:K258,"Lister")+COUNTIFS(K262:K265,"Lister")+COUNTIFS(K269:K272,"Lister")</f>
        <v>0</v>
      </c>
      <c r="U262" s="100">
        <f>+COUNTIFS(K248:K251,"Prager")+COUNTIFS(K255:K258,"Prager")+COUNTIFS(K262:K265,"Prager")+COUNTIFS(K269:K272,"Prager")</f>
        <v>0</v>
      </c>
      <c r="V262" s="100">
        <f>COUNTIFS(K248:K251,"Stanley")+COUNTIFS(K255:K258,"Stanley")+COUNTIFS(K262:K265,"Stanley")+COUNTIFS(K269:K272,"Stanley")</f>
        <v>0</v>
      </c>
      <c r="W262" s="100">
        <f>COUNTIFS(K248:K251,"Farrell")+COUNTIFS(K255:K258,"Farrell")+COUNTIFS(K262:K265,"Farrell")+COUNTIFS(K269:K272,"Farrell")</f>
        <v>0</v>
      </c>
      <c r="X262" s="100">
        <f>COUNTIFS(K248:K251,"McSharry")+COUNTIFS(K255:K258,"McSHarry")+COUNTIFS(K262:K265,"McSharry")+COUNTIFS(K269:K272,"McSharry")</f>
        <v>0</v>
      </c>
      <c r="Y262" s="104"/>
      <c r="Z262" s="192">
        <f>COUNTIFS(K248:K251,"O'Donoghue")+COUNTIFS(K255:K258,"O'Donoghue")+COUNTIFS(K262:K265,"O'Donoghue")+COUNTIFS(K269:K272,"O'Donoghue")</f>
        <v>0</v>
      </c>
      <c r="AA262" s="136"/>
      <c r="AB262" s="136"/>
      <c r="AC262" s="136"/>
      <c r="AD262" s="136"/>
      <c r="AE262" s="136"/>
    </row>
    <row r="263" spans="1:31" s="1" customFormat="1" x14ac:dyDescent="0.35">
      <c r="A263" s="54">
        <v>45552</v>
      </c>
      <c r="B263" s="46" t="s">
        <v>41</v>
      </c>
      <c r="C263" s="9" t="s">
        <v>23</v>
      </c>
      <c r="D263" s="23" t="s">
        <v>128</v>
      </c>
      <c r="E263" s="28"/>
      <c r="F263" s="157"/>
      <c r="G263" s="30"/>
      <c r="H263" s="112" t="s">
        <v>32</v>
      </c>
      <c r="I263" s="143"/>
      <c r="J263" s="119"/>
      <c r="K263" s="38"/>
      <c r="L263" s="39"/>
      <c r="M263" s="84"/>
      <c r="N263" s="21"/>
      <c r="O263" s="29"/>
      <c r="P263" s="136"/>
      <c r="Q263" s="136"/>
      <c r="R263" s="236" t="s">
        <v>42</v>
      </c>
      <c r="S263" s="237"/>
      <c r="T263" s="100">
        <f>COUNTIFS(K252:K254,"Lister")+COUNTIFS(K259:K261,"Lister")+COUNTIFS(K266:K268,"Lister")+COUNTIFS(K273:K275,"Lister")</f>
        <v>0</v>
      </c>
      <c r="U263" s="100">
        <f>+COUNTIFS(K259:K261,"Prager")+COUNTIFS(K252:K254,"Prager")+COUNTIFS(K266:K268,"Prager")+COUNTIFS(K273:K275,"Prager")</f>
        <v>0</v>
      </c>
      <c r="V263" s="100">
        <f>COUNTIFS(K252:K254,"Stanley")+COUNTIFS(K259:K261,"Stanley")+COUNTIFS(K266:K268,"Stanley")+COUNTIFS(K273:K275,"Stanley")</f>
        <v>0</v>
      </c>
      <c r="W263" s="100">
        <f>COUNTIFS(K252:K254,"Farrell")+COUNTIFS(K259:K261,"Farrell")+COUNTIFS(K266:K268,"Farrell")+COUNTIFS(K273:K275,"Farrell")</f>
        <v>0</v>
      </c>
      <c r="X263" s="100">
        <f>COUNTIFS(K252:K254,"McSharry")+COUNTIFS(K259:K261,"McSharry")+COUNTIFS(K266:K268,"McSharry")+COUNTIFS(K273:K275,"McSharry")</f>
        <v>0</v>
      </c>
      <c r="Y263" s="104"/>
      <c r="Z263" s="100">
        <f>COUNTIFS(K252:K254,"O'Donoghue")+COUNTIFS(K259:K261,"O'Donoghue")+COUNTIFS(K266:K268,"O'Donoghue")+COUNTIFS(K273:K275,"O'Donoghue")</f>
        <v>0</v>
      </c>
      <c r="AA263" s="136"/>
      <c r="AB263" s="136"/>
      <c r="AC263" s="136"/>
      <c r="AD263" s="136"/>
      <c r="AE263" s="136"/>
    </row>
    <row r="264" spans="1:31" s="1" customFormat="1" x14ac:dyDescent="0.35">
      <c r="A264" s="54">
        <v>45553</v>
      </c>
      <c r="B264" s="46" t="s">
        <v>29</v>
      </c>
      <c r="C264" s="9" t="s">
        <v>23</v>
      </c>
      <c r="D264" s="23" t="s">
        <v>128</v>
      </c>
      <c r="E264" s="28" t="s">
        <v>130</v>
      </c>
      <c r="F264" s="157"/>
      <c r="G264" s="30"/>
      <c r="H264" s="112" t="s">
        <v>32</v>
      </c>
      <c r="I264" s="143"/>
      <c r="J264" s="119"/>
      <c r="K264" s="38"/>
      <c r="L264" s="39"/>
      <c r="M264" s="84"/>
      <c r="N264" s="21"/>
      <c r="O264" s="29" t="s">
        <v>60</v>
      </c>
      <c r="P264" s="136"/>
      <c r="Q264" s="136"/>
      <c r="R264" s="238" t="s">
        <v>43</v>
      </c>
      <c r="S264" s="239"/>
      <c r="T264" s="101">
        <f>COUNTIFS(M248:M251,"Lister")+COUNTIFS(M255:M258,"Lister")+COUNTIFS(M262:M265,"Lister")+COUNTIFS(M269:M272,"Lister")</f>
        <v>0</v>
      </c>
      <c r="U264" s="101">
        <f>COUNTIFS(M248:M251,"Prager")+COUNTIFS(M255:M258,"Prager")+COUNTIFS(M262:M265,"Prager")+COUNTIFS(M269:M272,"Prager")</f>
        <v>0</v>
      </c>
      <c r="V264" s="101">
        <f>COUNTIFS(M248:M251,"Stanley")+COUNTIFS(M255:M258,"Stanley")+COUNTIFS(M262:M265,"Stanley")+COUNTIFS(M269:M272,"Stanley")</f>
        <v>0</v>
      </c>
      <c r="W264" s="101">
        <f>COUNTIFS(M248:M251,"Farrell")+COUNTIFS(M255:M258,"Farrell")+COUNTIFS(M262:M265,"Farrell")+COUNTIFS(M269:M272,"Farrell")</f>
        <v>0</v>
      </c>
      <c r="X264" s="101">
        <f>COUNTIFS(M248:M251,"McSharry")+COUNTIFS(M255:M258,"McSharry")+COUNTIFS(M262:M265,"McSharry")+COUNTIFS(M269:M272,"McSharry")</f>
        <v>0</v>
      </c>
      <c r="Y264" s="104"/>
      <c r="Z264" s="101"/>
      <c r="AA264" s="136"/>
      <c r="AB264" s="136"/>
      <c r="AC264" s="136"/>
      <c r="AD264" s="136"/>
      <c r="AE264" s="136"/>
    </row>
    <row r="265" spans="1:31" s="1" customFormat="1" x14ac:dyDescent="0.35">
      <c r="A265" s="54">
        <v>45554</v>
      </c>
      <c r="B265" s="46" t="s">
        <v>44</v>
      </c>
      <c r="C265" s="9" t="s">
        <v>23</v>
      </c>
      <c r="D265" s="23" t="s">
        <v>128</v>
      </c>
      <c r="E265" s="28"/>
      <c r="F265" s="157"/>
      <c r="G265" s="30"/>
      <c r="H265" s="112" t="s">
        <v>32</v>
      </c>
      <c r="I265" s="143"/>
      <c r="J265" s="119"/>
      <c r="K265" s="38"/>
      <c r="L265" s="39"/>
      <c r="M265" s="84"/>
      <c r="N265" s="21"/>
      <c r="O265" s="29" t="s">
        <v>60</v>
      </c>
      <c r="P265" s="136"/>
      <c r="Q265" s="136"/>
      <c r="R265" s="238" t="s">
        <v>45</v>
      </c>
      <c r="S265" s="239"/>
      <c r="T265" s="101">
        <f>COUNTIFS(M252:M254,"Lister")+COUNTIFS(M259:M261,"Lister")+COUNTIFS(M266:M268,"Lister")+COUNTIFS(M273:M275,"Lister")</f>
        <v>0</v>
      </c>
      <c r="U265" s="101">
        <f>COUNTIFS(M252:M254,"Prager")+COUNTIFS(M259:M261,"Prager")+COUNTIFS(M266:M268,"Prager")+COUNTIFS(M273:M275,"Prager")</f>
        <v>0</v>
      </c>
      <c r="V265" s="101">
        <f>COUNTIFS(M252:M254,"Stanley")+COUNTIFS(M259:M261,"Stanley")+COUNTIFS(M266:M268,"Stanley")+COUNTIFS(M273:M275,"Stanley")</f>
        <v>0</v>
      </c>
      <c r="W265" s="101">
        <f>COUNTIFS(M252:M254,"Farrell")+COUNTIFS(M259:M261,"Farrell")+COUNTIFS(M266:M268,"Farrell")+COUNTIFS(M273:M275,"Farrell")</f>
        <v>0</v>
      </c>
      <c r="X265" s="101">
        <f>COUNTIFS(M252:M254,"McSharry")+COUNTIFS(M259:M261,"McSharry")+COUNTIFS(M266:M268,"McSharry")+COUNTIFS(M273:M275,"McSharry")</f>
        <v>0</v>
      </c>
      <c r="Y265" s="104"/>
      <c r="Z265" s="101"/>
      <c r="AA265" s="136"/>
      <c r="AB265" s="136"/>
      <c r="AC265" s="136"/>
      <c r="AD265" s="136"/>
      <c r="AE265" s="136"/>
    </row>
    <row r="266" spans="1:31" s="1" customFormat="1" x14ac:dyDescent="0.35">
      <c r="A266" s="54">
        <v>45555</v>
      </c>
      <c r="B266" s="46" t="s">
        <v>31</v>
      </c>
      <c r="C266" s="9" t="s">
        <v>23</v>
      </c>
      <c r="D266" s="23" t="s">
        <v>24</v>
      </c>
      <c r="E266" s="28"/>
      <c r="F266" s="157"/>
      <c r="G266" s="30"/>
      <c r="H266" s="112" t="s">
        <v>32</v>
      </c>
      <c r="I266" s="143"/>
      <c r="J266" s="119"/>
      <c r="K266" s="38"/>
      <c r="L266" s="39"/>
      <c r="M266" s="84"/>
      <c r="N266" s="21"/>
      <c r="O266" s="29"/>
      <c r="P266" s="136"/>
      <c r="Q266" s="136"/>
      <c r="R266" s="240" t="s">
        <v>46</v>
      </c>
      <c r="S266" s="241"/>
      <c r="T266" s="102">
        <f>COUNTIFS(M252:M254,"Lister(day)")+COUNTIFS(M259:M261,"Lister(day)")+COUNTIFS(M266:M268,"Lister(day)")+COUNTIFS(M273:M275,"Lister(day)")</f>
        <v>0</v>
      </c>
      <c r="U266" s="102">
        <f>COUNTIFS(M252:M254,"Prager(day)")+COUNTIFS(M259:M261,"Prager(day)")+COUNTIFS(M266:M268,"Prager(day)")+COUNTIFS(M273:M275,"Prager(day)")</f>
        <v>0</v>
      </c>
      <c r="V266" s="102">
        <f>COUNTIFS(M252:M254,"Stanley(day)")+COUNTIFS(M259:M261,"Stanley(day)")+COUNTIFS(M266:M268,"Stanley(day)")+COUNTIFS(M273:M275,"Stanley(day)")</f>
        <v>0</v>
      </c>
      <c r="W266" s="102">
        <f>COUNTIFS(M252:M254,"Farrell(day)")+COUNTIFS(M259:M261,"Farrell(day)")+COUNTIFS(M266:M268,"Farrell(day)")+COUNTIFS(M273:M275,"Farrell(day)")</f>
        <v>0</v>
      </c>
      <c r="X266" s="102">
        <f>COUNTIFS(M252:M254,"McSharry(day)")+COUNTIFS(M259:M261,"McSharry(day)")+COUNTIFS(M266:M268,"McSharry(day)")+COUNTIFS(M273:M275,"McSharry(day)")</f>
        <v>0</v>
      </c>
      <c r="Y266" s="104"/>
      <c r="Z266" s="102"/>
      <c r="AA266" s="136"/>
      <c r="AB266" s="136"/>
      <c r="AC266" s="136"/>
      <c r="AD266" s="136"/>
      <c r="AE266" s="136"/>
    </row>
    <row r="267" spans="1:31" s="1" customFormat="1" x14ac:dyDescent="0.35">
      <c r="A267" s="54">
        <v>45556</v>
      </c>
      <c r="B267" s="46" t="s">
        <v>33</v>
      </c>
      <c r="C267" s="9" t="s">
        <v>23</v>
      </c>
      <c r="D267" s="27" t="s">
        <v>24</v>
      </c>
      <c r="E267" s="28"/>
      <c r="F267" s="157"/>
      <c r="G267" s="30"/>
      <c r="H267" s="111"/>
      <c r="I267" s="143"/>
      <c r="J267" s="119"/>
      <c r="K267" s="38"/>
      <c r="L267" s="39"/>
      <c r="M267" s="84"/>
      <c r="N267" s="21"/>
      <c r="O267" s="29"/>
      <c r="P267" s="136"/>
      <c r="Q267" s="136"/>
      <c r="R267" s="226" t="s">
        <v>47</v>
      </c>
      <c r="S267" s="227"/>
      <c r="T267" s="103">
        <f>SUM(T262:T263)</f>
        <v>0</v>
      </c>
      <c r="U267" s="103">
        <f>SUM(U262:U263)</f>
        <v>0</v>
      </c>
      <c r="V267" s="103">
        <f>SUM(V262:V263)</f>
        <v>0</v>
      </c>
      <c r="W267" s="103">
        <f>SUM(W262:W263)</f>
        <v>0</v>
      </c>
      <c r="X267" s="103">
        <f>SUM(X262:X263)</f>
        <v>0</v>
      </c>
      <c r="Y267" s="105"/>
      <c r="Z267" s="103">
        <f>SUM(Z262:Z263)</f>
        <v>0</v>
      </c>
      <c r="AA267" s="136"/>
      <c r="AB267" s="136"/>
      <c r="AC267" s="136"/>
      <c r="AD267" s="136"/>
      <c r="AE267" s="136"/>
    </row>
    <row r="268" spans="1:31" s="1" customFormat="1" x14ac:dyDescent="0.35">
      <c r="A268" s="55">
        <v>45557</v>
      </c>
      <c r="B268" s="47" t="s">
        <v>35</v>
      </c>
      <c r="C268" s="14" t="s">
        <v>23</v>
      </c>
      <c r="D268" s="31" t="s">
        <v>24</v>
      </c>
      <c r="E268" s="32"/>
      <c r="F268" s="158"/>
      <c r="G268" s="34"/>
      <c r="H268" s="113"/>
      <c r="I268" s="162"/>
      <c r="J268" s="120"/>
      <c r="K268" s="40"/>
      <c r="L268" s="41"/>
      <c r="M268" s="85"/>
      <c r="N268" s="21"/>
      <c r="O268" s="33"/>
      <c r="P268" s="136"/>
      <c r="Q268" s="136"/>
      <c r="R268" s="222" t="s">
        <v>48</v>
      </c>
      <c r="S268" s="223"/>
      <c r="T268" s="128">
        <f>SUM(T264:T266)</f>
        <v>0</v>
      </c>
      <c r="U268" s="128">
        <f>SUM(U264:U266)</f>
        <v>0</v>
      </c>
      <c r="V268" s="128">
        <f>SUM(V264:V266)</f>
        <v>0</v>
      </c>
      <c r="W268" s="128">
        <f>SUM(W264:W266)</f>
        <v>0</v>
      </c>
      <c r="X268" s="128">
        <f>SUM(X264:X266)</f>
        <v>0</v>
      </c>
      <c r="Y268" s="129"/>
      <c r="Z268" s="128">
        <f>SUM(Z264:Z266)</f>
        <v>0</v>
      </c>
      <c r="AA268" s="136"/>
      <c r="AB268" s="136"/>
      <c r="AC268" s="136"/>
      <c r="AD268" s="136"/>
      <c r="AE268" s="136"/>
    </row>
    <row r="269" spans="1:31" s="1" customFormat="1" x14ac:dyDescent="0.35">
      <c r="A269" s="53">
        <v>45558</v>
      </c>
      <c r="B269" s="45" t="s">
        <v>15</v>
      </c>
      <c r="C269" s="11" t="s">
        <v>23</v>
      </c>
      <c r="D269" s="167"/>
      <c r="E269" s="24"/>
      <c r="F269" s="152"/>
      <c r="G269" s="26" t="s">
        <v>32</v>
      </c>
      <c r="H269" s="159"/>
      <c r="I269" s="163"/>
      <c r="J269" s="118">
        <v>4</v>
      </c>
      <c r="K269" s="36"/>
      <c r="L269" s="37"/>
      <c r="M269" s="83"/>
      <c r="N269" s="21"/>
      <c r="O269" s="25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  <c r="AE269" s="136"/>
    </row>
    <row r="270" spans="1:31" s="1" customFormat="1" x14ac:dyDescent="0.35">
      <c r="A270" s="54">
        <v>45559</v>
      </c>
      <c r="B270" s="46" t="s">
        <v>41</v>
      </c>
      <c r="C270" s="9" t="s">
        <v>23</v>
      </c>
      <c r="D270" s="167"/>
      <c r="E270" s="28"/>
      <c r="F270" s="153" t="s">
        <v>135</v>
      </c>
      <c r="G270" s="26" t="s">
        <v>32</v>
      </c>
      <c r="H270" s="160"/>
      <c r="I270" s="164"/>
      <c r="J270" s="119"/>
      <c r="K270" s="38"/>
      <c r="L270" s="39"/>
      <c r="M270" s="84"/>
      <c r="N270" s="21"/>
      <c r="O270" s="29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  <c r="AE270" s="136"/>
    </row>
    <row r="271" spans="1:31" s="1" customFormat="1" x14ac:dyDescent="0.35">
      <c r="A271" s="54">
        <v>45560</v>
      </c>
      <c r="B271" s="46" t="s">
        <v>29</v>
      </c>
      <c r="C271" s="9" t="s">
        <v>23</v>
      </c>
      <c r="D271" s="168"/>
      <c r="E271" s="28"/>
      <c r="F271" s="153"/>
      <c r="G271" s="26" t="s">
        <v>32</v>
      </c>
      <c r="H271" s="160"/>
      <c r="I271" s="164"/>
      <c r="J271" s="119"/>
      <c r="K271" s="38"/>
      <c r="L271" s="39"/>
      <c r="M271" s="84"/>
      <c r="N271" s="21"/>
      <c r="O271" s="29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  <c r="AE271" s="136"/>
    </row>
    <row r="272" spans="1:31" s="1" customFormat="1" x14ac:dyDescent="0.35">
      <c r="A272" s="54">
        <v>45561</v>
      </c>
      <c r="B272" s="46" t="s">
        <v>44</v>
      </c>
      <c r="C272" s="9" t="s">
        <v>23</v>
      </c>
      <c r="D272" s="168"/>
      <c r="E272" s="28"/>
      <c r="F272" s="153"/>
      <c r="G272" s="26" t="s">
        <v>32</v>
      </c>
      <c r="H272" s="160"/>
      <c r="I272" s="164"/>
      <c r="J272" s="119"/>
      <c r="K272" s="38"/>
      <c r="L272" s="39"/>
      <c r="M272" s="84"/>
      <c r="N272" s="21"/>
      <c r="O272" s="29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  <c r="AE272" s="136"/>
    </row>
    <row r="273" spans="1:31" s="1" customFormat="1" x14ac:dyDescent="0.35">
      <c r="A273" s="54">
        <v>45562</v>
      </c>
      <c r="B273" s="46" t="s">
        <v>31</v>
      </c>
      <c r="C273" s="9" t="s">
        <v>23</v>
      </c>
      <c r="D273" s="168"/>
      <c r="E273" s="28"/>
      <c r="F273" s="153"/>
      <c r="G273" s="26" t="s">
        <v>32</v>
      </c>
      <c r="H273" s="160"/>
      <c r="I273" s="164" t="s">
        <v>24</v>
      </c>
      <c r="J273" s="119"/>
      <c r="K273" s="38"/>
      <c r="L273" s="39"/>
      <c r="M273" s="84"/>
      <c r="N273" s="21"/>
      <c r="O273" s="29" t="s">
        <v>60</v>
      </c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  <c r="AE273" s="136"/>
    </row>
    <row r="274" spans="1:31" s="1" customFormat="1" x14ac:dyDescent="0.35">
      <c r="A274" s="54">
        <v>45563</v>
      </c>
      <c r="B274" s="46" t="s">
        <v>33</v>
      </c>
      <c r="C274" s="9" t="s">
        <v>23</v>
      </c>
      <c r="D274" s="168"/>
      <c r="E274" s="28"/>
      <c r="F274" s="153"/>
      <c r="G274" s="30"/>
      <c r="H274" s="160"/>
      <c r="I274" s="164" t="s">
        <v>24</v>
      </c>
      <c r="J274" s="119"/>
      <c r="K274" s="38"/>
      <c r="L274" s="39"/>
      <c r="M274" s="84"/>
      <c r="N274" s="21"/>
      <c r="O274" s="29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  <c r="AE274" s="136"/>
    </row>
    <row r="275" spans="1:31" s="1" customFormat="1" x14ac:dyDescent="0.35">
      <c r="A275" s="55">
        <v>45564</v>
      </c>
      <c r="B275" s="47" t="s">
        <v>35</v>
      </c>
      <c r="C275" s="14" t="s">
        <v>23</v>
      </c>
      <c r="D275" s="169"/>
      <c r="E275" s="28"/>
      <c r="F275" s="154"/>
      <c r="G275" s="34"/>
      <c r="H275" s="161"/>
      <c r="I275" s="165" t="s">
        <v>24</v>
      </c>
      <c r="J275" s="120"/>
      <c r="K275" s="40"/>
      <c r="L275" s="41"/>
      <c r="M275" s="85"/>
      <c r="N275" s="21"/>
      <c r="O275" s="33"/>
      <c r="P275" s="136"/>
      <c r="Q275" s="136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6"/>
      <c r="AB275" s="136"/>
      <c r="AC275" s="136"/>
      <c r="AD275" s="136"/>
      <c r="AE275" s="136"/>
    </row>
    <row r="276" spans="1:31" s="1" customFormat="1" x14ac:dyDescent="0.35">
      <c r="A276" s="175">
        <v>45565</v>
      </c>
      <c r="B276" s="48" t="s">
        <v>15</v>
      </c>
      <c r="C276" s="20"/>
      <c r="D276" s="167"/>
      <c r="E276" s="28"/>
      <c r="F276" s="152"/>
      <c r="G276" s="26"/>
      <c r="H276" s="159"/>
      <c r="I276" s="163"/>
      <c r="J276" s="122">
        <v>1</v>
      </c>
      <c r="K276" s="36"/>
      <c r="L276" s="37"/>
      <c r="M276" s="83"/>
      <c r="N276" s="21"/>
      <c r="O276" s="25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</row>
    <row r="277" spans="1:31" s="1" customFormat="1" x14ac:dyDescent="0.35">
      <c r="A277" s="54">
        <v>45566</v>
      </c>
      <c r="B277" s="49" t="s">
        <v>41</v>
      </c>
      <c r="C277" s="6"/>
      <c r="D277" s="168"/>
      <c r="E277" s="28"/>
      <c r="F277" s="153"/>
      <c r="G277" s="30"/>
      <c r="H277" s="160"/>
      <c r="I277" s="164"/>
      <c r="J277" s="123"/>
      <c r="K277" s="38"/>
      <c r="L277" s="39"/>
      <c r="M277" s="84"/>
      <c r="N277" s="21"/>
      <c r="O277" s="2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</row>
    <row r="278" spans="1:31" s="1" customFormat="1" x14ac:dyDescent="0.35">
      <c r="A278" s="54">
        <v>45567</v>
      </c>
      <c r="B278" s="49" t="s">
        <v>29</v>
      </c>
      <c r="C278" s="6"/>
      <c r="D278" s="167"/>
      <c r="E278" s="28"/>
      <c r="F278" s="153"/>
      <c r="G278" s="30"/>
      <c r="H278" s="160"/>
      <c r="I278" s="164"/>
      <c r="J278" s="123"/>
      <c r="K278" s="38"/>
      <c r="L278" s="39"/>
      <c r="M278" s="84"/>
      <c r="N278" s="21"/>
      <c r="O278" s="2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</row>
    <row r="279" spans="1:31" s="1" customFormat="1" x14ac:dyDescent="0.35">
      <c r="A279" s="54">
        <v>45568</v>
      </c>
      <c r="B279" s="50" t="s">
        <v>44</v>
      </c>
      <c r="C279" s="6"/>
      <c r="D279" s="167"/>
      <c r="E279" s="28"/>
      <c r="F279" s="153"/>
      <c r="G279" s="30"/>
      <c r="H279" s="160"/>
      <c r="I279" s="164"/>
      <c r="J279" s="123"/>
      <c r="K279" s="38"/>
      <c r="L279" s="39"/>
      <c r="M279" s="84"/>
      <c r="N279" s="21"/>
      <c r="O279" s="2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</row>
    <row r="280" spans="1:31" s="1" customFormat="1" x14ac:dyDescent="0.35">
      <c r="A280" s="54">
        <v>45569</v>
      </c>
      <c r="B280" s="49" t="s">
        <v>31</v>
      </c>
      <c r="C280" s="6"/>
      <c r="D280" s="168"/>
      <c r="E280" s="28"/>
      <c r="F280" s="153"/>
      <c r="G280" s="30" t="s">
        <v>24</v>
      </c>
      <c r="H280" s="160"/>
      <c r="I280" s="164"/>
      <c r="J280" s="123"/>
      <c r="K280" s="38"/>
      <c r="L280" s="39"/>
      <c r="M280" s="84"/>
      <c r="N280" s="21"/>
      <c r="O280" s="29" t="s">
        <v>53</v>
      </c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</row>
    <row r="281" spans="1:31" s="1" customFormat="1" x14ac:dyDescent="0.35">
      <c r="A281" s="54">
        <v>45570</v>
      </c>
      <c r="B281" s="49" t="s">
        <v>33</v>
      </c>
      <c r="C281" s="6" t="s">
        <v>142</v>
      </c>
      <c r="D281" s="168"/>
      <c r="E281" s="28" t="s">
        <v>32</v>
      </c>
      <c r="F281" s="153"/>
      <c r="G281" s="30" t="s">
        <v>24</v>
      </c>
      <c r="H281" s="160"/>
      <c r="I281" s="164"/>
      <c r="J281" s="123"/>
      <c r="K281" s="38"/>
      <c r="L281" s="39"/>
      <c r="M281" s="84"/>
      <c r="N281" s="21"/>
      <c r="O281" s="29" t="s">
        <v>53</v>
      </c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</row>
    <row r="282" spans="1:31" s="1" customFormat="1" x14ac:dyDescent="0.35">
      <c r="A282" s="55">
        <v>45571</v>
      </c>
      <c r="B282" s="51" t="s">
        <v>35</v>
      </c>
      <c r="C282" s="7" t="s">
        <v>142</v>
      </c>
      <c r="D282" s="169"/>
      <c r="E282" s="28" t="s">
        <v>32</v>
      </c>
      <c r="F282" s="154"/>
      <c r="G282" s="34" t="s">
        <v>24</v>
      </c>
      <c r="H282" s="161"/>
      <c r="I282" s="165"/>
      <c r="J282" s="124"/>
      <c r="K282" s="40"/>
      <c r="L282" s="41"/>
      <c r="M282" s="85"/>
      <c r="N282" s="21"/>
      <c r="O282" s="33" t="s">
        <v>53</v>
      </c>
      <c r="P282" s="139"/>
      <c r="Q282" s="139"/>
      <c r="R282" s="140"/>
      <c r="S282" s="140"/>
      <c r="T282" s="140"/>
      <c r="U282" s="140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</row>
    <row r="283" spans="1:31" s="1" customFormat="1" x14ac:dyDescent="0.35">
      <c r="A283" s="53">
        <v>45572</v>
      </c>
      <c r="B283" s="48" t="s">
        <v>15</v>
      </c>
      <c r="C283" s="13" t="s">
        <v>16</v>
      </c>
      <c r="D283" s="167"/>
      <c r="E283" s="28" t="s">
        <v>32</v>
      </c>
      <c r="F283" s="152"/>
      <c r="G283" s="26"/>
      <c r="H283" s="112"/>
      <c r="I283" s="143"/>
      <c r="J283" s="122">
        <v>2</v>
      </c>
      <c r="K283" s="36"/>
      <c r="L283" s="37"/>
      <c r="M283" s="83"/>
      <c r="N283" s="21"/>
      <c r="O283" s="25" t="s">
        <v>53</v>
      </c>
      <c r="P283" s="139"/>
      <c r="Q283" s="139"/>
      <c r="R283" s="242" t="s">
        <v>98</v>
      </c>
      <c r="S283" s="243"/>
      <c r="T283" s="243"/>
      <c r="U283" s="244"/>
      <c r="V283" s="140"/>
      <c r="W283" s="140"/>
      <c r="X283" s="140"/>
      <c r="Y283" s="140"/>
      <c r="Z283" s="140"/>
      <c r="AA283" s="139"/>
      <c r="AB283" s="139"/>
      <c r="AC283" s="139"/>
      <c r="AD283" s="139"/>
      <c r="AE283" s="139"/>
    </row>
    <row r="284" spans="1:31" s="1" customFormat="1" x14ac:dyDescent="0.35">
      <c r="A284" s="54">
        <v>45573</v>
      </c>
      <c r="B284" s="49" t="s">
        <v>41</v>
      </c>
      <c r="C284" s="6" t="s">
        <v>142</v>
      </c>
      <c r="D284" s="167"/>
      <c r="E284" s="28" t="s">
        <v>32</v>
      </c>
      <c r="F284" s="153"/>
      <c r="G284" s="30"/>
      <c r="H284" s="111"/>
      <c r="I284" s="143"/>
      <c r="J284" s="123"/>
      <c r="K284" s="38"/>
      <c r="L284" s="39"/>
      <c r="M284" s="84"/>
      <c r="N284" s="21"/>
      <c r="O284" s="29" t="s">
        <v>55</v>
      </c>
      <c r="P284" s="139"/>
      <c r="Q284" s="139"/>
      <c r="R284" s="245" t="s">
        <v>27</v>
      </c>
      <c r="S284" s="246"/>
      <c r="T284" s="78" t="s">
        <v>5</v>
      </c>
      <c r="U284" s="78" t="s">
        <v>6</v>
      </c>
      <c r="V284" s="133" t="s">
        <v>7</v>
      </c>
      <c r="W284" s="135" t="s">
        <v>8</v>
      </c>
      <c r="X284" s="133" t="s">
        <v>9</v>
      </c>
      <c r="Y284" s="132"/>
      <c r="Z284" s="133" t="s">
        <v>36</v>
      </c>
      <c r="AA284" s="139"/>
      <c r="AB284" s="139"/>
      <c r="AC284" s="139"/>
      <c r="AD284" s="139"/>
      <c r="AE284" s="139"/>
    </row>
    <row r="285" spans="1:31" s="1" customFormat="1" x14ac:dyDescent="0.35">
      <c r="A285" s="54">
        <v>45574</v>
      </c>
      <c r="B285" s="49" t="s">
        <v>29</v>
      </c>
      <c r="C285" s="6" t="s">
        <v>142</v>
      </c>
      <c r="D285" s="168"/>
      <c r="E285" s="28" t="s">
        <v>32</v>
      </c>
      <c r="F285" s="153"/>
      <c r="G285" s="30"/>
      <c r="H285" s="111"/>
      <c r="I285" s="143"/>
      <c r="J285" s="123"/>
      <c r="K285" s="38"/>
      <c r="L285" s="39"/>
      <c r="M285" s="84"/>
      <c r="N285" s="21"/>
      <c r="O285" s="29" t="s">
        <v>55</v>
      </c>
      <c r="P285" s="139"/>
      <c r="Q285" s="139"/>
      <c r="R285" s="247" t="s">
        <v>12</v>
      </c>
      <c r="S285" s="248"/>
      <c r="T285" s="81">
        <f>COUNTIF(E276:E303,"Support")</f>
        <v>0</v>
      </c>
      <c r="U285" s="81">
        <f>COUNTIF(F276:F303,"Support")</f>
        <v>0</v>
      </c>
      <c r="V285" s="81">
        <f>COUNTIF(G276:G303,"Support")</f>
        <v>0</v>
      </c>
      <c r="W285" s="81">
        <f>COUNTIF(H276:H303,"Support")</f>
        <v>0</v>
      </c>
      <c r="X285" s="81">
        <f>COUNTIF(I276:I303,"Support")</f>
        <v>0</v>
      </c>
      <c r="Y285" s="104"/>
      <c r="Z285" s="81">
        <f>COUNTIF(D276:D303,"Support")</f>
        <v>0</v>
      </c>
      <c r="AA285" s="139"/>
      <c r="AB285" s="139"/>
      <c r="AC285" s="139"/>
      <c r="AD285" s="139"/>
      <c r="AE285" s="139"/>
    </row>
    <row r="286" spans="1:31" s="1" customFormat="1" x14ac:dyDescent="0.35">
      <c r="A286" s="54">
        <v>45575</v>
      </c>
      <c r="B286" s="49" t="s">
        <v>44</v>
      </c>
      <c r="C286" s="6"/>
      <c r="D286" s="168"/>
      <c r="E286" s="28" t="s">
        <v>32</v>
      </c>
      <c r="F286" s="153"/>
      <c r="G286" s="30"/>
      <c r="H286" s="111"/>
      <c r="I286" s="143"/>
      <c r="J286" s="123"/>
      <c r="K286" s="38"/>
      <c r="L286" s="39"/>
      <c r="M286" s="84"/>
      <c r="N286" s="21"/>
      <c r="O286" s="29" t="s">
        <v>55</v>
      </c>
      <c r="P286" s="139"/>
      <c r="Q286" s="139"/>
      <c r="R286" s="234" t="s">
        <v>25</v>
      </c>
      <c r="S286" s="235"/>
      <c r="T286" s="82">
        <f>COUNTIF(E276:E303,"CST")</f>
        <v>0</v>
      </c>
      <c r="U286" s="82">
        <f>COUNTIF(F276:F303,"CST")</f>
        <v>0</v>
      </c>
      <c r="V286" s="82">
        <f>COUNTIF(G276:G303,"CST")</f>
        <v>0</v>
      </c>
      <c r="W286" s="82">
        <f>COUNTIF(H276:I303,"CST")</f>
        <v>0</v>
      </c>
      <c r="X286" s="82">
        <f>COUNTIF(I276:J303,"CST")</f>
        <v>0</v>
      </c>
      <c r="Y286" s="104"/>
      <c r="Z286" s="82">
        <f>COUNTIF(D276:D303,"CST")</f>
        <v>0</v>
      </c>
      <c r="AA286" s="139"/>
      <c r="AB286" s="139"/>
      <c r="AC286" s="139"/>
      <c r="AD286" s="139"/>
      <c r="AE286" s="139"/>
    </row>
    <row r="287" spans="1:31" s="1" customFormat="1" x14ac:dyDescent="0.35">
      <c r="A287" s="54">
        <v>45576</v>
      </c>
      <c r="B287" s="49" t="s">
        <v>31</v>
      </c>
      <c r="C287" s="6"/>
      <c r="D287" s="168"/>
      <c r="E287" s="28" t="s">
        <v>32</v>
      </c>
      <c r="F287" s="153"/>
      <c r="G287" s="30"/>
      <c r="H287" s="111" t="s">
        <v>24</v>
      </c>
      <c r="I287" s="143"/>
      <c r="J287" s="123"/>
      <c r="K287" s="38"/>
      <c r="L287" s="39"/>
      <c r="M287" s="84"/>
      <c r="N287" s="21"/>
      <c r="O287" s="29"/>
      <c r="P287" s="139"/>
      <c r="Q287" s="139"/>
      <c r="R287" s="234" t="s">
        <v>19</v>
      </c>
      <c r="S287" s="235"/>
      <c r="T287" s="82">
        <f>COUNTIF(E276:E303,"PH")</f>
        <v>0</v>
      </c>
      <c r="U287" s="82">
        <f>COUNTIF(F276:F303,"PH")</f>
        <v>0</v>
      </c>
      <c r="V287" s="82">
        <f>COUNTIF(G276:G303,"PH")</f>
        <v>0</v>
      </c>
      <c r="W287" s="82">
        <f>COUNTIF(H276:H303,"PH")</f>
        <v>0</v>
      </c>
      <c r="X287" s="82">
        <f>COUNTIF(I276:I303,"PH")</f>
        <v>0</v>
      </c>
      <c r="Y287" s="104"/>
      <c r="Z287" s="82">
        <f>COUNTIF(D276:D303,"PH")</f>
        <v>0</v>
      </c>
      <c r="AA287" s="139"/>
      <c r="AB287" s="139"/>
      <c r="AC287" s="139"/>
      <c r="AD287" s="139"/>
      <c r="AE287" s="139"/>
    </row>
    <row r="288" spans="1:31" s="1" customFormat="1" x14ac:dyDescent="0.35">
      <c r="A288" s="54">
        <v>45577</v>
      </c>
      <c r="B288" s="49" t="s">
        <v>33</v>
      </c>
      <c r="C288" s="6"/>
      <c r="D288" s="168"/>
      <c r="E288" s="28" t="s">
        <v>32</v>
      </c>
      <c r="F288" s="153"/>
      <c r="G288" s="30"/>
      <c r="H288" s="111" t="s">
        <v>24</v>
      </c>
      <c r="I288" s="143"/>
      <c r="J288" s="123"/>
      <c r="K288" s="38"/>
      <c r="L288" s="39"/>
      <c r="M288" s="84"/>
      <c r="N288" s="21"/>
      <c r="O288" s="29"/>
      <c r="P288" s="139"/>
      <c r="Q288" s="139"/>
      <c r="R288" s="234" t="s">
        <v>3</v>
      </c>
      <c r="S288" s="235"/>
      <c r="T288" s="82">
        <f>COUNTIF(E276:E303,"QCH")</f>
        <v>0</v>
      </c>
      <c r="U288" s="82">
        <f>COUNTIF(F276:F303,"QCH")</f>
        <v>0</v>
      </c>
      <c r="V288" s="82">
        <f>COUNTIF(G276:G303,"QCH")</f>
        <v>0</v>
      </c>
      <c r="W288" s="82">
        <f>COUNTIF(H276:H303,"QCH")</f>
        <v>0</v>
      </c>
      <c r="X288" s="82">
        <f>COUNTIF(I276:I303,"QCH")</f>
        <v>0</v>
      </c>
      <c r="Y288" s="104"/>
      <c r="Z288" s="82">
        <f>COUNTIF(D276:D303,"QCH")</f>
        <v>0</v>
      </c>
      <c r="AA288" s="139"/>
      <c r="AB288" s="139"/>
      <c r="AC288" s="139"/>
      <c r="AD288" s="139"/>
      <c r="AE288" s="139"/>
    </row>
    <row r="289" spans="1:31" s="1" customFormat="1" x14ac:dyDescent="0.35">
      <c r="A289" s="55">
        <v>45578</v>
      </c>
      <c r="B289" s="51" t="s">
        <v>35</v>
      </c>
      <c r="C289" s="7"/>
      <c r="D289" s="169"/>
      <c r="E289" s="28" t="s">
        <v>32</v>
      </c>
      <c r="F289" s="154"/>
      <c r="G289" s="34"/>
      <c r="H289" s="113" t="s">
        <v>24</v>
      </c>
      <c r="I289" s="162"/>
      <c r="J289" s="124"/>
      <c r="K289" s="40"/>
      <c r="L289" s="41"/>
      <c r="M289" s="85"/>
      <c r="N289" s="21"/>
      <c r="O289" s="33"/>
      <c r="P289" s="139"/>
      <c r="Q289" s="139"/>
      <c r="R289" s="234" t="s">
        <v>17</v>
      </c>
      <c r="S289" s="235"/>
      <c r="T289" s="82">
        <f>COUNTIF(E276:E303,"PH 1st")</f>
        <v>0</v>
      </c>
      <c r="U289" s="82">
        <f>COUNTIF(F276:F303,"PH 1st")</f>
        <v>0</v>
      </c>
      <c r="V289" s="82">
        <f>COUNTIF(G276:G303,"PH 1st")</f>
        <v>0</v>
      </c>
      <c r="W289" s="82">
        <f>COUNTIF(H276:H303,"PH 1st")</f>
        <v>0</v>
      </c>
      <c r="X289" s="82">
        <f>COUNTIF(I276:I303,"PH 1st")</f>
        <v>0</v>
      </c>
      <c r="Y289" s="104"/>
      <c r="Z289" s="82">
        <f>COUNTIF(D276:D303,"PH 1st")</f>
        <v>0</v>
      </c>
      <c r="AA289" s="139"/>
      <c r="AB289" s="139"/>
      <c r="AC289" s="139"/>
      <c r="AD289" s="139"/>
      <c r="AE289" s="139"/>
    </row>
    <row r="290" spans="1:31" s="1" customFormat="1" x14ac:dyDescent="0.35">
      <c r="A290" s="175">
        <v>45579</v>
      </c>
      <c r="B290" s="45" t="s">
        <v>15</v>
      </c>
      <c r="C290" s="8"/>
      <c r="D290" s="269" t="s">
        <v>128</v>
      </c>
      <c r="E290" s="28" t="s">
        <v>32</v>
      </c>
      <c r="F290" s="156"/>
      <c r="G290" s="26"/>
      <c r="H290" s="112"/>
      <c r="I290" s="143"/>
      <c r="J290" s="118">
        <v>3</v>
      </c>
      <c r="K290" s="36"/>
      <c r="L290" s="37"/>
      <c r="M290" s="83"/>
      <c r="N290" s="21"/>
      <c r="O290" s="25" t="s">
        <v>60</v>
      </c>
      <c r="P290" s="139"/>
      <c r="Q290" s="139"/>
      <c r="R290" s="236" t="s">
        <v>40</v>
      </c>
      <c r="S290" s="237"/>
      <c r="T290" s="100">
        <f>COUNTIFS(K276:K279,"Lister")+COUNTIFS(K283:K286,"Lister")+COUNTIFS(K290:K293,"Lister")+COUNTIFS(K297:K300,"Lister")</f>
        <v>0</v>
      </c>
      <c r="U290" s="100">
        <f>+COUNTIFS(K276:K279,"Prager")+COUNTIFS(K283:K286,"Prager")+COUNTIFS(K290:K293,"Prager")+COUNTIFS(K297:K300,"Prager")</f>
        <v>0</v>
      </c>
      <c r="V290" s="100">
        <f>COUNTIFS(K276:K279,"Stanley")+COUNTIFS(K283:K286,"Stanley")+COUNTIFS(K290:K293,"Stanley")+COUNTIFS(K297:K300,"Stanley")</f>
        <v>0</v>
      </c>
      <c r="W290" s="100">
        <f>COUNTIFS(K276:K279,"Farrell")+COUNTIFS(K283:K286,"Farrell")+COUNTIFS(K290:K293,"Farrell")+COUNTIFS(K297:K300,"Farrell")</f>
        <v>0</v>
      </c>
      <c r="X290" s="100">
        <f>COUNTIFS(K276:K279,"McSharry")+COUNTIFS(K283:K286,"McSHarry")+COUNTIFS(K290:K293,"McSharry")+COUNTIFS(K297:K300,"McSharry")</f>
        <v>0</v>
      </c>
      <c r="Y290" s="104"/>
      <c r="Z290" s="192">
        <f>COUNTIFS(K276:K279,"O'Donoghue")+COUNTIFS(K283:K286,"O'Donoghue")+COUNTIFS(K290:K293,"O'Donoghue")+COUNTIFS(K297:K300,"O'Donoghue")</f>
        <v>0</v>
      </c>
      <c r="AA290" s="139"/>
      <c r="AB290" s="139"/>
      <c r="AC290" s="139"/>
      <c r="AD290" s="139"/>
      <c r="AE290" s="139"/>
    </row>
    <row r="291" spans="1:31" s="1" customFormat="1" x14ac:dyDescent="0.35">
      <c r="A291" s="54">
        <v>45580</v>
      </c>
      <c r="B291" s="46" t="s">
        <v>41</v>
      </c>
      <c r="C291" s="6"/>
      <c r="D291" s="23" t="s">
        <v>128</v>
      </c>
      <c r="E291" s="28" t="s">
        <v>32</v>
      </c>
      <c r="F291" s="157"/>
      <c r="G291" s="30"/>
      <c r="H291" s="111"/>
      <c r="I291" s="143"/>
      <c r="J291" s="119"/>
      <c r="K291" s="38"/>
      <c r="L291" s="39"/>
      <c r="M291" s="84"/>
      <c r="N291" s="21"/>
      <c r="O291" s="29" t="s">
        <v>60</v>
      </c>
      <c r="P291" s="139"/>
      <c r="Q291" s="139"/>
      <c r="R291" s="236" t="s">
        <v>42</v>
      </c>
      <c r="S291" s="237"/>
      <c r="T291" s="100">
        <f>COUNTIFS(K280:K282,"Lister")+COUNTIFS(K287:K289,"Lister")+COUNTIFS(K294:K296,"Lister")+COUNTIFS(K301:K303,"Lister")</f>
        <v>0</v>
      </c>
      <c r="U291" s="100">
        <f>+COUNTIFS(K287:K289,"Prager")+COUNTIFS(K280:K282,"Prager")+COUNTIFS(K294:K296,"Prager")+COUNTIFS(K301:K303,"Prager")</f>
        <v>0</v>
      </c>
      <c r="V291" s="100">
        <f>COUNTIFS(K280:K282,"Stanley")+COUNTIFS(K287:K289,"Stanley")+COUNTIFS(K294:K296,"Stanley")+COUNTIFS(K301:K303,"Stanley")</f>
        <v>0</v>
      </c>
      <c r="W291" s="100">
        <f>COUNTIFS(K280:K282,"Farrell")+COUNTIFS(K287:K289,"Farrell")+COUNTIFS(K294:K296,"Farrell")+COUNTIFS(K301:K303,"Farrell")</f>
        <v>0</v>
      </c>
      <c r="X291" s="100">
        <f>COUNTIFS(K280:K282,"McSharry")+COUNTIFS(K287:K289,"McSharry")+COUNTIFS(K294:K296,"McSharry")+COUNTIFS(K301:K303,"McSharry")</f>
        <v>0</v>
      </c>
      <c r="Y291" s="104"/>
      <c r="Z291" s="100">
        <f>COUNTIFS(K280:K282,"O'Donoghue")+COUNTIFS(K287:K289,"O'Donoghue")+COUNTIFS(K294:K296,"O'Donoghue")+COUNTIFS(K301:K303,"O'Donoghue")</f>
        <v>0</v>
      </c>
      <c r="AA291" s="139"/>
      <c r="AB291" s="139"/>
      <c r="AC291" s="139"/>
      <c r="AD291" s="139"/>
      <c r="AE291" s="139"/>
    </row>
    <row r="292" spans="1:31" s="1" customFormat="1" x14ac:dyDescent="0.35">
      <c r="A292" s="54">
        <v>45581</v>
      </c>
      <c r="B292" s="46" t="s">
        <v>29</v>
      </c>
      <c r="C292" s="6"/>
      <c r="D292" s="23" t="s">
        <v>128</v>
      </c>
      <c r="E292" s="28" t="s">
        <v>32</v>
      </c>
      <c r="F292" s="157"/>
      <c r="G292" s="30"/>
      <c r="H292" s="111"/>
      <c r="I292" s="143"/>
      <c r="J292" s="119"/>
      <c r="K292" s="38"/>
      <c r="L292" s="39"/>
      <c r="M292" s="84"/>
      <c r="N292" s="21"/>
      <c r="O292" s="29"/>
      <c r="P292" s="139"/>
      <c r="Q292" s="139"/>
      <c r="R292" s="238" t="s">
        <v>43</v>
      </c>
      <c r="S292" s="239"/>
      <c r="T292" s="101">
        <f>COUNTIFS(M276:M279,"Lister")+COUNTIFS(M283:M286,"Lister")+COUNTIFS(M290:M293,"Lister")+COUNTIFS(M297:M300,"Lister")</f>
        <v>0</v>
      </c>
      <c r="U292" s="101">
        <f>COUNTIFS(M276:M279,"Prager")+COUNTIFS(M283:M286,"Prager")+COUNTIFS(M290:M293,"Prager")+COUNTIFS(M297:M300,"Prager")</f>
        <v>0</v>
      </c>
      <c r="V292" s="101">
        <f>COUNTIFS(M276:M279,"Stanley")+COUNTIFS(M283:M286,"Stanley")+COUNTIFS(M290:M293,"Stanley")+COUNTIFS(M297:M300,"Stanley")</f>
        <v>0</v>
      </c>
      <c r="W292" s="101">
        <f>COUNTIFS(M276:M279,"Farrell")+COUNTIFS(M283:M286,"Farrell")+COUNTIFS(M290:M293,"Farrell")+COUNTIFS(M297:M300,"Farrell")</f>
        <v>0</v>
      </c>
      <c r="X292" s="101">
        <f>COUNTIFS(M276:M279,"McSharry")+COUNTIFS(M283:M286,"McSharry")+COUNTIFS(M290:M293,"McSharry")+COUNTIFS(M297:M300,"McSharry")</f>
        <v>0</v>
      </c>
      <c r="Y292" s="104"/>
      <c r="Z292" s="101"/>
      <c r="AA292" s="139"/>
      <c r="AB292" s="139"/>
      <c r="AC292" s="139"/>
      <c r="AD292" s="139"/>
      <c r="AE292" s="139"/>
    </row>
    <row r="293" spans="1:31" s="1" customFormat="1" x14ac:dyDescent="0.35">
      <c r="A293" s="54">
        <v>45582</v>
      </c>
      <c r="B293" s="46" t="s">
        <v>44</v>
      </c>
      <c r="C293" s="6"/>
      <c r="D293" s="23" t="s">
        <v>128</v>
      </c>
      <c r="E293" s="28" t="s">
        <v>32</v>
      </c>
      <c r="F293" s="157"/>
      <c r="G293" s="30"/>
      <c r="H293" s="111"/>
      <c r="I293" s="143"/>
      <c r="J293" s="119"/>
      <c r="K293" s="38"/>
      <c r="L293" s="39"/>
      <c r="M293" s="84"/>
      <c r="N293" s="21"/>
      <c r="O293" s="29"/>
      <c r="P293" s="139"/>
      <c r="Q293" s="139"/>
      <c r="R293" s="238" t="s">
        <v>45</v>
      </c>
      <c r="S293" s="239"/>
      <c r="T293" s="101">
        <f>COUNTIFS(M280:M282,"Lister")+COUNTIFS(M287:M289,"Lister")+COUNTIFS(M294:M296,"Lister")+COUNTIFS(M301:M303,"Lister")</f>
        <v>0</v>
      </c>
      <c r="U293" s="101">
        <f>COUNTIFS(M280:M282,"Prager")+COUNTIFS(M287:M289,"Prager")+COUNTIFS(M294:M296,"Prager")+COUNTIFS(M301:M303,"Prager")</f>
        <v>0</v>
      </c>
      <c r="V293" s="101">
        <f>COUNTIFS(M280:M282,"Stanley")+COUNTIFS(M287:M289,"Stanley")+COUNTIFS(M294:M296,"Stanley")+COUNTIFS(M301:M303,"Stanley")</f>
        <v>0</v>
      </c>
      <c r="W293" s="101">
        <f>COUNTIFS(M280:M282,"Farrell")+COUNTIFS(M287:M289,"Farrell")+COUNTIFS(M294:M296,"Farrell")+COUNTIFS(M301:M303,"Farrell")</f>
        <v>0</v>
      </c>
      <c r="X293" s="101">
        <f>COUNTIFS(M280:M282,"McSharry")+COUNTIFS(M287:M289,"McSharry")+COUNTIFS(M294:M296,"McSharry")+COUNTIFS(M301:M303,"McSharry")</f>
        <v>0</v>
      </c>
      <c r="Y293" s="104"/>
      <c r="Z293" s="101"/>
      <c r="AA293" s="139"/>
      <c r="AB293" s="139"/>
      <c r="AC293" s="139"/>
      <c r="AD293" s="139"/>
      <c r="AE293" s="139"/>
    </row>
    <row r="294" spans="1:31" s="1" customFormat="1" x14ac:dyDescent="0.35">
      <c r="A294" s="54">
        <v>45583</v>
      </c>
      <c r="B294" s="46" t="s">
        <v>31</v>
      </c>
      <c r="C294" s="6"/>
      <c r="D294" s="23" t="s">
        <v>24</v>
      </c>
      <c r="E294" s="28" t="s">
        <v>32</v>
      </c>
      <c r="F294" s="157"/>
      <c r="G294" s="30"/>
      <c r="H294" s="111" t="s">
        <v>136</v>
      </c>
      <c r="I294" s="143"/>
      <c r="J294" s="119"/>
      <c r="K294" s="38"/>
      <c r="L294" s="39"/>
      <c r="M294" s="84"/>
      <c r="N294" s="21"/>
      <c r="O294" s="29"/>
      <c r="P294" s="139"/>
      <c r="Q294" s="139"/>
      <c r="R294" s="240" t="s">
        <v>46</v>
      </c>
      <c r="S294" s="241"/>
      <c r="T294" s="102">
        <f>COUNTIFS(M280:M282,"Lister(day)")+COUNTIFS(M287:M289,"Lister(day)")+COUNTIFS(M294:M296,"Lister(day)")+COUNTIFS(M301:M303,"Lister(day)")</f>
        <v>0</v>
      </c>
      <c r="U294" s="102">
        <f>COUNTIFS(M280:M282,"Prager(day)")+COUNTIFS(M287:M289,"Prager(day)")+COUNTIFS(M294:M296,"Prager(day)")+COUNTIFS(M301:M303,"Prager(day)")</f>
        <v>0</v>
      </c>
      <c r="V294" s="102">
        <f>COUNTIFS(M280:M282,"Stanley(day)")+COUNTIFS(M287:M289,"Stanley(day)")+COUNTIFS(M294:M296,"Stanley(day)")+COUNTIFS(M301:M303,"Stanley(day)")</f>
        <v>0</v>
      </c>
      <c r="W294" s="102">
        <f>COUNTIFS(M280:M282,"Farrell(day)")+COUNTIFS(M287:M289,"Farrell(day)")+COUNTIFS(M294:M296,"Farrell(day)")+COUNTIFS(M301:M303,"Farrell(day)")</f>
        <v>0</v>
      </c>
      <c r="X294" s="102">
        <f>COUNTIFS(M280:M282,"McSharry(day)")+COUNTIFS(M287:M289,"McSharry(day)")+COUNTIFS(M294:M296,"McSharry(day)")+COUNTIFS(M301:M303,"McSharry(day)")</f>
        <v>0</v>
      </c>
      <c r="Y294" s="104"/>
      <c r="Z294" s="102"/>
      <c r="AA294" s="139"/>
      <c r="AB294" s="139"/>
      <c r="AC294" s="139"/>
      <c r="AD294" s="139"/>
      <c r="AE294" s="139"/>
    </row>
    <row r="295" spans="1:31" s="1" customFormat="1" x14ac:dyDescent="0.35">
      <c r="A295" s="54">
        <v>45584</v>
      </c>
      <c r="B295" s="46" t="s">
        <v>33</v>
      </c>
      <c r="C295" s="6"/>
      <c r="D295" s="27" t="s">
        <v>24</v>
      </c>
      <c r="E295" s="28" t="s">
        <v>32</v>
      </c>
      <c r="F295" s="157"/>
      <c r="G295" s="30"/>
      <c r="H295" s="111" t="s">
        <v>136</v>
      </c>
      <c r="I295" s="143"/>
      <c r="J295" s="119"/>
      <c r="K295" s="38"/>
      <c r="L295" s="39"/>
      <c r="M295" s="84"/>
      <c r="N295" s="21"/>
      <c r="O295" s="29" t="s">
        <v>60</v>
      </c>
      <c r="P295" s="139"/>
      <c r="Q295" s="139"/>
      <c r="R295" s="226" t="s">
        <v>47</v>
      </c>
      <c r="S295" s="227"/>
      <c r="T295" s="103">
        <f>SUM(T290:T291)</f>
        <v>0</v>
      </c>
      <c r="U295" s="103">
        <f>SUM(U290:U291)</f>
        <v>0</v>
      </c>
      <c r="V295" s="103">
        <f>SUM(V290:V291)</f>
        <v>0</v>
      </c>
      <c r="W295" s="103">
        <f>SUM(W290:W291)</f>
        <v>0</v>
      </c>
      <c r="X295" s="103">
        <f>SUM(X290:X291)</f>
        <v>0</v>
      </c>
      <c r="Y295" s="105"/>
      <c r="Z295" s="103">
        <f>SUM(Z290:Z291)</f>
        <v>0</v>
      </c>
      <c r="AA295" s="139"/>
      <c r="AB295" s="139"/>
      <c r="AC295" s="139"/>
      <c r="AD295" s="139"/>
      <c r="AE295" s="139"/>
    </row>
    <row r="296" spans="1:31" s="1" customFormat="1" x14ac:dyDescent="0.35">
      <c r="A296" s="55">
        <v>45585</v>
      </c>
      <c r="B296" s="47" t="s">
        <v>35</v>
      </c>
      <c r="C296" s="7"/>
      <c r="D296" s="31" t="s">
        <v>24</v>
      </c>
      <c r="E296" s="28" t="s">
        <v>32</v>
      </c>
      <c r="F296" s="158"/>
      <c r="G296" s="34"/>
      <c r="H296" s="113" t="s">
        <v>136</v>
      </c>
      <c r="I296" s="162"/>
      <c r="J296" s="120"/>
      <c r="K296" s="40"/>
      <c r="L296" s="41"/>
      <c r="M296" s="85"/>
      <c r="N296" s="21"/>
      <c r="O296" s="33" t="s">
        <v>60</v>
      </c>
      <c r="P296" s="139"/>
      <c r="Q296" s="139"/>
      <c r="R296" s="222" t="s">
        <v>48</v>
      </c>
      <c r="S296" s="223"/>
      <c r="T296" s="128">
        <f>SUM(T292:T294)</f>
        <v>0</v>
      </c>
      <c r="U296" s="128">
        <f>SUM(U292:U294)</f>
        <v>0</v>
      </c>
      <c r="V296" s="128">
        <f>SUM(V292:V294)</f>
        <v>0</v>
      </c>
      <c r="W296" s="128">
        <f>SUM(W292:W294)</f>
        <v>0</v>
      </c>
      <c r="X296" s="128">
        <f>SUM(X292:X294)</f>
        <v>0</v>
      </c>
      <c r="Y296" s="129"/>
      <c r="Z296" s="128">
        <f>SUM(Z292:Z294)</f>
        <v>0</v>
      </c>
      <c r="AA296" s="139"/>
      <c r="AB296" s="139"/>
      <c r="AC296" s="139"/>
      <c r="AD296" s="139"/>
      <c r="AE296" s="139"/>
    </row>
    <row r="297" spans="1:31" s="1" customFormat="1" x14ac:dyDescent="0.35">
      <c r="A297" s="53">
        <v>45586</v>
      </c>
      <c r="B297" s="45" t="s">
        <v>15</v>
      </c>
      <c r="C297" s="8"/>
      <c r="D297" s="167"/>
      <c r="E297" s="24"/>
      <c r="F297" s="152"/>
      <c r="G297" s="26"/>
      <c r="H297" s="159"/>
      <c r="I297" s="163"/>
      <c r="J297" s="118">
        <v>4</v>
      </c>
      <c r="K297" s="36"/>
      <c r="L297" s="37"/>
      <c r="M297" s="83"/>
      <c r="N297" s="21"/>
      <c r="O297" s="25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</row>
    <row r="298" spans="1:31" s="1" customFormat="1" x14ac:dyDescent="0.35">
      <c r="A298" s="54">
        <v>45587</v>
      </c>
      <c r="B298" s="46" t="s">
        <v>41</v>
      </c>
      <c r="C298" s="6"/>
      <c r="D298" s="167"/>
      <c r="E298" s="28"/>
      <c r="F298" s="153"/>
      <c r="G298" s="30"/>
      <c r="H298" s="160"/>
      <c r="I298" s="164"/>
      <c r="J298" s="119"/>
      <c r="K298" s="38"/>
      <c r="L298" s="39"/>
      <c r="M298" s="84"/>
      <c r="N298" s="21"/>
      <c r="O298" s="2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</row>
    <row r="299" spans="1:31" s="1" customFormat="1" x14ac:dyDescent="0.35">
      <c r="A299" s="54">
        <v>45588</v>
      </c>
      <c r="B299" s="46" t="s">
        <v>29</v>
      </c>
      <c r="C299" s="6"/>
      <c r="D299" s="168"/>
      <c r="E299" s="28"/>
      <c r="F299" s="153"/>
      <c r="G299" s="30"/>
      <c r="H299" s="160"/>
      <c r="I299" s="164"/>
      <c r="J299" s="119"/>
      <c r="K299" s="38"/>
      <c r="L299" s="39"/>
      <c r="M299" s="84"/>
      <c r="N299" s="21"/>
      <c r="O299" s="2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</row>
    <row r="300" spans="1:31" s="1" customFormat="1" x14ac:dyDescent="0.35">
      <c r="A300" s="54">
        <v>45589</v>
      </c>
      <c r="B300" s="46" t="s">
        <v>44</v>
      </c>
      <c r="C300" s="6"/>
      <c r="D300" s="168"/>
      <c r="E300" s="28"/>
      <c r="F300" s="153"/>
      <c r="G300" s="30"/>
      <c r="H300" s="160"/>
      <c r="I300" s="164"/>
      <c r="J300" s="119"/>
      <c r="K300" s="38"/>
      <c r="L300" s="39"/>
      <c r="M300" s="84"/>
      <c r="N300" s="21"/>
      <c r="O300" s="29" t="s">
        <v>53</v>
      </c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</row>
    <row r="301" spans="1:31" s="1" customFormat="1" x14ac:dyDescent="0.35">
      <c r="A301" s="54">
        <v>45590</v>
      </c>
      <c r="B301" s="46" t="s">
        <v>31</v>
      </c>
      <c r="C301" s="6"/>
      <c r="D301" s="168"/>
      <c r="E301" s="28"/>
      <c r="F301" s="153" t="s">
        <v>24</v>
      </c>
      <c r="G301" s="30"/>
      <c r="H301" s="160"/>
      <c r="I301" s="164"/>
      <c r="J301" s="119"/>
      <c r="K301" s="38"/>
      <c r="L301" s="39"/>
      <c r="M301" s="84"/>
      <c r="N301" s="21"/>
      <c r="O301" s="29" t="s">
        <v>55</v>
      </c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</row>
    <row r="302" spans="1:31" s="1" customFormat="1" x14ac:dyDescent="0.35">
      <c r="A302" s="54">
        <v>45591</v>
      </c>
      <c r="B302" s="46" t="s">
        <v>33</v>
      </c>
      <c r="C302" s="6"/>
      <c r="D302" s="168"/>
      <c r="E302" s="28"/>
      <c r="F302" s="153" t="s">
        <v>24</v>
      </c>
      <c r="G302" s="30"/>
      <c r="H302" s="160"/>
      <c r="I302" s="164" t="s">
        <v>152</v>
      </c>
      <c r="J302" s="119"/>
      <c r="K302" s="38"/>
      <c r="L302" s="39"/>
      <c r="M302" s="150"/>
      <c r="N302" s="21"/>
      <c r="O302" s="29" t="s">
        <v>55</v>
      </c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</row>
    <row r="303" spans="1:31" s="1" customFormat="1" x14ac:dyDescent="0.35">
      <c r="A303" s="55">
        <v>45592</v>
      </c>
      <c r="B303" s="47" t="s">
        <v>35</v>
      </c>
      <c r="C303" s="7"/>
      <c r="D303" s="169"/>
      <c r="E303" s="32"/>
      <c r="F303" s="154" t="s">
        <v>24</v>
      </c>
      <c r="G303" s="34"/>
      <c r="H303" s="161"/>
      <c r="I303" s="165"/>
      <c r="J303" s="120"/>
      <c r="K303" s="40"/>
      <c r="L303" s="41"/>
      <c r="M303" s="85"/>
      <c r="N303" s="21"/>
      <c r="O303" s="33" t="s">
        <v>55</v>
      </c>
      <c r="P303" s="139"/>
      <c r="Q303" s="139"/>
      <c r="R303" s="141"/>
      <c r="S303" s="141"/>
      <c r="T303" s="141"/>
      <c r="U303" s="141"/>
      <c r="V303" s="141"/>
      <c r="W303" s="141"/>
      <c r="X303" s="141"/>
      <c r="Y303" s="141"/>
      <c r="Z303" s="141"/>
      <c r="AA303" s="139"/>
      <c r="AB303" s="139"/>
      <c r="AC303" s="139"/>
      <c r="AD303" s="139"/>
      <c r="AE303" s="139"/>
    </row>
    <row r="304" spans="1:31" s="1" customFormat="1" x14ac:dyDescent="0.35">
      <c r="A304" s="175">
        <v>45593</v>
      </c>
      <c r="B304" s="48" t="s">
        <v>15</v>
      </c>
      <c r="C304" s="8"/>
      <c r="D304" s="167"/>
      <c r="E304" s="24"/>
      <c r="F304" s="152"/>
      <c r="G304" s="26"/>
      <c r="H304" s="159"/>
      <c r="I304" s="163"/>
      <c r="J304" s="122">
        <v>1</v>
      </c>
      <c r="K304" s="36"/>
      <c r="L304" s="37"/>
      <c r="M304" s="83"/>
      <c r="N304" s="21"/>
      <c r="O304" s="25" t="s">
        <v>55</v>
      </c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</row>
    <row r="305" spans="1:31" s="1" customFormat="1" x14ac:dyDescent="0.35">
      <c r="A305" s="54">
        <v>45594</v>
      </c>
      <c r="B305" s="49" t="s">
        <v>41</v>
      </c>
      <c r="C305" s="6"/>
      <c r="D305" s="168"/>
      <c r="E305" s="28"/>
      <c r="F305" s="153"/>
      <c r="G305" s="30"/>
      <c r="H305" s="160"/>
      <c r="I305" s="164"/>
      <c r="J305" s="123"/>
      <c r="K305" s="38"/>
      <c r="L305" s="39"/>
      <c r="M305" s="84"/>
      <c r="N305" s="21"/>
      <c r="O305" s="29" t="s">
        <v>53</v>
      </c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</row>
    <row r="306" spans="1:31" s="1" customFormat="1" x14ac:dyDescent="0.35">
      <c r="A306" s="54">
        <v>45595</v>
      </c>
      <c r="B306" s="49" t="s">
        <v>29</v>
      </c>
      <c r="C306" s="6"/>
      <c r="D306" s="167"/>
      <c r="E306" s="28"/>
      <c r="F306" s="153"/>
      <c r="G306" s="30"/>
      <c r="H306" s="160"/>
      <c r="I306" s="164"/>
      <c r="J306" s="123"/>
      <c r="K306" s="38"/>
      <c r="L306" s="39"/>
      <c r="M306" s="84"/>
      <c r="N306" s="21"/>
      <c r="O306" s="29" t="s">
        <v>53</v>
      </c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</row>
    <row r="307" spans="1:31" s="1" customFormat="1" x14ac:dyDescent="0.35">
      <c r="A307" s="54">
        <v>45596</v>
      </c>
      <c r="B307" s="50" t="s">
        <v>44</v>
      </c>
      <c r="C307" s="6"/>
      <c r="D307" s="167"/>
      <c r="E307" s="28"/>
      <c r="F307" s="153"/>
      <c r="G307" s="30"/>
      <c r="H307" s="160"/>
      <c r="I307" s="164"/>
      <c r="J307" s="123"/>
      <c r="K307" s="38"/>
      <c r="L307" s="39"/>
      <c r="M307" s="84"/>
      <c r="N307" s="21"/>
      <c r="O307" s="29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</row>
    <row r="308" spans="1:31" s="1" customFormat="1" x14ac:dyDescent="0.35">
      <c r="A308" s="54">
        <v>45597</v>
      </c>
      <c r="B308" s="49" t="s">
        <v>31</v>
      </c>
      <c r="C308" s="6"/>
      <c r="D308" s="168"/>
      <c r="E308" s="28" t="s">
        <v>24</v>
      </c>
      <c r="F308" s="153"/>
      <c r="G308" s="30"/>
      <c r="H308" s="160"/>
      <c r="I308" s="164"/>
      <c r="J308" s="123"/>
      <c r="K308" s="38"/>
      <c r="L308" s="39"/>
      <c r="M308" s="84"/>
      <c r="N308" s="21"/>
      <c r="O308" s="29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</row>
    <row r="309" spans="1:31" s="1" customFormat="1" x14ac:dyDescent="0.35">
      <c r="A309" s="54">
        <v>45598</v>
      </c>
      <c r="B309" s="49" t="s">
        <v>33</v>
      </c>
      <c r="C309" s="6"/>
      <c r="D309" s="168"/>
      <c r="E309" s="28" t="s">
        <v>24</v>
      </c>
      <c r="F309" s="153"/>
      <c r="G309" s="30"/>
      <c r="H309" s="160"/>
      <c r="I309" s="164"/>
      <c r="J309" s="123"/>
      <c r="K309" s="38"/>
      <c r="L309" s="39"/>
      <c r="M309" s="84"/>
      <c r="N309" s="21"/>
      <c r="O309" s="29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</row>
    <row r="310" spans="1:31" s="1" customFormat="1" x14ac:dyDescent="0.35">
      <c r="A310" s="55">
        <v>45599</v>
      </c>
      <c r="B310" s="51" t="s">
        <v>35</v>
      </c>
      <c r="C310" s="7"/>
      <c r="D310" s="169"/>
      <c r="E310" s="32" t="s">
        <v>24</v>
      </c>
      <c r="F310" s="154"/>
      <c r="G310" s="34"/>
      <c r="H310" s="161"/>
      <c r="I310" s="165"/>
      <c r="J310" s="124"/>
      <c r="K310" s="40"/>
      <c r="L310" s="41"/>
      <c r="M310" s="85"/>
      <c r="N310" s="21"/>
      <c r="O310" s="33"/>
      <c r="P310" s="136"/>
      <c r="Q310" s="136"/>
      <c r="R310" s="137"/>
      <c r="S310" s="137"/>
      <c r="T310" s="137"/>
      <c r="U310" s="137"/>
      <c r="V310" s="136"/>
      <c r="W310" s="136"/>
      <c r="X310" s="136"/>
      <c r="Y310" s="136"/>
      <c r="Z310" s="136"/>
      <c r="AA310" s="136"/>
      <c r="AB310" s="136"/>
      <c r="AC310" s="136"/>
      <c r="AD310" s="136"/>
      <c r="AE310" s="136"/>
    </row>
    <row r="311" spans="1:31" s="1" customFormat="1" x14ac:dyDescent="0.35">
      <c r="A311" s="53">
        <v>45600</v>
      </c>
      <c r="B311" s="48" t="s">
        <v>15</v>
      </c>
      <c r="C311" s="8"/>
      <c r="D311" s="167"/>
      <c r="E311" s="24"/>
      <c r="F311" s="152"/>
      <c r="G311" s="26"/>
      <c r="H311" s="112"/>
      <c r="I311" s="143"/>
      <c r="J311" s="122">
        <v>2</v>
      </c>
      <c r="K311" s="36"/>
      <c r="L311" s="37"/>
      <c r="M311" s="83"/>
      <c r="N311" s="21"/>
      <c r="O311" s="25"/>
      <c r="P311" s="136"/>
      <c r="Q311" s="136"/>
      <c r="R311" s="242" t="s">
        <v>103</v>
      </c>
      <c r="S311" s="243"/>
      <c r="T311" s="243"/>
      <c r="U311" s="244"/>
      <c r="V311" s="137"/>
      <c r="W311" s="137"/>
      <c r="X311" s="137"/>
      <c r="Y311" s="137"/>
      <c r="Z311" s="137"/>
      <c r="AA311" s="136"/>
      <c r="AB311" s="136"/>
      <c r="AC311" s="136"/>
      <c r="AD311" s="136"/>
      <c r="AE311" s="136"/>
    </row>
    <row r="312" spans="1:31" s="1" customFormat="1" x14ac:dyDescent="0.35">
      <c r="A312" s="54">
        <v>45601</v>
      </c>
      <c r="B312" s="49" t="s">
        <v>41</v>
      </c>
      <c r="C312" s="6"/>
      <c r="D312" s="167"/>
      <c r="E312" s="28"/>
      <c r="F312" s="153"/>
      <c r="G312" s="30"/>
      <c r="H312" s="111"/>
      <c r="I312" s="143"/>
      <c r="J312" s="123"/>
      <c r="K312" s="38"/>
      <c r="L312" s="39"/>
      <c r="M312" s="84"/>
      <c r="N312" s="21"/>
      <c r="O312" s="29"/>
      <c r="P312" s="136"/>
      <c r="Q312" s="136"/>
      <c r="R312" s="245" t="s">
        <v>27</v>
      </c>
      <c r="S312" s="246"/>
      <c r="T312" s="78" t="s">
        <v>5</v>
      </c>
      <c r="U312" s="78" t="s">
        <v>6</v>
      </c>
      <c r="V312" s="133" t="s">
        <v>7</v>
      </c>
      <c r="W312" s="135" t="s">
        <v>8</v>
      </c>
      <c r="X312" s="133" t="s">
        <v>9</v>
      </c>
      <c r="Y312" s="132"/>
      <c r="Z312" s="133" t="s">
        <v>36</v>
      </c>
      <c r="AA312" s="136"/>
      <c r="AB312" s="136"/>
      <c r="AC312" s="136"/>
      <c r="AD312" s="136"/>
      <c r="AE312" s="136"/>
    </row>
    <row r="313" spans="1:31" s="1" customFormat="1" x14ac:dyDescent="0.35">
      <c r="A313" s="54">
        <v>45602</v>
      </c>
      <c r="B313" s="49" t="s">
        <v>29</v>
      </c>
      <c r="C313" s="6"/>
      <c r="D313" s="168"/>
      <c r="E313" s="28"/>
      <c r="F313" s="153"/>
      <c r="G313" s="30"/>
      <c r="H313" s="111"/>
      <c r="I313" s="143"/>
      <c r="J313" s="123"/>
      <c r="K313" s="38"/>
      <c r="L313" s="39"/>
      <c r="M313" s="84"/>
      <c r="N313" s="21"/>
      <c r="O313" s="29" t="s">
        <v>60</v>
      </c>
      <c r="P313" s="136"/>
      <c r="Q313" s="136"/>
      <c r="R313" s="247" t="s">
        <v>12</v>
      </c>
      <c r="S313" s="248"/>
      <c r="T313" s="81">
        <f>COUNTIF(E304:E331,"Support")</f>
        <v>0</v>
      </c>
      <c r="U313" s="81">
        <f>COUNTIF(F304:F331,"Support")</f>
        <v>0</v>
      </c>
      <c r="V313" s="81">
        <f>COUNTIF(G304:G331,"Support")</f>
        <v>0</v>
      </c>
      <c r="W313" s="81">
        <f>COUNTIF(H304:H331,"Support")</f>
        <v>0</v>
      </c>
      <c r="X313" s="81">
        <f>COUNTIF(I304:I331,"Support")</f>
        <v>0</v>
      </c>
      <c r="Y313" s="104"/>
      <c r="Z313" s="81">
        <f>COUNTIF(D304:D331,"Support")</f>
        <v>0</v>
      </c>
      <c r="AA313" s="136"/>
      <c r="AB313" s="136"/>
      <c r="AC313" s="136"/>
      <c r="AD313" s="136"/>
      <c r="AE313" s="136"/>
    </row>
    <row r="314" spans="1:31" s="1" customFormat="1" x14ac:dyDescent="0.35">
      <c r="A314" s="54">
        <v>45603</v>
      </c>
      <c r="B314" s="49" t="s">
        <v>44</v>
      </c>
      <c r="C314" s="6"/>
      <c r="D314" s="168"/>
      <c r="E314" s="28"/>
      <c r="F314" s="153"/>
      <c r="G314" s="30"/>
      <c r="H314" s="111"/>
      <c r="I314" s="143"/>
      <c r="J314" s="123"/>
      <c r="K314" s="38"/>
      <c r="L314" s="39"/>
      <c r="M314" s="84"/>
      <c r="N314" s="21"/>
      <c r="O314" s="29" t="s">
        <v>60</v>
      </c>
      <c r="P314" s="136"/>
      <c r="Q314" s="136"/>
      <c r="R314" s="234" t="s">
        <v>25</v>
      </c>
      <c r="S314" s="235"/>
      <c r="T314" s="82">
        <f>COUNTIF(E304:E331,"CST")</f>
        <v>0</v>
      </c>
      <c r="U314" s="82">
        <f>COUNTIF(F304:F331,"CST")</f>
        <v>0</v>
      </c>
      <c r="V314" s="82">
        <f>COUNTIF(G304:G331,"CST")</f>
        <v>0</v>
      </c>
      <c r="W314" s="82">
        <f>COUNTIF(H304:I331,"CST")</f>
        <v>0</v>
      </c>
      <c r="X314" s="82">
        <f>COUNTIF(I304:J331,"CST")</f>
        <v>0</v>
      </c>
      <c r="Y314" s="104"/>
      <c r="Z314" s="82">
        <f>COUNTIF(D304:D331,"CST")</f>
        <v>0</v>
      </c>
      <c r="AA314" s="136"/>
      <c r="AB314" s="136"/>
      <c r="AC314" s="136"/>
      <c r="AD314" s="136"/>
      <c r="AE314" s="136"/>
    </row>
    <row r="315" spans="1:31" s="1" customFormat="1" x14ac:dyDescent="0.35">
      <c r="A315" s="54">
        <v>45604</v>
      </c>
      <c r="B315" s="49" t="s">
        <v>31</v>
      </c>
      <c r="C315" s="6"/>
      <c r="D315" s="168"/>
      <c r="E315" s="28"/>
      <c r="F315" s="153"/>
      <c r="G315" s="30"/>
      <c r="H315" s="111" t="s">
        <v>24</v>
      </c>
      <c r="I315" s="143"/>
      <c r="J315" s="123"/>
      <c r="K315" s="38"/>
      <c r="L315" s="39"/>
      <c r="M315" s="84"/>
      <c r="N315" s="21"/>
      <c r="O315" s="29"/>
      <c r="P315" s="136"/>
      <c r="Q315" s="136"/>
      <c r="R315" s="234" t="s">
        <v>19</v>
      </c>
      <c r="S315" s="235"/>
      <c r="T315" s="82">
        <f>COUNTIF(E304:E331,"PH")</f>
        <v>0</v>
      </c>
      <c r="U315" s="82">
        <f>COUNTIF(F304:F331,"PH")</f>
        <v>0</v>
      </c>
      <c r="V315" s="82">
        <f>COUNTIF(G304:G331,"PH")</f>
        <v>0</v>
      </c>
      <c r="W315" s="82">
        <f>COUNTIF(H304:H331,"PH")</f>
        <v>0</v>
      </c>
      <c r="X315" s="82">
        <f>COUNTIF(I304:I331,"PH")</f>
        <v>0</v>
      </c>
      <c r="Y315" s="104"/>
      <c r="Z315" s="82">
        <f>COUNTIF(D304:D331,"PH")</f>
        <v>0</v>
      </c>
      <c r="AA315" s="136"/>
      <c r="AB315" s="136"/>
      <c r="AC315" s="136"/>
      <c r="AD315" s="136"/>
      <c r="AE315" s="136"/>
    </row>
    <row r="316" spans="1:31" s="1" customFormat="1" x14ac:dyDescent="0.35">
      <c r="A316" s="54">
        <v>45605</v>
      </c>
      <c r="B316" s="49" t="s">
        <v>33</v>
      </c>
      <c r="C316" s="6"/>
      <c r="D316" s="168"/>
      <c r="E316" s="28"/>
      <c r="F316" s="153"/>
      <c r="G316" s="30"/>
      <c r="H316" s="111" t="s">
        <v>24</v>
      </c>
      <c r="I316" s="143"/>
      <c r="J316" s="123"/>
      <c r="K316" s="38"/>
      <c r="L316" s="39"/>
      <c r="M316" s="84"/>
      <c r="N316" s="21"/>
      <c r="O316" s="29"/>
      <c r="P316" s="136"/>
      <c r="Q316" s="136"/>
      <c r="R316" s="234" t="s">
        <v>3</v>
      </c>
      <c r="S316" s="235"/>
      <c r="T316" s="82">
        <f>COUNTIF(E304:E331,"QCH")</f>
        <v>0</v>
      </c>
      <c r="U316" s="82">
        <f>COUNTIF(F304:F331,"QCH")</f>
        <v>0</v>
      </c>
      <c r="V316" s="82">
        <f>COUNTIF(G304:G331,"QCH")</f>
        <v>0</v>
      </c>
      <c r="W316" s="82">
        <f>COUNTIF(H304:H331,"QCH")</f>
        <v>0</v>
      </c>
      <c r="X316" s="82">
        <f>COUNTIF(I304:I331,"QCH")</f>
        <v>0</v>
      </c>
      <c r="Y316" s="104"/>
      <c r="Z316" s="82">
        <f>COUNTIF(D304:D331,"QCH")</f>
        <v>0</v>
      </c>
      <c r="AA316" s="136"/>
      <c r="AB316" s="136"/>
      <c r="AC316" s="136"/>
      <c r="AD316" s="136"/>
      <c r="AE316" s="136"/>
    </row>
    <row r="317" spans="1:31" s="1" customFormat="1" x14ac:dyDescent="0.35">
      <c r="A317" s="55">
        <v>45606</v>
      </c>
      <c r="B317" s="51" t="s">
        <v>35</v>
      </c>
      <c r="C317" s="7"/>
      <c r="D317" s="169"/>
      <c r="E317" s="32"/>
      <c r="F317" s="154"/>
      <c r="G317" s="34"/>
      <c r="H317" s="113" t="s">
        <v>24</v>
      </c>
      <c r="I317" s="162"/>
      <c r="J317" s="124"/>
      <c r="K317" s="40"/>
      <c r="L317" s="41"/>
      <c r="M317" s="85"/>
      <c r="N317" s="21"/>
      <c r="O317" s="33"/>
      <c r="P317" s="136"/>
      <c r="Q317" s="136"/>
      <c r="R317" s="234" t="s">
        <v>17</v>
      </c>
      <c r="S317" s="235"/>
      <c r="T317" s="82">
        <f>COUNTIF(E304:E331,"PH 1st")</f>
        <v>0</v>
      </c>
      <c r="U317" s="82">
        <f>COUNTIF(F304:F331,"PH 1st")</f>
        <v>0</v>
      </c>
      <c r="V317" s="82">
        <f>COUNTIF(G304:G331,"PH 1st")</f>
        <v>0</v>
      </c>
      <c r="W317" s="82">
        <f>COUNTIF(H304:H331,"PH 1st")</f>
        <v>0</v>
      </c>
      <c r="X317" s="82">
        <f>COUNTIF(I304:I331,"PH 1st")</f>
        <v>0</v>
      </c>
      <c r="Y317" s="104"/>
      <c r="Z317" s="82">
        <f>COUNTIF(D304:D331,"PH 1st")</f>
        <v>0</v>
      </c>
      <c r="AA317" s="136"/>
      <c r="AB317" s="136"/>
      <c r="AC317" s="136"/>
      <c r="AD317" s="136"/>
      <c r="AE317" s="136"/>
    </row>
    <row r="318" spans="1:31" s="1" customFormat="1" x14ac:dyDescent="0.35">
      <c r="A318" s="175">
        <v>45607</v>
      </c>
      <c r="B318" s="45" t="s">
        <v>15</v>
      </c>
      <c r="C318" s="8"/>
      <c r="D318" s="269" t="s">
        <v>128</v>
      </c>
      <c r="E318" s="24"/>
      <c r="F318" s="156"/>
      <c r="G318" s="26"/>
      <c r="H318" s="112"/>
      <c r="I318" s="143"/>
      <c r="J318" s="118">
        <v>3</v>
      </c>
      <c r="K318" s="36"/>
      <c r="L318" s="37"/>
      <c r="M318" s="83"/>
      <c r="N318" s="21"/>
      <c r="O318" s="25"/>
      <c r="P318" s="136"/>
      <c r="Q318" s="136"/>
      <c r="R318" s="236" t="s">
        <v>40</v>
      </c>
      <c r="S318" s="237"/>
      <c r="T318" s="100">
        <f>COUNTIFS(K304:K307,"Lister")+COUNTIFS(K311:K314,"Lister")+COUNTIFS(K318:K321,"Lister")+COUNTIFS(K325:K328,"Lister")</f>
        <v>0</v>
      </c>
      <c r="U318" s="100">
        <f>+COUNTIFS(K304:K307,"Prager")+COUNTIFS(K311:K314,"Prager")+COUNTIFS(K318:K321,"Prager")+COUNTIFS(K325:K328,"Prager")</f>
        <v>0</v>
      </c>
      <c r="V318" s="100">
        <f>COUNTIFS(K304:K307,"Stanley")+COUNTIFS(K311:K314,"Stanley")+COUNTIFS(K318:K321,"Stanley")+COUNTIFS(K325:K328,"Stanley")</f>
        <v>0</v>
      </c>
      <c r="W318" s="100">
        <f>COUNTIFS(K304:K307,"Farrell")+COUNTIFS(K311:K314,"Farrell")+COUNTIFS(K318:K321,"Farrell")+COUNTIFS(K325:K328,"Farrell")</f>
        <v>0</v>
      </c>
      <c r="X318" s="100">
        <f>COUNTIFS(K304:K307,"McSharry")+COUNTIFS(K311:K314,"McSHarry")+COUNTIFS(K318:K321,"McSharry")+COUNTIFS(K325:K328,"McSharry")</f>
        <v>0</v>
      </c>
      <c r="Y318" s="104"/>
      <c r="Z318" s="192">
        <f>COUNTIFS(K304:K307,"O'Donoghue")+COUNTIFS(K311:K314,"O'Donoghue")+COUNTIFS(K318:K321,"O'Donoghue")+COUNTIFS(K325:K328,"O'Donoghue")</f>
        <v>0</v>
      </c>
      <c r="AA318" s="136"/>
      <c r="AB318" s="136"/>
      <c r="AC318" s="136"/>
      <c r="AD318" s="136"/>
      <c r="AE318" s="136"/>
    </row>
    <row r="319" spans="1:31" s="1" customFormat="1" x14ac:dyDescent="0.35">
      <c r="A319" s="54">
        <v>45608</v>
      </c>
      <c r="B319" s="46" t="s">
        <v>41</v>
      </c>
      <c r="C319" s="6"/>
      <c r="D319" s="23" t="s">
        <v>128</v>
      </c>
      <c r="E319" s="28"/>
      <c r="F319" s="157"/>
      <c r="G319" s="30"/>
      <c r="H319" s="111"/>
      <c r="I319" s="143"/>
      <c r="J319" s="119"/>
      <c r="K319" s="38"/>
      <c r="L319" s="39"/>
      <c r="M319" s="84"/>
      <c r="N319" s="21"/>
      <c r="O319" s="29"/>
      <c r="P319" s="136"/>
      <c r="Q319" s="136"/>
      <c r="R319" s="236" t="s">
        <v>42</v>
      </c>
      <c r="S319" s="237"/>
      <c r="T319" s="100">
        <f>COUNTIFS(K308:K310,"Lister")+COUNTIFS(K315:K317,"Lister")+COUNTIFS(K322:K324,"Lister")+COUNTIFS(K329:K331,"Lister")</f>
        <v>0</v>
      </c>
      <c r="U319" s="100">
        <f>+COUNTIFS(K315:K317,"Prager")+COUNTIFS(K308:K310,"Prager")+COUNTIFS(K322:K324,"Prager")+COUNTIFS(K329:K331,"Prager")</f>
        <v>0</v>
      </c>
      <c r="V319" s="100">
        <f>COUNTIFS(K308:K310,"Stanley")+COUNTIFS(K315:K317,"Stanley")+COUNTIFS(K322:K324,"Stanley")+COUNTIFS(K329:K331,"Stanley")</f>
        <v>0</v>
      </c>
      <c r="W319" s="100">
        <f>COUNTIFS(K308:K310,"Farrell")+COUNTIFS(K315:K317,"Farrell")+COUNTIFS(K322:K324,"Farrell")+COUNTIFS(K329:K331,"Farrell")</f>
        <v>0</v>
      </c>
      <c r="X319" s="100">
        <f>COUNTIFS(K308:K310,"McSharry")+COUNTIFS(K315:K317,"McSharry")+COUNTIFS(K322:K324,"McSharry")+COUNTIFS(K329:K331,"McSharry")</f>
        <v>0</v>
      </c>
      <c r="Y319" s="104"/>
      <c r="Z319" s="100">
        <f>COUNTIFS(K308:K310,"O'Donoghue")+COUNTIFS(K315:K317,"O'Donoghue")+COUNTIFS(K322:K324,"O'Donoghue")+COUNTIFS(K329:K331,"O'Donoghue")</f>
        <v>0</v>
      </c>
      <c r="AA319" s="136"/>
      <c r="AB319" s="136"/>
      <c r="AC319" s="136"/>
      <c r="AD319" s="136"/>
      <c r="AE319" s="136"/>
    </row>
    <row r="320" spans="1:31" s="1" customFormat="1" x14ac:dyDescent="0.35">
      <c r="A320" s="54">
        <v>45609</v>
      </c>
      <c r="B320" s="46" t="s">
        <v>29</v>
      </c>
      <c r="C320" s="6"/>
      <c r="D320" s="23" t="s">
        <v>128</v>
      </c>
      <c r="E320" s="28"/>
      <c r="F320" s="157"/>
      <c r="G320" s="30"/>
      <c r="H320" s="111"/>
      <c r="I320" s="143"/>
      <c r="J320" s="119"/>
      <c r="K320" s="38"/>
      <c r="L320" s="39"/>
      <c r="M320" s="84"/>
      <c r="N320" s="21"/>
      <c r="O320" s="29"/>
      <c r="P320" s="136"/>
      <c r="Q320" s="136"/>
      <c r="R320" s="238" t="s">
        <v>43</v>
      </c>
      <c r="S320" s="239"/>
      <c r="T320" s="101">
        <f>COUNTIFS(M304:M307,"Lister")+COUNTIFS(M311:M314,"Lister")+COUNTIFS(M318:M321,"Lister")+COUNTIFS(M325:M328,"Lister")</f>
        <v>0</v>
      </c>
      <c r="U320" s="101">
        <f>COUNTIFS(M304:M307,"Prager")+COUNTIFS(M311:M314,"Prager")+COUNTIFS(M318:M321,"Prager")+COUNTIFS(M325:M328,"Prager")</f>
        <v>0</v>
      </c>
      <c r="V320" s="101">
        <f>COUNTIFS(M304:M307,"Stanley")+COUNTIFS(M311:M314,"Stanley")+COUNTIFS(M318:M321,"Stanley")+COUNTIFS(M325:M328,"Stanley")</f>
        <v>0</v>
      </c>
      <c r="W320" s="101">
        <f>COUNTIFS(M304:M307,"Farrell")+COUNTIFS(M311:M314,"Farrell")+COUNTIFS(M318:M321,"Farrell")+COUNTIFS(M325:M328,"Farrell")</f>
        <v>0</v>
      </c>
      <c r="X320" s="101">
        <f>COUNTIFS(M304:M307,"McSharry")+COUNTIFS(M311:M314,"McSharry")+COUNTIFS(M318:M321,"McSharry")+COUNTIFS(M325:M328,"McSharry")</f>
        <v>0</v>
      </c>
      <c r="Y320" s="104"/>
      <c r="Z320" s="101"/>
      <c r="AA320" s="136"/>
      <c r="AB320" s="136"/>
      <c r="AC320" s="136"/>
      <c r="AD320" s="136"/>
      <c r="AE320" s="136"/>
    </row>
    <row r="321" spans="1:31" s="1" customFormat="1" x14ac:dyDescent="0.35">
      <c r="A321" s="54">
        <v>45610</v>
      </c>
      <c r="B321" s="46" t="s">
        <v>44</v>
      </c>
      <c r="C321" s="6"/>
      <c r="D321" s="23" t="s">
        <v>128</v>
      </c>
      <c r="E321" s="28"/>
      <c r="F321" s="157"/>
      <c r="G321" s="30"/>
      <c r="H321" s="111"/>
      <c r="I321" s="143"/>
      <c r="J321" s="119"/>
      <c r="K321" s="38"/>
      <c r="L321" s="39"/>
      <c r="M321" s="84"/>
      <c r="N321" s="21"/>
      <c r="O321" s="29"/>
      <c r="P321" s="136"/>
      <c r="Q321" s="136"/>
      <c r="R321" s="238" t="s">
        <v>45</v>
      </c>
      <c r="S321" s="239"/>
      <c r="T321" s="101">
        <f>COUNTIFS(M308:M310,"Lister")+COUNTIFS(M315:M317,"Lister")+COUNTIFS(M322:M324,"Lister")+COUNTIFS(M329:M331,"Lister")</f>
        <v>0</v>
      </c>
      <c r="U321" s="101">
        <f>COUNTIFS(M308:M310,"Prager")+COUNTIFS(M315:M317,"Prager")+COUNTIFS(M322:M324,"Prager")+COUNTIFS(M329:M331,"Prager")</f>
        <v>0</v>
      </c>
      <c r="V321" s="101">
        <f>COUNTIFS(M308:M310,"Stanley")+COUNTIFS(M315:M317,"Stanley")+COUNTIFS(M322:M324,"Stanley")+COUNTIFS(M329:M331,"Stanley")</f>
        <v>0</v>
      </c>
      <c r="W321" s="101">
        <f>COUNTIFS(M308:M310,"Farrell")+COUNTIFS(M315:M317,"Farrell")+COUNTIFS(M322:M324,"Farrell")+COUNTIFS(M329:M331,"Farrell")</f>
        <v>0</v>
      </c>
      <c r="X321" s="101">
        <f>COUNTIFS(M308:M310,"McSharry")+COUNTIFS(M315:M317,"McSharry")+COUNTIFS(M322:M324,"McSharry")+COUNTIFS(M329:M331,"McSharry")</f>
        <v>0</v>
      </c>
      <c r="Y321" s="104"/>
      <c r="Z321" s="101"/>
      <c r="AA321" s="136"/>
      <c r="AB321" s="136"/>
      <c r="AC321" s="136"/>
      <c r="AD321" s="136"/>
      <c r="AE321" s="136"/>
    </row>
    <row r="322" spans="1:31" s="1" customFormat="1" x14ac:dyDescent="0.35">
      <c r="A322" s="54">
        <v>45611</v>
      </c>
      <c r="B322" s="46" t="s">
        <v>31</v>
      </c>
      <c r="C322" s="6"/>
      <c r="D322" s="23" t="s">
        <v>128</v>
      </c>
      <c r="E322" s="28"/>
      <c r="F322" s="157"/>
      <c r="G322" s="30" t="s">
        <v>24</v>
      </c>
      <c r="H322" s="111"/>
      <c r="I322" s="143"/>
      <c r="J322" s="119"/>
      <c r="K322" s="38"/>
      <c r="L322" s="39"/>
      <c r="M322" s="84"/>
      <c r="N322" s="21"/>
      <c r="O322" s="29" t="s">
        <v>60</v>
      </c>
      <c r="P322" s="136"/>
      <c r="Q322" s="136"/>
      <c r="R322" s="240" t="s">
        <v>46</v>
      </c>
      <c r="S322" s="241"/>
      <c r="T322" s="102">
        <f>COUNTIFS(M308:M310,"Lister(day)")+COUNTIFS(M315:M317,"Lister(day)")+COUNTIFS(M322:M324,"Lister(day)")+COUNTIFS(M329:M331,"Lister(day)")</f>
        <v>0</v>
      </c>
      <c r="U322" s="102">
        <f>COUNTIFS(M308:M310,"Prager(day)")+COUNTIFS(M315:M317,"Prager(day)")+COUNTIFS(M322:M324,"Prager(day)")+COUNTIFS(M329:M331,"Prager(day)")</f>
        <v>0</v>
      </c>
      <c r="V322" s="102">
        <f>COUNTIFS(M308:M310,"Stanley(day)")+COUNTIFS(M315:M317,"Stanley(day)")+COUNTIFS(M322:M324,"Stanley(day)")+COUNTIFS(M329:M331,"Stanley(day)")</f>
        <v>0</v>
      </c>
      <c r="W322" s="102">
        <f>COUNTIFS(M308:M310,"Farrell(day)")+COUNTIFS(M315:M317,"Farrell(day)")+COUNTIFS(M322:M324,"Farrell(day)")+COUNTIFS(M329:M331,"Farrell(day)")</f>
        <v>0</v>
      </c>
      <c r="X322" s="102">
        <f>COUNTIFS(M308:M310,"McSharry(day)")+COUNTIFS(M315:M317,"McSharry(day)")+COUNTIFS(M322:M324,"McSharry(day)")+COUNTIFS(M329:M331,"McSharry(day)")</f>
        <v>0</v>
      </c>
      <c r="Y322" s="104"/>
      <c r="Z322" s="102"/>
      <c r="AA322" s="136"/>
      <c r="AB322" s="136"/>
      <c r="AC322" s="136"/>
      <c r="AD322" s="136"/>
      <c r="AE322" s="136"/>
    </row>
    <row r="323" spans="1:31" s="1" customFormat="1" x14ac:dyDescent="0.35">
      <c r="A323" s="54">
        <v>45612</v>
      </c>
      <c r="B323" s="46" t="s">
        <v>33</v>
      </c>
      <c r="C323" s="6"/>
      <c r="D323" s="27"/>
      <c r="E323" s="28"/>
      <c r="F323" s="157"/>
      <c r="G323" s="30" t="s">
        <v>24</v>
      </c>
      <c r="H323" s="111"/>
      <c r="I323" s="143"/>
      <c r="J323" s="119"/>
      <c r="K323" s="38"/>
      <c r="L323" s="39"/>
      <c r="M323" s="84"/>
      <c r="N323" s="21"/>
      <c r="O323" s="29"/>
      <c r="P323" s="136"/>
      <c r="Q323" s="136"/>
      <c r="R323" s="226" t="s">
        <v>47</v>
      </c>
      <c r="S323" s="227"/>
      <c r="T323" s="103">
        <f>SUM(T318:T319)</f>
        <v>0</v>
      </c>
      <c r="U323" s="103">
        <f>SUM(U318:U319)</f>
        <v>0</v>
      </c>
      <c r="V323" s="103">
        <f>SUM(V318:V319)</f>
        <v>0</v>
      </c>
      <c r="W323" s="103">
        <f>SUM(W318:W319)</f>
        <v>0</v>
      </c>
      <c r="X323" s="103">
        <f>SUM(X318:X319)</f>
        <v>0</v>
      </c>
      <c r="Y323" s="105"/>
      <c r="Z323" s="103">
        <f>SUM(Z318:Z319)</f>
        <v>0</v>
      </c>
      <c r="AA323" s="136"/>
      <c r="AB323" s="136"/>
      <c r="AC323" s="136"/>
      <c r="AD323" s="136"/>
      <c r="AE323" s="136"/>
    </row>
    <row r="324" spans="1:31" s="1" customFormat="1" x14ac:dyDescent="0.35">
      <c r="A324" s="55">
        <v>45613</v>
      </c>
      <c r="B324" s="47" t="s">
        <v>35</v>
      </c>
      <c r="C324" s="7"/>
      <c r="D324" s="31"/>
      <c r="E324" s="32"/>
      <c r="F324" s="158"/>
      <c r="G324" s="34" t="s">
        <v>24</v>
      </c>
      <c r="H324" s="113"/>
      <c r="I324" s="162"/>
      <c r="J324" s="120"/>
      <c r="K324" s="40"/>
      <c r="L324" s="41"/>
      <c r="M324" s="85"/>
      <c r="N324" s="21"/>
      <c r="O324" s="33"/>
      <c r="P324" s="136"/>
      <c r="Q324" s="136"/>
      <c r="R324" s="222" t="s">
        <v>48</v>
      </c>
      <c r="S324" s="223"/>
      <c r="T324" s="128">
        <f>SUM(T320:T322)</f>
        <v>0</v>
      </c>
      <c r="U324" s="128">
        <f>SUM(U320:U322)</f>
        <v>0</v>
      </c>
      <c r="V324" s="128">
        <f>SUM(V320:V322)</f>
        <v>0</v>
      </c>
      <c r="W324" s="128">
        <f>SUM(W320:W322)</f>
        <v>0</v>
      </c>
      <c r="X324" s="128">
        <f>SUM(X320:X322)</f>
        <v>0</v>
      </c>
      <c r="Y324" s="129"/>
      <c r="Z324" s="128">
        <f>SUM(Z320:Z322)</f>
        <v>0</v>
      </c>
      <c r="AA324" s="136"/>
      <c r="AB324" s="136"/>
      <c r="AC324" s="136"/>
      <c r="AD324" s="136"/>
      <c r="AE324" s="136"/>
    </row>
    <row r="325" spans="1:31" s="1" customFormat="1" x14ac:dyDescent="0.35">
      <c r="A325" s="53">
        <v>45614</v>
      </c>
      <c r="B325" s="45" t="s">
        <v>15</v>
      </c>
      <c r="C325" s="8"/>
      <c r="D325" s="167"/>
      <c r="E325" s="24"/>
      <c r="F325" s="152"/>
      <c r="G325" s="26"/>
      <c r="H325" s="159"/>
      <c r="I325" s="163"/>
      <c r="J325" s="118">
        <v>4</v>
      </c>
      <c r="K325" s="36"/>
      <c r="L325" s="37"/>
      <c r="M325" s="83"/>
      <c r="N325" s="21"/>
      <c r="O325" s="25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</row>
    <row r="326" spans="1:31" s="1" customFormat="1" x14ac:dyDescent="0.35">
      <c r="A326" s="54">
        <v>45615</v>
      </c>
      <c r="B326" s="46" t="s">
        <v>41</v>
      </c>
      <c r="C326" s="6"/>
      <c r="D326" s="167"/>
      <c r="E326" s="28"/>
      <c r="F326" s="153" t="s">
        <v>135</v>
      </c>
      <c r="G326" s="30"/>
      <c r="H326" s="160"/>
      <c r="I326" s="164"/>
      <c r="J326" s="119"/>
      <c r="K326" s="38"/>
      <c r="L326" s="39"/>
      <c r="M326" s="84"/>
      <c r="N326" s="21"/>
      <c r="O326" s="29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</row>
    <row r="327" spans="1:31" s="1" customFormat="1" x14ac:dyDescent="0.35">
      <c r="A327" s="54">
        <v>45616</v>
      </c>
      <c r="B327" s="46" t="s">
        <v>29</v>
      </c>
      <c r="C327" s="6"/>
      <c r="D327" s="168"/>
      <c r="E327" s="28" t="s">
        <v>130</v>
      </c>
      <c r="F327" s="153"/>
      <c r="G327" s="30"/>
      <c r="H327" s="160"/>
      <c r="I327" s="164"/>
      <c r="J327" s="119"/>
      <c r="K327" s="38"/>
      <c r="L327" s="39"/>
      <c r="M327" s="84"/>
      <c r="N327" s="21"/>
      <c r="O327" s="29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</row>
    <row r="328" spans="1:31" s="1" customFormat="1" x14ac:dyDescent="0.35">
      <c r="A328" s="54">
        <v>45617</v>
      </c>
      <c r="B328" s="46" t="s">
        <v>44</v>
      </c>
      <c r="C328" s="6"/>
      <c r="D328" s="168"/>
      <c r="E328" s="28" t="s">
        <v>84</v>
      </c>
      <c r="F328" s="153"/>
      <c r="G328" s="30"/>
      <c r="H328" s="160"/>
      <c r="I328" s="164"/>
      <c r="J328" s="119"/>
      <c r="K328" s="38"/>
      <c r="L328" s="39"/>
      <c r="M328" s="84"/>
      <c r="N328" s="21"/>
      <c r="O328" s="29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</row>
    <row r="329" spans="1:31" s="1" customFormat="1" x14ac:dyDescent="0.35">
      <c r="A329" s="54">
        <v>45618</v>
      </c>
      <c r="B329" s="46" t="s">
        <v>31</v>
      </c>
      <c r="C329" s="6"/>
      <c r="D329" s="168"/>
      <c r="E329" s="28" t="s">
        <v>84</v>
      </c>
      <c r="F329" s="153"/>
      <c r="G329" s="30"/>
      <c r="H329" s="160"/>
      <c r="I329" s="164" t="s">
        <v>24</v>
      </c>
      <c r="J329" s="119"/>
      <c r="K329" s="38"/>
      <c r="L329" s="39"/>
      <c r="M329" s="84"/>
      <c r="N329" s="21"/>
      <c r="O329" s="29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</row>
    <row r="330" spans="1:31" s="1" customFormat="1" x14ac:dyDescent="0.35">
      <c r="A330" s="54">
        <v>45619</v>
      </c>
      <c r="B330" s="46" t="s">
        <v>33</v>
      </c>
      <c r="C330" s="6"/>
      <c r="D330" s="168"/>
      <c r="E330" s="28"/>
      <c r="F330" s="153"/>
      <c r="G330" s="30"/>
      <c r="H330" s="160"/>
      <c r="I330" s="164" t="s">
        <v>24</v>
      </c>
      <c r="J330" s="119"/>
      <c r="K330" s="38"/>
      <c r="L330" s="39"/>
      <c r="M330" s="84"/>
      <c r="N330" s="21"/>
      <c r="O330" s="29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</row>
    <row r="331" spans="1:31" s="1" customFormat="1" x14ac:dyDescent="0.35">
      <c r="A331" s="55">
        <v>45620</v>
      </c>
      <c r="B331" s="47" t="s">
        <v>35</v>
      </c>
      <c r="C331" s="7"/>
      <c r="D331" s="169"/>
      <c r="E331" s="32"/>
      <c r="F331" s="154"/>
      <c r="G331" s="34"/>
      <c r="H331" s="161"/>
      <c r="I331" s="165" t="s">
        <v>24</v>
      </c>
      <c r="J331" s="120"/>
      <c r="K331" s="40"/>
      <c r="L331" s="41"/>
      <c r="M331" s="85"/>
      <c r="N331" s="21"/>
      <c r="O331" s="33"/>
      <c r="P331" s="136"/>
      <c r="Q331" s="136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6"/>
      <c r="AB331" s="136"/>
      <c r="AC331" s="136"/>
      <c r="AD331" s="136"/>
      <c r="AE331" s="136"/>
    </row>
    <row r="332" spans="1:31" s="1" customFormat="1" x14ac:dyDescent="0.35">
      <c r="A332" s="175">
        <v>45621</v>
      </c>
      <c r="B332" s="48" t="s">
        <v>15</v>
      </c>
      <c r="C332" s="8"/>
      <c r="D332" s="167"/>
      <c r="E332" s="24"/>
      <c r="F332" s="152"/>
      <c r="G332" s="26"/>
      <c r="H332" s="159"/>
      <c r="I332" s="163"/>
      <c r="J332" s="122">
        <v>1</v>
      </c>
      <c r="K332" s="36"/>
      <c r="L332" s="37"/>
      <c r="M332" s="83"/>
      <c r="N332" s="21"/>
      <c r="O332" s="25" t="s">
        <v>53</v>
      </c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</row>
    <row r="333" spans="1:31" s="1" customFormat="1" x14ac:dyDescent="0.35">
      <c r="A333" s="54">
        <v>45622</v>
      </c>
      <c r="B333" s="49" t="s">
        <v>41</v>
      </c>
      <c r="C333" s="6"/>
      <c r="D333" s="168"/>
      <c r="E333" s="28"/>
      <c r="F333" s="153"/>
      <c r="G333" s="30"/>
      <c r="H333" s="160"/>
      <c r="I333" s="164"/>
      <c r="J333" s="123"/>
      <c r="K333" s="38"/>
      <c r="L333" s="39"/>
      <c r="M333" s="84"/>
      <c r="N333" s="21"/>
      <c r="O333" s="29" t="s">
        <v>55</v>
      </c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</row>
    <row r="334" spans="1:31" s="1" customFormat="1" x14ac:dyDescent="0.35">
      <c r="A334" s="54">
        <v>45623</v>
      </c>
      <c r="B334" s="49" t="s">
        <v>29</v>
      </c>
      <c r="C334" s="6"/>
      <c r="D334" s="167"/>
      <c r="E334" s="28"/>
      <c r="F334" s="153"/>
      <c r="G334" s="30"/>
      <c r="H334" s="160"/>
      <c r="I334" s="164"/>
      <c r="J334" s="123"/>
      <c r="K334" s="38"/>
      <c r="L334" s="39"/>
      <c r="M334" s="84"/>
      <c r="N334" s="21"/>
      <c r="O334" s="29" t="s">
        <v>55</v>
      </c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</row>
    <row r="335" spans="1:31" s="1" customFormat="1" x14ac:dyDescent="0.35">
      <c r="A335" s="54">
        <v>45624</v>
      </c>
      <c r="B335" s="50" t="s">
        <v>44</v>
      </c>
      <c r="C335" s="6"/>
      <c r="D335" s="167"/>
      <c r="E335" s="28"/>
      <c r="F335" s="153"/>
      <c r="G335" s="30"/>
      <c r="H335" s="160"/>
      <c r="I335" s="164"/>
      <c r="J335" s="123"/>
      <c r="K335" s="38"/>
      <c r="L335" s="39"/>
      <c r="M335" s="84"/>
      <c r="N335" s="21"/>
      <c r="O335" s="29" t="s">
        <v>55</v>
      </c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</row>
    <row r="336" spans="1:31" s="1" customFormat="1" x14ac:dyDescent="0.35">
      <c r="A336" s="54">
        <v>45625</v>
      </c>
      <c r="B336" s="49" t="s">
        <v>31</v>
      </c>
      <c r="C336" s="6"/>
      <c r="D336" s="168"/>
      <c r="E336" s="28"/>
      <c r="F336" s="153" t="s">
        <v>24</v>
      </c>
      <c r="G336" s="30"/>
      <c r="H336" s="160"/>
      <c r="I336" s="164"/>
      <c r="J336" s="123"/>
      <c r="K336" s="38"/>
      <c r="L336" s="39"/>
      <c r="M336" s="84"/>
      <c r="N336" s="21"/>
      <c r="O336" s="2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</row>
    <row r="337" spans="1:31" s="1" customFormat="1" x14ac:dyDescent="0.35">
      <c r="A337" s="54">
        <v>45626</v>
      </c>
      <c r="B337" s="49" t="s">
        <v>33</v>
      </c>
      <c r="C337" s="6"/>
      <c r="D337" s="168"/>
      <c r="E337" s="28"/>
      <c r="F337" s="153" t="s">
        <v>24</v>
      </c>
      <c r="G337" s="30"/>
      <c r="H337" s="160"/>
      <c r="I337" s="164"/>
      <c r="J337" s="123"/>
      <c r="K337" s="38"/>
      <c r="L337" s="39"/>
      <c r="M337" s="84"/>
      <c r="N337" s="21"/>
      <c r="O337" s="2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</row>
    <row r="338" spans="1:31" s="1" customFormat="1" x14ac:dyDescent="0.35">
      <c r="A338" s="55">
        <v>45627</v>
      </c>
      <c r="B338" s="51" t="s">
        <v>35</v>
      </c>
      <c r="C338" s="7"/>
      <c r="D338" s="169"/>
      <c r="E338" s="32"/>
      <c r="F338" s="154" t="s">
        <v>24</v>
      </c>
      <c r="G338" s="34"/>
      <c r="H338" s="161"/>
      <c r="I338" s="165"/>
      <c r="J338" s="124"/>
      <c r="K338" s="40"/>
      <c r="L338" s="41"/>
      <c r="M338" s="85"/>
      <c r="N338" s="21"/>
      <c r="O338" s="33"/>
      <c r="P338" s="139"/>
      <c r="Q338" s="139"/>
      <c r="R338" s="140"/>
      <c r="S338" s="140"/>
      <c r="T338" s="140"/>
      <c r="U338" s="140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</row>
    <row r="339" spans="1:31" s="1" customFormat="1" x14ac:dyDescent="0.35">
      <c r="A339" s="53">
        <v>45628</v>
      </c>
      <c r="B339" s="48" t="s">
        <v>15</v>
      </c>
      <c r="C339" s="8"/>
      <c r="D339" s="167"/>
      <c r="E339" s="24"/>
      <c r="F339" s="152"/>
      <c r="G339" s="26"/>
      <c r="H339" s="112"/>
      <c r="I339" s="143"/>
      <c r="J339" s="122">
        <v>2</v>
      </c>
      <c r="K339" s="36"/>
      <c r="L339" s="37"/>
      <c r="M339" s="83"/>
      <c r="N339" s="21"/>
      <c r="O339" s="25" t="s">
        <v>60</v>
      </c>
      <c r="P339" s="139"/>
      <c r="Q339" s="139"/>
      <c r="R339" s="242" t="s">
        <v>109</v>
      </c>
      <c r="S339" s="243"/>
      <c r="T339" s="243"/>
      <c r="U339" s="244"/>
      <c r="V339" s="140"/>
      <c r="W339" s="140"/>
      <c r="X339" s="140"/>
      <c r="Y339" s="140"/>
      <c r="Z339" s="140"/>
      <c r="AA339" s="139"/>
      <c r="AB339" s="139"/>
      <c r="AC339" s="139"/>
      <c r="AD339" s="139"/>
      <c r="AE339" s="139"/>
    </row>
    <row r="340" spans="1:31" s="1" customFormat="1" x14ac:dyDescent="0.35">
      <c r="A340" s="54">
        <v>45629</v>
      </c>
      <c r="B340" s="49" t="s">
        <v>41</v>
      </c>
      <c r="C340" s="6"/>
      <c r="D340" s="167"/>
      <c r="E340" s="28"/>
      <c r="F340" s="153"/>
      <c r="G340" s="30"/>
      <c r="H340" s="111" t="s">
        <v>72</v>
      </c>
      <c r="I340" s="143"/>
      <c r="J340" s="123"/>
      <c r="K340" s="38"/>
      <c r="L340" s="39"/>
      <c r="M340" s="84"/>
      <c r="N340" s="21"/>
      <c r="O340" s="29" t="s">
        <v>60</v>
      </c>
      <c r="P340" s="139"/>
      <c r="Q340" s="139"/>
      <c r="R340" s="245" t="s">
        <v>27</v>
      </c>
      <c r="S340" s="246"/>
      <c r="T340" s="78" t="s">
        <v>5</v>
      </c>
      <c r="U340" s="78" t="s">
        <v>6</v>
      </c>
      <c r="V340" s="133" t="s">
        <v>7</v>
      </c>
      <c r="W340" s="135" t="s">
        <v>8</v>
      </c>
      <c r="X340" s="133" t="s">
        <v>9</v>
      </c>
      <c r="Y340" s="132"/>
      <c r="Z340" s="133" t="s">
        <v>36</v>
      </c>
      <c r="AA340" s="139"/>
      <c r="AB340" s="139"/>
      <c r="AC340" s="139"/>
      <c r="AD340" s="139"/>
      <c r="AE340" s="139"/>
    </row>
    <row r="341" spans="1:31" s="1" customFormat="1" x14ac:dyDescent="0.35">
      <c r="A341" s="54">
        <v>45630</v>
      </c>
      <c r="B341" s="49" t="s">
        <v>29</v>
      </c>
      <c r="C341" s="6"/>
      <c r="D341" s="168"/>
      <c r="E341" s="28"/>
      <c r="F341" s="153"/>
      <c r="G341" s="30"/>
      <c r="H341" s="111" t="s">
        <v>72</v>
      </c>
      <c r="I341" s="143"/>
      <c r="J341" s="123"/>
      <c r="K341" s="38"/>
      <c r="L341" s="39"/>
      <c r="M341" s="84"/>
      <c r="N341" s="21"/>
      <c r="O341" s="29"/>
      <c r="P341" s="139"/>
      <c r="Q341" s="139"/>
      <c r="R341" s="247" t="s">
        <v>12</v>
      </c>
      <c r="S341" s="248"/>
      <c r="T341" s="81">
        <f>COUNTIF(E332:E359,"Support")</f>
        <v>0</v>
      </c>
      <c r="U341" s="81">
        <f>COUNTIF(F332:F359,"Support")</f>
        <v>0</v>
      </c>
      <c r="V341" s="81">
        <f>COUNTIF(G332:G359,"Support")</f>
        <v>0</v>
      </c>
      <c r="W341" s="81">
        <f>COUNTIF(H332:H359,"Support")</f>
        <v>0</v>
      </c>
      <c r="X341" s="81">
        <f>COUNTIF(I332:I359,"Support")</f>
        <v>0</v>
      </c>
      <c r="Y341" s="104"/>
      <c r="Z341" s="81">
        <f>COUNTIF(D332:D359,"Support")</f>
        <v>0</v>
      </c>
      <c r="AA341" s="139"/>
      <c r="AB341" s="139"/>
      <c r="AC341" s="139"/>
      <c r="AD341" s="139"/>
      <c r="AE341" s="139"/>
    </row>
    <row r="342" spans="1:31" s="1" customFormat="1" x14ac:dyDescent="0.35">
      <c r="A342" s="54">
        <v>45631</v>
      </c>
      <c r="B342" s="49" t="s">
        <v>44</v>
      </c>
      <c r="C342" s="6"/>
      <c r="D342" s="168"/>
      <c r="E342" s="28"/>
      <c r="F342" s="153"/>
      <c r="G342" s="30"/>
      <c r="H342" s="111" t="s">
        <v>72</v>
      </c>
      <c r="I342" s="143"/>
      <c r="J342" s="123"/>
      <c r="K342" s="38"/>
      <c r="L342" s="39"/>
      <c r="M342" s="84"/>
      <c r="N342" s="21"/>
      <c r="O342" s="29"/>
      <c r="P342" s="139"/>
      <c r="Q342" s="139"/>
      <c r="R342" s="234" t="s">
        <v>25</v>
      </c>
      <c r="S342" s="235"/>
      <c r="T342" s="82">
        <f>COUNTIF(E332:E359,"CST")</f>
        <v>0</v>
      </c>
      <c r="U342" s="82">
        <f>COUNTIF(F332:F359,"CST")</f>
        <v>0</v>
      </c>
      <c r="V342" s="82">
        <f>COUNTIF(G332:G359,"CST")</f>
        <v>0</v>
      </c>
      <c r="W342" s="82">
        <f>COUNTIF(H332:I359,"CST")</f>
        <v>0</v>
      </c>
      <c r="X342" s="82">
        <f>COUNTIF(I332:J359,"CST")</f>
        <v>0</v>
      </c>
      <c r="Y342" s="104"/>
      <c r="Z342" s="82">
        <f>COUNTIF(D332:D359,"CST")</f>
        <v>0</v>
      </c>
      <c r="AA342" s="139"/>
      <c r="AB342" s="139"/>
      <c r="AC342" s="139"/>
      <c r="AD342" s="139"/>
      <c r="AE342" s="139"/>
    </row>
    <row r="343" spans="1:31" s="1" customFormat="1" x14ac:dyDescent="0.35">
      <c r="A343" s="54">
        <v>45632</v>
      </c>
      <c r="B343" s="49" t="s">
        <v>31</v>
      </c>
      <c r="C343" s="6"/>
      <c r="D343" s="168"/>
      <c r="E343" s="28" t="s">
        <v>24</v>
      </c>
      <c r="F343" s="153"/>
      <c r="G343" s="30"/>
      <c r="H343" s="111" t="s">
        <v>136</v>
      </c>
      <c r="I343" s="143"/>
      <c r="J343" s="123"/>
      <c r="K343" s="38"/>
      <c r="L343" s="39"/>
      <c r="M343" s="84"/>
      <c r="N343" s="21"/>
      <c r="O343" s="29"/>
      <c r="P343" s="139"/>
      <c r="Q343" s="139"/>
      <c r="R343" s="234" t="s">
        <v>19</v>
      </c>
      <c r="S343" s="235"/>
      <c r="T343" s="82">
        <f>COUNTIF(E332:E359,"PH")</f>
        <v>0</v>
      </c>
      <c r="U343" s="82">
        <f>COUNTIF(F332:F359,"PH")</f>
        <v>0</v>
      </c>
      <c r="V343" s="82">
        <f>COUNTIF(G332:G359,"PH")</f>
        <v>0</v>
      </c>
      <c r="W343" s="82">
        <f>COUNTIF(H332:H359,"PH")</f>
        <v>0</v>
      </c>
      <c r="X343" s="82">
        <f>COUNTIF(I332:I359,"PH")</f>
        <v>0</v>
      </c>
      <c r="Y343" s="104"/>
      <c r="Z343" s="82">
        <f>COUNTIF(D332:D359,"PH")</f>
        <v>0</v>
      </c>
      <c r="AA343" s="139"/>
      <c r="AB343" s="139"/>
      <c r="AC343" s="139"/>
      <c r="AD343" s="139"/>
      <c r="AE343" s="139"/>
    </row>
    <row r="344" spans="1:31" s="1" customFormat="1" x14ac:dyDescent="0.35">
      <c r="A344" s="54">
        <v>45633</v>
      </c>
      <c r="B344" s="49" t="s">
        <v>33</v>
      </c>
      <c r="C344" s="6"/>
      <c r="D344" s="168"/>
      <c r="E344" s="28" t="s">
        <v>24</v>
      </c>
      <c r="F344" s="153"/>
      <c r="G344" s="30"/>
      <c r="H344" s="111" t="s">
        <v>136</v>
      </c>
      <c r="I344" s="143"/>
      <c r="J344" s="123"/>
      <c r="K344" s="38"/>
      <c r="L344" s="39"/>
      <c r="M344" s="84"/>
      <c r="N344" s="21"/>
      <c r="O344" s="29" t="s">
        <v>60</v>
      </c>
      <c r="P344" s="139"/>
      <c r="Q344" s="139"/>
      <c r="R344" s="234" t="s">
        <v>3</v>
      </c>
      <c r="S344" s="235"/>
      <c r="T344" s="82">
        <f>COUNTIF(E332:E359,"QCH")</f>
        <v>0</v>
      </c>
      <c r="U344" s="82">
        <f>COUNTIF(F332:F359,"QCH")</f>
        <v>0</v>
      </c>
      <c r="V344" s="82">
        <f>COUNTIF(G332:G359,"QCH")</f>
        <v>0</v>
      </c>
      <c r="W344" s="82">
        <f>COUNTIF(H332:H359,"QCH")</f>
        <v>0</v>
      </c>
      <c r="X344" s="82">
        <f>COUNTIF(I332:I359,"QCH")</f>
        <v>0</v>
      </c>
      <c r="Y344" s="104"/>
      <c r="Z344" s="82">
        <f>COUNTIF(D332:D359,"QCH")</f>
        <v>0</v>
      </c>
      <c r="AA344" s="139"/>
      <c r="AB344" s="139"/>
      <c r="AC344" s="139"/>
      <c r="AD344" s="139"/>
      <c r="AE344" s="139"/>
    </row>
    <row r="345" spans="1:31" s="1" customFormat="1" x14ac:dyDescent="0.35">
      <c r="A345" s="55">
        <v>45634</v>
      </c>
      <c r="B345" s="51" t="s">
        <v>35</v>
      </c>
      <c r="C345" s="7"/>
      <c r="D345" s="169"/>
      <c r="E345" s="32" t="s">
        <v>24</v>
      </c>
      <c r="F345" s="154"/>
      <c r="G345" s="34"/>
      <c r="H345" s="113" t="s">
        <v>136</v>
      </c>
      <c r="I345" s="162"/>
      <c r="J345" s="124"/>
      <c r="K345" s="40"/>
      <c r="L345" s="41"/>
      <c r="M345" s="85"/>
      <c r="N345" s="21"/>
      <c r="O345" s="33" t="s">
        <v>60</v>
      </c>
      <c r="P345" s="139"/>
      <c r="Q345" s="139"/>
      <c r="R345" s="234" t="s">
        <v>17</v>
      </c>
      <c r="S345" s="235"/>
      <c r="T345" s="82">
        <f>COUNTIF(E332:E359,"PH 1st")</f>
        <v>0</v>
      </c>
      <c r="U345" s="82">
        <f>COUNTIF(F332:F359,"PH 1st")</f>
        <v>0</v>
      </c>
      <c r="V345" s="82">
        <f>COUNTIF(G332:G359,"PH 1st")</f>
        <v>0</v>
      </c>
      <c r="W345" s="82">
        <f>COUNTIF(H332:H359,"PH 1st")</f>
        <v>0</v>
      </c>
      <c r="X345" s="82">
        <f>COUNTIF(I332:I359,"PH 1st")</f>
        <v>0</v>
      </c>
      <c r="Y345" s="104"/>
      <c r="Z345" s="82">
        <f>COUNTIF(D332:D359,"PH 1st")</f>
        <v>0</v>
      </c>
      <c r="AA345" s="139"/>
      <c r="AB345" s="139"/>
      <c r="AC345" s="139"/>
      <c r="AD345" s="139"/>
      <c r="AE345" s="139"/>
    </row>
    <row r="346" spans="1:31" s="1" customFormat="1" x14ac:dyDescent="0.35">
      <c r="A346" s="175">
        <v>45635</v>
      </c>
      <c r="B346" s="45" t="s">
        <v>15</v>
      </c>
      <c r="C346" s="8"/>
      <c r="D346" s="270" t="s">
        <v>128</v>
      </c>
      <c r="E346" s="24"/>
      <c r="F346" s="156"/>
      <c r="G346" s="26"/>
      <c r="H346" s="112"/>
      <c r="I346" s="143"/>
      <c r="J346" s="118">
        <v>3</v>
      </c>
      <c r="K346" s="36"/>
      <c r="L346" s="37"/>
      <c r="M346" s="83"/>
      <c r="N346" s="21"/>
      <c r="O346" s="25"/>
      <c r="P346" s="139"/>
      <c r="Q346" s="139"/>
      <c r="R346" s="236" t="s">
        <v>40</v>
      </c>
      <c r="S346" s="237"/>
      <c r="T346" s="100">
        <f>COUNTIFS(K332:K335,"Lister")+COUNTIFS(K339:K342,"Lister")+COUNTIFS(K346:K349,"Lister")+COUNTIFS(K353:K356,"Lister")</f>
        <v>0</v>
      </c>
      <c r="U346" s="100">
        <f>+COUNTIFS(K332:K335,"Prager")+COUNTIFS(K339:K342,"Prager")+COUNTIFS(K346:K349,"Prager")+COUNTIFS(K353:K356,"Prager")</f>
        <v>0</v>
      </c>
      <c r="V346" s="100">
        <f>COUNTIFS(K332:K335,"Stanley")+COUNTIFS(K339:K342,"Stanley")+COUNTIFS(K346:K349,"Stanley")+COUNTIFS(K353:K356,"Stanley")</f>
        <v>0</v>
      </c>
      <c r="W346" s="100">
        <f>COUNTIFS(K332:K335,"Farrell")+COUNTIFS(K339:K342,"Farrell")+COUNTIFS(K346:K349,"Farrell")+COUNTIFS(K353:K356,"Farrell")</f>
        <v>0</v>
      </c>
      <c r="X346" s="100">
        <f>COUNTIFS(K332:K335,"McSharry")+COUNTIFS(K339:K342,"McSHarry")+COUNTIFS(K346:K349,"McSharry")+COUNTIFS(K353:K356,"McSharry")</f>
        <v>0</v>
      </c>
      <c r="Y346" s="104"/>
      <c r="Z346" s="192">
        <f>COUNTIFS(K332:K335,"O'Donoghue")+COUNTIFS(K339:K342,"O'Donoghue")+COUNTIFS(K346:K349,"O'Donoghue")+COUNTIFS(K353:K356,"O'Donoghue")</f>
        <v>0</v>
      </c>
      <c r="AA346" s="139"/>
      <c r="AB346" s="139"/>
      <c r="AC346" s="139"/>
      <c r="AD346" s="139"/>
      <c r="AE346" s="139"/>
    </row>
    <row r="347" spans="1:31" s="1" customFormat="1" x14ac:dyDescent="0.35">
      <c r="A347" s="54">
        <v>45636</v>
      </c>
      <c r="B347" s="46" t="s">
        <v>41</v>
      </c>
      <c r="C347" s="6"/>
      <c r="D347" s="23" t="s">
        <v>128</v>
      </c>
      <c r="E347" s="28"/>
      <c r="F347" s="157"/>
      <c r="G347" s="30"/>
      <c r="H347" s="111"/>
      <c r="I347" s="143"/>
      <c r="J347" s="119"/>
      <c r="K347" s="38"/>
      <c r="L347" s="39"/>
      <c r="M347" s="84"/>
      <c r="N347" s="21"/>
      <c r="O347" s="29"/>
      <c r="P347" s="139"/>
      <c r="Q347" s="139"/>
      <c r="R347" s="236" t="s">
        <v>42</v>
      </c>
      <c r="S347" s="237"/>
      <c r="T347" s="100">
        <f>COUNTIFS(K336:K338,"Lister")+COUNTIFS(K343:K345,"Lister")+COUNTIFS(K350:K352,"Lister")+COUNTIFS(K357:K359,"Lister")</f>
        <v>0</v>
      </c>
      <c r="U347" s="100">
        <f>+COUNTIFS(K343:K345,"Prager")+COUNTIFS(K336:K338,"Prager")+COUNTIFS(K350:K352,"Prager")+COUNTIFS(K357:K359,"Prager")</f>
        <v>0</v>
      </c>
      <c r="V347" s="100">
        <f>COUNTIFS(K336:K338,"Stanley")+COUNTIFS(K343:K345,"Stanley")+COUNTIFS(K350:K352,"Stanley")+COUNTIFS(K357:K359,"Stanley")</f>
        <v>0</v>
      </c>
      <c r="W347" s="100">
        <f>COUNTIFS(K336:K338,"Farrell")+COUNTIFS(K343:K345,"Farrell")+COUNTIFS(K350:K352,"Farrell")+COUNTIFS(K357:K359,"Farrell")</f>
        <v>0</v>
      </c>
      <c r="X347" s="100">
        <f>COUNTIFS(K336:K338,"McSharry")+COUNTIFS(K343:K345,"McSharry")+COUNTIFS(K350:K352,"McSharry")+COUNTIFS(K357:K359,"McSharry")</f>
        <v>0</v>
      </c>
      <c r="Y347" s="104"/>
      <c r="Z347" s="100">
        <f>COUNTIFS(K336:K338,"O'Donoghue")+COUNTIFS(K343:K345,"O'Donoghue")+COUNTIFS(K350:K352,"O'Donoghue")+COUNTIFS(K357:K359,"O'Donoghue")</f>
        <v>0</v>
      </c>
      <c r="AA347" s="139"/>
      <c r="AB347" s="139"/>
      <c r="AC347" s="139"/>
      <c r="AD347" s="139"/>
      <c r="AE347" s="139"/>
    </row>
    <row r="348" spans="1:31" s="1" customFormat="1" x14ac:dyDescent="0.35">
      <c r="A348" s="54">
        <v>45637</v>
      </c>
      <c r="B348" s="46" t="s">
        <v>29</v>
      </c>
      <c r="C348" s="6"/>
      <c r="D348" s="23" t="s">
        <v>128</v>
      </c>
      <c r="E348" s="28"/>
      <c r="F348" s="157"/>
      <c r="G348" s="30"/>
      <c r="H348" s="111"/>
      <c r="I348" s="143"/>
      <c r="J348" s="119"/>
      <c r="K348" s="38"/>
      <c r="L348" s="39"/>
      <c r="M348" s="84"/>
      <c r="N348" s="21"/>
      <c r="O348" s="29"/>
      <c r="P348" s="139"/>
      <c r="Q348" s="139"/>
      <c r="R348" s="238" t="s">
        <v>43</v>
      </c>
      <c r="S348" s="239"/>
      <c r="T348" s="101">
        <f>COUNTIFS(M332:M335,"Lister")+COUNTIFS(M339:M342,"Lister")+COUNTIFS(M346:M349,"Lister")+COUNTIFS(M353:M356,"Lister")</f>
        <v>0</v>
      </c>
      <c r="U348" s="101">
        <f>COUNTIFS(M332:M335,"Prager")+COUNTIFS(M339:M342,"Prager")+COUNTIFS(M346:M349,"Prager")+COUNTIFS(M353:M356,"Prager")</f>
        <v>0</v>
      </c>
      <c r="V348" s="101">
        <f>COUNTIFS(M332:M335,"Stanley")+COUNTIFS(M339:M342,"Stanley")+COUNTIFS(M346:M349,"Stanley")+COUNTIFS(M353:M356,"Stanley")</f>
        <v>0</v>
      </c>
      <c r="W348" s="101">
        <f>COUNTIFS(M332:M335,"Farrell")+COUNTIFS(M339:M342,"Farrell")+COUNTIFS(M346:M349,"Farrell")+COUNTIFS(M353:M356,"Farrell")</f>
        <v>0</v>
      </c>
      <c r="X348" s="101">
        <f>COUNTIFS(M332:M335,"McSharry")+COUNTIFS(M339:M342,"McSharry")+COUNTIFS(M346:M349,"McSharry")+COUNTIFS(M353:M356,"McSharry")</f>
        <v>0</v>
      </c>
      <c r="Y348" s="104"/>
      <c r="Z348" s="101"/>
      <c r="AA348" s="139"/>
      <c r="AB348" s="139"/>
      <c r="AC348" s="139"/>
      <c r="AD348" s="139"/>
      <c r="AE348" s="139"/>
    </row>
    <row r="349" spans="1:31" s="1" customFormat="1" x14ac:dyDescent="0.35">
      <c r="A349" s="54">
        <v>45638</v>
      </c>
      <c r="B349" s="46" t="s">
        <v>44</v>
      </c>
      <c r="C349" s="6"/>
      <c r="D349" s="23" t="s">
        <v>128</v>
      </c>
      <c r="E349" s="28"/>
      <c r="F349" s="157"/>
      <c r="G349" s="30"/>
      <c r="H349" s="111" t="s">
        <v>152</v>
      </c>
      <c r="I349" s="143"/>
      <c r="J349" s="119"/>
      <c r="K349" s="38"/>
      <c r="L349" s="39"/>
      <c r="M349" s="84"/>
      <c r="N349" s="21"/>
      <c r="O349" s="29" t="s">
        <v>53</v>
      </c>
      <c r="P349" s="139"/>
      <c r="Q349" s="139"/>
      <c r="R349" s="238" t="s">
        <v>45</v>
      </c>
      <c r="S349" s="239"/>
      <c r="T349" s="101">
        <f>COUNTIFS(M336:M338,"Lister")+COUNTIFS(M343:M345,"Lister")+COUNTIFS(M350:M352,"Lister")+COUNTIFS(M357:M359,"Lister")</f>
        <v>0</v>
      </c>
      <c r="U349" s="101">
        <f>COUNTIFS(M336:M338,"Prager")+COUNTIFS(M343:M345,"Prager")+COUNTIFS(M350:M352,"Prager")+COUNTIFS(M357:M359,"Prager")</f>
        <v>0</v>
      </c>
      <c r="V349" s="101">
        <f>COUNTIFS(M336:M338,"Stanley")+COUNTIFS(M343:M345,"Stanley")+COUNTIFS(M350:M352,"Stanley")+COUNTIFS(M357:M359,"Stanley")</f>
        <v>0</v>
      </c>
      <c r="W349" s="101">
        <f>COUNTIFS(M336:M338,"Farrell")+COUNTIFS(M343:M345,"Farrell")+COUNTIFS(M350:M352,"Farrell")+COUNTIFS(M357:M359,"Farrell")</f>
        <v>0</v>
      </c>
      <c r="X349" s="101">
        <f>COUNTIFS(M336:M338,"McSharry")+COUNTIFS(M343:M345,"McSharry")+COUNTIFS(M350:M352,"McSharry")+COUNTIFS(M357:M359,"McSharry")</f>
        <v>0</v>
      </c>
      <c r="Y349" s="104"/>
      <c r="Z349" s="101"/>
      <c r="AA349" s="139"/>
      <c r="AB349" s="139"/>
      <c r="AC349" s="139"/>
      <c r="AD349" s="139"/>
      <c r="AE349" s="139"/>
    </row>
    <row r="350" spans="1:31" s="1" customFormat="1" x14ac:dyDescent="0.35">
      <c r="A350" s="54">
        <v>45639</v>
      </c>
      <c r="B350" s="46" t="s">
        <v>31</v>
      </c>
      <c r="C350" s="6"/>
      <c r="D350" s="23" t="s">
        <v>128</v>
      </c>
      <c r="E350" s="28"/>
      <c r="F350" s="157"/>
      <c r="G350" s="30"/>
      <c r="H350" s="111"/>
      <c r="I350" s="143"/>
      <c r="J350" s="119"/>
      <c r="K350" s="38"/>
      <c r="L350" s="39"/>
      <c r="M350" s="84"/>
      <c r="N350" s="21"/>
      <c r="O350" s="29" t="s">
        <v>55</v>
      </c>
      <c r="P350" s="139"/>
      <c r="Q350" s="139"/>
      <c r="R350" s="240" t="s">
        <v>46</v>
      </c>
      <c r="S350" s="241"/>
      <c r="T350" s="102">
        <f>COUNTIFS(M336:M338,"Lister(day)")+COUNTIFS(M343:M345,"Lister(day)")+COUNTIFS(M350:M352,"Lister(day)")+COUNTIFS(M357:M359,"Lister(day)")</f>
        <v>0</v>
      </c>
      <c r="U350" s="102">
        <f>COUNTIFS(M336:M338,"Prager(day)")+COUNTIFS(M343:M345,"Prager(day)")+COUNTIFS(M350:M352,"Prager(day)")+COUNTIFS(M357:M359,"Prager(day)")</f>
        <v>0</v>
      </c>
      <c r="V350" s="102">
        <f>COUNTIFS(M336:M338,"Stanley(day)")+COUNTIFS(M343:M345,"Stanley(day)")+COUNTIFS(M350:M352,"Stanley(day)")+COUNTIFS(M357:M359,"Stanley(day)")</f>
        <v>0</v>
      </c>
      <c r="W350" s="102">
        <f>COUNTIFS(M336:M338,"Farrell(day)")+COUNTIFS(M343:M345,"Farrell(day)")+COUNTIFS(M350:M352,"Farrell(day)")+COUNTIFS(M357:M359,"Farrell(day)")</f>
        <v>0</v>
      </c>
      <c r="X350" s="102">
        <f>COUNTIFS(M336:M338,"McSharry(day)")+COUNTIFS(M343:M345,"McSharry(day)")+COUNTIFS(M350:M352,"McSharry(day)")+COUNTIFS(M357:M359,"McSharry(day)")</f>
        <v>0</v>
      </c>
      <c r="Y350" s="104"/>
      <c r="Z350" s="102"/>
      <c r="AA350" s="139"/>
      <c r="AB350" s="139"/>
      <c r="AC350" s="139"/>
      <c r="AD350" s="139"/>
      <c r="AE350" s="139"/>
    </row>
    <row r="351" spans="1:31" s="1" customFormat="1" x14ac:dyDescent="0.35">
      <c r="A351" s="54">
        <v>45640</v>
      </c>
      <c r="B351" s="46" t="s">
        <v>33</v>
      </c>
      <c r="C351" s="9" t="s">
        <v>23</v>
      </c>
      <c r="D351" s="27"/>
      <c r="E351" s="28"/>
      <c r="F351" s="157"/>
      <c r="G351" s="30"/>
      <c r="H351" s="111"/>
      <c r="I351" s="143"/>
      <c r="J351" s="119"/>
      <c r="K351" s="38"/>
      <c r="L351" s="39"/>
      <c r="M351" s="84"/>
      <c r="N351" s="21"/>
      <c r="O351" s="29" t="s">
        <v>55</v>
      </c>
      <c r="P351" s="139"/>
      <c r="Q351" s="139"/>
      <c r="R351" s="226" t="s">
        <v>47</v>
      </c>
      <c r="S351" s="227"/>
      <c r="T351" s="103">
        <f>SUM(T346:T347)</f>
        <v>0</v>
      </c>
      <c r="U351" s="103">
        <f>SUM(U346:U347)</f>
        <v>0</v>
      </c>
      <c r="V351" s="103">
        <f>SUM(V346:V347)</f>
        <v>0</v>
      </c>
      <c r="W351" s="103">
        <f>SUM(W346:W347)</f>
        <v>0</v>
      </c>
      <c r="X351" s="103">
        <f>SUM(X346:X347)</f>
        <v>0</v>
      </c>
      <c r="Y351" s="105"/>
      <c r="Z351" s="103">
        <f>SUM(Z346:Z347)</f>
        <v>0</v>
      </c>
      <c r="AA351" s="139"/>
      <c r="AB351" s="139"/>
      <c r="AC351" s="139"/>
      <c r="AD351" s="139"/>
      <c r="AE351" s="139"/>
    </row>
    <row r="352" spans="1:31" s="1" customFormat="1" x14ac:dyDescent="0.35">
      <c r="A352" s="55">
        <v>45641</v>
      </c>
      <c r="B352" s="47" t="s">
        <v>35</v>
      </c>
      <c r="C352" s="14" t="s">
        <v>23</v>
      </c>
      <c r="D352" s="31"/>
      <c r="E352" s="32"/>
      <c r="F352" s="158"/>
      <c r="G352" s="34"/>
      <c r="H352" s="113"/>
      <c r="I352" s="162"/>
      <c r="J352" s="120"/>
      <c r="K352" s="40"/>
      <c r="L352" s="41"/>
      <c r="M352" s="85"/>
      <c r="N352" s="21"/>
      <c r="O352" s="33" t="s">
        <v>55</v>
      </c>
      <c r="P352" s="139"/>
      <c r="Q352" s="139"/>
      <c r="R352" s="222" t="s">
        <v>48</v>
      </c>
      <c r="S352" s="223"/>
      <c r="T352" s="128">
        <f>SUM(T348:T350)</f>
        <v>0</v>
      </c>
      <c r="U352" s="128">
        <f>SUM(U348:U350)</f>
        <v>0</v>
      </c>
      <c r="V352" s="128">
        <f>SUM(V348:V350)</f>
        <v>0</v>
      </c>
      <c r="W352" s="128">
        <f>SUM(W348:W350)</f>
        <v>0</v>
      </c>
      <c r="X352" s="128">
        <f>SUM(X348:X350)</f>
        <v>0</v>
      </c>
      <c r="Y352" s="129"/>
      <c r="Z352" s="128">
        <f>SUM(Z348:Z350)</f>
        <v>0</v>
      </c>
      <c r="AA352" s="139"/>
      <c r="AB352" s="139"/>
      <c r="AC352" s="139"/>
      <c r="AD352" s="139"/>
      <c r="AE352" s="139"/>
    </row>
    <row r="353" spans="1:49" s="1" customFormat="1" x14ac:dyDescent="0.35">
      <c r="A353" s="53">
        <v>45642</v>
      </c>
      <c r="B353" s="45" t="s">
        <v>15</v>
      </c>
      <c r="C353" s="11" t="s">
        <v>23</v>
      </c>
      <c r="D353" s="167"/>
      <c r="E353" s="24"/>
      <c r="F353" s="152"/>
      <c r="G353" s="26" t="s">
        <v>143</v>
      </c>
      <c r="H353" s="159"/>
      <c r="I353" s="163"/>
      <c r="J353" s="118">
        <v>4</v>
      </c>
      <c r="K353" s="36"/>
      <c r="L353" s="37"/>
      <c r="M353" s="83"/>
      <c r="N353" s="21"/>
      <c r="O353" s="25" t="s">
        <v>55</v>
      </c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</row>
    <row r="354" spans="1:49" s="1" customFormat="1" x14ac:dyDescent="0.35">
      <c r="A354" s="54">
        <v>45643</v>
      </c>
      <c r="B354" s="46" t="s">
        <v>41</v>
      </c>
      <c r="C354" s="9" t="s">
        <v>23</v>
      </c>
      <c r="D354" s="168"/>
      <c r="E354" s="28"/>
      <c r="F354" s="153"/>
      <c r="G354" s="26" t="s">
        <v>143</v>
      </c>
      <c r="H354" s="160"/>
      <c r="I354" s="164"/>
      <c r="J354" s="119"/>
      <c r="K354" s="38"/>
      <c r="L354" s="39"/>
      <c r="M354" s="84"/>
      <c r="N354" s="21"/>
      <c r="O354" s="29" t="s">
        <v>53</v>
      </c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</row>
    <row r="355" spans="1:49" s="1" customFormat="1" x14ac:dyDescent="0.35">
      <c r="A355" s="54">
        <v>45644</v>
      </c>
      <c r="B355" s="46" t="s">
        <v>29</v>
      </c>
      <c r="C355" s="9" t="s">
        <v>23</v>
      </c>
      <c r="D355" s="168"/>
      <c r="E355" s="28"/>
      <c r="F355" s="153"/>
      <c r="G355" s="26" t="s">
        <v>143</v>
      </c>
      <c r="H355" s="160"/>
      <c r="I355" s="164"/>
      <c r="J355" s="119"/>
      <c r="K355" s="38"/>
      <c r="L355" s="39"/>
      <c r="M355" s="84"/>
      <c r="N355" s="21"/>
      <c r="O355" s="29" t="s">
        <v>53</v>
      </c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</row>
    <row r="356" spans="1:49" s="1" customFormat="1" x14ac:dyDescent="0.35">
      <c r="A356" s="54">
        <v>45645</v>
      </c>
      <c r="B356" s="46" t="s">
        <v>44</v>
      </c>
      <c r="C356" s="9" t="s">
        <v>23</v>
      </c>
      <c r="D356" s="168"/>
      <c r="E356" s="28"/>
      <c r="F356" s="153"/>
      <c r="G356" s="26" t="s">
        <v>143</v>
      </c>
      <c r="H356" s="160"/>
      <c r="I356" s="164"/>
      <c r="J356" s="119"/>
      <c r="K356" s="38"/>
      <c r="L356" s="39"/>
      <c r="M356" s="84"/>
      <c r="N356" s="21"/>
      <c r="O356" s="2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</row>
    <row r="357" spans="1:49" s="1" customFormat="1" x14ac:dyDescent="0.35">
      <c r="A357" s="54">
        <v>45646</v>
      </c>
      <c r="B357" s="46" t="s">
        <v>31</v>
      </c>
      <c r="C357" s="9" t="s">
        <v>23</v>
      </c>
      <c r="D357" s="168"/>
      <c r="E357" s="28"/>
      <c r="F357" s="153"/>
      <c r="G357" s="26" t="s">
        <v>143</v>
      </c>
      <c r="H357" s="160"/>
      <c r="I357" s="164" t="s">
        <v>152</v>
      </c>
      <c r="J357" s="119"/>
      <c r="K357" s="38"/>
      <c r="L357" s="39"/>
      <c r="M357" s="84"/>
      <c r="N357" s="21"/>
      <c r="O357" s="2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</row>
    <row r="358" spans="1:49" s="1" customFormat="1" x14ac:dyDescent="0.35">
      <c r="A358" s="54">
        <v>45647</v>
      </c>
      <c r="B358" s="46" t="s">
        <v>33</v>
      </c>
      <c r="C358" s="9" t="s">
        <v>23</v>
      </c>
      <c r="D358" s="168"/>
      <c r="E358" s="28"/>
      <c r="F358" s="153"/>
      <c r="G358" s="26" t="s">
        <v>143</v>
      </c>
      <c r="H358" s="160"/>
      <c r="I358" s="164"/>
      <c r="J358" s="119"/>
      <c r="K358" s="38"/>
      <c r="L358" s="39"/>
      <c r="M358" s="84"/>
      <c r="N358" s="21"/>
      <c r="O358" s="2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</row>
    <row r="359" spans="1:49" s="1" customFormat="1" x14ac:dyDescent="0.35">
      <c r="A359" s="55">
        <v>45648</v>
      </c>
      <c r="B359" s="47" t="s">
        <v>35</v>
      </c>
      <c r="C359" s="14" t="s">
        <v>23</v>
      </c>
      <c r="D359" s="169"/>
      <c r="E359" s="32"/>
      <c r="F359" s="154"/>
      <c r="G359" s="26" t="s">
        <v>143</v>
      </c>
      <c r="H359" s="161"/>
      <c r="I359" s="165"/>
      <c r="J359" s="120"/>
      <c r="K359" s="40"/>
      <c r="L359" s="41"/>
      <c r="M359" s="85"/>
      <c r="N359" s="21"/>
      <c r="O359" s="33"/>
      <c r="P359" s="139"/>
      <c r="Q359" s="139"/>
      <c r="R359" s="141"/>
      <c r="S359" s="141"/>
      <c r="T359" s="141"/>
      <c r="U359" s="141"/>
      <c r="V359" s="141"/>
      <c r="W359" s="141"/>
      <c r="X359" s="141"/>
      <c r="Y359" s="141"/>
      <c r="Z359" s="141"/>
      <c r="AA359" s="139"/>
      <c r="AB359" s="139"/>
      <c r="AC359" s="139"/>
      <c r="AD359" s="139"/>
      <c r="AE359" s="139"/>
    </row>
    <row r="360" spans="1:49" s="1" customFormat="1" x14ac:dyDescent="0.35">
      <c r="A360" s="175">
        <v>45649</v>
      </c>
      <c r="B360" s="48" t="s">
        <v>15</v>
      </c>
      <c r="C360" s="9" t="s">
        <v>23</v>
      </c>
      <c r="D360" s="167"/>
      <c r="E360" s="24"/>
      <c r="F360" s="152"/>
      <c r="G360" s="26" t="s">
        <v>143</v>
      </c>
      <c r="H360" s="159"/>
      <c r="I360" s="163"/>
      <c r="J360" s="122">
        <v>1</v>
      </c>
      <c r="K360" s="36"/>
      <c r="L360" s="37"/>
      <c r="M360" s="83"/>
      <c r="N360" s="21"/>
      <c r="O360" s="25"/>
    </row>
    <row r="361" spans="1:49" s="1" customFormat="1" x14ac:dyDescent="0.35">
      <c r="A361" s="54">
        <v>45650</v>
      </c>
      <c r="B361" s="49" t="s">
        <v>41</v>
      </c>
      <c r="C361" s="9" t="s">
        <v>23</v>
      </c>
      <c r="D361" s="168"/>
      <c r="E361" s="28"/>
      <c r="F361" s="153"/>
      <c r="G361" s="26" t="s">
        <v>143</v>
      </c>
      <c r="H361" s="160"/>
      <c r="I361" s="164"/>
      <c r="J361" s="123"/>
      <c r="K361" s="38"/>
      <c r="L361" s="39"/>
      <c r="M361" s="84"/>
      <c r="N361" s="21"/>
      <c r="O361" s="29"/>
    </row>
    <row r="362" spans="1:49" s="1" customFormat="1" x14ac:dyDescent="0.35">
      <c r="A362" s="54">
        <v>45651</v>
      </c>
      <c r="B362" s="49" t="s">
        <v>29</v>
      </c>
      <c r="C362" s="13" t="s">
        <v>16</v>
      </c>
      <c r="D362" s="168"/>
      <c r="E362" s="28" t="s">
        <v>24</v>
      </c>
      <c r="F362" s="153"/>
      <c r="G362" s="26" t="s">
        <v>143</v>
      </c>
      <c r="H362" s="160"/>
      <c r="I362" s="164"/>
      <c r="J362" s="123"/>
      <c r="K362" s="38"/>
      <c r="L362" s="39"/>
      <c r="M362" s="84"/>
      <c r="N362" s="21"/>
      <c r="O362" s="29" t="s">
        <v>60</v>
      </c>
    </row>
    <row r="363" spans="1:49" s="1" customFormat="1" x14ac:dyDescent="0.35">
      <c r="A363" s="54">
        <v>45652</v>
      </c>
      <c r="B363" s="50" t="s">
        <v>44</v>
      </c>
      <c r="C363" s="13" t="s">
        <v>16</v>
      </c>
      <c r="D363" s="168"/>
      <c r="E363" s="28" t="s">
        <v>24</v>
      </c>
      <c r="F363" s="153"/>
      <c r="G363" s="26" t="s">
        <v>143</v>
      </c>
      <c r="H363" s="160"/>
      <c r="I363" s="164"/>
      <c r="J363" s="123"/>
      <c r="K363" s="38"/>
      <c r="L363" s="39"/>
      <c r="M363" s="84"/>
      <c r="N363" s="21"/>
      <c r="O363" s="29" t="s">
        <v>60</v>
      </c>
    </row>
    <row r="364" spans="1:49" s="1" customFormat="1" x14ac:dyDescent="0.35">
      <c r="A364" s="54">
        <v>45653</v>
      </c>
      <c r="B364" s="49" t="s">
        <v>31</v>
      </c>
      <c r="C364" s="9" t="s">
        <v>23</v>
      </c>
      <c r="D364" s="168"/>
      <c r="E364" s="28"/>
      <c r="F364" s="153"/>
      <c r="G364" s="26" t="s">
        <v>143</v>
      </c>
      <c r="H364" s="160"/>
      <c r="I364" s="164"/>
      <c r="J364" s="123"/>
      <c r="K364" s="38"/>
      <c r="L364" s="39"/>
      <c r="M364" s="84"/>
      <c r="N364" s="21"/>
      <c r="O364" s="29"/>
    </row>
    <row r="365" spans="1:49" s="1" customFormat="1" x14ac:dyDescent="0.35">
      <c r="A365" s="54">
        <v>45654</v>
      </c>
      <c r="B365" s="49" t="s">
        <v>33</v>
      </c>
      <c r="C365" s="9" t="s">
        <v>23</v>
      </c>
      <c r="D365" s="168"/>
      <c r="E365" s="28"/>
      <c r="F365" s="153"/>
      <c r="G365" s="26" t="s">
        <v>143</v>
      </c>
      <c r="H365" s="160"/>
      <c r="I365" s="164"/>
      <c r="J365" s="123"/>
      <c r="K365" s="38"/>
      <c r="L365" s="39"/>
      <c r="M365" s="84"/>
      <c r="N365" s="21"/>
      <c r="O365" s="29"/>
    </row>
    <row r="366" spans="1:49" s="1" customFormat="1" x14ac:dyDescent="0.35">
      <c r="A366" s="55">
        <v>45655</v>
      </c>
      <c r="B366" s="51" t="s">
        <v>35</v>
      </c>
      <c r="C366" s="14" t="s">
        <v>23</v>
      </c>
      <c r="D366" s="169"/>
      <c r="E366" s="32"/>
      <c r="F366" s="154"/>
      <c r="G366" s="26" t="s">
        <v>143</v>
      </c>
      <c r="H366" s="161"/>
      <c r="I366" s="165"/>
      <c r="J366" s="124"/>
      <c r="K366" s="40"/>
      <c r="L366" s="41"/>
      <c r="M366" s="85"/>
      <c r="N366" s="21"/>
      <c r="O366" s="33"/>
    </row>
    <row r="367" spans="1:49" x14ac:dyDescent="0.35">
      <c r="B367" s="17"/>
      <c r="R367" s="1"/>
      <c r="S367" s="1"/>
      <c r="T367" s="1"/>
      <c r="U367" s="1"/>
      <c r="V367" s="1"/>
      <c r="W367" s="1"/>
      <c r="X367" s="1"/>
      <c r="Y367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35">
      <c r="B368" s="17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2:49" x14ac:dyDescent="0.35">
      <c r="B369" s="17"/>
      <c r="D369" s="64"/>
      <c r="E369" s="64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2:49" ht="18.5" x14ac:dyDescent="0.45">
      <c r="B370" s="208" t="s">
        <v>27</v>
      </c>
      <c r="C370" s="228"/>
      <c r="D370" s="69" t="s">
        <v>4</v>
      </c>
      <c r="E370" s="70" t="s">
        <v>5</v>
      </c>
      <c r="F370" s="61" t="s">
        <v>6</v>
      </c>
      <c r="G370" s="61" t="s">
        <v>7</v>
      </c>
      <c r="H370" s="61" t="s">
        <v>8</v>
      </c>
      <c r="I370" s="191" t="s">
        <v>9</v>
      </c>
      <c r="K370" s="174" t="s">
        <v>144</v>
      </c>
      <c r="R370" s="229"/>
      <c r="S370" s="229"/>
      <c r="T370" s="230"/>
      <c r="U370" s="230"/>
      <c r="V370" s="142"/>
      <c r="W370" s="142"/>
      <c r="X370" s="142"/>
      <c r="Y370" s="142"/>
      <c r="Z370" s="142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2:49" ht="15.75" customHeight="1" x14ac:dyDescent="0.35">
      <c r="B371" s="231" t="s">
        <v>12</v>
      </c>
      <c r="C371" s="232"/>
      <c r="D371" s="57">
        <f>COUNTIF(D3:D366,"Support")</f>
        <v>4</v>
      </c>
      <c r="E371" s="57">
        <f>COUNTIF(E3:E366,"Support")</f>
        <v>5</v>
      </c>
      <c r="F371" s="57">
        <f t="shared" ref="F371:G371" si="0">COUNTIF(F3:F366,"Support")</f>
        <v>2</v>
      </c>
      <c r="G371" s="57">
        <f t="shared" si="0"/>
        <v>12</v>
      </c>
      <c r="H371" s="90">
        <f>COUNTIF(H3:H366,"Support")</f>
        <v>3</v>
      </c>
      <c r="I371" s="57">
        <f>COUNTIF(I3:I366,"Support")</f>
        <v>5</v>
      </c>
      <c r="K371" s="173" t="s">
        <v>145</v>
      </c>
      <c r="R371" s="233"/>
      <c r="S371" s="233"/>
      <c r="T371" s="133" t="s">
        <v>5</v>
      </c>
      <c r="U371" s="133" t="s">
        <v>6</v>
      </c>
      <c r="V371" s="133" t="s">
        <v>7</v>
      </c>
      <c r="W371" s="135" t="s">
        <v>8</v>
      </c>
      <c r="X371" s="135" t="s">
        <v>9</v>
      </c>
      <c r="Y371" s="145"/>
      <c r="Z371" s="133" t="s">
        <v>36</v>
      </c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2:49" ht="15.75" customHeight="1" x14ac:dyDescent="0.35">
      <c r="B372" s="218" t="s">
        <v>25</v>
      </c>
      <c r="C372" s="219"/>
      <c r="D372" s="56">
        <f>COUNTIF(D3:D366,"CST")</f>
        <v>1</v>
      </c>
      <c r="E372" s="56">
        <f>COUNTIF(E3:E366,"CST")</f>
        <v>4</v>
      </c>
      <c r="F372" s="56">
        <f t="shared" ref="F372:H372" si="1">COUNTIF(F3:F366,"CST")</f>
        <v>2</v>
      </c>
      <c r="G372" s="56">
        <f t="shared" si="1"/>
        <v>6</v>
      </c>
      <c r="H372" s="91">
        <f t="shared" si="1"/>
        <v>2</v>
      </c>
      <c r="I372" s="56">
        <f>COUNTIF(I3:I366,"CST")</f>
        <v>3</v>
      </c>
      <c r="K372" s="173" t="s">
        <v>146</v>
      </c>
      <c r="R372" s="220" t="s">
        <v>113</v>
      </c>
      <c r="S372" s="221"/>
      <c r="T372" s="103">
        <f t="shared" ref="T372:X373" si="2">SUM(T10+T38+T66+T94+T122+T150+T178+T206+T234+T262+T290+T318+T346)</f>
        <v>4</v>
      </c>
      <c r="U372" s="103">
        <f t="shared" si="2"/>
        <v>7</v>
      </c>
      <c r="V372" s="103">
        <f t="shared" si="2"/>
        <v>10</v>
      </c>
      <c r="W372" s="103">
        <f>SUM(W10+W38+W66+W94+W122+W150+W178+W206+W234+W262+W290+W318+W346)</f>
        <v>2</v>
      </c>
      <c r="X372" s="103">
        <f t="shared" si="2"/>
        <v>2</v>
      </c>
      <c r="Y372" s="127"/>
      <c r="Z372" s="103">
        <f t="shared" ref="Z372:Z373" si="3">SUM(Z10+Z38+Z66+Z94+Z122+Z150+Z178+Z206+Z234+Z262+Z290+Z318+Z346)</f>
        <v>2</v>
      </c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2:49" ht="15.75" customHeight="1" x14ac:dyDescent="0.35">
      <c r="B373" s="218" t="s">
        <v>19</v>
      </c>
      <c r="C373" s="219"/>
      <c r="D373" s="56">
        <f>COUNTIF(D3:D366,"PH")</f>
        <v>0</v>
      </c>
      <c r="E373" s="56">
        <f>COUNTIF(E3:E366,"PH")</f>
        <v>1</v>
      </c>
      <c r="F373" s="56">
        <f t="shared" ref="F373:H373" si="4">COUNTIF(F3:F366,"PH")</f>
        <v>2</v>
      </c>
      <c r="G373" s="56">
        <f t="shared" si="4"/>
        <v>0</v>
      </c>
      <c r="H373" s="91">
        <f t="shared" si="4"/>
        <v>0</v>
      </c>
      <c r="I373" s="56">
        <f>COUNTIF(I3:I366,"PH")</f>
        <v>0</v>
      </c>
      <c r="K373" s="173" t="s">
        <v>147</v>
      </c>
      <c r="R373" s="222" t="s">
        <v>114</v>
      </c>
      <c r="S373" s="223"/>
      <c r="T373" s="128">
        <f t="shared" si="2"/>
        <v>6</v>
      </c>
      <c r="U373" s="128">
        <f t="shared" si="2"/>
        <v>3</v>
      </c>
      <c r="V373" s="128">
        <f t="shared" si="2"/>
        <v>3</v>
      </c>
      <c r="W373" s="128">
        <f t="shared" si="2"/>
        <v>3</v>
      </c>
      <c r="X373" s="128">
        <f t="shared" si="2"/>
        <v>3</v>
      </c>
      <c r="Y373" s="127"/>
      <c r="Z373" s="128">
        <f t="shared" si="3"/>
        <v>3</v>
      </c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2:49" ht="15.75" customHeight="1" x14ac:dyDescent="0.35">
      <c r="B374" s="224" t="s">
        <v>3</v>
      </c>
      <c r="C374" s="225"/>
      <c r="D374" s="77">
        <f>COUNTIF(D3:D366,"QCH")</f>
        <v>0</v>
      </c>
      <c r="E374" s="198">
        <f>COUNTIF(E3:E366,"QCH")</f>
        <v>0</v>
      </c>
      <c r="F374" s="77">
        <f t="shared" ref="F374:H374" si="5">COUNTIF(F3:F366,"QCH")</f>
        <v>0</v>
      </c>
      <c r="G374" s="77">
        <f t="shared" si="5"/>
        <v>0</v>
      </c>
      <c r="H374" s="92">
        <f t="shared" si="5"/>
        <v>0</v>
      </c>
      <c r="I374" s="77">
        <f>COUNTIF(I3:I366,"QCH")</f>
        <v>0</v>
      </c>
      <c r="K374" s="173" t="s">
        <v>148</v>
      </c>
      <c r="R374" s="205"/>
      <c r="S374" s="205"/>
      <c r="T374" s="143"/>
      <c r="U374" s="143"/>
      <c r="V374" s="143"/>
      <c r="W374" s="143"/>
      <c r="X374" s="143"/>
      <c r="Y374" s="144"/>
      <c r="Z374" s="144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2:49" ht="15.75" customHeight="1" x14ac:dyDescent="0.35">
      <c r="B375" s="212" t="s">
        <v>115</v>
      </c>
      <c r="C375" s="213"/>
      <c r="D375" s="76">
        <f t="shared" ref="D375:I375" si="6">COUNTIF(D3:D366,"PH 1st")</f>
        <v>0</v>
      </c>
      <c r="E375" s="76">
        <f t="shared" si="6"/>
        <v>0</v>
      </c>
      <c r="F375" s="76">
        <f t="shared" si="6"/>
        <v>0</v>
      </c>
      <c r="G375" s="76">
        <f t="shared" si="6"/>
        <v>2</v>
      </c>
      <c r="H375" s="93">
        <f t="shared" si="6"/>
        <v>0</v>
      </c>
      <c r="I375" s="76">
        <f t="shared" si="6"/>
        <v>0</v>
      </c>
      <c r="R375" s="205"/>
      <c r="S375" s="205"/>
      <c r="T375" s="143"/>
      <c r="U375" s="143"/>
      <c r="V375" s="143"/>
      <c r="W375" s="143"/>
      <c r="X375" s="143"/>
      <c r="Y375" s="144"/>
      <c r="Z375" s="144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2:49" ht="15.75" customHeight="1" x14ac:dyDescent="0.35">
      <c r="B376" s="214" t="s">
        <v>11</v>
      </c>
      <c r="C376" s="215"/>
      <c r="D376" s="60">
        <f>COUNTIF(D3:D366,"1st")</f>
        <v>14</v>
      </c>
      <c r="E376" s="60">
        <f>COUNTIF(K11:K370,"Lister")</f>
        <v>7</v>
      </c>
      <c r="F376" s="60">
        <f>COUNTIF(K11:K370,"Prager")</f>
        <v>7</v>
      </c>
      <c r="G376" s="60">
        <f>COUNTIF(K11:K370,"Stanley")</f>
        <v>10</v>
      </c>
      <c r="H376" s="94">
        <f>COUNTIF(K11:K370,"Farrell")</f>
        <v>5</v>
      </c>
      <c r="I376" s="60">
        <f>COUNTIF(K11:K370,"McSharry")</f>
        <v>7</v>
      </c>
      <c r="L376" s="116"/>
      <c r="R376" s="205"/>
      <c r="S376" s="205"/>
      <c r="T376" s="143"/>
      <c r="U376" s="143"/>
      <c r="V376" s="143"/>
      <c r="W376" s="143"/>
      <c r="X376" s="143"/>
      <c r="Y376" s="144"/>
      <c r="Z376" s="144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2:49" ht="15.75" customHeight="1" x14ac:dyDescent="0.35">
      <c r="B377" s="216" t="s">
        <v>13</v>
      </c>
      <c r="C377" s="217"/>
      <c r="D377" s="58">
        <f>COUNTIF(D3:D366,"2nd")</f>
        <v>0</v>
      </c>
      <c r="E377" s="58">
        <f>COUNTIF(M11:M370,"Lister")</f>
        <v>2</v>
      </c>
      <c r="F377" s="58">
        <f>COUNTIF(M11:M370,"Prager")</f>
        <v>2</v>
      </c>
      <c r="G377" s="58">
        <f>COUNTIF(M11:M370,"Stanley")</f>
        <v>6</v>
      </c>
      <c r="H377" s="95">
        <f>COUNTIF(M11:M370,"Farrell")</f>
        <v>0</v>
      </c>
      <c r="I377" s="58">
        <f>COUNTIF(M11:M370,"McSharry")</f>
        <v>0</v>
      </c>
      <c r="R377" s="205"/>
      <c r="S377" s="205"/>
      <c r="T377" s="143"/>
      <c r="U377" s="143"/>
      <c r="V377" s="143"/>
      <c r="W377" s="143"/>
      <c r="X377" s="143"/>
      <c r="Y377" s="143"/>
      <c r="Z377" s="143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2:49" ht="15.75" customHeight="1" x14ac:dyDescent="0.35">
      <c r="B378" s="203" t="s">
        <v>116</v>
      </c>
      <c r="C378" s="204"/>
      <c r="D378" s="59">
        <f>COUNTIF(D3:D366,"2nd")</f>
        <v>0</v>
      </c>
      <c r="E378" s="59">
        <f>COUNTIF(M11:M370,"Lister(day)")</f>
        <v>2</v>
      </c>
      <c r="F378" s="59">
        <f>COUNTIF(M11:M370,"Prager(day)")</f>
        <v>0</v>
      </c>
      <c r="G378" s="59">
        <f>COUNTIF(M11:M370,"Stanley(day)")</f>
        <v>2</v>
      </c>
      <c r="H378" s="96">
        <f>COUNTIF(M11:M370,"Farrell (day)")</f>
        <v>0</v>
      </c>
      <c r="I378" s="59">
        <f>COUNTIF(M11:M370,"McSharry (day)")</f>
        <v>0</v>
      </c>
      <c r="R378" s="205"/>
      <c r="S378" s="205"/>
      <c r="T378" s="143"/>
      <c r="U378" s="143"/>
      <c r="V378" s="143"/>
      <c r="W378" s="143"/>
      <c r="X378" s="143"/>
      <c r="Y378" s="143"/>
      <c r="Z378" s="143"/>
    </row>
    <row r="379" spans="2:49" ht="15.75" customHeight="1" x14ac:dyDescent="0.35">
      <c r="B379" s="206" t="s">
        <v>117</v>
      </c>
      <c r="C379" s="207"/>
      <c r="D379" s="63">
        <f>SUM(D377:D378)</f>
        <v>0</v>
      </c>
      <c r="E379" s="63">
        <f>SUM(E377:E378)</f>
        <v>4</v>
      </c>
      <c r="F379" s="63">
        <f t="shared" ref="F379" si="7">SUM(F377:F378)</f>
        <v>2</v>
      </c>
      <c r="G379" s="63">
        <f>SUM(G377:G378)</f>
        <v>8</v>
      </c>
      <c r="H379" s="97">
        <f>SUM(H377:H378)</f>
        <v>0</v>
      </c>
      <c r="I379" s="63">
        <f>SUM(I377:I378)</f>
        <v>0</v>
      </c>
      <c r="R379" s="144"/>
      <c r="S379" s="144"/>
      <c r="T379" s="144"/>
      <c r="U379" s="144"/>
      <c r="V379" s="144"/>
      <c r="W379" s="144"/>
      <c r="X379" s="144"/>
      <c r="Y379" s="144"/>
      <c r="Z379" s="144"/>
    </row>
    <row r="380" spans="2:49" x14ac:dyDescent="0.35">
      <c r="R380" s="144"/>
      <c r="S380" s="144"/>
      <c r="T380" s="144"/>
      <c r="U380" s="144"/>
      <c r="V380" s="144"/>
      <c r="W380" s="144"/>
      <c r="X380" s="144"/>
      <c r="Y380" s="144"/>
      <c r="Z380" s="144"/>
    </row>
    <row r="381" spans="2:49" ht="18.5" x14ac:dyDescent="0.45">
      <c r="B381" s="208"/>
      <c r="C381" s="209"/>
      <c r="D381" s="62" t="s">
        <v>149</v>
      </c>
      <c r="E381" s="61" t="s">
        <v>119</v>
      </c>
      <c r="F381" s="61" t="s">
        <v>150</v>
      </c>
      <c r="G381" s="61" t="s">
        <v>119</v>
      </c>
      <c r="H381" s="61" t="s">
        <v>120</v>
      </c>
      <c r="I381" s="191" t="s">
        <v>120</v>
      </c>
      <c r="R381" s="205"/>
      <c r="S381" s="205"/>
      <c r="T381" s="143"/>
      <c r="U381" s="143"/>
      <c r="V381" s="143"/>
      <c r="W381" s="143"/>
      <c r="X381" s="143"/>
      <c r="Y381" s="143"/>
      <c r="Z381" s="143"/>
    </row>
    <row r="382" spans="2:49" x14ac:dyDescent="0.35">
      <c r="B382" s="210" t="s">
        <v>121</v>
      </c>
      <c r="C382" s="211"/>
      <c r="D382" s="72">
        <v>22</v>
      </c>
      <c r="E382" s="66">
        <v>92</v>
      </c>
      <c r="F382" s="66">
        <v>69</v>
      </c>
      <c r="G382" s="66">
        <v>92</v>
      </c>
      <c r="H382" s="98">
        <v>45</v>
      </c>
      <c r="I382" s="66">
        <v>45</v>
      </c>
      <c r="R382" s="144"/>
      <c r="S382" s="144"/>
      <c r="T382" s="144"/>
      <c r="U382" s="144"/>
      <c r="V382" s="144"/>
      <c r="W382" s="144"/>
      <c r="X382" s="144"/>
      <c r="Y382" s="144"/>
      <c r="Z382" s="144"/>
    </row>
    <row r="383" spans="2:49" ht="15" customHeight="1" x14ac:dyDescent="0.35">
      <c r="B383" s="201" t="s">
        <v>11</v>
      </c>
      <c r="C383" s="202"/>
      <c r="D383" s="73">
        <f t="shared" ref="D383:I383" si="8">D376/D382</f>
        <v>0.63636363636363635</v>
      </c>
      <c r="E383" s="75">
        <f t="shared" si="8"/>
        <v>7.6086956521739135E-2</v>
      </c>
      <c r="F383" s="75">
        <f t="shared" si="8"/>
        <v>0.10144927536231885</v>
      </c>
      <c r="G383" s="75">
        <f t="shared" si="8"/>
        <v>0.10869565217391304</v>
      </c>
      <c r="H383" s="99">
        <f t="shared" si="8"/>
        <v>0.1111111111111111</v>
      </c>
      <c r="I383" s="75">
        <f t="shared" si="8"/>
        <v>0.15555555555555556</v>
      </c>
      <c r="R383" s="144"/>
      <c r="S383" s="144"/>
      <c r="T383" s="144"/>
      <c r="U383" s="144"/>
      <c r="V383" s="144"/>
      <c r="W383" s="144"/>
      <c r="X383" s="144"/>
      <c r="Y383" s="144"/>
      <c r="Z383" s="144"/>
    </row>
    <row r="384" spans="2:49" ht="15" customHeight="1" x14ac:dyDescent="0.35">
      <c r="H384" s="110"/>
      <c r="I384" s="110"/>
    </row>
    <row r="385" spans="8:15" x14ac:dyDescent="0.35">
      <c r="H385" s="110"/>
      <c r="I385" s="110"/>
      <c r="N385" s="17"/>
      <c r="O385" s="17"/>
    </row>
    <row r="386" spans="8:15" x14ac:dyDescent="0.35">
      <c r="H386" s="110"/>
      <c r="I386" s="110"/>
      <c r="N386" s="17"/>
      <c r="O386" s="17"/>
    </row>
  </sheetData>
  <mergeCells count="210">
    <mergeCell ref="B383:C383"/>
    <mergeCell ref="B378:C378"/>
    <mergeCell ref="R378:S378"/>
    <mergeCell ref="B379:C379"/>
    <mergeCell ref="B381:C381"/>
    <mergeCell ref="R381:S381"/>
    <mergeCell ref="B382:C382"/>
    <mergeCell ref="B375:C375"/>
    <mergeCell ref="R375:S375"/>
    <mergeCell ref="B376:C376"/>
    <mergeCell ref="R376:S376"/>
    <mergeCell ref="B377:C377"/>
    <mergeCell ref="R377:S377"/>
    <mergeCell ref="B372:C372"/>
    <mergeCell ref="R372:S372"/>
    <mergeCell ref="B373:C373"/>
    <mergeCell ref="R373:S373"/>
    <mergeCell ref="B374:C374"/>
    <mergeCell ref="R374:S374"/>
    <mergeCell ref="R351:S351"/>
    <mergeCell ref="R352:S352"/>
    <mergeCell ref="B370:C370"/>
    <mergeCell ref="R370:U370"/>
    <mergeCell ref="B371:C371"/>
    <mergeCell ref="R371:S371"/>
    <mergeCell ref="R345:S345"/>
    <mergeCell ref="R346:S346"/>
    <mergeCell ref="R347:S347"/>
    <mergeCell ref="R348:S348"/>
    <mergeCell ref="R349:S349"/>
    <mergeCell ref="R350:S350"/>
    <mergeCell ref="R339:U339"/>
    <mergeCell ref="R340:S340"/>
    <mergeCell ref="R341:S341"/>
    <mergeCell ref="R342:S342"/>
    <mergeCell ref="R343:S343"/>
    <mergeCell ref="R344:S344"/>
    <mergeCell ref="R319:S319"/>
    <mergeCell ref="R320:S320"/>
    <mergeCell ref="R321:S321"/>
    <mergeCell ref="R322:S322"/>
    <mergeCell ref="R323:S323"/>
    <mergeCell ref="R324:S324"/>
    <mergeCell ref="R313:S313"/>
    <mergeCell ref="R314:S314"/>
    <mergeCell ref="R315:S315"/>
    <mergeCell ref="R316:S316"/>
    <mergeCell ref="R317:S317"/>
    <mergeCell ref="R318:S318"/>
    <mergeCell ref="R293:S293"/>
    <mergeCell ref="R294:S294"/>
    <mergeCell ref="R295:S295"/>
    <mergeCell ref="R296:S296"/>
    <mergeCell ref="R311:U311"/>
    <mergeCell ref="R312:S312"/>
    <mergeCell ref="R287:S287"/>
    <mergeCell ref="R288:S288"/>
    <mergeCell ref="R289:S289"/>
    <mergeCell ref="R290:S290"/>
    <mergeCell ref="R291:S291"/>
    <mergeCell ref="R292:S292"/>
    <mergeCell ref="R267:S267"/>
    <mergeCell ref="R268:S268"/>
    <mergeCell ref="R283:U283"/>
    <mergeCell ref="R284:S284"/>
    <mergeCell ref="R285:S285"/>
    <mergeCell ref="R286:S286"/>
    <mergeCell ref="R261:S261"/>
    <mergeCell ref="R262:S262"/>
    <mergeCell ref="R263:S263"/>
    <mergeCell ref="R264:S264"/>
    <mergeCell ref="R265:S265"/>
    <mergeCell ref="R266:S266"/>
    <mergeCell ref="R255:U255"/>
    <mergeCell ref="R256:S256"/>
    <mergeCell ref="R257:S257"/>
    <mergeCell ref="R258:S258"/>
    <mergeCell ref="R259:S259"/>
    <mergeCell ref="R260:S260"/>
    <mergeCell ref="R235:S235"/>
    <mergeCell ref="R236:S236"/>
    <mergeCell ref="R237:S237"/>
    <mergeCell ref="R238:S238"/>
    <mergeCell ref="R239:S239"/>
    <mergeCell ref="R240:S240"/>
    <mergeCell ref="R229:S229"/>
    <mergeCell ref="R230:S230"/>
    <mergeCell ref="R231:S231"/>
    <mergeCell ref="R232:S232"/>
    <mergeCell ref="R233:S233"/>
    <mergeCell ref="R234:S234"/>
    <mergeCell ref="R209:S209"/>
    <mergeCell ref="R210:S210"/>
    <mergeCell ref="R211:S211"/>
    <mergeCell ref="R212:S212"/>
    <mergeCell ref="R227:U227"/>
    <mergeCell ref="R228:S228"/>
    <mergeCell ref="R203:S203"/>
    <mergeCell ref="R204:S204"/>
    <mergeCell ref="R205:S205"/>
    <mergeCell ref="R206:S206"/>
    <mergeCell ref="R207:S207"/>
    <mergeCell ref="R208:S208"/>
    <mergeCell ref="R183:S183"/>
    <mergeCell ref="R184:S184"/>
    <mergeCell ref="R199:U199"/>
    <mergeCell ref="R200:S200"/>
    <mergeCell ref="R201:S201"/>
    <mergeCell ref="R202:S202"/>
    <mergeCell ref="R177:S177"/>
    <mergeCell ref="R178:S178"/>
    <mergeCell ref="R179:S179"/>
    <mergeCell ref="R180:S180"/>
    <mergeCell ref="R181:S181"/>
    <mergeCell ref="R182:S182"/>
    <mergeCell ref="R171:U171"/>
    <mergeCell ref="R172:S172"/>
    <mergeCell ref="R173:S173"/>
    <mergeCell ref="R174:S174"/>
    <mergeCell ref="R175:S175"/>
    <mergeCell ref="R176:S176"/>
    <mergeCell ref="R151:S151"/>
    <mergeCell ref="R152:S152"/>
    <mergeCell ref="R153:S153"/>
    <mergeCell ref="R154:S154"/>
    <mergeCell ref="R155:S155"/>
    <mergeCell ref="R156:S156"/>
    <mergeCell ref="R145:S145"/>
    <mergeCell ref="R146:S146"/>
    <mergeCell ref="R147:S147"/>
    <mergeCell ref="R148:S148"/>
    <mergeCell ref="R149:S149"/>
    <mergeCell ref="R150:S150"/>
    <mergeCell ref="R125:S125"/>
    <mergeCell ref="R126:S126"/>
    <mergeCell ref="R127:S127"/>
    <mergeCell ref="R128:S128"/>
    <mergeCell ref="R143:U143"/>
    <mergeCell ref="R144:S144"/>
    <mergeCell ref="R119:S119"/>
    <mergeCell ref="R120:S120"/>
    <mergeCell ref="R121:S121"/>
    <mergeCell ref="R122:S122"/>
    <mergeCell ref="R123:S123"/>
    <mergeCell ref="R124:S124"/>
    <mergeCell ref="R99:S99"/>
    <mergeCell ref="R100:S100"/>
    <mergeCell ref="R115:U115"/>
    <mergeCell ref="R116:S116"/>
    <mergeCell ref="R117:S117"/>
    <mergeCell ref="R118:S118"/>
    <mergeCell ref="R93:S93"/>
    <mergeCell ref="R94:S94"/>
    <mergeCell ref="R95:S95"/>
    <mergeCell ref="R96:S96"/>
    <mergeCell ref="R97:S97"/>
    <mergeCell ref="R98:S98"/>
    <mergeCell ref="R87:U87"/>
    <mergeCell ref="R88:S88"/>
    <mergeCell ref="R89:S89"/>
    <mergeCell ref="R90:S90"/>
    <mergeCell ref="R91:S91"/>
    <mergeCell ref="R92:S92"/>
    <mergeCell ref="R67:S67"/>
    <mergeCell ref="R68:S68"/>
    <mergeCell ref="R69:S69"/>
    <mergeCell ref="R70:S70"/>
    <mergeCell ref="R71:S71"/>
    <mergeCell ref="R72:S72"/>
    <mergeCell ref="R61:S61"/>
    <mergeCell ref="R62:S62"/>
    <mergeCell ref="R63:S63"/>
    <mergeCell ref="R64:S64"/>
    <mergeCell ref="R65:S65"/>
    <mergeCell ref="R66:S66"/>
    <mergeCell ref="R41:S41"/>
    <mergeCell ref="R42:S42"/>
    <mergeCell ref="R43:S43"/>
    <mergeCell ref="R44:S44"/>
    <mergeCell ref="R59:U59"/>
    <mergeCell ref="R60:S60"/>
    <mergeCell ref="R36:S36"/>
    <mergeCell ref="R37:S37"/>
    <mergeCell ref="R38:S38"/>
    <mergeCell ref="R39:S39"/>
    <mergeCell ref="R40:S40"/>
    <mergeCell ref="R15:S15"/>
    <mergeCell ref="R16:S16"/>
    <mergeCell ref="R31:U31"/>
    <mergeCell ref="R32:S32"/>
    <mergeCell ref="R33:S33"/>
    <mergeCell ref="R34:S34"/>
    <mergeCell ref="R13:S13"/>
    <mergeCell ref="R14:S14"/>
    <mergeCell ref="R3:U3"/>
    <mergeCell ref="R4:S4"/>
    <mergeCell ref="R5:S5"/>
    <mergeCell ref="R6:S6"/>
    <mergeCell ref="R7:S7"/>
    <mergeCell ref="R8:S8"/>
    <mergeCell ref="R35:S35"/>
    <mergeCell ref="A1:A2"/>
    <mergeCell ref="B1:B2"/>
    <mergeCell ref="C1:C2"/>
    <mergeCell ref="D1:I1"/>
    <mergeCell ref="K1:M1"/>
    <mergeCell ref="R9:S9"/>
    <mergeCell ref="R10:S10"/>
    <mergeCell ref="R11:S11"/>
    <mergeCell ref="R12:S12"/>
  </mergeCells>
  <conditionalFormatting sqref="A367:A1048576">
    <cfRule type="expression" dxfId="15" priority="2">
      <formula>$A367&lt;TODAY()</formula>
    </cfRule>
  </conditionalFormatting>
  <conditionalFormatting sqref="A3:A366">
    <cfRule type="expression" dxfId="14" priority="1">
      <formula>$A3&lt;TODAY()</formula>
    </cfRule>
  </conditionalFormatting>
  <printOptions horizontalCentered="1" verticalCentered="1" gridLines="1"/>
  <pageMargins left="0.23622047244094491" right="0.23622047244094491" top="0.74803149606299213" bottom="0.74803149606299213" header="0" footer="0.31496062992125984"/>
  <pageSetup paperSize="9" orientation="landscape" r:id="rId1"/>
  <headerFooter>
    <oddFooter>&amp;L&amp;CPage &amp;P&amp;R&amp;D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BB07-0F56-4D7A-856A-B2E8855363AC}">
  <sheetPr>
    <pageSetUpPr fitToPage="1"/>
  </sheetPr>
  <dimension ref="A1:AY386"/>
  <sheetViews>
    <sheetView workbookViewId="0">
      <pane xSplit="3" ySplit="2" topLeftCell="D345" activePane="bottomRight" state="frozen"/>
      <selection pane="topRight"/>
      <selection pane="bottomLeft"/>
      <selection pane="bottomRight" activeCell="A360" sqref="A360:N366"/>
    </sheetView>
  </sheetViews>
  <sheetFormatPr defaultColWidth="9.1796875" defaultRowHeight="14.5" x14ac:dyDescent="0.35"/>
  <cols>
    <col min="1" max="1" width="11.453125" style="176" customWidth="1"/>
    <col min="2" max="2" width="6" style="16" customWidth="1"/>
    <col min="3" max="3" width="8.7265625" style="17" customWidth="1"/>
    <col min="4" max="4" width="14.81640625" style="17" customWidth="1"/>
    <col min="5" max="5" width="5.54296875" style="17" customWidth="1"/>
    <col min="6" max="10" width="14.81640625" style="17" customWidth="1"/>
    <col min="11" max="11" width="4.54296875" style="115" customWidth="1"/>
    <col min="12" max="12" width="18" style="17" customWidth="1"/>
    <col min="13" max="14" width="17.7265625" style="17" customWidth="1"/>
    <col min="15" max="15" width="5.26953125" style="18" customWidth="1"/>
    <col min="16" max="16" width="6.1796875" style="18" customWidth="1"/>
    <col min="17" max="17" width="2.1796875" style="18" customWidth="1"/>
    <col min="18" max="18" width="2.26953125" style="18" customWidth="1"/>
    <col min="19" max="20" width="7.81640625" style="18" customWidth="1"/>
    <col min="21" max="25" width="8.54296875" style="18" customWidth="1"/>
    <col min="26" max="26" width="4" style="18" customWidth="1"/>
    <col min="27" max="30" width="7.54296875" style="18" customWidth="1"/>
    <col min="31" max="44" width="7.81640625" style="18" customWidth="1"/>
    <col min="45" max="51" width="4.7265625" style="18" customWidth="1"/>
    <col min="52" max="16384" width="9.1796875" style="18"/>
  </cols>
  <sheetData>
    <row r="1" spans="1:51" s="1" customFormat="1" ht="27.75" customHeight="1" x14ac:dyDescent="0.5">
      <c r="A1" s="252"/>
      <c r="B1" s="254"/>
      <c r="C1" s="256" t="s">
        <v>0</v>
      </c>
      <c r="D1" s="258" t="s">
        <v>1</v>
      </c>
      <c r="E1" s="259"/>
      <c r="F1" s="259"/>
      <c r="G1" s="259"/>
      <c r="H1" s="259"/>
      <c r="I1" s="259"/>
      <c r="J1" s="259"/>
      <c r="K1" s="117"/>
      <c r="L1" s="260" t="s">
        <v>2</v>
      </c>
      <c r="M1" s="260"/>
      <c r="N1" s="261"/>
      <c r="O1" s="21"/>
      <c r="P1" s="42" t="s">
        <v>3</v>
      </c>
    </row>
    <row r="2" spans="1:51" s="1" customFormat="1" ht="22.5" customHeight="1" thickBot="1" x14ac:dyDescent="0.4">
      <c r="A2" s="253"/>
      <c r="B2" s="255"/>
      <c r="C2" s="257"/>
      <c r="D2" s="262" t="s">
        <v>4</v>
      </c>
      <c r="E2" s="263"/>
      <c r="F2" s="2" t="s">
        <v>5</v>
      </c>
      <c r="G2" s="3" t="s">
        <v>6</v>
      </c>
      <c r="H2" s="4" t="s">
        <v>7</v>
      </c>
      <c r="I2" s="86" t="s">
        <v>8</v>
      </c>
      <c r="J2" s="114" t="s">
        <v>9</v>
      </c>
      <c r="K2" s="121" t="s">
        <v>10</v>
      </c>
      <c r="L2" s="87" t="s">
        <v>11</v>
      </c>
      <c r="M2" s="88" t="s">
        <v>12</v>
      </c>
      <c r="N2" s="89" t="s">
        <v>13</v>
      </c>
      <c r="O2" s="22"/>
      <c r="P2" s="43" t="s">
        <v>14</v>
      </c>
      <c r="W2" s="80"/>
      <c r="X2" s="80"/>
      <c r="Y2" s="80"/>
      <c r="Z2" s="80"/>
      <c r="AA2" s="80"/>
      <c r="AB2" s="80"/>
      <c r="AC2" s="80"/>
      <c r="AD2" s="80"/>
    </row>
    <row r="3" spans="1:51" s="1" customFormat="1" ht="15" thickBot="1" x14ac:dyDescent="0.4">
      <c r="A3" s="53">
        <v>44928</v>
      </c>
      <c r="B3" s="52" t="s">
        <v>15</v>
      </c>
      <c r="C3" s="5" t="s">
        <v>16</v>
      </c>
      <c r="D3" s="23" t="s">
        <v>17</v>
      </c>
      <c r="E3" s="23" t="s">
        <v>18</v>
      </c>
      <c r="F3" s="24" t="s">
        <v>19</v>
      </c>
      <c r="G3" s="25" t="s">
        <v>19</v>
      </c>
      <c r="H3" s="26" t="s">
        <v>19</v>
      </c>
      <c r="I3" s="159"/>
      <c r="J3" s="159"/>
      <c r="K3" s="122">
        <v>2</v>
      </c>
      <c r="L3" s="36" t="s">
        <v>20</v>
      </c>
      <c r="M3" s="37"/>
      <c r="N3" s="83" t="s">
        <v>5</v>
      </c>
      <c r="O3" s="21"/>
      <c r="P3" s="25"/>
      <c r="Q3" s="125"/>
      <c r="R3" s="125"/>
      <c r="S3" s="249" t="s">
        <v>21</v>
      </c>
      <c r="T3" s="250"/>
      <c r="U3" s="250"/>
      <c r="V3" s="251"/>
      <c r="W3" s="134"/>
      <c r="X3" s="134"/>
      <c r="Y3" s="134"/>
      <c r="Z3" s="125"/>
      <c r="AA3" s="125"/>
      <c r="AB3" s="125"/>
      <c r="AC3" s="125"/>
      <c r="AD3" s="125"/>
      <c r="AE3" s="125"/>
      <c r="AF3" s="125"/>
    </row>
    <row r="4" spans="1:51" s="1" customFormat="1" ht="15" thickBot="1" x14ac:dyDescent="0.4">
      <c r="A4" s="54">
        <v>44929</v>
      </c>
      <c r="B4" s="49" t="s">
        <v>22</v>
      </c>
      <c r="C4" s="9" t="s">
        <v>23</v>
      </c>
      <c r="D4" s="23" t="s">
        <v>24</v>
      </c>
      <c r="E4" s="23" t="s">
        <v>18</v>
      </c>
      <c r="F4" s="28" t="s">
        <v>25</v>
      </c>
      <c r="G4" s="29" t="s">
        <v>12</v>
      </c>
      <c r="H4" s="30" t="s">
        <v>26</v>
      </c>
      <c r="I4" s="160"/>
      <c r="J4" s="160"/>
      <c r="K4" s="123"/>
      <c r="L4" s="38" t="s">
        <v>20</v>
      </c>
      <c r="M4" s="39" t="s">
        <v>5</v>
      </c>
      <c r="N4" s="84" t="s">
        <v>5</v>
      </c>
      <c r="O4" s="21"/>
      <c r="P4" s="29"/>
      <c r="Q4" s="125"/>
      <c r="R4" s="125"/>
      <c r="S4" s="245" t="s">
        <v>27</v>
      </c>
      <c r="T4" s="246"/>
      <c r="U4" s="78" t="s">
        <v>5</v>
      </c>
      <c r="V4" s="78" t="s">
        <v>6</v>
      </c>
      <c r="W4" s="133" t="s">
        <v>7</v>
      </c>
      <c r="X4" s="135" t="s">
        <v>28</v>
      </c>
      <c r="Y4" s="133" t="s">
        <v>28</v>
      </c>
      <c r="Z4" s="125"/>
      <c r="AA4" s="125"/>
      <c r="AB4" s="125"/>
      <c r="AC4" s="125"/>
      <c r="AD4" s="125"/>
      <c r="AE4" s="125"/>
      <c r="AF4" s="125"/>
    </row>
    <row r="5" spans="1:51" s="1" customFormat="1" x14ac:dyDescent="0.35">
      <c r="A5" s="54">
        <v>44930</v>
      </c>
      <c r="B5" s="49" t="s">
        <v>29</v>
      </c>
      <c r="C5" s="9" t="s">
        <v>23</v>
      </c>
      <c r="D5" s="27" t="s">
        <v>12</v>
      </c>
      <c r="E5" s="27" t="s">
        <v>18</v>
      </c>
      <c r="F5" s="28" t="s">
        <v>25</v>
      </c>
      <c r="G5" s="29" t="s">
        <v>25</v>
      </c>
      <c r="H5" s="30" t="s">
        <v>24</v>
      </c>
      <c r="I5" s="160"/>
      <c r="J5" s="160"/>
      <c r="K5" s="123"/>
      <c r="L5" s="38" t="s">
        <v>7</v>
      </c>
      <c r="M5" s="39" t="s">
        <v>7</v>
      </c>
      <c r="N5" s="84"/>
      <c r="O5" s="21"/>
      <c r="P5" s="29"/>
      <c r="Q5" s="125"/>
      <c r="R5" s="125"/>
      <c r="S5" s="247" t="s">
        <v>12</v>
      </c>
      <c r="T5" s="248"/>
      <c r="U5" s="81">
        <f>COUNTIF(F3:F23,"Support")</f>
        <v>3</v>
      </c>
      <c r="V5" s="81">
        <f>COUNTIF(G3:G23,"Support")</f>
        <v>2</v>
      </c>
      <c r="W5" s="81">
        <f>COUNTIF(H3:H23,"Support")</f>
        <v>4</v>
      </c>
      <c r="X5" s="130">
        <f>COUNTIF(I3:I23,"Support")</f>
        <v>0</v>
      </c>
      <c r="Y5" s="81">
        <f>COUNTIF(J3:J23,"Support")</f>
        <v>0</v>
      </c>
      <c r="Z5" s="125"/>
      <c r="AA5" s="125"/>
      <c r="AB5" s="125"/>
      <c r="AC5" s="125"/>
      <c r="AD5" s="125"/>
      <c r="AE5" s="125"/>
      <c r="AF5" s="125"/>
    </row>
    <row r="6" spans="1:51" s="1" customFormat="1" x14ac:dyDescent="0.35">
      <c r="A6" s="54">
        <v>44931</v>
      </c>
      <c r="B6" s="49" t="s">
        <v>30</v>
      </c>
      <c r="C6" s="9" t="s">
        <v>23</v>
      </c>
      <c r="D6" s="27" t="s">
        <v>26</v>
      </c>
      <c r="E6" s="27" t="s">
        <v>18</v>
      </c>
      <c r="F6" s="28" t="s">
        <v>26</v>
      </c>
      <c r="G6" s="29" t="s">
        <v>12</v>
      </c>
      <c r="H6" s="30" t="s">
        <v>24</v>
      </c>
      <c r="I6" s="160"/>
      <c r="J6" s="160"/>
      <c r="K6" s="123"/>
      <c r="L6" s="38" t="s">
        <v>7</v>
      </c>
      <c r="M6" s="39" t="s">
        <v>5</v>
      </c>
      <c r="N6" s="84"/>
      <c r="O6" s="21"/>
      <c r="P6" s="29"/>
      <c r="Q6" s="125"/>
      <c r="R6" s="125"/>
      <c r="S6" s="234" t="s">
        <v>25</v>
      </c>
      <c r="T6" s="235"/>
      <c r="U6" s="82">
        <f>COUNTIF(F3:F23,"CST")</f>
        <v>3</v>
      </c>
      <c r="V6" s="82">
        <f>COUNTIF(G3:G23,"CST")</f>
        <v>1</v>
      </c>
      <c r="W6" s="82">
        <f>COUNTIF(H3:H23,"CST")</f>
        <v>2</v>
      </c>
      <c r="X6" s="131">
        <f>COUNTIF(I3:I23,"CST")</f>
        <v>0</v>
      </c>
      <c r="Y6" s="82">
        <f>COUNTIF(J3:J23,"CST")</f>
        <v>0</v>
      </c>
      <c r="Z6" s="125"/>
      <c r="AA6" s="125"/>
      <c r="AB6" s="125"/>
      <c r="AC6" s="125"/>
      <c r="AD6" s="125"/>
      <c r="AE6" s="125"/>
      <c r="AF6" s="125"/>
    </row>
    <row r="7" spans="1:51" s="1" customFormat="1" x14ac:dyDescent="0.35">
      <c r="A7" s="54">
        <v>44932</v>
      </c>
      <c r="B7" s="49" t="s">
        <v>31</v>
      </c>
      <c r="C7" s="9" t="s">
        <v>23</v>
      </c>
      <c r="D7" s="27" t="s">
        <v>32</v>
      </c>
      <c r="E7" s="27" t="s">
        <v>18</v>
      </c>
      <c r="F7" s="28" t="s">
        <v>24</v>
      </c>
      <c r="G7" s="29" t="s">
        <v>26</v>
      </c>
      <c r="H7" s="30" t="s">
        <v>12</v>
      </c>
      <c r="I7" s="160"/>
      <c r="J7" s="160"/>
      <c r="K7" s="123"/>
      <c r="L7" s="38" t="s">
        <v>5</v>
      </c>
      <c r="M7" s="39" t="s">
        <v>7</v>
      </c>
      <c r="N7" s="84"/>
      <c r="O7" s="21"/>
      <c r="P7" s="29"/>
      <c r="Q7" s="125"/>
      <c r="R7" s="125"/>
      <c r="S7" s="234" t="s">
        <v>19</v>
      </c>
      <c r="T7" s="235"/>
      <c r="U7" s="82">
        <f>COUNTIF(F3:F23,"PH")</f>
        <v>1</v>
      </c>
      <c r="V7" s="82">
        <f>COUNTIF(G3:G23,"PH")</f>
        <v>1</v>
      </c>
      <c r="W7" s="82">
        <f>COUNTIF(H3:H23,"PH")</f>
        <v>1</v>
      </c>
      <c r="X7" s="131">
        <f>COUNTIF(I3:I23,"PH")</f>
        <v>0</v>
      </c>
      <c r="Y7" s="82">
        <f>COUNTIF(J3:J23,"PH")</f>
        <v>0</v>
      </c>
      <c r="Z7" s="125"/>
      <c r="AA7" s="125"/>
      <c r="AB7" s="125"/>
      <c r="AC7" s="125"/>
      <c r="AD7" s="125"/>
      <c r="AE7" s="125"/>
      <c r="AF7" s="125"/>
    </row>
    <row r="8" spans="1:51" s="1" customFormat="1" ht="15" thickBot="1" x14ac:dyDescent="0.4">
      <c r="A8" s="54">
        <v>44933</v>
      </c>
      <c r="B8" s="49" t="s">
        <v>33</v>
      </c>
      <c r="C8" s="9" t="s">
        <v>23</v>
      </c>
      <c r="D8" s="27"/>
      <c r="E8" s="27" t="s">
        <v>18</v>
      </c>
      <c r="F8" s="28" t="s">
        <v>24</v>
      </c>
      <c r="G8" s="29"/>
      <c r="H8" s="30"/>
      <c r="I8" s="160"/>
      <c r="J8" s="160"/>
      <c r="K8" s="123"/>
      <c r="L8" s="38" t="s">
        <v>5</v>
      </c>
      <c r="M8" s="39"/>
      <c r="N8" s="84" t="s">
        <v>34</v>
      </c>
      <c r="O8" s="21"/>
      <c r="P8" s="29"/>
      <c r="Q8" s="125"/>
      <c r="R8" s="125"/>
      <c r="S8" s="234" t="s">
        <v>3</v>
      </c>
      <c r="T8" s="235"/>
      <c r="U8" s="82">
        <f>COUNTIF(F3:F23,"QCH")</f>
        <v>0</v>
      </c>
      <c r="V8" s="82">
        <f>COUNTIF(G3:G23,"QCH")</f>
        <v>0</v>
      </c>
      <c r="W8" s="82">
        <f>COUNTIF(H3:H23,"QCH")</f>
        <v>0</v>
      </c>
      <c r="X8" s="131">
        <f>COUNTIF(I3:I23,"QCH")</f>
        <v>0</v>
      </c>
      <c r="Y8" s="82">
        <f>COUNTIF(J3:J23,"QCH")</f>
        <v>0</v>
      </c>
      <c r="Z8" s="134"/>
      <c r="AA8" s="134"/>
      <c r="AB8" s="134"/>
      <c r="AC8" s="134"/>
      <c r="AD8" s="134"/>
      <c r="AE8" s="125"/>
      <c r="AF8" s="125"/>
    </row>
    <row r="9" spans="1:51" s="1" customFormat="1" ht="15" thickBot="1" x14ac:dyDescent="0.4">
      <c r="A9" s="55">
        <v>44934</v>
      </c>
      <c r="B9" s="51" t="s">
        <v>35</v>
      </c>
      <c r="C9" s="10" t="s">
        <v>23</v>
      </c>
      <c r="D9" s="31"/>
      <c r="E9" s="65" t="s">
        <v>18</v>
      </c>
      <c r="F9" s="32" t="s">
        <v>24</v>
      </c>
      <c r="G9" s="33"/>
      <c r="H9" s="34"/>
      <c r="I9" s="161"/>
      <c r="J9" s="161"/>
      <c r="K9" s="124"/>
      <c r="L9" s="40" t="s">
        <v>5</v>
      </c>
      <c r="M9" s="41"/>
      <c r="N9" s="85" t="s">
        <v>34</v>
      </c>
      <c r="O9" s="21"/>
      <c r="P9" s="33"/>
      <c r="Q9" s="125"/>
      <c r="R9" s="125"/>
      <c r="S9" s="234" t="s">
        <v>17</v>
      </c>
      <c r="T9" s="235"/>
      <c r="U9" s="82">
        <f>COUNTIF(F3:F23,"PH 1st")</f>
        <v>0</v>
      </c>
      <c r="V9" s="82">
        <f>COUNTIF(G3:G23,"PH 1st")</f>
        <v>0</v>
      </c>
      <c r="W9" s="82">
        <f>COUNTIF(H3:H23,"PH 1st")</f>
        <v>0</v>
      </c>
      <c r="X9" s="82">
        <f>COUNTIF(I3:I23,"PH 1st")</f>
        <v>0</v>
      </c>
      <c r="Y9" s="82">
        <f>COUNTIF(J3:J23,"PH 1st")</f>
        <v>0</v>
      </c>
      <c r="Z9" s="132"/>
      <c r="AA9" s="133" t="s">
        <v>36</v>
      </c>
      <c r="AB9" s="133" t="s">
        <v>20</v>
      </c>
      <c r="AC9" s="133" t="s">
        <v>37</v>
      </c>
      <c r="AD9" s="133" t="s">
        <v>38</v>
      </c>
      <c r="AE9" s="125"/>
      <c r="AF9" s="125"/>
    </row>
    <row r="10" spans="1:51" s="1" customFormat="1" ht="15" thickBot="1" x14ac:dyDescent="0.4">
      <c r="A10" s="175">
        <v>44935</v>
      </c>
      <c r="B10" s="45" t="s">
        <v>15</v>
      </c>
      <c r="C10" s="11" t="s">
        <v>23</v>
      </c>
      <c r="D10" s="23" t="s">
        <v>12</v>
      </c>
      <c r="E10" s="23" t="s">
        <v>39</v>
      </c>
      <c r="F10" s="24" t="s">
        <v>25</v>
      </c>
      <c r="G10" s="25" t="s">
        <v>32</v>
      </c>
      <c r="H10" s="26" t="s">
        <v>24</v>
      </c>
      <c r="I10" s="159"/>
      <c r="J10" s="159"/>
      <c r="K10" s="118">
        <v>3</v>
      </c>
      <c r="L10" s="36" t="s">
        <v>7</v>
      </c>
      <c r="M10" s="37" t="s">
        <v>36</v>
      </c>
      <c r="N10" s="83"/>
      <c r="O10" s="21"/>
      <c r="P10" s="25"/>
      <c r="Q10" s="125"/>
      <c r="R10" s="125"/>
      <c r="S10" s="236" t="s">
        <v>40</v>
      </c>
      <c r="T10" s="237"/>
      <c r="U10" s="100">
        <f>COUNTIFS(L3:L6,"Lister")+COUNTIFS(L10:L13,"Lister")+COUNTIFS(L17:L20,"Lister")</f>
        <v>4</v>
      </c>
      <c r="V10" s="100">
        <f>COUNTIFS(L7:L9,"Prager")+COUNTIFS(L14:L16,"Prager")+COUNTIFS(L21:L23,"Prager")</f>
        <v>0</v>
      </c>
      <c r="W10" s="100">
        <f>COUNTIFS(L7:L9,"Stanley")+COUNTIFS(L14:L16,"Stanley")+COUNTIFS(L21:L23,"Stanley")</f>
        <v>3</v>
      </c>
      <c r="X10" s="100"/>
      <c r="Y10" s="100"/>
      <c r="Z10" s="104"/>
      <c r="AA10" s="106">
        <f>COUNTIFS(L3:L6,"O'Donoghue")+COUNTIFS(L10:L13,"O'Donoghue")+COUNTIFS(L17:L20,"O'Donoghue")</f>
        <v>0</v>
      </c>
      <c r="AB10" s="106">
        <f>COUNTIFS(L3:L6,"Marment")+COUNTIFS(L10:L13,"Marment")+COUNTIFS(L17:L20,"Marment")</f>
        <v>4</v>
      </c>
      <c r="AC10" s="106">
        <f>COUNTIFS(L3:L6,"Nagaraj")+COUNTIFS(L10:L13,"Nagaraj")+COUNTIFS(L17:L20,"Nagaraj")</f>
        <v>0</v>
      </c>
      <c r="AD10" s="106">
        <f>COUNTIFS(L3:L6,"Garrett")+COUNTIFS(L10:L13,"Garrett")+COUNTIFS(L17:L20,"Garrett")</f>
        <v>0</v>
      </c>
      <c r="AE10" s="125"/>
      <c r="AF10" s="125"/>
      <c r="AY10" s="79"/>
    </row>
    <row r="11" spans="1:51" s="1" customFormat="1" ht="15" thickBot="1" x14ac:dyDescent="0.4">
      <c r="A11" s="54">
        <v>44936</v>
      </c>
      <c r="B11" s="46" t="s">
        <v>41</v>
      </c>
      <c r="C11" s="9" t="s">
        <v>23</v>
      </c>
      <c r="D11" s="27" t="s">
        <v>12</v>
      </c>
      <c r="E11" s="27" t="s">
        <v>39</v>
      </c>
      <c r="F11" s="28" t="s">
        <v>26</v>
      </c>
      <c r="G11" s="29" t="s">
        <v>32</v>
      </c>
      <c r="H11" s="30" t="s">
        <v>24</v>
      </c>
      <c r="I11" s="160"/>
      <c r="J11" s="160"/>
      <c r="K11" s="119"/>
      <c r="L11" s="38" t="s">
        <v>7</v>
      </c>
      <c r="M11" s="39" t="s">
        <v>36</v>
      </c>
      <c r="N11" s="84"/>
      <c r="O11" s="21"/>
      <c r="P11" s="29"/>
      <c r="Q11" s="125"/>
      <c r="R11" s="125"/>
      <c r="S11" s="236" t="s">
        <v>42</v>
      </c>
      <c r="T11" s="237"/>
      <c r="U11" s="100">
        <f>COUNTIFS(L7:L9,"Lister")+COUNTIFS(L14:L16,"Lister")+COUNTIFS(L21:L23,"Lister")</f>
        <v>3</v>
      </c>
      <c r="V11" s="100">
        <f>COUNTIFS(L7:L9,"Prager")+COUNTIFS(L14:L16,"Prager")+COUNTIFS(L21:L23,"Prager")</f>
        <v>0</v>
      </c>
      <c r="W11" s="100">
        <f>COUNTIFS(L7:L9,"Stanley")+COUNTIFS(L14:L16,"Stanley")+COUNTIFS(L21:L23,"Stanley")</f>
        <v>3</v>
      </c>
      <c r="X11" s="100"/>
      <c r="Y11" s="100"/>
      <c r="Z11" s="104"/>
      <c r="AA11" s="100">
        <f>COUNTIFS(L7:L9,"O'Donoghue")+COUNTIFS(L14:L16,"O'Donoghue")+COUNTIFS(L21:L23,"O'Donoghue")</f>
        <v>3</v>
      </c>
      <c r="AB11" s="100">
        <f>COUNTIFS(L7:L9,"Marment")+COUNTIFS(L14:L16,"Marment")+COUNTIFS(L21:L23,"Marment")</f>
        <v>0</v>
      </c>
      <c r="AC11" s="100">
        <f>COUNTIFS(L7:L9,"Nagaraj")+COUNTIFS(L14:L16,"Nagaraj")+COUNTIFS(L21:L23,"Nagaraj")</f>
        <v>0</v>
      </c>
      <c r="AD11" s="100">
        <f>COUNTIFS(L7:L9,"Garrett")+COUNTIFS(L14:L16,"Garrett")+COUNTIFS(L21:L23,"Garrett")</f>
        <v>0</v>
      </c>
      <c r="AE11" s="125"/>
      <c r="AF11" s="125"/>
      <c r="AY11" s="79"/>
    </row>
    <row r="12" spans="1:51" s="1" customFormat="1" ht="15" thickBot="1" x14ac:dyDescent="0.4">
      <c r="A12" s="54">
        <v>44937</v>
      </c>
      <c r="B12" s="46" t="s">
        <v>29</v>
      </c>
      <c r="C12" s="9" t="s">
        <v>23</v>
      </c>
      <c r="D12" s="27" t="s">
        <v>12</v>
      </c>
      <c r="E12" s="27" t="s">
        <v>39</v>
      </c>
      <c r="F12" s="28" t="s">
        <v>24</v>
      </c>
      <c r="G12" s="29" t="s">
        <v>32</v>
      </c>
      <c r="H12" s="30" t="s">
        <v>25</v>
      </c>
      <c r="I12" s="160"/>
      <c r="J12" s="160"/>
      <c r="K12" s="119"/>
      <c r="L12" s="38" t="s">
        <v>5</v>
      </c>
      <c r="M12" s="39" t="s">
        <v>36</v>
      </c>
      <c r="N12" s="84"/>
      <c r="O12" s="21"/>
      <c r="P12" s="29"/>
      <c r="Q12" s="125"/>
      <c r="R12" s="125"/>
      <c r="S12" s="238" t="s">
        <v>43</v>
      </c>
      <c r="T12" s="239"/>
      <c r="U12" s="101">
        <f>COUNTIFS(N3:N6,"Lister")+COUNTIFS(N10:N13,"Lister")+COUNTIFS(N17:N20,"Lister")</f>
        <v>3</v>
      </c>
      <c r="V12" s="101">
        <f>COUNTIFS(N3:N6,"Prager")+COUNTIFS(N10:N13,"Prager")+COUNTIFS(N17:N20,"Prager")</f>
        <v>0</v>
      </c>
      <c r="W12" s="101">
        <f>COUNTIFS(N3:N6,"Stanley")+COUNTIFS(N10:N13,"Stanley")+COUNTIFS(N17:N20,"Stanley")</f>
        <v>1</v>
      </c>
      <c r="X12" s="101"/>
      <c r="Y12" s="101"/>
      <c r="Z12" s="104"/>
      <c r="AA12" s="101"/>
      <c r="AB12" s="101"/>
      <c r="AC12" s="101"/>
      <c r="AD12" s="101"/>
      <c r="AE12" s="125"/>
      <c r="AF12" s="125"/>
      <c r="AY12" s="79"/>
    </row>
    <row r="13" spans="1:51" s="1" customFormat="1" ht="15" thickBot="1" x14ac:dyDescent="0.4">
      <c r="A13" s="54">
        <v>44938</v>
      </c>
      <c r="B13" s="46" t="s">
        <v>44</v>
      </c>
      <c r="C13" s="9" t="s">
        <v>23</v>
      </c>
      <c r="D13" s="27" t="s">
        <v>26</v>
      </c>
      <c r="E13" s="27" t="s">
        <v>39</v>
      </c>
      <c r="F13" s="28" t="s">
        <v>24</v>
      </c>
      <c r="G13" s="29" t="s">
        <v>32</v>
      </c>
      <c r="H13" s="30" t="s">
        <v>12</v>
      </c>
      <c r="I13" s="160"/>
      <c r="J13" s="160"/>
      <c r="K13" s="119"/>
      <c r="L13" s="38" t="s">
        <v>5</v>
      </c>
      <c r="M13" s="39" t="s">
        <v>7</v>
      </c>
      <c r="N13" s="84"/>
      <c r="O13" s="21"/>
      <c r="P13" s="29"/>
      <c r="Q13" s="125"/>
      <c r="R13" s="125"/>
      <c r="S13" s="238" t="s">
        <v>45</v>
      </c>
      <c r="T13" s="239"/>
      <c r="U13" s="101">
        <f>COUNTIFS(N7:N9,"Lister")+COUNTIFS(N14:N16,"Lister")+COUNTIFS(N21:N23,"Lister")</f>
        <v>2</v>
      </c>
      <c r="V13" s="101">
        <f>COUNTIFS(N7:N9,"Prager")+COUNTIFS(N14:N16,"Prager")+COUNTIFS(N21:N23,"Prager")</f>
        <v>0</v>
      </c>
      <c r="W13" s="101">
        <f>COUNTIFS(N7:N9,"Stanley")+COUNTIFS(N14:N16,"Stanley")+COUNTIFS(N21:N23,"Stanley")</f>
        <v>1</v>
      </c>
      <c r="X13" s="101"/>
      <c r="Y13" s="101"/>
      <c r="Z13" s="104"/>
      <c r="AA13" s="101"/>
      <c r="AB13" s="101"/>
      <c r="AC13" s="101"/>
      <c r="AD13" s="101"/>
      <c r="AE13" s="125"/>
      <c r="AF13" s="125"/>
      <c r="AY13" s="79"/>
    </row>
    <row r="14" spans="1:51" s="1" customFormat="1" ht="15" thickBot="1" x14ac:dyDescent="0.4">
      <c r="A14" s="54">
        <v>44939</v>
      </c>
      <c r="B14" s="46" t="s">
        <v>31</v>
      </c>
      <c r="C14" s="9" t="s">
        <v>23</v>
      </c>
      <c r="D14" s="27" t="s">
        <v>24</v>
      </c>
      <c r="E14" s="27" t="s">
        <v>39</v>
      </c>
      <c r="F14" s="28" t="s">
        <v>12</v>
      </c>
      <c r="G14" s="29" t="s">
        <v>32</v>
      </c>
      <c r="H14" s="30"/>
      <c r="I14" s="160"/>
      <c r="J14" s="160"/>
      <c r="K14" s="119"/>
      <c r="L14" s="38" t="s">
        <v>36</v>
      </c>
      <c r="M14" s="39" t="s">
        <v>5</v>
      </c>
      <c r="N14" s="84" t="s">
        <v>7</v>
      </c>
      <c r="O14" s="21"/>
      <c r="P14" s="29"/>
      <c r="Q14" s="125"/>
      <c r="R14" s="125"/>
      <c r="S14" s="240" t="s">
        <v>46</v>
      </c>
      <c r="T14" s="241"/>
      <c r="U14" s="102">
        <f>COUNTIFS(N7:N9,"Lister (day)")+COUNTIFS(N14:N16,"Lister (day)")+COUNTIFS(N21:N23,"Lister (day)")</f>
        <v>2</v>
      </c>
      <c r="V14" s="102">
        <f>COUNTIFS(N7:N9,"Prager (day)")+COUNTIFS(N14:N16,"Prager (day)")+COUNTIFS(N21:N23,"Prager (day)")</f>
        <v>0</v>
      </c>
      <c r="W14" s="102">
        <f>COUNTIFS(N7:N9,"Stanley (day)")+COUNTIFS(N14:N16,"Stanley (day)")+COUNTIFS(N21:N23,"Stanley (day)")</f>
        <v>2</v>
      </c>
      <c r="X14" s="102"/>
      <c r="Y14" s="102"/>
      <c r="Z14" s="104"/>
      <c r="AA14" s="102"/>
      <c r="AB14" s="102"/>
      <c r="AC14" s="102"/>
      <c r="AD14" s="102"/>
      <c r="AE14" s="125"/>
      <c r="AF14" s="125"/>
      <c r="AY14" s="79"/>
    </row>
    <row r="15" spans="1:51" s="1" customFormat="1" ht="15" thickBot="1" x14ac:dyDescent="0.4">
      <c r="A15" s="54">
        <v>44940</v>
      </c>
      <c r="B15" s="46" t="s">
        <v>33</v>
      </c>
      <c r="C15" s="9" t="s">
        <v>23</v>
      </c>
      <c r="D15" s="27" t="s">
        <v>24</v>
      </c>
      <c r="E15" s="27" t="s">
        <v>39</v>
      </c>
      <c r="F15" s="28"/>
      <c r="G15" s="29" t="s">
        <v>32</v>
      </c>
      <c r="H15" s="30"/>
      <c r="I15" s="160"/>
      <c r="J15" s="160"/>
      <c r="K15" s="119"/>
      <c r="L15" s="38" t="s">
        <v>36</v>
      </c>
      <c r="M15" s="39"/>
      <c r="N15" s="84" t="s">
        <v>5</v>
      </c>
      <c r="O15" s="21"/>
      <c r="P15" s="29"/>
      <c r="Q15" s="125"/>
      <c r="R15" s="125"/>
      <c r="S15" s="226" t="s">
        <v>47</v>
      </c>
      <c r="T15" s="227"/>
      <c r="U15" s="103">
        <f>SUM(U10:U11)</f>
        <v>7</v>
      </c>
      <c r="V15" s="103">
        <f>SUM(V10:V11)</f>
        <v>0</v>
      </c>
      <c r="W15" s="103">
        <f>SUM(W10:W11)</f>
        <v>6</v>
      </c>
      <c r="X15" s="103">
        <f>SUM(X10:X11)</f>
        <v>0</v>
      </c>
      <c r="Y15" s="103">
        <f>SUM(Y10:Y11)</f>
        <v>0</v>
      </c>
      <c r="Z15" s="105"/>
      <c r="AA15" s="103">
        <f>SUM(AA10:AA11)</f>
        <v>3</v>
      </c>
      <c r="AB15" s="103">
        <f>SUM(AB10:AB11)</f>
        <v>4</v>
      </c>
      <c r="AC15" s="103">
        <f>SUM(AC10:AC11)</f>
        <v>0</v>
      </c>
      <c r="AD15" s="103">
        <f>SUM(AD10:AD11)</f>
        <v>0</v>
      </c>
      <c r="AE15" s="125"/>
      <c r="AF15" s="125"/>
      <c r="AY15" s="79"/>
    </row>
    <row r="16" spans="1:51" s="1" customFormat="1" ht="15" thickBot="1" x14ac:dyDescent="0.4">
      <c r="A16" s="55">
        <v>44941</v>
      </c>
      <c r="B16" s="47" t="s">
        <v>35</v>
      </c>
      <c r="C16" s="10" t="s">
        <v>23</v>
      </c>
      <c r="D16" s="31" t="s">
        <v>24</v>
      </c>
      <c r="E16" s="31" t="s">
        <v>39</v>
      </c>
      <c r="F16" s="32"/>
      <c r="G16" s="33" t="s">
        <v>32</v>
      </c>
      <c r="H16" s="34"/>
      <c r="I16" s="161"/>
      <c r="J16" s="161"/>
      <c r="K16" s="120"/>
      <c r="L16" s="40" t="s">
        <v>36</v>
      </c>
      <c r="M16" s="41"/>
      <c r="N16" s="85" t="s">
        <v>5</v>
      </c>
      <c r="O16" s="21"/>
      <c r="P16" s="33"/>
      <c r="Q16" s="125"/>
      <c r="R16" s="125"/>
      <c r="S16" s="222" t="s">
        <v>48</v>
      </c>
      <c r="T16" s="223"/>
      <c r="U16" s="128">
        <f>SUM(U12:U14)</f>
        <v>7</v>
      </c>
      <c r="V16" s="128">
        <f>SUM(V12:V14)</f>
        <v>0</v>
      </c>
      <c r="W16" s="128">
        <f>SUM(W12:W14)</f>
        <v>4</v>
      </c>
      <c r="X16" s="128">
        <f>SUM(X12:X14)</f>
        <v>0</v>
      </c>
      <c r="Y16" s="128">
        <f>SUM(Y12:Y14)</f>
        <v>0</v>
      </c>
      <c r="Z16" s="129"/>
      <c r="AA16" s="128">
        <f>SUM(AA12:AA14)</f>
        <v>0</v>
      </c>
      <c r="AB16" s="128">
        <f>SUM(AB12:AB14)</f>
        <v>0</v>
      </c>
      <c r="AC16" s="128">
        <f>SUM(AC12:AC14)</f>
        <v>0</v>
      </c>
      <c r="AD16" s="128">
        <f>SUM(AD12:AD14)</f>
        <v>0</v>
      </c>
      <c r="AE16" s="125"/>
      <c r="AF16" s="125"/>
      <c r="AY16" s="79"/>
    </row>
    <row r="17" spans="1:32" s="1" customFormat="1" x14ac:dyDescent="0.35">
      <c r="A17" s="175">
        <v>44942</v>
      </c>
      <c r="B17" s="45" t="s">
        <v>15</v>
      </c>
      <c r="C17" s="11" t="s">
        <v>23</v>
      </c>
      <c r="D17" s="23" t="s">
        <v>24</v>
      </c>
      <c r="E17" s="23" t="s">
        <v>18</v>
      </c>
      <c r="F17" s="24" t="s">
        <v>26</v>
      </c>
      <c r="G17" s="25" t="s">
        <v>32</v>
      </c>
      <c r="H17" s="26" t="s">
        <v>12</v>
      </c>
      <c r="I17" s="159"/>
      <c r="J17" s="159"/>
      <c r="K17" s="118">
        <v>4</v>
      </c>
      <c r="L17" s="36" t="s">
        <v>20</v>
      </c>
      <c r="M17" s="37" t="s">
        <v>7</v>
      </c>
      <c r="N17" s="83" t="s">
        <v>7</v>
      </c>
      <c r="O17" s="21"/>
      <c r="P17" s="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</row>
    <row r="18" spans="1:32" s="1" customFormat="1" x14ac:dyDescent="0.35">
      <c r="A18" s="54">
        <v>44943</v>
      </c>
      <c r="B18" s="46" t="s">
        <v>41</v>
      </c>
      <c r="C18" s="9" t="s">
        <v>23</v>
      </c>
      <c r="D18" s="23" t="s">
        <v>24</v>
      </c>
      <c r="E18" s="23" t="s">
        <v>18</v>
      </c>
      <c r="F18" s="28" t="s">
        <v>12</v>
      </c>
      <c r="G18" s="29" t="s">
        <v>32</v>
      </c>
      <c r="H18" s="30" t="s">
        <v>26</v>
      </c>
      <c r="I18" s="160"/>
      <c r="J18" s="160"/>
      <c r="K18" s="119"/>
      <c r="L18" s="38" t="s">
        <v>20</v>
      </c>
      <c r="M18" s="39" t="s">
        <v>5</v>
      </c>
      <c r="N18" s="84" t="s">
        <v>5</v>
      </c>
      <c r="O18" s="21"/>
      <c r="P18" s="29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</row>
    <row r="19" spans="1:32" s="1" customFormat="1" x14ac:dyDescent="0.35">
      <c r="A19" s="54">
        <v>44944</v>
      </c>
      <c r="B19" s="46" t="s">
        <v>29</v>
      </c>
      <c r="C19" s="9" t="s">
        <v>23</v>
      </c>
      <c r="D19" s="27" t="s">
        <v>25</v>
      </c>
      <c r="E19" s="27" t="s">
        <v>18</v>
      </c>
      <c r="F19" s="28" t="s">
        <v>24</v>
      </c>
      <c r="G19" s="29" t="s">
        <v>32</v>
      </c>
      <c r="H19" s="30" t="s">
        <v>12</v>
      </c>
      <c r="I19" s="160"/>
      <c r="J19" s="160"/>
      <c r="K19" s="119"/>
      <c r="L19" s="38" t="s">
        <v>5</v>
      </c>
      <c r="M19" s="39" t="s">
        <v>7</v>
      </c>
      <c r="N19" s="84"/>
      <c r="O19" s="21"/>
      <c r="P19" s="29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</row>
    <row r="20" spans="1:32" s="1" customFormat="1" x14ac:dyDescent="0.35">
      <c r="A20" s="54">
        <v>44945</v>
      </c>
      <c r="B20" s="46" t="s">
        <v>44</v>
      </c>
      <c r="C20" s="9" t="s">
        <v>23</v>
      </c>
      <c r="D20" s="27" t="s">
        <v>12</v>
      </c>
      <c r="E20" s="27" t="s">
        <v>18</v>
      </c>
      <c r="F20" s="28" t="s">
        <v>24</v>
      </c>
      <c r="G20" s="29" t="s">
        <v>32</v>
      </c>
      <c r="H20" s="30" t="s">
        <v>25</v>
      </c>
      <c r="I20" s="160"/>
      <c r="J20" s="160"/>
      <c r="K20" s="119"/>
      <c r="L20" s="38" t="s">
        <v>5</v>
      </c>
      <c r="M20" s="39" t="s">
        <v>20</v>
      </c>
      <c r="N20" s="84"/>
      <c r="O20" s="21"/>
      <c r="P20" s="29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</row>
    <row r="21" spans="1:32" s="1" customFormat="1" x14ac:dyDescent="0.35">
      <c r="A21" s="54">
        <v>44946</v>
      </c>
      <c r="B21" s="46" t="s">
        <v>31</v>
      </c>
      <c r="C21" s="9" t="s">
        <v>23</v>
      </c>
      <c r="D21" s="27" t="s">
        <v>26</v>
      </c>
      <c r="E21" s="27" t="s">
        <v>18</v>
      </c>
      <c r="F21" s="28" t="s">
        <v>12</v>
      </c>
      <c r="G21" s="29" t="s">
        <v>32</v>
      </c>
      <c r="H21" s="30" t="s">
        <v>24</v>
      </c>
      <c r="I21" s="160"/>
      <c r="J21" s="160"/>
      <c r="K21" s="119"/>
      <c r="L21" s="38" t="s">
        <v>7</v>
      </c>
      <c r="M21" s="39" t="s">
        <v>5</v>
      </c>
      <c r="N21" s="84"/>
      <c r="O21" s="21"/>
      <c r="P21" s="29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</row>
    <row r="22" spans="1:32" s="1" customFormat="1" x14ac:dyDescent="0.35">
      <c r="A22" s="54">
        <v>44947</v>
      </c>
      <c r="B22" s="46" t="s">
        <v>33</v>
      </c>
      <c r="C22" s="9" t="s">
        <v>23</v>
      </c>
      <c r="D22" s="27"/>
      <c r="E22" s="27" t="s">
        <v>18</v>
      </c>
      <c r="F22" s="28"/>
      <c r="G22" s="29" t="s">
        <v>32</v>
      </c>
      <c r="H22" s="30" t="s">
        <v>24</v>
      </c>
      <c r="I22" s="160"/>
      <c r="J22" s="160"/>
      <c r="K22" s="119"/>
      <c r="L22" s="38" t="s">
        <v>7</v>
      </c>
      <c r="M22" s="39"/>
      <c r="N22" s="84" t="s">
        <v>49</v>
      </c>
      <c r="O22" s="21"/>
      <c r="P22" s="29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</row>
    <row r="23" spans="1:32" s="1" customFormat="1" ht="15" thickBot="1" x14ac:dyDescent="0.4">
      <c r="A23" s="55">
        <v>44948</v>
      </c>
      <c r="B23" s="47" t="s">
        <v>35</v>
      </c>
      <c r="C23" s="10" t="s">
        <v>23</v>
      </c>
      <c r="D23" s="31"/>
      <c r="E23" s="65" t="s">
        <v>18</v>
      </c>
      <c r="F23" s="32"/>
      <c r="G23" s="33" t="s">
        <v>32</v>
      </c>
      <c r="H23" s="34" t="s">
        <v>24</v>
      </c>
      <c r="I23" s="161"/>
      <c r="J23" s="161"/>
      <c r="K23" s="120"/>
      <c r="L23" s="40" t="s">
        <v>7</v>
      </c>
      <c r="M23" s="41"/>
      <c r="N23" s="85" t="s">
        <v>49</v>
      </c>
      <c r="O23" s="21"/>
      <c r="P23" s="33"/>
      <c r="Q23" s="125"/>
      <c r="R23" s="125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5"/>
      <c r="AF23" s="125"/>
    </row>
    <row r="24" spans="1:32" s="1" customFormat="1" x14ac:dyDescent="0.35">
      <c r="A24" s="175">
        <v>44949</v>
      </c>
      <c r="B24" s="48" t="s">
        <v>15</v>
      </c>
      <c r="C24" s="8"/>
      <c r="D24" s="23" t="s">
        <v>26</v>
      </c>
      <c r="E24" s="23" t="s">
        <v>50</v>
      </c>
      <c r="F24" s="24" t="s">
        <v>24</v>
      </c>
      <c r="G24" s="25" t="s">
        <v>32</v>
      </c>
      <c r="H24" s="26" t="s">
        <v>12</v>
      </c>
      <c r="I24" s="159"/>
      <c r="J24" s="159"/>
      <c r="K24" s="122">
        <v>1</v>
      </c>
      <c r="L24" s="36" t="s">
        <v>5</v>
      </c>
      <c r="M24" s="37" t="s">
        <v>7</v>
      </c>
      <c r="N24" s="83"/>
      <c r="O24" s="21"/>
      <c r="P24" s="25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 spans="1:32" s="1" customFormat="1" x14ac:dyDescent="0.35">
      <c r="A25" s="54">
        <v>44950</v>
      </c>
      <c r="B25" s="49" t="s">
        <v>41</v>
      </c>
      <c r="C25" s="6"/>
      <c r="D25" s="27" t="s">
        <v>12</v>
      </c>
      <c r="E25" s="23" t="s">
        <v>50</v>
      </c>
      <c r="F25" s="28" t="s">
        <v>24</v>
      </c>
      <c r="G25" s="29" t="s">
        <v>32</v>
      </c>
      <c r="H25" s="30" t="s">
        <v>26</v>
      </c>
      <c r="I25" s="160"/>
      <c r="J25" s="160"/>
      <c r="K25" s="123"/>
      <c r="L25" s="38" t="s">
        <v>5</v>
      </c>
      <c r="M25" s="39" t="s">
        <v>37</v>
      </c>
      <c r="N25" s="84"/>
      <c r="O25" s="21"/>
      <c r="P25" s="29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</row>
    <row r="26" spans="1:32" s="1" customFormat="1" x14ac:dyDescent="0.35">
      <c r="A26" s="54">
        <v>44951</v>
      </c>
      <c r="B26" s="49" t="s">
        <v>29</v>
      </c>
      <c r="C26" s="12"/>
      <c r="D26" s="23" t="s">
        <v>24</v>
      </c>
      <c r="E26" s="27" t="s">
        <v>50</v>
      </c>
      <c r="F26" s="28" t="s">
        <v>26</v>
      </c>
      <c r="G26" s="29" t="s">
        <v>32</v>
      </c>
      <c r="H26" s="30" t="s">
        <v>12</v>
      </c>
      <c r="I26" s="160"/>
      <c r="J26" s="160"/>
      <c r="K26" s="123"/>
      <c r="L26" s="38" t="s">
        <v>37</v>
      </c>
      <c r="M26" s="39" t="s">
        <v>7</v>
      </c>
      <c r="N26" s="84" t="s">
        <v>7</v>
      </c>
      <c r="O26" s="21"/>
      <c r="P26" s="29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</row>
    <row r="27" spans="1:32" s="1" customFormat="1" x14ac:dyDescent="0.35">
      <c r="A27" s="54">
        <v>44952</v>
      </c>
      <c r="B27" s="50" t="s">
        <v>44</v>
      </c>
      <c r="C27" s="13" t="s">
        <v>16</v>
      </c>
      <c r="D27" s="23" t="s">
        <v>24</v>
      </c>
      <c r="E27" s="27" t="s">
        <v>50</v>
      </c>
      <c r="F27" s="28" t="s">
        <v>19</v>
      </c>
      <c r="G27" s="29" t="s">
        <v>19</v>
      </c>
      <c r="H27" s="30" t="s">
        <v>19</v>
      </c>
      <c r="I27" s="160"/>
      <c r="J27" s="160"/>
      <c r="K27" s="123"/>
      <c r="L27" s="38" t="s">
        <v>37</v>
      </c>
      <c r="M27" s="39"/>
      <c r="N27" s="84" t="s">
        <v>7</v>
      </c>
      <c r="O27" s="21"/>
      <c r="P27" s="29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</row>
    <row r="28" spans="1:32" s="1" customFormat="1" x14ac:dyDescent="0.35">
      <c r="A28" s="54">
        <v>44953</v>
      </c>
      <c r="B28" s="49" t="s">
        <v>31</v>
      </c>
      <c r="C28" s="8"/>
      <c r="D28" s="27" t="s">
        <v>25</v>
      </c>
      <c r="E28" s="27" t="s">
        <v>50</v>
      </c>
      <c r="F28" s="28" t="s">
        <v>24</v>
      </c>
      <c r="G28" s="29" t="s">
        <v>32</v>
      </c>
      <c r="H28" s="30" t="s">
        <v>12</v>
      </c>
      <c r="I28" s="160"/>
      <c r="J28" s="160"/>
      <c r="K28" s="123"/>
      <c r="L28" s="38" t="s">
        <v>5</v>
      </c>
      <c r="M28" s="39" t="s">
        <v>7</v>
      </c>
      <c r="N28" s="84"/>
      <c r="O28" s="21"/>
      <c r="P28" s="29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</row>
    <row r="29" spans="1:32" s="1" customFormat="1" x14ac:dyDescent="0.35">
      <c r="A29" s="54">
        <v>44954</v>
      </c>
      <c r="B29" s="49" t="s">
        <v>33</v>
      </c>
      <c r="C29" s="6"/>
      <c r="D29" s="27"/>
      <c r="E29" s="27" t="s">
        <v>50</v>
      </c>
      <c r="F29" s="28" t="s">
        <v>24</v>
      </c>
      <c r="G29" s="29" t="s">
        <v>32</v>
      </c>
      <c r="H29" s="30"/>
      <c r="I29" s="160"/>
      <c r="J29" s="160"/>
      <c r="K29" s="123"/>
      <c r="L29" s="38" t="s">
        <v>5</v>
      </c>
      <c r="M29" s="39"/>
      <c r="N29" s="84" t="s">
        <v>34</v>
      </c>
      <c r="O29" s="21"/>
      <c r="P29" s="29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</row>
    <row r="30" spans="1:32" s="1" customFormat="1" ht="15" thickBot="1" x14ac:dyDescent="0.4">
      <c r="A30" s="55">
        <v>44955</v>
      </c>
      <c r="B30" s="51" t="s">
        <v>35</v>
      </c>
      <c r="C30" s="7"/>
      <c r="D30" s="31"/>
      <c r="E30" s="65" t="s">
        <v>50</v>
      </c>
      <c r="F30" s="32" t="s">
        <v>24</v>
      </c>
      <c r="G30" s="33" t="s">
        <v>32</v>
      </c>
      <c r="H30" s="34"/>
      <c r="I30" s="161"/>
      <c r="J30" s="161"/>
      <c r="K30" s="124"/>
      <c r="L30" s="40" t="s">
        <v>5</v>
      </c>
      <c r="M30" s="41"/>
      <c r="N30" s="85" t="s">
        <v>34</v>
      </c>
      <c r="O30" s="21"/>
      <c r="P30" s="33"/>
      <c r="Q30" s="136"/>
      <c r="R30" s="136"/>
      <c r="S30" s="137"/>
      <c r="T30" s="137"/>
      <c r="U30" s="137"/>
      <c r="V30" s="137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</row>
    <row r="31" spans="1:32" s="1" customFormat="1" ht="15" thickBot="1" x14ac:dyDescent="0.4">
      <c r="A31" s="175">
        <v>44956</v>
      </c>
      <c r="B31" s="48" t="s">
        <v>15</v>
      </c>
      <c r="C31" s="8"/>
      <c r="D31" s="23" t="s">
        <v>24</v>
      </c>
      <c r="E31" s="23" t="s">
        <v>51</v>
      </c>
      <c r="F31" s="24" t="s">
        <v>25</v>
      </c>
      <c r="G31" s="25" t="s">
        <v>26</v>
      </c>
      <c r="H31" s="26" t="s">
        <v>12</v>
      </c>
      <c r="I31" s="159"/>
      <c r="J31" s="159"/>
      <c r="K31" s="122">
        <v>2</v>
      </c>
      <c r="L31" s="36" t="s">
        <v>38</v>
      </c>
      <c r="M31" s="37" t="s">
        <v>7</v>
      </c>
      <c r="N31" s="83" t="s">
        <v>7</v>
      </c>
      <c r="O31" s="21"/>
      <c r="P31" s="25"/>
      <c r="Q31" s="136"/>
      <c r="R31" s="136"/>
      <c r="S31" s="242" t="s">
        <v>52</v>
      </c>
      <c r="T31" s="243"/>
      <c r="U31" s="243"/>
      <c r="V31" s="244"/>
      <c r="W31" s="137"/>
      <c r="X31" s="137"/>
      <c r="Y31" s="137"/>
      <c r="Z31" s="136"/>
      <c r="AA31" s="136"/>
      <c r="AB31" s="136"/>
      <c r="AC31" s="136"/>
      <c r="AD31" s="136"/>
      <c r="AE31" s="136"/>
      <c r="AF31" s="136"/>
    </row>
    <row r="32" spans="1:32" s="1" customFormat="1" ht="15" thickBot="1" x14ac:dyDescent="0.4">
      <c r="A32" s="54">
        <v>44957</v>
      </c>
      <c r="B32" s="49" t="s">
        <v>41</v>
      </c>
      <c r="C32" s="6"/>
      <c r="D32" s="23" t="s">
        <v>24</v>
      </c>
      <c r="E32" s="27" t="s">
        <v>51</v>
      </c>
      <c r="F32" s="28" t="s">
        <v>12</v>
      </c>
      <c r="G32" s="29" t="s">
        <v>25</v>
      </c>
      <c r="H32" s="30" t="s">
        <v>26</v>
      </c>
      <c r="I32" s="160"/>
      <c r="J32" s="160"/>
      <c r="K32" s="123"/>
      <c r="L32" s="38" t="s">
        <v>38</v>
      </c>
      <c r="M32" s="39" t="s">
        <v>5</v>
      </c>
      <c r="N32" s="84" t="s">
        <v>5</v>
      </c>
      <c r="O32" s="21"/>
      <c r="P32" s="29"/>
      <c r="Q32" s="136"/>
      <c r="R32" s="136"/>
      <c r="S32" s="245" t="s">
        <v>27</v>
      </c>
      <c r="T32" s="246"/>
      <c r="U32" s="78" t="s">
        <v>5</v>
      </c>
      <c r="V32" s="78" t="s">
        <v>6</v>
      </c>
      <c r="W32" s="133" t="s">
        <v>7</v>
      </c>
      <c r="X32" s="135" t="s">
        <v>28</v>
      </c>
      <c r="Y32" s="133" t="s">
        <v>28</v>
      </c>
      <c r="Z32" s="136"/>
      <c r="AA32" s="136"/>
      <c r="AB32" s="136"/>
      <c r="AC32" s="136"/>
      <c r="AD32" s="136"/>
      <c r="AE32" s="136"/>
      <c r="AF32" s="136"/>
    </row>
    <row r="33" spans="1:32" s="1" customFormat="1" x14ac:dyDescent="0.35">
      <c r="A33" s="54">
        <v>44958</v>
      </c>
      <c r="B33" s="49" t="s">
        <v>29</v>
      </c>
      <c r="C33" s="6"/>
      <c r="D33" s="27" t="s">
        <v>25</v>
      </c>
      <c r="E33" s="27" t="s">
        <v>51</v>
      </c>
      <c r="F33" s="28" t="s">
        <v>25</v>
      </c>
      <c r="G33" s="29" t="s">
        <v>12</v>
      </c>
      <c r="H33" s="30" t="s">
        <v>24</v>
      </c>
      <c r="I33" s="160"/>
      <c r="J33" s="160"/>
      <c r="K33" s="123"/>
      <c r="L33" s="38" t="s">
        <v>7</v>
      </c>
      <c r="M33" s="39" t="s">
        <v>6</v>
      </c>
      <c r="N33" s="84"/>
      <c r="O33" s="21"/>
      <c r="P33" s="29"/>
      <c r="Q33" s="136"/>
      <c r="R33" s="136"/>
      <c r="S33" s="247" t="s">
        <v>12</v>
      </c>
      <c r="T33" s="248"/>
      <c r="U33" s="81">
        <f>COUNTIF(F24:F51,"Support")</f>
        <v>2</v>
      </c>
      <c r="V33" s="81">
        <f>COUNTIF(G24:G51,"Support")</f>
        <v>2</v>
      </c>
      <c r="W33" s="81">
        <f>COUNTIF(H24:H51,"Support")</f>
        <v>6</v>
      </c>
      <c r="X33" s="81">
        <f>COUNTIF(I24:I51,"Support")</f>
        <v>0</v>
      </c>
      <c r="Y33" s="81">
        <f>COUNTIF(J24:J51,"Support")</f>
        <v>0</v>
      </c>
      <c r="Z33" s="136"/>
      <c r="AA33" s="136"/>
      <c r="AB33" s="136"/>
      <c r="AC33" s="136"/>
      <c r="AD33" s="136"/>
      <c r="AE33" s="136"/>
      <c r="AF33" s="136"/>
    </row>
    <row r="34" spans="1:32" s="1" customFormat="1" x14ac:dyDescent="0.35">
      <c r="A34" s="54">
        <v>44959</v>
      </c>
      <c r="B34" s="49" t="s">
        <v>44</v>
      </c>
      <c r="C34" s="6"/>
      <c r="D34" s="27" t="s">
        <v>12</v>
      </c>
      <c r="E34" s="27" t="s">
        <v>51</v>
      </c>
      <c r="F34" s="28" t="s">
        <v>26</v>
      </c>
      <c r="G34" s="29" t="s">
        <v>26</v>
      </c>
      <c r="H34" s="30" t="s">
        <v>24</v>
      </c>
      <c r="I34" s="160"/>
      <c r="J34" s="160"/>
      <c r="K34" s="123"/>
      <c r="L34" s="38" t="s">
        <v>7</v>
      </c>
      <c r="M34" s="39" t="s">
        <v>38</v>
      </c>
      <c r="N34" s="84"/>
      <c r="O34" s="21"/>
      <c r="P34" s="29" t="s">
        <v>53</v>
      </c>
      <c r="Q34" s="136"/>
      <c r="R34" s="136"/>
      <c r="S34" s="234" t="s">
        <v>25</v>
      </c>
      <c r="T34" s="235"/>
      <c r="U34" s="82">
        <f>COUNTIF(F24:F51,"CST")</f>
        <v>4</v>
      </c>
      <c r="V34" s="82">
        <f>COUNTIF(G24:G51,"CST")</f>
        <v>2</v>
      </c>
      <c r="W34" s="82">
        <f>COUNTIF(H24:H51,"CST")</f>
        <v>3</v>
      </c>
      <c r="X34" s="82">
        <f>COUNTIF(I24:J51,"CST")</f>
        <v>0</v>
      </c>
      <c r="Y34" s="82">
        <f>COUNTIF(J24:K51,"CST")</f>
        <v>0</v>
      </c>
      <c r="Z34" s="136"/>
      <c r="AA34" s="136"/>
      <c r="AB34" s="136"/>
      <c r="AC34" s="136"/>
      <c r="AD34" s="136"/>
      <c r="AE34" s="136"/>
      <c r="AF34" s="136"/>
    </row>
    <row r="35" spans="1:32" s="1" customFormat="1" x14ac:dyDescent="0.35">
      <c r="A35" s="54">
        <v>44960</v>
      </c>
      <c r="B35" s="49" t="s">
        <v>31</v>
      </c>
      <c r="C35" s="6"/>
      <c r="D35" s="27" t="s">
        <v>26</v>
      </c>
      <c r="E35" s="27" t="s">
        <v>51</v>
      </c>
      <c r="F35" s="28" t="s">
        <v>12</v>
      </c>
      <c r="G35" s="29" t="s">
        <v>24</v>
      </c>
      <c r="H35" s="30" t="s">
        <v>54</v>
      </c>
      <c r="I35" s="160"/>
      <c r="J35" s="160"/>
      <c r="K35" s="123"/>
      <c r="L35" s="38" t="s">
        <v>6</v>
      </c>
      <c r="M35" s="39" t="s">
        <v>7</v>
      </c>
      <c r="N35" s="84"/>
      <c r="O35" s="21"/>
      <c r="P35" s="29" t="s">
        <v>55</v>
      </c>
      <c r="Q35" s="136"/>
      <c r="R35" s="136"/>
      <c r="S35" s="234" t="s">
        <v>19</v>
      </c>
      <c r="T35" s="235"/>
      <c r="U35" s="82">
        <f>COUNTIF(F24:F51,"PH")</f>
        <v>1</v>
      </c>
      <c r="V35" s="82">
        <f>COUNTIF(G24:G51,"PH")</f>
        <v>1</v>
      </c>
      <c r="W35" s="82">
        <f>COUNTIF(H24:H51,"PH")</f>
        <v>1</v>
      </c>
      <c r="X35" s="82">
        <f>COUNTIF(I24:I51,"PH")</f>
        <v>0</v>
      </c>
      <c r="Y35" s="82">
        <f>COUNTIF(J24:J51,"PH")</f>
        <v>0</v>
      </c>
      <c r="Z35" s="136"/>
      <c r="AA35" s="136"/>
      <c r="AB35" s="136"/>
      <c r="AC35" s="136"/>
      <c r="AD35" s="136"/>
      <c r="AE35" s="136"/>
      <c r="AF35" s="136"/>
    </row>
    <row r="36" spans="1:32" s="1" customFormat="1" ht="15" thickBot="1" x14ac:dyDescent="0.4">
      <c r="A36" s="54">
        <v>44961</v>
      </c>
      <c r="B36" s="49" t="s">
        <v>33</v>
      </c>
      <c r="C36" s="6"/>
      <c r="D36" s="27"/>
      <c r="E36" s="27" t="s">
        <v>51</v>
      </c>
      <c r="F36" s="28"/>
      <c r="G36" s="29" t="s">
        <v>24</v>
      </c>
      <c r="H36" s="30"/>
      <c r="I36" s="160"/>
      <c r="J36" s="160"/>
      <c r="K36" s="123"/>
      <c r="L36" s="38" t="s">
        <v>6</v>
      </c>
      <c r="M36" s="39"/>
      <c r="N36" s="84" t="s">
        <v>34</v>
      </c>
      <c r="O36" s="21"/>
      <c r="P36" s="29" t="s">
        <v>55</v>
      </c>
      <c r="Q36" s="136"/>
      <c r="R36" s="136"/>
      <c r="S36" s="234" t="s">
        <v>3</v>
      </c>
      <c r="T36" s="235"/>
      <c r="U36" s="82">
        <f>COUNTIF(F24:F51,"QCH")</f>
        <v>0</v>
      </c>
      <c r="V36" s="82">
        <f>COUNTIF(G24:G51,"QCH")</f>
        <v>0</v>
      </c>
      <c r="W36" s="82">
        <f>COUNTIF(H24:H51,"QCH")</f>
        <v>0</v>
      </c>
      <c r="X36" s="82">
        <f>COUNTIF(I24:I51,"QCH")</f>
        <v>0</v>
      </c>
      <c r="Y36" s="82">
        <f>COUNTIF(J24:J51,"QCH")</f>
        <v>0</v>
      </c>
      <c r="Z36" s="137"/>
      <c r="AA36" s="137"/>
      <c r="AB36" s="137"/>
      <c r="AC36" s="137"/>
      <c r="AD36" s="137"/>
      <c r="AE36" s="136"/>
      <c r="AF36" s="136"/>
    </row>
    <row r="37" spans="1:32" s="1" customFormat="1" ht="15" thickBot="1" x14ac:dyDescent="0.4">
      <c r="A37" s="55">
        <v>44962</v>
      </c>
      <c r="B37" s="51" t="s">
        <v>35</v>
      </c>
      <c r="C37" s="7"/>
      <c r="D37" s="31"/>
      <c r="E37" s="31" t="s">
        <v>51</v>
      </c>
      <c r="F37" s="32"/>
      <c r="G37" s="33" t="s">
        <v>24</v>
      </c>
      <c r="H37" s="34"/>
      <c r="I37" s="161"/>
      <c r="J37" s="161"/>
      <c r="K37" s="124"/>
      <c r="L37" s="40" t="s">
        <v>6</v>
      </c>
      <c r="M37" s="41"/>
      <c r="N37" s="85" t="s">
        <v>34</v>
      </c>
      <c r="O37" s="21"/>
      <c r="P37" s="33" t="s">
        <v>55</v>
      </c>
      <c r="Q37" s="136"/>
      <c r="R37" s="136"/>
      <c r="S37" s="234" t="s">
        <v>17</v>
      </c>
      <c r="T37" s="235"/>
      <c r="U37" s="82">
        <f>COUNTIF(F24:F51,"PH 1st")</f>
        <v>0</v>
      </c>
      <c r="V37" s="82">
        <f>COUNTIF(G24:G51,"PH 1st")</f>
        <v>0</v>
      </c>
      <c r="W37" s="82">
        <f>COUNTIF(H24:H51,"PH 1st")</f>
        <v>0</v>
      </c>
      <c r="X37" s="82">
        <f>COUNTIF(I24:I51,"PH 1st")</f>
        <v>0</v>
      </c>
      <c r="Y37" s="82">
        <f>COUNTIF(J24:J51,"PH 1st")</f>
        <v>0</v>
      </c>
      <c r="Z37" s="132"/>
      <c r="AA37" s="133" t="s">
        <v>36</v>
      </c>
      <c r="AB37" s="133" t="s">
        <v>20</v>
      </c>
      <c r="AC37" s="133" t="s">
        <v>37</v>
      </c>
      <c r="AD37" s="133" t="s">
        <v>38</v>
      </c>
      <c r="AE37" s="136"/>
      <c r="AF37" s="136"/>
    </row>
    <row r="38" spans="1:32" s="1" customFormat="1" ht="15" thickBot="1" x14ac:dyDescent="0.4">
      <c r="A38" s="175">
        <v>44963</v>
      </c>
      <c r="B38" s="45" t="s">
        <v>15</v>
      </c>
      <c r="C38" s="8"/>
      <c r="D38" s="23" t="s">
        <v>26</v>
      </c>
      <c r="E38" s="23" t="s">
        <v>39</v>
      </c>
      <c r="F38" s="24" t="s">
        <v>24</v>
      </c>
      <c r="G38" s="25" t="s">
        <v>56</v>
      </c>
      <c r="H38" s="26" t="s">
        <v>12</v>
      </c>
      <c r="I38" s="159"/>
      <c r="J38" s="159"/>
      <c r="K38" s="118">
        <v>3</v>
      </c>
      <c r="L38" s="36" t="s">
        <v>5</v>
      </c>
      <c r="M38" s="37" t="s">
        <v>7</v>
      </c>
      <c r="N38" s="83"/>
      <c r="O38" s="21"/>
      <c r="P38" s="25" t="s">
        <v>55</v>
      </c>
      <c r="Q38" s="136"/>
      <c r="R38" s="136"/>
      <c r="S38" s="236" t="s">
        <v>40</v>
      </c>
      <c r="T38" s="237"/>
      <c r="U38" s="100">
        <f>COUNTIFS(L24:L27,"Lister")+COUNTIFS(L31:L34,"Lister")+COUNTIFS(L38:L41,"Lister")+COUNTIFS(L45:L48,"Lister")</f>
        <v>4</v>
      </c>
      <c r="V38" s="100">
        <f>+COUNTIFS(L24:L27,"Prager")+COUNTIFS(L31:L34,"Prager")+COUNTIFS(L38:L41,"Prager")+COUNTIFS(L45:L48,"Prager")</f>
        <v>2</v>
      </c>
      <c r="W38" s="100">
        <f>COUNTIFS(L24:L27,"Stanley")+COUNTIFS(L31:L34,"Stanley")+COUNTIFS(L38:L41,"Stanley")+COUNTIFS(L45:L48,"Stanley")</f>
        <v>4</v>
      </c>
      <c r="X38" s="100"/>
      <c r="Y38" s="100"/>
      <c r="Z38" s="104"/>
      <c r="AA38" s="106">
        <f>COUNTIFS(L24:L27,"O'Donoghue")+COUNTIFS(L31:L34,"O'Donoghue")+COUNTIFS(L38:L41,"O'Donoghue")+COUNTIFS(L45:L48,"O'Donoghue")</f>
        <v>2</v>
      </c>
      <c r="AB38" s="106">
        <f>COUNTIFS(L24:L27,"Marment")+COUNTIFS(L31:L34,"Marment")+COUNTIFS(L38:L41,"Marment")+COUNTIFS(L45:L48,"Marment")</f>
        <v>0</v>
      </c>
      <c r="AC38" s="106">
        <f>COUNTIFS(L24:L27,"Nagaraj")+COUNTIFS(L31:L34,"Nagaraj")+COUNTIFS(L38:L41,"Nagaraj")+COUNTIFS(L45:L48,"Nagaraj")</f>
        <v>2</v>
      </c>
      <c r="AD38" s="106">
        <f>COUNTIFS(L24:L27,"Garrett")+COUNTIFS(L31:L34,"Garrett")+COUNTIFS(L38:L41,"Garrett")+COUNTIFS(L45:L48,"Garrett")</f>
        <v>2</v>
      </c>
      <c r="AE38" s="136"/>
      <c r="AF38" s="136"/>
    </row>
    <row r="39" spans="1:32" s="1" customFormat="1" ht="15" thickBot="1" x14ac:dyDescent="0.4">
      <c r="A39" s="54">
        <v>44964</v>
      </c>
      <c r="B39" s="46" t="s">
        <v>41</v>
      </c>
      <c r="C39" s="6"/>
      <c r="D39" s="27" t="s">
        <v>12</v>
      </c>
      <c r="E39" s="23" t="s">
        <v>39</v>
      </c>
      <c r="F39" s="28" t="s">
        <v>24</v>
      </c>
      <c r="G39" s="29" t="s">
        <v>26</v>
      </c>
      <c r="H39" s="30" t="s">
        <v>25</v>
      </c>
      <c r="I39" s="160"/>
      <c r="J39" s="160"/>
      <c r="K39" s="119"/>
      <c r="L39" s="38" t="s">
        <v>5</v>
      </c>
      <c r="M39" s="39" t="s">
        <v>57</v>
      </c>
      <c r="N39" s="84"/>
      <c r="O39" s="21"/>
      <c r="P39" s="29" t="s">
        <v>53</v>
      </c>
      <c r="Q39" s="136"/>
      <c r="R39" s="136"/>
      <c r="S39" s="236" t="s">
        <v>42</v>
      </c>
      <c r="T39" s="237"/>
      <c r="U39" s="100">
        <f>COUNTIFS(L28:L30,"Lister")+COUNTIFS(L35:L37,"Lister")+COUNTIFS(L42:L44,"Lister")+COUNTIFS(L49:L51,"Lister")</f>
        <v>3</v>
      </c>
      <c r="V39" s="100">
        <f>+COUNTIFS(L35:L37,"Prager")+COUNTIFS(L28:L30,"Prager")+COUNTIFS(L42:L44,"Prager")+COUNTIFS(L49:L51,"Prager")</f>
        <v>3</v>
      </c>
      <c r="W39" s="100">
        <f>COUNTIFS(L28:L30,"Stanley")+COUNTIFS(L35:L37,"Stanley")+COUNTIFS(L42:L44,"Stanley")+COUNTIFS(L49:L51,"Stanley")</f>
        <v>3</v>
      </c>
      <c r="X39" s="100"/>
      <c r="Y39" s="100"/>
      <c r="Z39" s="104"/>
      <c r="AA39" s="100">
        <f>COUNTIFS(L28:L30,"O'Donoghue")+COUNTIFS(L35:L37,"O'Donoghue")+COUNTIFS(L42:L44,"O'Donoghue")+COUNTIFS(L49:L51,"O'Donoghue")</f>
        <v>0</v>
      </c>
      <c r="AB39" s="100">
        <f>COUNTIFS(L28:L30,"Marment")+COUNTIFS(L35:L37,"Marment")+COUNTIFS(L42:L44,"Marment")+COUNTIFS(L49:L51,"Marment")</f>
        <v>3</v>
      </c>
      <c r="AC39" s="100">
        <f>COUNTIFS(L28:L30,"Nagaraj")+COUNTIFS(L35:L37,"Nagaraj")+COUNTIFS(L42:L44,"Nagaraj")+COUNTIFS(L49:L51,"Nagaraj")</f>
        <v>0</v>
      </c>
      <c r="AD39" s="100">
        <f>COUNTIFS(L28:L30,"Garrett")+COUNTIFS(L35:L37,"Garrett")+COUNTIFS(L42:L44,"Garrett")+COUNTIFS(L49:L51,"Garrett")</f>
        <v>0</v>
      </c>
      <c r="AE39" s="136"/>
      <c r="AF39" s="136"/>
    </row>
    <row r="40" spans="1:32" s="1" customFormat="1" ht="15" thickBot="1" x14ac:dyDescent="0.4">
      <c r="A40" s="54">
        <v>44965</v>
      </c>
      <c r="B40" s="46" t="s">
        <v>29</v>
      </c>
      <c r="C40" s="6"/>
      <c r="D40" s="27" t="s">
        <v>24</v>
      </c>
      <c r="E40" s="27" t="s">
        <v>39</v>
      </c>
      <c r="F40" s="28" t="s">
        <v>25</v>
      </c>
      <c r="G40" s="29" t="s">
        <v>58</v>
      </c>
      <c r="H40" s="30" t="s">
        <v>25</v>
      </c>
      <c r="I40" s="160"/>
      <c r="J40" s="160"/>
      <c r="K40" s="119"/>
      <c r="L40" s="38" t="s">
        <v>36</v>
      </c>
      <c r="M40" s="39"/>
      <c r="N40" s="84"/>
      <c r="O40" s="21"/>
      <c r="P40" s="29" t="s">
        <v>53</v>
      </c>
      <c r="Q40" s="136"/>
      <c r="R40" s="136"/>
      <c r="S40" s="238" t="s">
        <v>43</v>
      </c>
      <c r="T40" s="239"/>
      <c r="U40" s="101">
        <f>COUNTIFS(N24:N27,"Lister")+COUNTIFS(N31:N34,"Lister")+COUNTIFS(N38:N41,"Lister")+COUNTIFS(N45:N48,"Lister")</f>
        <v>1</v>
      </c>
      <c r="V40" s="101">
        <f>COUNTIFS(N24:N27,"Prager")+COUNTIFS(N31:N34,"Prager")+COUNTIFS(N38:N41,"Prager")+COUNTIFS(N45:N48,"Prager")</f>
        <v>0</v>
      </c>
      <c r="W40" s="101">
        <f>COUNTIFS(N24:N27,"Stanley")+COUNTIFS(N31:N34,"Stanley")+COUNTIFS(N38:N41,"Stanley")+COUNTIFS(N45:N48,"Stanley")</f>
        <v>3</v>
      </c>
      <c r="X40" s="101"/>
      <c r="Y40" s="101"/>
      <c r="Z40" s="104"/>
      <c r="AA40" s="101"/>
      <c r="AB40" s="101"/>
      <c r="AC40" s="101"/>
      <c r="AD40" s="101"/>
      <c r="AE40" s="136"/>
      <c r="AF40" s="136"/>
    </row>
    <row r="41" spans="1:32" s="1" customFormat="1" ht="15" thickBot="1" x14ac:dyDescent="0.4">
      <c r="A41" s="54">
        <v>44966</v>
      </c>
      <c r="B41" s="46" t="s">
        <v>44</v>
      </c>
      <c r="C41" s="6"/>
      <c r="D41" s="27" t="s">
        <v>24</v>
      </c>
      <c r="E41" s="27" t="s">
        <v>39</v>
      </c>
      <c r="F41" s="28" t="s">
        <v>25</v>
      </c>
      <c r="G41" s="29" t="s">
        <v>58</v>
      </c>
      <c r="H41" s="30" t="s">
        <v>26</v>
      </c>
      <c r="I41" s="160"/>
      <c r="J41" s="160"/>
      <c r="K41" s="119"/>
      <c r="L41" s="38" t="s">
        <v>36</v>
      </c>
      <c r="M41" s="39" t="s">
        <v>6</v>
      </c>
      <c r="N41" s="84"/>
      <c r="O41" s="21"/>
      <c r="P41" s="29"/>
      <c r="Q41" s="136"/>
      <c r="R41" s="136"/>
      <c r="S41" s="238" t="s">
        <v>45</v>
      </c>
      <c r="T41" s="239"/>
      <c r="U41" s="101">
        <f>COUNTIFS(N28:N30,"Lister")+COUNTIFS(N35:N37,"Lister")+COUNTIFS(N42:N44,"Lister")+COUNTIFS(N49:N51,"Lister")</f>
        <v>0</v>
      </c>
      <c r="V41" s="101">
        <f>COUNTIFS(N28:N30,"Prager")+COUNTIFS(N35:N37,"Prager")+COUNTIFS(N42:N44,"Prager")+COUNTIFS(N49:N51,"Prager")</f>
        <v>3</v>
      </c>
      <c r="W41" s="101">
        <f>COUNTIFS(N28:N30,"Stanley")+COUNTIFS(N35:N37,"Stanley")+COUNTIFS(N42:N44,"Stanley")+COUNTIFS(N49:N51,"Stanley")</f>
        <v>0</v>
      </c>
      <c r="X41" s="101"/>
      <c r="Y41" s="101"/>
      <c r="Z41" s="104"/>
      <c r="AA41" s="101"/>
      <c r="AB41" s="101"/>
      <c r="AC41" s="101"/>
      <c r="AD41" s="101"/>
      <c r="AE41" s="136"/>
      <c r="AF41" s="136"/>
    </row>
    <row r="42" spans="1:32" s="1" customFormat="1" ht="15" thickBot="1" x14ac:dyDescent="0.4">
      <c r="A42" s="54">
        <v>44967</v>
      </c>
      <c r="B42" s="46" t="s">
        <v>31</v>
      </c>
      <c r="C42" s="6"/>
      <c r="D42" s="27" t="s">
        <v>12</v>
      </c>
      <c r="E42" s="27" t="s">
        <v>39</v>
      </c>
      <c r="F42" s="28" t="s">
        <v>26</v>
      </c>
      <c r="G42" s="29" t="s">
        <v>56</v>
      </c>
      <c r="H42" s="30" t="s">
        <v>24</v>
      </c>
      <c r="I42" s="160"/>
      <c r="J42" s="160"/>
      <c r="K42" s="119"/>
      <c r="L42" s="38" t="s">
        <v>7</v>
      </c>
      <c r="M42" s="39" t="s">
        <v>36</v>
      </c>
      <c r="N42" s="84"/>
      <c r="O42" s="21"/>
      <c r="P42" s="29"/>
      <c r="Q42" s="136"/>
      <c r="R42" s="136"/>
      <c r="S42" s="240" t="s">
        <v>46</v>
      </c>
      <c r="T42" s="241"/>
      <c r="U42" s="102">
        <f>COUNTIFS(N28:N30,"Lister (day)")+COUNTIFS(N35:N37,"Lister (day)")+COUNTIFS(N42:N44,"Lister (day)")+COUNTIFS(N49:N51,"Lister (day)")</f>
        <v>0</v>
      </c>
      <c r="V42" s="102">
        <f>COUNTIFS(N28:N30,"Prager (day)")+COUNTIFS(N35:N37,"Prager (day)")+COUNTIFS(N42:N44,"Prager (day)")+COUNTIFS(N49:N51,"Prager (day)")</f>
        <v>2</v>
      </c>
      <c r="W42" s="102">
        <f>COUNTIFS(N28:N30,"Stanley (day)")+COUNTIFS(N35:N37,"Stanley (day)")+COUNTIFS(N42:N44,"Stanley (day)")+COUNTIFS(N49:N51,"Stanley (day)")</f>
        <v>4</v>
      </c>
      <c r="X42" s="102"/>
      <c r="Y42" s="102"/>
      <c r="Z42" s="104"/>
      <c r="AA42" s="102"/>
      <c r="AB42" s="102"/>
      <c r="AC42" s="102"/>
      <c r="AD42" s="102"/>
      <c r="AE42" s="136"/>
      <c r="AF42" s="136"/>
    </row>
    <row r="43" spans="1:32" s="1" customFormat="1" ht="15" thickBot="1" x14ac:dyDescent="0.4">
      <c r="A43" s="54">
        <v>44968</v>
      </c>
      <c r="B43" s="46" t="s">
        <v>33</v>
      </c>
      <c r="C43" s="6"/>
      <c r="D43" s="27"/>
      <c r="E43" s="27" t="s">
        <v>39</v>
      </c>
      <c r="F43" s="28" t="s">
        <v>32</v>
      </c>
      <c r="G43" s="29"/>
      <c r="H43" s="30" t="s">
        <v>24</v>
      </c>
      <c r="I43" s="160"/>
      <c r="J43" s="160"/>
      <c r="K43" s="119"/>
      <c r="L43" s="38" t="s">
        <v>7</v>
      </c>
      <c r="M43" s="39"/>
      <c r="N43" s="84" t="s">
        <v>59</v>
      </c>
      <c r="O43" s="21"/>
      <c r="P43" s="29"/>
      <c r="Q43" s="136"/>
      <c r="R43" s="136"/>
      <c r="S43" s="226" t="s">
        <v>47</v>
      </c>
      <c r="T43" s="227"/>
      <c r="U43" s="103">
        <f>SUM(U38:U39)</f>
        <v>7</v>
      </c>
      <c r="V43" s="103">
        <f>SUM(V38:V39)</f>
        <v>5</v>
      </c>
      <c r="W43" s="103">
        <f>SUM(W38:W39)</f>
        <v>7</v>
      </c>
      <c r="X43" s="103">
        <f>SUM(X38:X39)</f>
        <v>0</v>
      </c>
      <c r="Y43" s="103">
        <f>SUM(Y38:Y39)</f>
        <v>0</v>
      </c>
      <c r="Z43" s="105"/>
      <c r="AA43" s="103">
        <f>SUM(AA38:AA39)</f>
        <v>2</v>
      </c>
      <c r="AB43" s="103">
        <f>SUM(AB38:AB39)</f>
        <v>3</v>
      </c>
      <c r="AC43" s="103">
        <f>SUM(AC38:AC39)</f>
        <v>2</v>
      </c>
      <c r="AD43" s="103">
        <f>SUM(AD38:AD39)</f>
        <v>2</v>
      </c>
      <c r="AE43" s="136"/>
      <c r="AF43" s="136"/>
    </row>
    <row r="44" spans="1:32" s="1" customFormat="1" ht="15" thickBot="1" x14ac:dyDescent="0.4">
      <c r="A44" s="55">
        <v>44969</v>
      </c>
      <c r="B44" s="47" t="s">
        <v>35</v>
      </c>
      <c r="C44" s="7"/>
      <c r="D44" s="31"/>
      <c r="E44" s="65" t="s">
        <v>39</v>
      </c>
      <c r="F44" s="32" t="s">
        <v>32</v>
      </c>
      <c r="G44" s="33"/>
      <c r="H44" s="34" t="s">
        <v>24</v>
      </c>
      <c r="I44" s="161"/>
      <c r="J44" s="161"/>
      <c r="K44" s="120"/>
      <c r="L44" s="40" t="s">
        <v>7</v>
      </c>
      <c r="M44" s="41"/>
      <c r="N44" s="85" t="s">
        <v>59</v>
      </c>
      <c r="O44" s="21"/>
      <c r="P44" s="33"/>
      <c r="Q44" s="136"/>
      <c r="R44" s="136"/>
      <c r="S44" s="222" t="s">
        <v>48</v>
      </c>
      <c r="T44" s="223"/>
      <c r="U44" s="128">
        <f>SUM(U40:U42)</f>
        <v>1</v>
      </c>
      <c r="V44" s="128">
        <f>SUM(V40:V42)</f>
        <v>5</v>
      </c>
      <c r="W44" s="128">
        <f>SUM(W40:W42)</f>
        <v>7</v>
      </c>
      <c r="X44" s="128">
        <f>SUM(X40:X42)</f>
        <v>0</v>
      </c>
      <c r="Y44" s="128">
        <f>SUM(Y40:Y42)</f>
        <v>0</v>
      </c>
      <c r="Z44" s="129"/>
      <c r="AA44" s="128">
        <f>SUM(AA40:AA42)</f>
        <v>0</v>
      </c>
      <c r="AB44" s="128">
        <f>SUM(AB40:AB42)</f>
        <v>0</v>
      </c>
      <c r="AC44" s="128">
        <f>SUM(AC40:AC42)</f>
        <v>0</v>
      </c>
      <c r="AD44" s="128">
        <f>SUM(AD40:AD42)</f>
        <v>0</v>
      </c>
      <c r="AE44" s="136"/>
      <c r="AF44" s="136"/>
    </row>
    <row r="45" spans="1:32" s="1" customFormat="1" x14ac:dyDescent="0.35">
      <c r="A45" s="175">
        <v>44970</v>
      </c>
      <c r="B45" s="45" t="s">
        <v>15</v>
      </c>
      <c r="C45" s="8"/>
      <c r="D45" s="23" t="s">
        <v>12</v>
      </c>
      <c r="E45" s="23" t="s">
        <v>18</v>
      </c>
      <c r="F45" s="24" t="s">
        <v>32</v>
      </c>
      <c r="G45" s="25" t="s">
        <v>24</v>
      </c>
      <c r="H45" s="26" t="s">
        <v>25</v>
      </c>
      <c r="I45" s="159"/>
      <c r="J45" s="159"/>
      <c r="K45" s="118">
        <v>4</v>
      </c>
      <c r="L45" s="36" t="s">
        <v>6</v>
      </c>
      <c r="M45" s="37" t="s">
        <v>20</v>
      </c>
      <c r="N45" s="83"/>
      <c r="O45" s="21"/>
      <c r="P45" s="25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</row>
    <row r="46" spans="1:32" s="1" customFormat="1" x14ac:dyDescent="0.35">
      <c r="A46" s="54">
        <v>44971</v>
      </c>
      <c r="B46" s="46" t="s">
        <v>41</v>
      </c>
      <c r="C46" s="6"/>
      <c r="D46" s="23" t="s">
        <v>12</v>
      </c>
      <c r="E46" s="23" t="s">
        <v>18</v>
      </c>
      <c r="F46" s="28" t="s">
        <v>32</v>
      </c>
      <c r="G46" s="29" t="s">
        <v>24</v>
      </c>
      <c r="H46" s="30" t="s">
        <v>26</v>
      </c>
      <c r="I46" s="160"/>
      <c r="J46" s="160"/>
      <c r="K46" s="119"/>
      <c r="L46" s="38" t="s">
        <v>6</v>
      </c>
      <c r="M46" s="39" t="s">
        <v>20</v>
      </c>
      <c r="N46" s="84"/>
      <c r="O46" s="21"/>
      <c r="P46" s="29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</row>
    <row r="47" spans="1:32" s="1" customFormat="1" x14ac:dyDescent="0.35">
      <c r="A47" s="54">
        <v>44972</v>
      </c>
      <c r="B47" s="46" t="s">
        <v>29</v>
      </c>
      <c r="C47" s="6"/>
      <c r="D47" s="27" t="s">
        <v>12</v>
      </c>
      <c r="E47" s="27" t="s">
        <v>18</v>
      </c>
      <c r="F47" s="28" t="s">
        <v>32</v>
      </c>
      <c r="G47" s="29" t="s">
        <v>25</v>
      </c>
      <c r="H47" s="30" t="s">
        <v>24</v>
      </c>
      <c r="I47" s="160"/>
      <c r="J47" s="160"/>
      <c r="K47" s="119"/>
      <c r="L47" s="38" t="s">
        <v>7</v>
      </c>
      <c r="M47" s="39" t="s">
        <v>20</v>
      </c>
      <c r="N47" s="84"/>
      <c r="O47" s="21"/>
      <c r="P47" s="29" t="s">
        <v>60</v>
      </c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</row>
    <row r="48" spans="1:32" s="1" customFormat="1" x14ac:dyDescent="0.35">
      <c r="A48" s="54">
        <v>44973</v>
      </c>
      <c r="B48" s="46" t="s">
        <v>44</v>
      </c>
      <c r="C48" s="6"/>
      <c r="D48" s="27" t="s">
        <v>26</v>
      </c>
      <c r="E48" s="27" t="s">
        <v>18</v>
      </c>
      <c r="F48" s="28" t="s">
        <v>32</v>
      </c>
      <c r="G48" s="29" t="s">
        <v>12</v>
      </c>
      <c r="H48" s="30" t="s">
        <v>24</v>
      </c>
      <c r="I48" s="160"/>
      <c r="J48" s="160"/>
      <c r="K48" s="119"/>
      <c r="L48" s="38" t="s">
        <v>7</v>
      </c>
      <c r="M48" s="39" t="s">
        <v>6</v>
      </c>
      <c r="N48" s="84"/>
      <c r="O48" s="21"/>
      <c r="P48" s="29" t="s">
        <v>60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</row>
    <row r="49" spans="1:32" s="1" customFormat="1" x14ac:dyDescent="0.35">
      <c r="A49" s="54">
        <v>44974</v>
      </c>
      <c r="B49" s="46" t="s">
        <v>31</v>
      </c>
      <c r="C49" s="6"/>
      <c r="D49" s="27" t="s">
        <v>24</v>
      </c>
      <c r="E49" s="27" t="s">
        <v>18</v>
      </c>
      <c r="F49" s="28" t="s">
        <v>26</v>
      </c>
      <c r="G49" s="29" t="s">
        <v>26</v>
      </c>
      <c r="H49" s="30" t="s">
        <v>12</v>
      </c>
      <c r="I49" s="160"/>
      <c r="J49" s="160"/>
      <c r="K49" s="119"/>
      <c r="L49" s="38" t="s">
        <v>20</v>
      </c>
      <c r="M49" s="39"/>
      <c r="N49" s="84" t="s">
        <v>6</v>
      </c>
      <c r="O49" s="21"/>
      <c r="P49" s="29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</row>
    <row r="50" spans="1:32" s="1" customFormat="1" x14ac:dyDescent="0.35">
      <c r="A50" s="54">
        <v>44975</v>
      </c>
      <c r="B50" s="46" t="s">
        <v>33</v>
      </c>
      <c r="C50" s="6"/>
      <c r="D50" s="27" t="s">
        <v>24</v>
      </c>
      <c r="E50" s="27" t="s">
        <v>18</v>
      </c>
      <c r="F50" s="28"/>
      <c r="G50" s="29"/>
      <c r="H50" s="30"/>
      <c r="I50" s="160"/>
      <c r="J50" s="160"/>
      <c r="K50" s="119"/>
      <c r="L50" s="38" t="s">
        <v>20</v>
      </c>
      <c r="M50" s="39"/>
      <c r="N50" s="84" t="s">
        <v>6</v>
      </c>
      <c r="O50" s="21"/>
      <c r="P50" s="29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</row>
    <row r="51" spans="1:32" s="1" customFormat="1" ht="15" thickBot="1" x14ac:dyDescent="0.4">
      <c r="A51" s="55">
        <v>44976</v>
      </c>
      <c r="B51" s="47" t="s">
        <v>35</v>
      </c>
      <c r="C51" s="7"/>
      <c r="D51" s="31" t="s">
        <v>24</v>
      </c>
      <c r="E51" s="65" t="s">
        <v>18</v>
      </c>
      <c r="F51" s="32"/>
      <c r="G51" s="33"/>
      <c r="H51" s="34"/>
      <c r="I51" s="161"/>
      <c r="J51" s="161"/>
      <c r="K51" s="120"/>
      <c r="L51" s="40" t="s">
        <v>20</v>
      </c>
      <c r="M51" s="41"/>
      <c r="N51" s="85" t="s">
        <v>6</v>
      </c>
      <c r="O51" s="21"/>
      <c r="P51" s="33"/>
      <c r="Q51" s="136"/>
      <c r="R51" s="136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6"/>
      <c r="AF51" s="136"/>
    </row>
    <row r="52" spans="1:32" s="1" customFormat="1" x14ac:dyDescent="0.35">
      <c r="A52" s="175">
        <v>44977</v>
      </c>
      <c r="B52" s="48" t="s">
        <v>15</v>
      </c>
      <c r="C52" s="8"/>
      <c r="D52" s="23" t="s">
        <v>26</v>
      </c>
      <c r="E52" s="23" t="s">
        <v>50</v>
      </c>
      <c r="F52" s="24" t="s">
        <v>32</v>
      </c>
      <c r="G52" s="25" t="s">
        <v>12</v>
      </c>
      <c r="H52" s="26" t="s">
        <v>24</v>
      </c>
      <c r="I52" s="159"/>
      <c r="J52" s="159"/>
      <c r="K52" s="122">
        <v>1</v>
      </c>
      <c r="L52" s="36" t="s">
        <v>7</v>
      </c>
      <c r="M52" s="37" t="s">
        <v>6</v>
      </c>
      <c r="N52" s="83"/>
      <c r="O52" s="21"/>
      <c r="P52" s="25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</row>
    <row r="53" spans="1:32" s="1" customFormat="1" x14ac:dyDescent="0.35">
      <c r="A53" s="54">
        <v>44978</v>
      </c>
      <c r="B53" s="49" t="s">
        <v>41</v>
      </c>
      <c r="C53" s="6"/>
      <c r="D53" s="27" t="s">
        <v>12</v>
      </c>
      <c r="E53" s="27" t="s">
        <v>50</v>
      </c>
      <c r="F53" s="28" t="s">
        <v>32</v>
      </c>
      <c r="G53" s="29" t="s">
        <v>25</v>
      </c>
      <c r="H53" s="30" t="s">
        <v>24</v>
      </c>
      <c r="I53" s="160"/>
      <c r="J53" s="160"/>
      <c r="K53" s="123"/>
      <c r="L53" s="38" t="s">
        <v>7</v>
      </c>
      <c r="M53" s="39" t="s">
        <v>37</v>
      </c>
      <c r="N53" s="84"/>
      <c r="O53" s="21"/>
      <c r="P53" s="2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</row>
    <row r="54" spans="1:32" s="1" customFormat="1" x14ac:dyDescent="0.35">
      <c r="A54" s="54">
        <v>44979</v>
      </c>
      <c r="B54" s="49" t="s">
        <v>29</v>
      </c>
      <c r="C54" s="6"/>
      <c r="D54" s="27" t="s">
        <v>24</v>
      </c>
      <c r="E54" s="27" t="s">
        <v>50</v>
      </c>
      <c r="F54" s="28" t="s">
        <v>32</v>
      </c>
      <c r="G54" s="29" t="s">
        <v>12</v>
      </c>
      <c r="H54" s="30" t="s">
        <v>25</v>
      </c>
      <c r="I54" s="160"/>
      <c r="J54" s="160"/>
      <c r="K54" s="123"/>
      <c r="L54" s="38" t="s">
        <v>37</v>
      </c>
      <c r="M54" s="39" t="s">
        <v>6</v>
      </c>
      <c r="N54" s="84" t="s">
        <v>6</v>
      </c>
      <c r="O54" s="21"/>
      <c r="P54" s="2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</row>
    <row r="55" spans="1:32" s="1" customFormat="1" x14ac:dyDescent="0.35">
      <c r="A55" s="54">
        <v>44980</v>
      </c>
      <c r="B55" s="50" t="s">
        <v>44</v>
      </c>
      <c r="C55" s="6"/>
      <c r="D55" s="27" t="s">
        <v>24</v>
      </c>
      <c r="E55" s="27" t="s">
        <v>50</v>
      </c>
      <c r="F55" s="28" t="s">
        <v>32</v>
      </c>
      <c r="G55" s="29" t="s">
        <v>26</v>
      </c>
      <c r="H55" s="30" t="s">
        <v>12</v>
      </c>
      <c r="I55" s="160"/>
      <c r="J55" s="160"/>
      <c r="K55" s="123"/>
      <c r="L55" s="38" t="s">
        <v>37</v>
      </c>
      <c r="M55" s="39" t="s">
        <v>7</v>
      </c>
      <c r="N55" s="84" t="s">
        <v>7</v>
      </c>
      <c r="O55" s="21"/>
      <c r="P55" s="2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</row>
    <row r="56" spans="1:32" s="1" customFormat="1" x14ac:dyDescent="0.35">
      <c r="A56" s="54">
        <v>44981</v>
      </c>
      <c r="B56" s="49" t="s">
        <v>31</v>
      </c>
      <c r="C56" s="6"/>
      <c r="D56" s="27" t="s">
        <v>12</v>
      </c>
      <c r="E56" s="27" t="s">
        <v>50</v>
      </c>
      <c r="F56" s="28" t="s">
        <v>26</v>
      </c>
      <c r="G56" s="29" t="s">
        <v>24</v>
      </c>
      <c r="H56" s="30" t="s">
        <v>26</v>
      </c>
      <c r="I56" s="160"/>
      <c r="J56" s="160"/>
      <c r="K56" s="123"/>
      <c r="L56" s="38" t="s">
        <v>6</v>
      </c>
      <c r="M56" s="39" t="s">
        <v>37</v>
      </c>
      <c r="N56" s="84"/>
      <c r="O56" s="21"/>
      <c r="P56" s="2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</row>
    <row r="57" spans="1:32" s="1" customFormat="1" x14ac:dyDescent="0.35">
      <c r="A57" s="54">
        <v>44982</v>
      </c>
      <c r="B57" s="49" t="s">
        <v>33</v>
      </c>
      <c r="C57" s="6"/>
      <c r="D57" s="27"/>
      <c r="E57" s="27" t="s">
        <v>50</v>
      </c>
      <c r="F57" s="28"/>
      <c r="G57" s="29" t="s">
        <v>24</v>
      </c>
      <c r="H57" s="30"/>
      <c r="I57" s="160"/>
      <c r="J57" s="160"/>
      <c r="K57" s="123"/>
      <c r="L57" s="38" t="s">
        <v>6</v>
      </c>
      <c r="M57" s="39"/>
      <c r="N57" s="84" t="s">
        <v>34</v>
      </c>
      <c r="O57" s="21"/>
      <c r="P57" s="2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</row>
    <row r="58" spans="1:32" s="1" customFormat="1" ht="15" thickBot="1" x14ac:dyDescent="0.4">
      <c r="A58" s="55">
        <v>44983</v>
      </c>
      <c r="B58" s="51" t="s">
        <v>35</v>
      </c>
      <c r="C58" s="7"/>
      <c r="D58" s="31"/>
      <c r="E58" s="31" t="s">
        <v>50</v>
      </c>
      <c r="F58" s="32"/>
      <c r="G58" s="33" t="s">
        <v>24</v>
      </c>
      <c r="H58" s="34"/>
      <c r="I58" s="161"/>
      <c r="J58" s="161"/>
      <c r="K58" s="124"/>
      <c r="L58" s="40" t="s">
        <v>6</v>
      </c>
      <c r="M58" s="41"/>
      <c r="N58" s="85" t="s">
        <v>34</v>
      </c>
      <c r="O58" s="21"/>
      <c r="P58" s="33"/>
      <c r="Q58" s="139"/>
      <c r="R58" s="139"/>
      <c r="S58" s="140"/>
      <c r="T58" s="140"/>
      <c r="U58" s="140"/>
      <c r="V58" s="140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</row>
    <row r="59" spans="1:32" s="1" customFormat="1" ht="15" thickBot="1" x14ac:dyDescent="0.4">
      <c r="A59" s="175">
        <v>44984</v>
      </c>
      <c r="B59" s="48" t="s">
        <v>15</v>
      </c>
      <c r="C59" s="8"/>
      <c r="D59" s="23" t="s">
        <v>24</v>
      </c>
      <c r="E59" s="23" t="s">
        <v>61</v>
      </c>
      <c r="F59" s="24" t="s">
        <v>32</v>
      </c>
      <c r="G59" s="25" t="s">
        <v>25</v>
      </c>
      <c r="H59" s="26" t="s">
        <v>12</v>
      </c>
      <c r="I59" s="159"/>
      <c r="J59" s="159"/>
      <c r="K59" s="122">
        <v>2</v>
      </c>
      <c r="L59" s="36" t="s">
        <v>62</v>
      </c>
      <c r="M59" s="37" t="s">
        <v>7</v>
      </c>
      <c r="N59" s="83"/>
      <c r="O59" s="21"/>
      <c r="P59" s="25"/>
      <c r="Q59" s="139"/>
      <c r="R59" s="139"/>
      <c r="S59" s="242" t="s">
        <v>63</v>
      </c>
      <c r="T59" s="243"/>
      <c r="U59" s="243"/>
      <c r="V59" s="244"/>
      <c r="W59" s="140"/>
      <c r="X59" s="140"/>
      <c r="Y59" s="140"/>
      <c r="Z59" s="139"/>
      <c r="AA59" s="139"/>
      <c r="AB59" s="139"/>
      <c r="AC59" s="139"/>
      <c r="AD59" s="139"/>
      <c r="AE59" s="139"/>
      <c r="AF59" s="139"/>
    </row>
    <row r="60" spans="1:32" s="1" customFormat="1" ht="15" thickBot="1" x14ac:dyDescent="0.4">
      <c r="A60" s="54">
        <v>44985</v>
      </c>
      <c r="B60" s="49" t="s">
        <v>41</v>
      </c>
      <c r="C60" s="6"/>
      <c r="D60" s="27" t="s">
        <v>26</v>
      </c>
      <c r="E60" s="23" t="s">
        <v>61</v>
      </c>
      <c r="F60" s="28" t="s">
        <v>26</v>
      </c>
      <c r="G60" s="29" t="s">
        <v>12</v>
      </c>
      <c r="H60" s="30" t="s">
        <v>26</v>
      </c>
      <c r="I60" s="160"/>
      <c r="J60" s="160"/>
      <c r="K60" s="123"/>
      <c r="L60" s="38" t="s">
        <v>20</v>
      </c>
      <c r="M60" s="39" t="s">
        <v>6</v>
      </c>
      <c r="N60" s="84"/>
      <c r="O60" s="21"/>
      <c r="P60" s="29"/>
      <c r="Q60" s="139"/>
      <c r="R60" s="139"/>
      <c r="S60" s="245" t="s">
        <v>27</v>
      </c>
      <c r="T60" s="246"/>
      <c r="U60" s="78" t="s">
        <v>5</v>
      </c>
      <c r="V60" s="78" t="s">
        <v>6</v>
      </c>
      <c r="W60" s="133" t="s">
        <v>7</v>
      </c>
      <c r="X60" s="135" t="s">
        <v>28</v>
      </c>
      <c r="Y60" s="133" t="s">
        <v>28</v>
      </c>
      <c r="Z60" s="139"/>
      <c r="AA60" s="139"/>
      <c r="AB60" s="139"/>
      <c r="AC60" s="139"/>
      <c r="AD60" s="139"/>
      <c r="AE60" s="139"/>
      <c r="AF60" s="139"/>
    </row>
    <row r="61" spans="1:32" s="1" customFormat="1" x14ac:dyDescent="0.35">
      <c r="A61" s="54">
        <v>44986</v>
      </c>
      <c r="B61" s="49" t="s">
        <v>29</v>
      </c>
      <c r="C61" s="6"/>
      <c r="D61" s="27" t="s">
        <v>25</v>
      </c>
      <c r="E61" s="27" t="s">
        <v>61</v>
      </c>
      <c r="F61" s="28" t="s">
        <v>25</v>
      </c>
      <c r="G61" s="29" t="s">
        <v>12</v>
      </c>
      <c r="H61" s="30" t="s">
        <v>24</v>
      </c>
      <c r="I61" s="160"/>
      <c r="J61" s="160"/>
      <c r="K61" s="123"/>
      <c r="L61" s="38" t="s">
        <v>7</v>
      </c>
      <c r="M61" s="39" t="s">
        <v>6</v>
      </c>
      <c r="N61" s="84" t="s">
        <v>6</v>
      </c>
      <c r="O61" s="21"/>
      <c r="P61" s="29"/>
      <c r="Q61" s="139"/>
      <c r="R61" s="139"/>
      <c r="S61" s="247" t="s">
        <v>12</v>
      </c>
      <c r="T61" s="248"/>
      <c r="U61" s="81">
        <f>COUNTIF(F52:F79,"Support")</f>
        <v>1</v>
      </c>
      <c r="V61" s="81">
        <f>COUNTIF(G52:G79,"Support")</f>
        <v>7</v>
      </c>
      <c r="W61" s="81">
        <f>COUNTIF(H52:H79,"Support")</f>
        <v>5</v>
      </c>
      <c r="X61" s="81">
        <f>COUNTIF(I52:I79,"Support")</f>
        <v>0</v>
      </c>
      <c r="Y61" s="81">
        <f>COUNTIF(J52:J79,"Support")</f>
        <v>0</v>
      </c>
      <c r="Z61" s="139"/>
      <c r="AA61" s="139"/>
      <c r="AB61" s="139"/>
      <c r="AC61" s="139"/>
      <c r="AD61" s="139"/>
      <c r="AE61" s="139"/>
      <c r="AF61" s="139"/>
    </row>
    <row r="62" spans="1:32" s="1" customFormat="1" x14ac:dyDescent="0.35">
      <c r="A62" s="54">
        <v>44987</v>
      </c>
      <c r="B62" s="49" t="s">
        <v>44</v>
      </c>
      <c r="C62" s="6"/>
      <c r="D62" s="27" t="s">
        <v>25</v>
      </c>
      <c r="E62" s="27" t="s">
        <v>61</v>
      </c>
      <c r="F62" s="28" t="s">
        <v>25</v>
      </c>
      <c r="G62" s="29" t="s">
        <v>12</v>
      </c>
      <c r="H62" s="30" t="s">
        <v>24</v>
      </c>
      <c r="I62" s="160"/>
      <c r="J62" s="160"/>
      <c r="K62" s="123"/>
      <c r="L62" s="38" t="s">
        <v>7</v>
      </c>
      <c r="M62" s="39" t="s">
        <v>6</v>
      </c>
      <c r="N62" s="84" t="s">
        <v>5</v>
      </c>
      <c r="O62" s="21"/>
      <c r="P62" s="29"/>
      <c r="Q62" s="139"/>
      <c r="R62" s="139"/>
      <c r="S62" s="234" t="s">
        <v>25</v>
      </c>
      <c r="T62" s="235"/>
      <c r="U62" s="82">
        <f>COUNTIF(F52:F79,"CST")</f>
        <v>7</v>
      </c>
      <c r="V62" s="82">
        <f>COUNTIF(G52:G79,"CST")</f>
        <v>3</v>
      </c>
      <c r="W62" s="82">
        <f>COUNTIF(H52:H79,"CST")</f>
        <v>2</v>
      </c>
      <c r="X62" s="82">
        <f>COUNTIF(I52:J79,"CST")</f>
        <v>0</v>
      </c>
      <c r="Y62" s="82">
        <f>COUNTIF(J52:K79,"CST")</f>
        <v>0</v>
      </c>
      <c r="Z62" s="139"/>
      <c r="AA62" s="139"/>
      <c r="AB62" s="139"/>
      <c r="AC62" s="139"/>
      <c r="AD62" s="139"/>
      <c r="AE62" s="139"/>
      <c r="AF62" s="139"/>
    </row>
    <row r="63" spans="1:32" s="1" customFormat="1" x14ac:dyDescent="0.35">
      <c r="A63" s="54">
        <v>44988</v>
      </c>
      <c r="B63" s="49" t="s">
        <v>31</v>
      </c>
      <c r="C63" s="6"/>
      <c r="D63" s="27" t="s">
        <v>12</v>
      </c>
      <c r="E63" s="27" t="s">
        <v>61</v>
      </c>
      <c r="F63" s="28" t="s">
        <v>24</v>
      </c>
      <c r="G63" s="29" t="s">
        <v>26</v>
      </c>
      <c r="H63" s="30" t="s">
        <v>64</v>
      </c>
      <c r="I63" s="160"/>
      <c r="J63" s="160"/>
      <c r="K63" s="123"/>
      <c r="L63" s="38" t="s">
        <v>5</v>
      </c>
      <c r="M63" s="39" t="s">
        <v>7</v>
      </c>
      <c r="N63" s="84"/>
      <c r="O63" s="21"/>
      <c r="P63" s="29"/>
      <c r="Q63" s="139"/>
      <c r="R63" s="139"/>
      <c r="S63" s="234" t="s">
        <v>19</v>
      </c>
      <c r="T63" s="235"/>
      <c r="U63" s="82">
        <f>COUNTIF(F52:F79,"PH")</f>
        <v>0</v>
      </c>
      <c r="V63" s="82">
        <f>COUNTIF(G52:G79,"PH")</f>
        <v>0</v>
      </c>
      <c r="W63" s="82">
        <f>COUNTIF(H52:H79,"PH")</f>
        <v>0</v>
      </c>
      <c r="X63" s="82">
        <f>COUNTIF(I52:I79,"PH")</f>
        <v>0</v>
      </c>
      <c r="Y63" s="82">
        <f>COUNTIF(J52:J79,"PH")</f>
        <v>0</v>
      </c>
      <c r="Z63" s="139"/>
      <c r="AA63" s="139"/>
      <c r="AB63" s="139"/>
      <c r="AC63" s="139"/>
      <c r="AD63" s="139"/>
      <c r="AE63" s="139"/>
      <c r="AF63" s="139"/>
    </row>
    <row r="64" spans="1:32" s="1" customFormat="1" ht="15" thickBot="1" x14ac:dyDescent="0.4">
      <c r="A64" s="54">
        <v>44989</v>
      </c>
      <c r="B64" s="49" t="s">
        <v>33</v>
      </c>
      <c r="C64" s="6"/>
      <c r="D64" s="27"/>
      <c r="E64" s="27" t="s">
        <v>61</v>
      </c>
      <c r="F64" s="28" t="s">
        <v>24</v>
      </c>
      <c r="G64" s="29"/>
      <c r="H64" s="30"/>
      <c r="I64" s="160"/>
      <c r="J64" s="160"/>
      <c r="K64" s="123"/>
      <c r="L64" s="38" t="s">
        <v>5</v>
      </c>
      <c r="M64" s="39"/>
      <c r="N64" s="84" t="s">
        <v>34</v>
      </c>
      <c r="O64" s="21"/>
      <c r="P64" s="29"/>
      <c r="Q64" s="139"/>
      <c r="R64" s="139"/>
      <c r="S64" s="234" t="s">
        <v>3</v>
      </c>
      <c r="T64" s="235"/>
      <c r="U64" s="82">
        <f>COUNTIF(F52:F79,"QCH")</f>
        <v>0</v>
      </c>
      <c r="V64" s="82">
        <f>COUNTIF(G52:G79,"QCH")</f>
        <v>0</v>
      </c>
      <c r="W64" s="82">
        <f>COUNTIF(H52:H79,"QCH")</f>
        <v>0</v>
      </c>
      <c r="X64" s="82">
        <f>COUNTIF(I52:I79,"QCH")</f>
        <v>0</v>
      </c>
      <c r="Y64" s="82">
        <f>COUNTIF(J52:J79,"QCH")</f>
        <v>0</v>
      </c>
      <c r="Z64" s="140"/>
      <c r="AA64" s="140"/>
      <c r="AB64" s="140"/>
      <c r="AC64" s="140"/>
      <c r="AD64" s="140"/>
      <c r="AE64" s="139"/>
      <c r="AF64" s="139"/>
    </row>
    <row r="65" spans="1:32" s="1" customFormat="1" ht="15" thickBot="1" x14ac:dyDescent="0.4">
      <c r="A65" s="55">
        <v>44990</v>
      </c>
      <c r="B65" s="51" t="s">
        <v>35</v>
      </c>
      <c r="C65" s="7"/>
      <c r="D65" s="31"/>
      <c r="E65" s="65" t="s">
        <v>61</v>
      </c>
      <c r="F65" s="32" t="s">
        <v>24</v>
      </c>
      <c r="G65" s="33"/>
      <c r="H65" s="34"/>
      <c r="I65" s="161"/>
      <c r="J65" s="161"/>
      <c r="K65" s="124"/>
      <c r="L65" s="40" t="s">
        <v>5</v>
      </c>
      <c r="M65" s="41"/>
      <c r="N65" s="85" t="s">
        <v>34</v>
      </c>
      <c r="O65" s="21"/>
      <c r="P65" s="33"/>
      <c r="Q65" s="139"/>
      <c r="R65" s="139"/>
      <c r="S65" s="234" t="s">
        <v>17</v>
      </c>
      <c r="T65" s="235"/>
      <c r="U65" s="82">
        <f>COUNTIF(F52:F79,"PH 1st")</f>
        <v>0</v>
      </c>
      <c r="V65" s="82">
        <f>COUNTIF(G52:G79,"PH 1st")</f>
        <v>0</v>
      </c>
      <c r="W65" s="82">
        <f>COUNTIF(H52:H79,"PH 1st")</f>
        <v>0</v>
      </c>
      <c r="X65" s="82">
        <f>COUNTIF(I52:I79,"PH 1st")</f>
        <v>0</v>
      </c>
      <c r="Y65" s="82">
        <f>COUNTIF(J52:J79,"PH 1st")</f>
        <v>0</v>
      </c>
      <c r="Z65" s="132"/>
      <c r="AA65" s="133" t="s">
        <v>36</v>
      </c>
      <c r="AB65" s="133" t="s">
        <v>20</v>
      </c>
      <c r="AC65" s="133" t="s">
        <v>37</v>
      </c>
      <c r="AD65" s="133" t="s">
        <v>38</v>
      </c>
      <c r="AE65" s="139"/>
      <c r="AF65" s="139"/>
    </row>
    <row r="66" spans="1:32" s="1" customFormat="1" ht="15" thickBot="1" x14ac:dyDescent="0.4">
      <c r="A66" s="175">
        <v>44991</v>
      </c>
      <c r="B66" s="45" t="s">
        <v>15</v>
      </c>
      <c r="C66" s="8"/>
      <c r="D66" s="23" t="s">
        <v>24</v>
      </c>
      <c r="E66" s="23" t="s">
        <v>39</v>
      </c>
      <c r="F66" s="24" t="s">
        <v>25</v>
      </c>
      <c r="G66" s="25" t="s">
        <v>26</v>
      </c>
      <c r="H66" s="26" t="s">
        <v>12</v>
      </c>
      <c r="I66" s="159"/>
      <c r="J66" s="159"/>
      <c r="K66" s="118">
        <v>3</v>
      </c>
      <c r="L66" s="36" t="s">
        <v>36</v>
      </c>
      <c r="M66" s="37" t="s">
        <v>7</v>
      </c>
      <c r="N66" s="83" t="s">
        <v>7</v>
      </c>
      <c r="O66" s="21"/>
      <c r="P66" s="25"/>
      <c r="Q66" s="139"/>
      <c r="R66" s="139"/>
      <c r="S66" s="236" t="s">
        <v>40</v>
      </c>
      <c r="T66" s="237"/>
      <c r="U66" s="100">
        <f>COUNTIFS(L52:L55,"Lister")+COUNTIFS(L59:L62,"Lister")+COUNTIFS(L66:L69,"Lister")+COUNTIFS(L73:L76,"Lister")</f>
        <v>0</v>
      </c>
      <c r="V66" s="100">
        <f>+COUNTIFS(L52:L55,"Prager")+COUNTIFS(L59:L62,"Prager")+COUNTIFS(L66:L69,"Prager")+COUNTIFS(L73:L76,"Prager")</f>
        <v>0</v>
      </c>
      <c r="W66" s="100">
        <f>COUNTIFS(L52:L55,"Stanley")+COUNTIFS(L59:L62,"Stanley")+COUNTIFS(L66:L69,"Stanley")+COUNTIFS(L73:L76,"Stanley")</f>
        <v>8</v>
      </c>
      <c r="X66" s="100"/>
      <c r="Y66" s="100"/>
      <c r="Z66" s="104"/>
      <c r="AA66" s="106">
        <f>COUNTIFS(L52:L55,"O'Donoghue")+COUNTIFS(L59:L62,"O'Donoghue")+COUNTIFS(L66:L69,"O'Donoghue")+COUNTIFS(L73:L76,"O'Donoghue")</f>
        <v>2</v>
      </c>
      <c r="AB66" s="106">
        <f>COUNTIFS(L52:L55,"Marment")+COUNTIFS(L59:L62,"Marment")+COUNTIFS(L66:L69,"Marment")+COUNTIFS(L73:L76,"Marment")</f>
        <v>1</v>
      </c>
      <c r="AC66" s="106">
        <f>COUNTIFS(L52:L55,"Nagaraj")+COUNTIFS(L59:L62,"Nagaraj")+COUNTIFS(L66:L69,"Nagaraj")+COUNTIFS(L73:L76,"Nagaraj")</f>
        <v>2</v>
      </c>
      <c r="AD66" s="106">
        <f>COUNTIFS(L52:L55,"Garrett")+COUNTIFS(L59:L62,"Garrett")+COUNTIFS(L66:L69,"Garrett")+COUNTIFS(L73:L76,"Garrett")</f>
        <v>2</v>
      </c>
      <c r="AE66" s="139"/>
      <c r="AF66" s="139"/>
    </row>
    <row r="67" spans="1:32" s="1" customFormat="1" ht="15" thickBot="1" x14ac:dyDescent="0.4">
      <c r="A67" s="54">
        <v>44992</v>
      </c>
      <c r="B67" s="46" t="s">
        <v>41</v>
      </c>
      <c r="C67" s="6"/>
      <c r="D67" s="23" t="s">
        <v>24</v>
      </c>
      <c r="E67" s="23" t="s">
        <v>39</v>
      </c>
      <c r="F67" s="28" t="s">
        <v>12</v>
      </c>
      <c r="G67" s="29" t="s">
        <v>65</v>
      </c>
      <c r="H67" s="30" t="s">
        <v>26</v>
      </c>
      <c r="I67" s="160"/>
      <c r="J67" s="160"/>
      <c r="K67" s="119"/>
      <c r="L67" s="38" t="s">
        <v>36</v>
      </c>
      <c r="M67" s="39" t="s">
        <v>5</v>
      </c>
      <c r="N67" s="84" t="s">
        <v>5</v>
      </c>
      <c r="O67" s="21"/>
      <c r="P67" s="29"/>
      <c r="Q67" s="139"/>
      <c r="R67" s="139"/>
      <c r="S67" s="236" t="s">
        <v>42</v>
      </c>
      <c r="T67" s="237"/>
      <c r="U67" s="100">
        <f>COUNTIFS(L56:L58,"Lister")+COUNTIFS(L63:L65,"Lister")+COUNTIFS(L70:L72,"Lister")+COUNTIFS(L77:L79,"Lister")</f>
        <v>6</v>
      </c>
      <c r="V67" s="100">
        <f>+COUNTIFS(L63:L65,"Prager")+COUNTIFS(L56:L58,"Prager")+COUNTIFS(L70:L72,"Prager")+COUNTIFS(L77:L79,"Prager")</f>
        <v>6</v>
      </c>
      <c r="W67" s="100">
        <f>COUNTIFS(L56:L58,"Stanley")+COUNTIFS(L63:L65,"Stanley")+COUNTIFS(L70:L72,"Stanley")+COUNTIFS(L77:L79,"Stanley")</f>
        <v>0</v>
      </c>
      <c r="X67" s="100"/>
      <c r="Y67" s="100"/>
      <c r="Z67" s="104"/>
      <c r="AA67" s="100">
        <f>COUNTIFS(L56:L58,"O'Donoghue")+COUNTIFS(L63:L65,"O'Donoghue")+COUNTIFS(L70:L72,"O'Donoghue")+COUNTIFS(L77:L79,"O'Donoghue")</f>
        <v>0</v>
      </c>
      <c r="AB67" s="100">
        <f>COUNTIFS(L56:L58,"Marment")+COUNTIFS(L63:L65,"Marment")+COUNTIFS(L70:L72,"Marment")+COUNTIFS(L77:L79,"Marment")</f>
        <v>0</v>
      </c>
      <c r="AC67" s="100">
        <f>COUNTIFS(L56:L58,"Nagaraj")+COUNTIFS(L63:L65,"Nagaraj")+COUNTIFS(L70:L72,"Nagaraj")+COUNTIFS(L77:L79,"Nagaraj")</f>
        <v>0</v>
      </c>
      <c r="AD67" s="100">
        <f>COUNTIFS(L56:L58,"Garrett")+COUNTIFS(L63:L65,"Garrett")+COUNTIFS(L70:L72,"Garrett")+COUNTIFS(L77:L79,"Garrett")</f>
        <v>0</v>
      </c>
      <c r="AE67" s="139"/>
      <c r="AF67" s="139"/>
    </row>
    <row r="68" spans="1:32" s="1" customFormat="1" ht="15" thickBot="1" x14ac:dyDescent="0.4">
      <c r="A68" s="54">
        <v>44993</v>
      </c>
      <c r="B68" s="46" t="s">
        <v>29</v>
      </c>
      <c r="C68" s="6"/>
      <c r="D68" s="27" t="s">
        <v>12</v>
      </c>
      <c r="E68" s="27" t="s">
        <v>39</v>
      </c>
      <c r="F68" s="28" t="s">
        <v>66</v>
      </c>
      <c r="G68" s="29" t="s">
        <v>65</v>
      </c>
      <c r="H68" s="30" t="s">
        <v>24</v>
      </c>
      <c r="I68" s="160"/>
      <c r="J68" s="160"/>
      <c r="K68" s="119"/>
      <c r="L68" s="38" t="s">
        <v>7</v>
      </c>
      <c r="M68" s="39" t="s">
        <v>36</v>
      </c>
      <c r="N68" s="84"/>
      <c r="O68" s="21"/>
      <c r="P68" s="29"/>
      <c r="Q68" s="139"/>
      <c r="R68" s="139"/>
      <c r="S68" s="238" t="s">
        <v>43</v>
      </c>
      <c r="T68" s="239"/>
      <c r="U68" s="101">
        <f>COUNTIFS(N52:N55,"Lister")+COUNTIFS(N59:N62,"Lister")+COUNTIFS(N66:N69,"Lister")+COUNTIFS(N73:N76,"Lister")</f>
        <v>2</v>
      </c>
      <c r="V68" s="101">
        <f>COUNTIFS(N52:N55,"Prager")+COUNTIFS(N59:N62,"Prager")+COUNTIFS(N66:N69,"Prager")+COUNTIFS(N73:N76,"Prager")</f>
        <v>3</v>
      </c>
      <c r="W68" s="101">
        <f>COUNTIFS(N52:N55,"Stanley")+COUNTIFS(N59:N62,"Stanley")+COUNTIFS(N66:N69,"Stanley")+COUNTIFS(N73:N76,"Stanley")</f>
        <v>3</v>
      </c>
      <c r="X68" s="101"/>
      <c r="Y68" s="101"/>
      <c r="Z68" s="104"/>
      <c r="AA68" s="101"/>
      <c r="AB68" s="101"/>
      <c r="AC68" s="101"/>
      <c r="AD68" s="101"/>
      <c r="AE68" s="139"/>
      <c r="AF68" s="139"/>
    </row>
    <row r="69" spans="1:32" s="1" customFormat="1" ht="15" thickBot="1" x14ac:dyDescent="0.4">
      <c r="A69" s="54">
        <v>44994</v>
      </c>
      <c r="B69" s="46" t="s">
        <v>44</v>
      </c>
      <c r="C69" s="6"/>
      <c r="D69" s="27" t="s">
        <v>12</v>
      </c>
      <c r="E69" s="27" t="s">
        <v>39</v>
      </c>
      <c r="F69" s="28" t="s">
        <v>26</v>
      </c>
      <c r="G69" s="29" t="s">
        <v>65</v>
      </c>
      <c r="H69" s="30" t="s">
        <v>24</v>
      </c>
      <c r="I69" s="160"/>
      <c r="J69" s="160"/>
      <c r="K69" s="119"/>
      <c r="L69" s="38" t="s">
        <v>7</v>
      </c>
      <c r="M69" s="39" t="s">
        <v>36</v>
      </c>
      <c r="N69" s="84"/>
      <c r="O69" s="21"/>
      <c r="P69" s="29"/>
      <c r="Q69" s="139"/>
      <c r="R69" s="139"/>
      <c r="S69" s="238" t="s">
        <v>45</v>
      </c>
      <c r="T69" s="239"/>
      <c r="U69" s="101">
        <f>COUNTIFS(N56:N58,"Lister")+COUNTIFS(N63:N65,"Lister")+COUNTIFS(N70:N72,"Lister")+COUNTIFS(N77:N79,"Lister")</f>
        <v>0</v>
      </c>
      <c r="V69" s="101">
        <f>COUNTIFS(N56:N58,"Prager")+COUNTIFS(N63:N65,"Prager")+COUNTIFS(N70:N72,"Prager")+COUNTIFS(N77:N79,"Prager")</f>
        <v>0</v>
      </c>
      <c r="W69" s="101">
        <f>COUNTIFS(N56:N58,"Stanley")+COUNTIFS(N63:N65,"Stanley")+COUNTIFS(N70:N72,"Stanley")+COUNTIFS(N77:N79,"Stanley")</f>
        <v>0</v>
      </c>
      <c r="X69" s="101"/>
      <c r="Y69" s="101"/>
      <c r="Z69" s="104"/>
      <c r="AA69" s="101"/>
      <c r="AB69" s="101"/>
      <c r="AC69" s="101"/>
      <c r="AD69" s="101"/>
      <c r="AE69" s="139"/>
      <c r="AF69" s="139"/>
    </row>
    <row r="70" spans="1:32" s="1" customFormat="1" ht="15" thickBot="1" x14ac:dyDescent="0.4">
      <c r="A70" s="54">
        <v>44995</v>
      </c>
      <c r="B70" s="46" t="s">
        <v>31</v>
      </c>
      <c r="C70" s="6"/>
      <c r="D70" s="27" t="s">
        <v>26</v>
      </c>
      <c r="E70" s="27" t="s">
        <v>39</v>
      </c>
      <c r="F70" s="28" t="s">
        <v>24</v>
      </c>
      <c r="G70" s="29" t="s">
        <v>65</v>
      </c>
      <c r="H70" s="30" t="s">
        <v>12</v>
      </c>
      <c r="I70" s="160"/>
      <c r="J70" s="160"/>
      <c r="K70" s="119"/>
      <c r="L70" s="38" t="s">
        <v>5</v>
      </c>
      <c r="M70" s="39" t="s">
        <v>7</v>
      </c>
      <c r="N70" s="84"/>
      <c r="O70" s="21"/>
      <c r="P70" s="29"/>
      <c r="Q70" s="139"/>
      <c r="R70" s="139"/>
      <c r="S70" s="240" t="s">
        <v>46</v>
      </c>
      <c r="T70" s="241"/>
      <c r="U70" s="102">
        <f>COUNTIFS(N56:N58,"Lister (day)")+COUNTIFS(N63:N65,"Lister (day)")+COUNTIFS(N70:N72,"Lister (day)")+COUNTIFS(N77:N79,"Lister (day)")</f>
        <v>2</v>
      </c>
      <c r="V70" s="102">
        <f>COUNTIFS(N56:N58,"Prager (day)")+COUNTIFS(N63:N65,"Prager (day)")+COUNTIFS(N70:N72,"Prager (day)")+COUNTIFS(N77:N79,"Prager (day)")</f>
        <v>0</v>
      </c>
      <c r="W70" s="102">
        <f>COUNTIFS(N56:N58,"Stanley (day)")+COUNTIFS(N63:N65,"Stanley (day)")+COUNTIFS(N70:N72,"Stanley (day)")+COUNTIFS(N77:N79,"Stanley (day)")</f>
        <v>4</v>
      </c>
      <c r="X70" s="102"/>
      <c r="Y70" s="102"/>
      <c r="Z70" s="104"/>
      <c r="AA70" s="102"/>
      <c r="AB70" s="102"/>
      <c r="AC70" s="102"/>
      <c r="AD70" s="102"/>
      <c r="AE70" s="139"/>
      <c r="AF70" s="139"/>
    </row>
    <row r="71" spans="1:32" s="1" customFormat="1" ht="15" thickBot="1" x14ac:dyDescent="0.4">
      <c r="A71" s="54">
        <v>44996</v>
      </c>
      <c r="B71" s="46" t="s">
        <v>33</v>
      </c>
      <c r="C71" s="6"/>
      <c r="D71" s="27"/>
      <c r="E71" s="27" t="s">
        <v>39</v>
      </c>
      <c r="F71" s="28" t="s">
        <v>24</v>
      </c>
      <c r="G71" s="29"/>
      <c r="H71" s="30"/>
      <c r="I71" s="160"/>
      <c r="J71" s="160"/>
      <c r="K71" s="119"/>
      <c r="L71" s="38" t="s">
        <v>5</v>
      </c>
      <c r="M71" s="39"/>
      <c r="N71" s="84"/>
      <c r="O71" s="21"/>
      <c r="P71" s="29"/>
      <c r="Q71" s="139"/>
      <c r="R71" s="139"/>
      <c r="S71" s="226" t="s">
        <v>47</v>
      </c>
      <c r="T71" s="227"/>
      <c r="U71" s="103">
        <f>SUM(U66:U67)</f>
        <v>6</v>
      </c>
      <c r="V71" s="103">
        <f>SUM(V66:V67)</f>
        <v>6</v>
      </c>
      <c r="W71" s="103">
        <f>SUM(W66:W67)</f>
        <v>8</v>
      </c>
      <c r="X71" s="103">
        <f>SUM(X66:X67)</f>
        <v>0</v>
      </c>
      <c r="Y71" s="103">
        <f>SUM(Y66:Y67)</f>
        <v>0</v>
      </c>
      <c r="Z71" s="105"/>
      <c r="AA71" s="103">
        <f>SUM(AA66:AA67)</f>
        <v>2</v>
      </c>
      <c r="AB71" s="103">
        <f>SUM(AB66:AB67)</f>
        <v>1</v>
      </c>
      <c r="AC71" s="103">
        <f>SUM(AC66:AC67)</f>
        <v>2</v>
      </c>
      <c r="AD71" s="103">
        <f>SUM(AD66:AD67)</f>
        <v>2</v>
      </c>
      <c r="AE71" s="139"/>
      <c r="AF71" s="139"/>
    </row>
    <row r="72" spans="1:32" s="1" customFormat="1" ht="15" thickBot="1" x14ac:dyDescent="0.4">
      <c r="A72" s="55">
        <v>44997</v>
      </c>
      <c r="B72" s="47" t="s">
        <v>35</v>
      </c>
      <c r="C72" s="7"/>
      <c r="D72" s="31"/>
      <c r="E72" s="65" t="s">
        <v>39</v>
      </c>
      <c r="F72" s="32" t="s">
        <v>24</v>
      </c>
      <c r="G72" s="33"/>
      <c r="H72" s="34"/>
      <c r="I72" s="161"/>
      <c r="J72" s="161"/>
      <c r="K72" s="120"/>
      <c r="L72" s="40" t="s">
        <v>5</v>
      </c>
      <c r="M72" s="41"/>
      <c r="N72" s="85"/>
      <c r="O72" s="21"/>
      <c r="P72" s="33"/>
      <c r="Q72" s="139"/>
      <c r="R72" s="139"/>
      <c r="S72" s="222" t="s">
        <v>48</v>
      </c>
      <c r="T72" s="223"/>
      <c r="U72" s="128">
        <f>SUM(U68:U70)</f>
        <v>4</v>
      </c>
      <c r="V72" s="128">
        <f>SUM(V68:V70)</f>
        <v>3</v>
      </c>
      <c r="W72" s="128">
        <f>SUM(W68:W70)</f>
        <v>7</v>
      </c>
      <c r="X72" s="128">
        <f>SUM(X68:X70)</f>
        <v>0</v>
      </c>
      <c r="Y72" s="128">
        <f>SUM(Y68:Y70)</f>
        <v>0</v>
      </c>
      <c r="Z72" s="129"/>
      <c r="AA72" s="128">
        <f>SUM(AA68:AA70)</f>
        <v>0</v>
      </c>
      <c r="AB72" s="128">
        <f>SUM(AB68:AB70)</f>
        <v>0</v>
      </c>
      <c r="AC72" s="128">
        <f>SUM(AC68:AC70)</f>
        <v>0</v>
      </c>
      <c r="AD72" s="128">
        <f>SUM(AD68:AD70)</f>
        <v>0</v>
      </c>
      <c r="AE72" s="139"/>
      <c r="AF72" s="139"/>
    </row>
    <row r="73" spans="1:32" s="1" customFormat="1" x14ac:dyDescent="0.35">
      <c r="A73" s="175">
        <v>44998</v>
      </c>
      <c r="B73" s="45" t="s">
        <v>15</v>
      </c>
      <c r="C73" s="8"/>
      <c r="D73" s="23" t="s">
        <v>26</v>
      </c>
      <c r="E73" s="23" t="s">
        <v>51</v>
      </c>
      <c r="F73" s="24" t="s">
        <v>25</v>
      </c>
      <c r="G73" s="25" t="s">
        <v>12</v>
      </c>
      <c r="H73" s="26" t="s">
        <v>24</v>
      </c>
      <c r="I73" s="159"/>
      <c r="J73" s="159"/>
      <c r="K73" s="118">
        <v>4</v>
      </c>
      <c r="L73" s="36" t="s">
        <v>7</v>
      </c>
      <c r="M73" s="37" t="s">
        <v>6</v>
      </c>
      <c r="N73" s="83"/>
      <c r="O73" s="21"/>
      <c r="P73" s="25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</row>
    <row r="74" spans="1:32" s="1" customFormat="1" x14ac:dyDescent="0.35">
      <c r="A74" s="54">
        <v>44999</v>
      </c>
      <c r="B74" s="46" t="s">
        <v>41</v>
      </c>
      <c r="C74" s="6"/>
      <c r="D74" s="23" t="s">
        <v>24</v>
      </c>
      <c r="E74" s="27" t="s">
        <v>51</v>
      </c>
      <c r="F74" s="28" t="s">
        <v>25</v>
      </c>
      <c r="G74" s="29" t="s">
        <v>25</v>
      </c>
      <c r="H74" s="30" t="s">
        <v>12</v>
      </c>
      <c r="I74" s="160"/>
      <c r="J74" s="160"/>
      <c r="K74" s="119"/>
      <c r="L74" s="38" t="s">
        <v>38</v>
      </c>
      <c r="M74" s="39" t="s">
        <v>7</v>
      </c>
      <c r="N74" s="84" t="s">
        <v>7</v>
      </c>
      <c r="O74" s="21"/>
      <c r="P74" s="2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</row>
    <row r="75" spans="1:32" s="1" customFormat="1" x14ac:dyDescent="0.35">
      <c r="A75" s="54">
        <v>45000</v>
      </c>
      <c r="B75" s="46" t="s">
        <v>29</v>
      </c>
      <c r="C75" s="6"/>
      <c r="D75" s="23" t="s">
        <v>24</v>
      </c>
      <c r="E75" s="27" t="s">
        <v>51</v>
      </c>
      <c r="F75" s="28" t="s">
        <v>26</v>
      </c>
      <c r="G75" s="29" t="s">
        <v>12</v>
      </c>
      <c r="H75" s="30" t="s">
        <v>25</v>
      </c>
      <c r="I75" s="160"/>
      <c r="J75" s="160"/>
      <c r="K75" s="119"/>
      <c r="L75" s="38" t="s">
        <v>38</v>
      </c>
      <c r="M75" s="39" t="s">
        <v>6</v>
      </c>
      <c r="N75" s="84" t="s">
        <v>6</v>
      </c>
      <c r="O75" s="21"/>
      <c r="P75" s="2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</row>
    <row r="76" spans="1:32" s="1" customFormat="1" x14ac:dyDescent="0.35">
      <c r="A76" s="54">
        <v>45001</v>
      </c>
      <c r="B76" s="46" t="s">
        <v>44</v>
      </c>
      <c r="C76" s="6"/>
      <c r="D76" s="27" t="s">
        <v>12</v>
      </c>
      <c r="E76" s="27" t="s">
        <v>51</v>
      </c>
      <c r="F76" s="28" t="s">
        <v>25</v>
      </c>
      <c r="G76" s="29" t="s">
        <v>26</v>
      </c>
      <c r="H76" s="30" t="s">
        <v>24</v>
      </c>
      <c r="I76" s="160"/>
      <c r="J76" s="160"/>
      <c r="K76" s="119"/>
      <c r="L76" s="38" t="s">
        <v>7</v>
      </c>
      <c r="M76" s="39" t="s">
        <v>38</v>
      </c>
      <c r="N76" s="84"/>
      <c r="O76" s="21"/>
      <c r="P76" s="2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</row>
    <row r="77" spans="1:32" s="1" customFormat="1" x14ac:dyDescent="0.35">
      <c r="A77" s="54">
        <v>45002</v>
      </c>
      <c r="B77" s="46" t="s">
        <v>31</v>
      </c>
      <c r="C77" s="6"/>
      <c r="D77" s="27" t="s">
        <v>12</v>
      </c>
      <c r="E77" s="27" t="s">
        <v>51</v>
      </c>
      <c r="F77" s="28" t="s">
        <v>25</v>
      </c>
      <c r="G77" s="29" t="s">
        <v>24</v>
      </c>
      <c r="H77" s="30" t="s">
        <v>67</v>
      </c>
      <c r="I77" s="160"/>
      <c r="J77" s="160"/>
      <c r="K77" s="119"/>
      <c r="L77" s="38" t="s">
        <v>6</v>
      </c>
      <c r="M77" s="39" t="s">
        <v>38</v>
      </c>
      <c r="N77" s="84"/>
      <c r="O77" s="21"/>
      <c r="P77" s="29" t="s">
        <v>60</v>
      </c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</row>
    <row r="78" spans="1:32" s="1" customFormat="1" x14ac:dyDescent="0.35">
      <c r="A78" s="54">
        <v>45003</v>
      </c>
      <c r="B78" s="46" t="s">
        <v>33</v>
      </c>
      <c r="C78" s="6"/>
      <c r="D78" s="27"/>
      <c r="E78" s="27" t="s">
        <v>51</v>
      </c>
      <c r="F78" s="28"/>
      <c r="G78" s="29" t="s">
        <v>24</v>
      </c>
      <c r="H78" s="30" t="s">
        <v>68</v>
      </c>
      <c r="I78" s="160"/>
      <c r="J78" s="160"/>
      <c r="K78" s="119"/>
      <c r="L78" s="38" t="s">
        <v>6</v>
      </c>
      <c r="M78" s="39"/>
      <c r="N78" s="84" t="s">
        <v>49</v>
      </c>
      <c r="O78" s="21"/>
      <c r="P78" s="2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</row>
    <row r="79" spans="1:32" s="1" customFormat="1" ht="15" thickBot="1" x14ac:dyDescent="0.4">
      <c r="A79" s="55">
        <v>45004</v>
      </c>
      <c r="B79" s="47" t="s">
        <v>35</v>
      </c>
      <c r="C79" s="7"/>
      <c r="D79" s="31"/>
      <c r="E79" s="31" t="s">
        <v>51</v>
      </c>
      <c r="F79" s="32"/>
      <c r="G79" s="33" t="s">
        <v>24</v>
      </c>
      <c r="H79" s="34" t="s">
        <v>68</v>
      </c>
      <c r="I79" s="161"/>
      <c r="J79" s="161"/>
      <c r="K79" s="120"/>
      <c r="L79" s="40" t="s">
        <v>6</v>
      </c>
      <c r="M79" s="41"/>
      <c r="N79" s="85" t="s">
        <v>49</v>
      </c>
      <c r="O79" s="21"/>
      <c r="P79" s="33"/>
      <c r="Q79" s="139"/>
      <c r="R79" s="139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39"/>
      <c r="AF79" s="139"/>
    </row>
    <row r="80" spans="1:32" s="1" customFormat="1" x14ac:dyDescent="0.35">
      <c r="A80" s="175">
        <v>45005</v>
      </c>
      <c r="B80" s="48" t="s">
        <v>15</v>
      </c>
      <c r="C80" s="8"/>
      <c r="D80" s="23" t="s">
        <v>24</v>
      </c>
      <c r="E80" s="23" t="s">
        <v>50</v>
      </c>
      <c r="F80" s="24" t="s">
        <v>3</v>
      </c>
      <c r="G80" s="25" t="s">
        <v>12</v>
      </c>
      <c r="H80" s="26" t="s">
        <v>67</v>
      </c>
      <c r="I80" s="159"/>
      <c r="J80" s="159"/>
      <c r="K80" s="122">
        <v>1</v>
      </c>
      <c r="L80" s="36" t="s">
        <v>37</v>
      </c>
      <c r="M80" s="37" t="s">
        <v>6</v>
      </c>
      <c r="N80" s="83" t="s">
        <v>6</v>
      </c>
      <c r="O80" s="21"/>
      <c r="P80" s="25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</row>
    <row r="81" spans="1:32" s="1" customFormat="1" x14ac:dyDescent="0.35">
      <c r="A81" s="54">
        <v>45006</v>
      </c>
      <c r="B81" s="49" t="s">
        <v>41</v>
      </c>
      <c r="C81" s="6"/>
      <c r="D81" s="23" t="s">
        <v>24</v>
      </c>
      <c r="E81" s="23" t="s">
        <v>50</v>
      </c>
      <c r="F81" s="24" t="s">
        <v>3</v>
      </c>
      <c r="G81" s="29" t="s">
        <v>26</v>
      </c>
      <c r="H81" s="30" t="s">
        <v>12</v>
      </c>
      <c r="I81" s="160"/>
      <c r="J81" s="160"/>
      <c r="K81" s="123"/>
      <c r="L81" s="38" t="s">
        <v>37</v>
      </c>
      <c r="M81" s="39" t="s">
        <v>7</v>
      </c>
      <c r="N81" s="84" t="s">
        <v>7</v>
      </c>
      <c r="O81" s="21"/>
      <c r="P81" s="29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</row>
    <row r="82" spans="1:32" s="1" customFormat="1" x14ac:dyDescent="0.35">
      <c r="A82" s="54">
        <v>45007</v>
      </c>
      <c r="B82" s="49" t="s">
        <v>29</v>
      </c>
      <c r="C82" s="6"/>
      <c r="D82" s="27" t="s">
        <v>25</v>
      </c>
      <c r="E82" s="27" t="s">
        <v>50</v>
      </c>
      <c r="F82" s="24" t="s">
        <v>3</v>
      </c>
      <c r="G82" s="29" t="s">
        <v>24</v>
      </c>
      <c r="H82" s="30" t="s">
        <v>12</v>
      </c>
      <c r="I82" s="160"/>
      <c r="J82" s="160"/>
      <c r="K82" s="123"/>
      <c r="L82" s="38" t="s">
        <v>6</v>
      </c>
      <c r="M82" s="39" t="s">
        <v>7</v>
      </c>
      <c r="N82" s="84"/>
      <c r="O82" s="21"/>
      <c r="P82" s="29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</row>
    <row r="83" spans="1:32" s="1" customFormat="1" x14ac:dyDescent="0.35">
      <c r="A83" s="54">
        <v>45008</v>
      </c>
      <c r="B83" s="50" t="s">
        <v>44</v>
      </c>
      <c r="C83" s="6"/>
      <c r="D83" s="27" t="s">
        <v>26</v>
      </c>
      <c r="E83" s="27" t="s">
        <v>50</v>
      </c>
      <c r="F83" s="24" t="s">
        <v>3</v>
      </c>
      <c r="G83" s="29" t="s">
        <v>24</v>
      </c>
      <c r="H83" s="30" t="s">
        <v>12</v>
      </c>
      <c r="I83" s="160"/>
      <c r="J83" s="160"/>
      <c r="K83" s="123"/>
      <c r="L83" s="38" t="s">
        <v>6</v>
      </c>
      <c r="M83" s="39" t="s">
        <v>7</v>
      </c>
      <c r="N83" s="84"/>
      <c r="O83" s="21"/>
      <c r="P83" s="29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</row>
    <row r="84" spans="1:32" s="1" customFormat="1" x14ac:dyDescent="0.35">
      <c r="A84" s="54">
        <v>45009</v>
      </c>
      <c r="B84" s="49" t="s">
        <v>31</v>
      </c>
      <c r="C84" s="6"/>
      <c r="D84" s="27" t="s">
        <v>12</v>
      </c>
      <c r="E84" s="27" t="s">
        <v>50</v>
      </c>
      <c r="F84" s="28" t="s">
        <v>26</v>
      </c>
      <c r="G84" s="29" t="s">
        <v>25</v>
      </c>
      <c r="H84" s="30" t="s">
        <v>24</v>
      </c>
      <c r="I84" s="160"/>
      <c r="J84" s="160"/>
      <c r="K84" s="123"/>
      <c r="L84" s="38" t="s">
        <v>7</v>
      </c>
      <c r="M84" s="39" t="s">
        <v>37</v>
      </c>
      <c r="N84" s="84"/>
      <c r="O84" s="21"/>
      <c r="P84" s="29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</row>
    <row r="85" spans="1:32" s="1" customFormat="1" x14ac:dyDescent="0.35">
      <c r="A85" s="54">
        <v>45010</v>
      </c>
      <c r="B85" s="49" t="s">
        <v>33</v>
      </c>
      <c r="C85" s="6"/>
      <c r="D85" s="27"/>
      <c r="E85" s="27" t="s">
        <v>50</v>
      </c>
      <c r="F85" s="28"/>
      <c r="G85" s="29"/>
      <c r="H85" s="30" t="s">
        <v>24</v>
      </c>
      <c r="I85" s="160"/>
      <c r="J85" s="160"/>
      <c r="K85" s="123"/>
      <c r="L85" s="38" t="s">
        <v>7</v>
      </c>
      <c r="M85" s="39"/>
      <c r="N85" s="84" t="s">
        <v>59</v>
      </c>
      <c r="O85" s="21"/>
      <c r="P85" s="29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</row>
    <row r="86" spans="1:32" s="1" customFormat="1" ht="15" thickBot="1" x14ac:dyDescent="0.4">
      <c r="A86" s="55">
        <v>45011</v>
      </c>
      <c r="B86" s="51" t="s">
        <v>35</v>
      </c>
      <c r="C86" s="7"/>
      <c r="D86" s="31"/>
      <c r="E86" s="65" t="s">
        <v>50</v>
      </c>
      <c r="F86" s="32"/>
      <c r="G86" s="33"/>
      <c r="H86" s="34" t="s">
        <v>24</v>
      </c>
      <c r="I86" s="161"/>
      <c r="J86" s="161"/>
      <c r="K86" s="124"/>
      <c r="L86" s="40" t="s">
        <v>7</v>
      </c>
      <c r="M86" s="41"/>
      <c r="N86" s="85" t="s">
        <v>59</v>
      </c>
      <c r="O86" s="21"/>
      <c r="P86" s="33"/>
      <c r="Q86" s="136"/>
      <c r="R86" s="136"/>
      <c r="S86" s="137"/>
      <c r="T86" s="137"/>
      <c r="U86" s="137"/>
      <c r="V86" s="137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</row>
    <row r="87" spans="1:32" s="1" customFormat="1" ht="15" thickBot="1" x14ac:dyDescent="0.4">
      <c r="A87" s="175">
        <v>45012</v>
      </c>
      <c r="B87" s="48" t="s">
        <v>15</v>
      </c>
      <c r="C87" s="8"/>
      <c r="D87" s="23" t="s">
        <v>12</v>
      </c>
      <c r="E87" s="23" t="s">
        <v>61</v>
      </c>
      <c r="F87" s="24" t="s">
        <v>24</v>
      </c>
      <c r="G87" s="25" t="s">
        <v>26</v>
      </c>
      <c r="H87" s="26" t="s">
        <v>25</v>
      </c>
      <c r="I87" s="159"/>
      <c r="J87" s="159"/>
      <c r="K87" s="122">
        <v>2</v>
      </c>
      <c r="L87" s="36" t="s">
        <v>5</v>
      </c>
      <c r="M87" s="37" t="s">
        <v>62</v>
      </c>
      <c r="N87" s="83"/>
      <c r="O87" s="21"/>
      <c r="P87" s="25"/>
      <c r="Q87" s="136"/>
      <c r="R87" s="136"/>
      <c r="S87" s="242" t="s">
        <v>69</v>
      </c>
      <c r="T87" s="243"/>
      <c r="U87" s="243"/>
      <c r="V87" s="244"/>
      <c r="W87" s="137"/>
      <c r="X87" s="137"/>
      <c r="Y87" s="137"/>
      <c r="Z87" s="136"/>
      <c r="AA87" s="136"/>
      <c r="AB87" s="136"/>
      <c r="AC87" s="136"/>
      <c r="AD87" s="136"/>
      <c r="AE87" s="136"/>
      <c r="AF87" s="136"/>
    </row>
    <row r="88" spans="1:32" s="1" customFormat="1" ht="15" thickBot="1" x14ac:dyDescent="0.4">
      <c r="A88" s="54">
        <v>45013</v>
      </c>
      <c r="B88" s="49" t="s">
        <v>41</v>
      </c>
      <c r="C88" s="6"/>
      <c r="D88" s="23" t="s">
        <v>25</v>
      </c>
      <c r="E88" s="23" t="s">
        <v>61</v>
      </c>
      <c r="F88" s="28" t="s">
        <v>24</v>
      </c>
      <c r="G88" s="29" t="s">
        <v>12</v>
      </c>
      <c r="H88" s="30" t="s">
        <v>26</v>
      </c>
      <c r="I88" s="160"/>
      <c r="J88" s="160"/>
      <c r="K88" s="123"/>
      <c r="L88" s="38" t="s">
        <v>5</v>
      </c>
      <c r="M88" s="39" t="s">
        <v>6</v>
      </c>
      <c r="N88" s="84"/>
      <c r="O88" s="21"/>
      <c r="P88" s="29"/>
      <c r="Q88" s="136"/>
      <c r="R88" s="136"/>
      <c r="S88" s="245" t="s">
        <v>27</v>
      </c>
      <c r="T88" s="246"/>
      <c r="U88" s="78" t="s">
        <v>5</v>
      </c>
      <c r="V88" s="78" t="s">
        <v>6</v>
      </c>
      <c r="W88" s="133" t="s">
        <v>7</v>
      </c>
      <c r="X88" s="135" t="s">
        <v>28</v>
      </c>
      <c r="Y88" s="133" t="s">
        <v>28</v>
      </c>
      <c r="Z88" s="136"/>
      <c r="AA88" s="136"/>
      <c r="AB88" s="136"/>
      <c r="AC88" s="136"/>
      <c r="AD88" s="136"/>
      <c r="AE88" s="136"/>
      <c r="AF88" s="136"/>
    </row>
    <row r="89" spans="1:32" s="1" customFormat="1" x14ac:dyDescent="0.35">
      <c r="A89" s="54">
        <v>45014</v>
      </c>
      <c r="B89" s="49" t="s">
        <v>29</v>
      </c>
      <c r="C89" s="6"/>
      <c r="D89" s="23" t="s">
        <v>12</v>
      </c>
      <c r="E89" s="27" t="s">
        <v>61</v>
      </c>
      <c r="F89" s="28" t="s">
        <v>25</v>
      </c>
      <c r="G89" s="29" t="s">
        <v>24</v>
      </c>
      <c r="H89" s="30" t="s">
        <v>25</v>
      </c>
      <c r="I89" s="160"/>
      <c r="J89" s="160"/>
      <c r="K89" s="123"/>
      <c r="L89" s="38" t="s">
        <v>6</v>
      </c>
      <c r="M89" s="39" t="s">
        <v>62</v>
      </c>
      <c r="N89" s="84"/>
      <c r="O89" s="21"/>
      <c r="P89" s="29"/>
      <c r="Q89" s="136"/>
      <c r="R89" s="136"/>
      <c r="S89" s="247" t="s">
        <v>12</v>
      </c>
      <c r="T89" s="248"/>
      <c r="U89" s="81">
        <f>COUNTIF(F80:F107,"Support")</f>
        <v>2</v>
      </c>
      <c r="V89" s="81">
        <f>COUNTIF(G80:G107,"Support")</f>
        <v>4</v>
      </c>
      <c r="W89" s="81">
        <f>COUNTIF(H80:H107,"Support")</f>
        <v>8</v>
      </c>
      <c r="X89" s="81">
        <f>COUNTIF(I80:I107,"Support")</f>
        <v>0</v>
      </c>
      <c r="Y89" s="81">
        <f>COUNTIF(J80:J107,"Support")</f>
        <v>0</v>
      </c>
      <c r="Z89" s="136"/>
      <c r="AA89" s="136"/>
      <c r="AB89" s="136"/>
      <c r="AC89" s="136"/>
      <c r="AD89" s="136"/>
      <c r="AE89" s="136"/>
      <c r="AF89" s="136"/>
    </row>
    <row r="90" spans="1:32" s="1" customFormat="1" x14ac:dyDescent="0.35">
      <c r="A90" s="54">
        <v>45015</v>
      </c>
      <c r="B90" s="49" t="s">
        <v>44</v>
      </c>
      <c r="C90" s="6"/>
      <c r="D90" s="27" t="s">
        <v>26</v>
      </c>
      <c r="E90" s="27" t="s">
        <v>61</v>
      </c>
      <c r="F90" s="28" t="s">
        <v>25</v>
      </c>
      <c r="G90" s="29" t="s">
        <v>24</v>
      </c>
      <c r="H90" s="30" t="s">
        <v>12</v>
      </c>
      <c r="I90" s="160"/>
      <c r="J90" s="160"/>
      <c r="K90" s="123"/>
      <c r="L90" s="38" t="s">
        <v>6</v>
      </c>
      <c r="M90" s="39" t="s">
        <v>7</v>
      </c>
      <c r="N90" s="84"/>
      <c r="O90" s="21"/>
      <c r="P90" s="29" t="s">
        <v>53</v>
      </c>
      <c r="Q90" s="136"/>
      <c r="R90" s="136"/>
      <c r="S90" s="234" t="s">
        <v>25</v>
      </c>
      <c r="T90" s="235"/>
      <c r="U90" s="82">
        <f>COUNTIF(F80:F107,"CST")</f>
        <v>4</v>
      </c>
      <c r="V90" s="82">
        <f>COUNTIF(G80:G107,"CST")</f>
        <v>5</v>
      </c>
      <c r="W90" s="82">
        <f>COUNTIF(H80:H107,"CST")</f>
        <v>3</v>
      </c>
      <c r="X90" s="82">
        <f>COUNTIF(I80:J107,"CST")</f>
        <v>0</v>
      </c>
      <c r="Y90" s="82">
        <f>COUNTIF(J80:K107,"CST")</f>
        <v>0</v>
      </c>
      <c r="Z90" s="136"/>
      <c r="AA90" s="136"/>
      <c r="AB90" s="136"/>
      <c r="AC90" s="136"/>
      <c r="AD90" s="136"/>
      <c r="AE90" s="136"/>
      <c r="AF90" s="136"/>
    </row>
    <row r="91" spans="1:32" s="1" customFormat="1" x14ac:dyDescent="0.35">
      <c r="A91" s="54">
        <v>45016</v>
      </c>
      <c r="B91" s="49" t="s">
        <v>31</v>
      </c>
      <c r="C91" s="6"/>
      <c r="D91" s="27" t="s">
        <v>24</v>
      </c>
      <c r="E91" s="27" t="s">
        <v>61</v>
      </c>
      <c r="F91" s="28" t="s">
        <v>26</v>
      </c>
      <c r="G91" s="29" t="s">
        <v>25</v>
      </c>
      <c r="H91" s="30" t="s">
        <v>12</v>
      </c>
      <c r="I91" s="160"/>
      <c r="J91" s="160"/>
      <c r="K91" s="123"/>
      <c r="L91" s="38" t="s">
        <v>62</v>
      </c>
      <c r="M91" s="39" t="s">
        <v>7</v>
      </c>
      <c r="N91" s="84" t="s">
        <v>7</v>
      </c>
      <c r="O91" s="21"/>
      <c r="P91" s="29" t="s">
        <v>55</v>
      </c>
      <c r="Q91" s="136"/>
      <c r="R91" s="136"/>
      <c r="S91" s="234" t="s">
        <v>19</v>
      </c>
      <c r="T91" s="235"/>
      <c r="U91" s="82">
        <f>COUNTIF(F80:F107,"PH")</f>
        <v>1</v>
      </c>
      <c r="V91" s="82">
        <f>COUNTIF(G80:G107,"PH")</f>
        <v>1</v>
      </c>
      <c r="W91" s="82">
        <f>COUNTIF(H80:H107,"PH")</f>
        <v>1</v>
      </c>
      <c r="X91" s="82">
        <f>COUNTIF(I80:I107,"PH")</f>
        <v>0</v>
      </c>
      <c r="Y91" s="82">
        <f>COUNTIF(J80:J107,"PH")</f>
        <v>0</v>
      </c>
      <c r="Z91" s="136"/>
      <c r="AA91" s="136"/>
      <c r="AB91" s="136"/>
      <c r="AC91" s="136"/>
      <c r="AD91" s="136"/>
      <c r="AE91" s="136"/>
      <c r="AF91" s="136"/>
    </row>
    <row r="92" spans="1:32" s="1" customFormat="1" ht="15" thickBot="1" x14ac:dyDescent="0.4">
      <c r="A92" s="54">
        <v>45017</v>
      </c>
      <c r="B92" s="49" t="s">
        <v>33</v>
      </c>
      <c r="C92" s="9" t="s">
        <v>23</v>
      </c>
      <c r="D92" s="27" t="s">
        <v>24</v>
      </c>
      <c r="E92" s="27" t="s">
        <v>61</v>
      </c>
      <c r="F92" s="28"/>
      <c r="G92" s="29"/>
      <c r="H92" s="30"/>
      <c r="I92" s="160"/>
      <c r="J92" s="160"/>
      <c r="K92" s="123"/>
      <c r="L92" s="38" t="s">
        <v>62</v>
      </c>
      <c r="M92" s="39"/>
      <c r="N92" s="84" t="s">
        <v>5</v>
      </c>
      <c r="O92" s="21"/>
      <c r="P92" s="29" t="s">
        <v>55</v>
      </c>
      <c r="Q92" s="136"/>
      <c r="R92" s="136"/>
      <c r="S92" s="234" t="s">
        <v>3</v>
      </c>
      <c r="T92" s="235"/>
      <c r="U92" s="82">
        <f>COUNTIF(F80:F107,"QCH")</f>
        <v>4</v>
      </c>
      <c r="V92" s="82">
        <f>COUNTIF(G80:G107,"QCH")</f>
        <v>0</v>
      </c>
      <c r="W92" s="82">
        <f>COUNTIF(H80:H107,"QCH")</f>
        <v>0</v>
      </c>
      <c r="X92" s="82">
        <f>COUNTIF(I80:I107,"QCH")</f>
        <v>0</v>
      </c>
      <c r="Y92" s="82">
        <f>COUNTIF(J80:J107,"QCH")</f>
        <v>0</v>
      </c>
      <c r="Z92" s="137"/>
      <c r="AA92" s="137"/>
      <c r="AB92" s="137"/>
      <c r="AC92" s="137"/>
      <c r="AD92" s="137"/>
      <c r="AE92" s="136"/>
      <c r="AF92" s="136"/>
    </row>
    <row r="93" spans="1:32" s="1" customFormat="1" ht="15" thickBot="1" x14ac:dyDescent="0.4">
      <c r="A93" s="55">
        <v>45018</v>
      </c>
      <c r="B93" s="51" t="s">
        <v>35</v>
      </c>
      <c r="C93" s="14" t="s">
        <v>23</v>
      </c>
      <c r="D93" s="31" t="s">
        <v>24</v>
      </c>
      <c r="E93" s="65" t="s">
        <v>61</v>
      </c>
      <c r="F93" s="32"/>
      <c r="G93" s="33"/>
      <c r="H93" s="34"/>
      <c r="I93" s="161"/>
      <c r="J93" s="161"/>
      <c r="K93" s="124"/>
      <c r="L93" s="40" t="s">
        <v>62</v>
      </c>
      <c r="M93" s="41"/>
      <c r="N93" s="85" t="s">
        <v>5</v>
      </c>
      <c r="O93" s="21"/>
      <c r="P93" s="33" t="s">
        <v>55</v>
      </c>
      <c r="Q93" s="136"/>
      <c r="R93" s="136"/>
      <c r="S93" s="234" t="s">
        <v>17</v>
      </c>
      <c r="T93" s="235"/>
      <c r="U93" s="82">
        <f>COUNTIF(F80:F107,"PH 1st")</f>
        <v>1</v>
      </c>
      <c r="V93" s="82">
        <f>COUNTIF(G80:G107,"PH 1st")</f>
        <v>1</v>
      </c>
      <c r="W93" s="82">
        <f>COUNTIF(H80:H107,"PH 1st")</f>
        <v>0</v>
      </c>
      <c r="X93" s="82">
        <f>COUNTIF(I80:I107,"PH 1st")</f>
        <v>0</v>
      </c>
      <c r="Y93" s="82">
        <f>COUNTIF(J80:J107,"PH 1st")</f>
        <v>0</v>
      </c>
      <c r="Z93" s="132"/>
      <c r="AA93" s="133" t="s">
        <v>36</v>
      </c>
      <c r="AB93" s="133" t="s">
        <v>20</v>
      </c>
      <c r="AC93" s="133" t="s">
        <v>37</v>
      </c>
      <c r="AD93" s="133" t="s">
        <v>38</v>
      </c>
      <c r="AE93" s="136"/>
      <c r="AF93" s="136"/>
    </row>
    <row r="94" spans="1:32" s="1" customFormat="1" ht="15" thickBot="1" x14ac:dyDescent="0.4">
      <c r="A94" s="175">
        <v>45019</v>
      </c>
      <c r="B94" s="45" t="s">
        <v>15</v>
      </c>
      <c r="C94" s="11" t="s">
        <v>70</v>
      </c>
      <c r="D94" s="23" t="s">
        <v>24</v>
      </c>
      <c r="E94" s="23" t="s">
        <v>39</v>
      </c>
      <c r="F94" s="24" t="s">
        <v>25</v>
      </c>
      <c r="G94" s="25" t="s">
        <v>25</v>
      </c>
      <c r="H94" s="26" t="s">
        <v>12</v>
      </c>
      <c r="I94" s="159"/>
      <c r="J94" s="159"/>
      <c r="K94" s="118">
        <v>3</v>
      </c>
      <c r="L94" s="36" t="s">
        <v>36</v>
      </c>
      <c r="M94" s="37" t="s">
        <v>7</v>
      </c>
      <c r="N94" s="83" t="s">
        <v>7</v>
      </c>
      <c r="O94" s="21"/>
      <c r="P94" s="25" t="s">
        <v>55</v>
      </c>
      <c r="Q94" s="136"/>
      <c r="R94" s="136"/>
      <c r="S94" s="236" t="s">
        <v>40</v>
      </c>
      <c r="T94" s="237"/>
      <c r="U94" s="100">
        <f>COUNTIFS(L80:L83,"Lister")+COUNTIFS(L87:L90,"Lister")+COUNTIFS(L94:L97,"Lister")+COUNTIFS(L101:L104,"Lister")</f>
        <v>4</v>
      </c>
      <c r="V94" s="100">
        <f>+COUNTIFS(L80:L83,"Prager")+COUNTIFS(L87:L90,"Prager")+COUNTIFS(L94:L97,"Prager")+COUNTIFS(L101:L104,"Prager")</f>
        <v>6</v>
      </c>
      <c r="W94" s="100">
        <f>COUNTIFS(L80:L83,"Stanley")+COUNTIFS(L87:L90,"Stanley")+COUNTIFS(L94:L97,"Stanley")+COUNTIFS(L101:L104,"Stanley")</f>
        <v>2</v>
      </c>
      <c r="X94" s="100"/>
      <c r="Y94" s="100"/>
      <c r="Z94" s="104"/>
      <c r="AA94" s="106">
        <f>COUNTIFS(L80:L83,"O'Donoghue")+COUNTIFS(L87:L90,"O'Donoghue")+COUNTIFS(L94:L97,"O'Donoghue")+COUNTIFS(L101:L104,"O'Donoghue")</f>
        <v>2</v>
      </c>
      <c r="AB94" s="106">
        <f>COUNTIFS(L80:L83,"Marment")+COUNTIFS(L87:L90,"Marment")+COUNTIFS(L94:L97,"Marment")+COUNTIFS(L101:L104,"Marment")</f>
        <v>0</v>
      </c>
      <c r="AC94" s="106">
        <f>COUNTIFS(L80:L83,"Nagaraj")+COUNTIFS(L87:L90,"Nagaraj")+COUNTIFS(L94:L97,"Nagaraj")+COUNTIFS(L101:L104,"Nagaraj")</f>
        <v>2</v>
      </c>
      <c r="AD94" s="106">
        <f>COUNTIFS(L80:L83,"Garrett")+COUNTIFS(L87:L90,"Garrett")+COUNTIFS(L94:L97,"Garrett")+COUNTIFS(L101:L104,"Garrett")</f>
        <v>0</v>
      </c>
      <c r="AE94" s="136"/>
      <c r="AF94" s="136"/>
    </row>
    <row r="95" spans="1:32" s="1" customFormat="1" ht="15" thickBot="1" x14ac:dyDescent="0.4">
      <c r="A95" s="54">
        <v>45020</v>
      </c>
      <c r="B95" s="46" t="s">
        <v>41</v>
      </c>
      <c r="C95" s="9" t="s">
        <v>70</v>
      </c>
      <c r="D95" s="23" t="s">
        <v>24</v>
      </c>
      <c r="E95" s="27" t="s">
        <v>39</v>
      </c>
      <c r="F95" s="28" t="s">
        <v>12</v>
      </c>
      <c r="G95" s="29" t="s">
        <v>25</v>
      </c>
      <c r="H95" s="30" t="s">
        <v>25</v>
      </c>
      <c r="I95" s="160"/>
      <c r="J95" s="160"/>
      <c r="K95" s="119"/>
      <c r="L95" s="38" t="s">
        <v>36</v>
      </c>
      <c r="M95" s="39" t="s">
        <v>5</v>
      </c>
      <c r="N95" s="84" t="s">
        <v>5</v>
      </c>
      <c r="O95" s="21"/>
      <c r="P95" s="29" t="s">
        <v>53</v>
      </c>
      <c r="Q95" s="136"/>
      <c r="R95" s="136"/>
      <c r="S95" s="236" t="s">
        <v>42</v>
      </c>
      <c r="T95" s="237"/>
      <c r="U95" s="100">
        <f>COUNTIFS(L84:L86,"Lister")+COUNTIFS(L91:L93,"Lister")+COUNTIFS(L98:L100,"Lister")+COUNTIFS(L105:L107,"Lister")</f>
        <v>3</v>
      </c>
      <c r="V95" s="100">
        <f>+COUNTIFS(L91:L93,"Prager")+COUNTIFS(L84:L86,"Prager")+COUNTIFS(L98:L100,"Prager")+COUNTIFS(L105:L107,"Prager")</f>
        <v>1</v>
      </c>
      <c r="W95" s="100">
        <f>COUNTIFS(L84:L86,"Stanley")+COUNTIFS(L91:L93,"Stanley")+COUNTIFS(L98:L100,"Stanley")+COUNTIFS(L105:L107,"Stanley")</f>
        <v>5</v>
      </c>
      <c r="X95" s="100"/>
      <c r="Y95" s="100"/>
      <c r="Z95" s="104"/>
      <c r="AA95" s="100">
        <f>COUNTIFS(L84:L86,"O'Donoghue")+COUNTIFS(L91:L93,"O'Donoghue")+COUNTIFS(L98:L100,"O'Donoghue")+COUNTIFS(L105:L107,"O'Donoghue")</f>
        <v>0</v>
      </c>
      <c r="AB95" s="100">
        <f>COUNTIFS(L84:L86,"Marment")+COUNTIFS(L91:L93,"Marment")+COUNTIFS(L98:L100,"Marment")+COUNTIFS(L105:L107,"Marment")</f>
        <v>0</v>
      </c>
      <c r="AC95" s="100">
        <f>COUNTIFS(L84:L86,"Nagaraj")+COUNTIFS(L91:L93,"Nagaraj")+COUNTIFS(L98:L100,"Nagaraj")+COUNTIFS(L105:L107,"Nagaraj")</f>
        <v>0</v>
      </c>
      <c r="AD95" s="100">
        <f>COUNTIFS(L84:L86,"Garrett")+COUNTIFS(L91:L93,"Garrett")+COUNTIFS(L98:L100,"Garrett")+COUNTIFS(L105:L107,"Garrett")</f>
        <v>0</v>
      </c>
      <c r="AE95" s="136"/>
      <c r="AF95" s="136"/>
    </row>
    <row r="96" spans="1:32" s="1" customFormat="1" ht="15" thickBot="1" x14ac:dyDescent="0.4">
      <c r="A96" s="54">
        <v>45021</v>
      </c>
      <c r="B96" s="46" t="s">
        <v>29</v>
      </c>
      <c r="C96" s="9" t="s">
        <v>23</v>
      </c>
      <c r="D96" s="27" t="s">
        <v>12</v>
      </c>
      <c r="E96" s="27" t="s">
        <v>39</v>
      </c>
      <c r="F96" s="28" t="s">
        <v>25</v>
      </c>
      <c r="G96" s="29" t="s">
        <v>26</v>
      </c>
      <c r="H96" s="30" t="s">
        <v>24</v>
      </c>
      <c r="I96" s="160"/>
      <c r="J96" s="160"/>
      <c r="K96" s="119"/>
      <c r="L96" s="38" t="s">
        <v>7</v>
      </c>
      <c r="M96" s="39" t="s">
        <v>36</v>
      </c>
      <c r="N96" s="84"/>
      <c r="O96" s="21"/>
      <c r="P96" s="29" t="s">
        <v>53</v>
      </c>
      <c r="Q96" s="136"/>
      <c r="R96" s="136"/>
      <c r="S96" s="238" t="s">
        <v>43</v>
      </c>
      <c r="T96" s="239"/>
      <c r="U96" s="101">
        <f>COUNTIFS(N80:N83,"Lister")+COUNTIFS(N87:N90,"Lister")+COUNTIFS(N94:N97,"Lister")+COUNTIFS(N101:N104,"Lister")</f>
        <v>1</v>
      </c>
      <c r="V96" s="101">
        <f>COUNTIFS(N80:N83,"Prager")+COUNTIFS(N87:N90,"Prager")+COUNTIFS(N94:N97,"Prager")+COUNTIFS(N101:N104,"Prager")</f>
        <v>1</v>
      </c>
      <c r="W96" s="101">
        <f>COUNTIFS(N80:N83,"Stanley")+COUNTIFS(N87:N90,"Stanley")+COUNTIFS(N94:N97,"Stanley")+COUNTIFS(N101:N104,"Stanley")</f>
        <v>2</v>
      </c>
      <c r="X96" s="101"/>
      <c r="Y96" s="101"/>
      <c r="Z96" s="104"/>
      <c r="AA96" s="101"/>
      <c r="AB96" s="101"/>
      <c r="AC96" s="101"/>
      <c r="AD96" s="101"/>
      <c r="AE96" s="136"/>
      <c r="AF96" s="136"/>
    </row>
    <row r="97" spans="1:32" s="1" customFormat="1" ht="15" thickBot="1" x14ac:dyDescent="0.4">
      <c r="A97" s="54">
        <v>45022</v>
      </c>
      <c r="B97" s="46" t="s">
        <v>44</v>
      </c>
      <c r="C97" s="9" t="s">
        <v>23</v>
      </c>
      <c r="D97" s="27" t="s">
        <v>26</v>
      </c>
      <c r="E97" s="27" t="s">
        <v>39</v>
      </c>
      <c r="F97" s="28" t="s">
        <v>26</v>
      </c>
      <c r="G97" s="29" t="s">
        <v>12</v>
      </c>
      <c r="H97" s="30" t="s">
        <v>24</v>
      </c>
      <c r="I97" s="160"/>
      <c r="J97" s="160"/>
      <c r="K97" s="119"/>
      <c r="L97" s="38" t="s">
        <v>7</v>
      </c>
      <c r="M97" s="39" t="s">
        <v>6</v>
      </c>
      <c r="N97" s="84"/>
      <c r="O97" s="21"/>
      <c r="P97" s="29"/>
      <c r="Q97" s="136"/>
      <c r="R97" s="136"/>
      <c r="S97" s="238" t="s">
        <v>45</v>
      </c>
      <c r="T97" s="239"/>
      <c r="U97" s="101">
        <f>COUNTIFS(N84:N86,"Lister")+COUNTIFS(N91:N93,"Lister")+COUNTIFS(N98:N100,"Lister")+COUNTIFS(N105:N107,"Lister")</f>
        <v>2</v>
      </c>
      <c r="V97" s="101">
        <f>COUNTIFS(N84:N86,"Prager")+COUNTIFS(N91:N93,"Prager")+COUNTIFS(N98:N100,"Prager")+COUNTIFS(N105:N107,"Prager")</f>
        <v>0</v>
      </c>
      <c r="W97" s="101">
        <f>COUNTIFS(N84:N86,"Stanley")+COUNTIFS(N91:N93,"Stanley")+COUNTIFS(N98:N100,"Stanley")+COUNTIFS(N105:N107,"Stanley")</f>
        <v>1</v>
      </c>
      <c r="X97" s="101"/>
      <c r="Y97" s="101"/>
      <c r="Z97" s="104"/>
      <c r="AA97" s="101"/>
      <c r="AB97" s="101"/>
      <c r="AC97" s="101"/>
      <c r="AD97" s="101"/>
      <c r="AE97" s="136"/>
      <c r="AF97" s="136"/>
    </row>
    <row r="98" spans="1:32" s="1" customFormat="1" ht="15" thickBot="1" x14ac:dyDescent="0.4">
      <c r="A98" s="54">
        <v>45023</v>
      </c>
      <c r="B98" s="46" t="s">
        <v>31</v>
      </c>
      <c r="C98" s="13" t="s">
        <v>16</v>
      </c>
      <c r="D98" s="27" t="s">
        <v>19</v>
      </c>
      <c r="E98" s="27" t="s">
        <v>39</v>
      </c>
      <c r="F98" s="28" t="s">
        <v>71</v>
      </c>
      <c r="G98" s="29" t="s">
        <v>19</v>
      </c>
      <c r="H98" s="30" t="s">
        <v>26</v>
      </c>
      <c r="I98" s="160"/>
      <c r="J98" s="160"/>
      <c r="K98" s="119"/>
      <c r="L98" s="38" t="s">
        <v>5</v>
      </c>
      <c r="M98" s="39"/>
      <c r="N98" s="84"/>
      <c r="O98" s="21"/>
      <c r="P98" s="29"/>
      <c r="Q98" s="136"/>
      <c r="R98" s="136"/>
      <c r="S98" s="240" t="s">
        <v>46</v>
      </c>
      <c r="T98" s="241"/>
      <c r="U98" s="102">
        <f>COUNTIFS(N84:N86,"Lister (day)")+COUNTIFS(N91:N93,"Lister (day)")+COUNTIFS(N98:N100,"Lister (day)")+COUNTIFS(N105:N107,"Lister (day)")</f>
        <v>0</v>
      </c>
      <c r="V98" s="102">
        <f>COUNTIFS(N84:N86,"Prager (day)")+COUNTIFS(N91:N93,"Prager (day)")+COUNTIFS(N98:N100,"Prager (day)")+COUNTIFS(N105:N107,"Prager (day)")</f>
        <v>4</v>
      </c>
      <c r="W98" s="102">
        <f>COUNTIFS(N84:N86,"Stanley (day)")+COUNTIFS(N91:N93,"Stanley (day)")+COUNTIFS(N98:N100,"Stanley (day)")+COUNTIFS(N105:N107,"Stanley (day)")</f>
        <v>2</v>
      </c>
      <c r="X98" s="102"/>
      <c r="Y98" s="102"/>
      <c r="Z98" s="104"/>
      <c r="AA98" s="102"/>
      <c r="AB98" s="102"/>
      <c r="AC98" s="102"/>
      <c r="AD98" s="102"/>
      <c r="AE98" s="136"/>
      <c r="AF98" s="136"/>
    </row>
    <row r="99" spans="1:32" s="1" customFormat="1" ht="15" thickBot="1" x14ac:dyDescent="0.4">
      <c r="A99" s="54">
        <v>45024</v>
      </c>
      <c r="B99" s="46" t="s">
        <v>33</v>
      </c>
      <c r="C99" s="9" t="s">
        <v>23</v>
      </c>
      <c r="D99" s="27"/>
      <c r="E99" s="27" t="s">
        <v>39</v>
      </c>
      <c r="F99" s="28" t="s">
        <v>24</v>
      </c>
      <c r="G99" s="29"/>
      <c r="H99" s="30"/>
      <c r="I99" s="160"/>
      <c r="J99" s="160"/>
      <c r="K99" s="119"/>
      <c r="L99" s="38" t="s">
        <v>5</v>
      </c>
      <c r="M99" s="39"/>
      <c r="N99" s="84" t="s">
        <v>34</v>
      </c>
      <c r="O99" s="21"/>
      <c r="P99" s="29"/>
      <c r="Q99" s="136"/>
      <c r="R99" s="136"/>
      <c r="S99" s="226" t="s">
        <v>47</v>
      </c>
      <c r="T99" s="227"/>
      <c r="U99" s="103">
        <f>SUM(U94:U95)</f>
        <v>7</v>
      </c>
      <c r="V99" s="103">
        <f>SUM(V94:V95)</f>
        <v>7</v>
      </c>
      <c r="W99" s="103">
        <f>SUM(W94:W95)</f>
        <v>7</v>
      </c>
      <c r="X99" s="103">
        <f>SUM(X94:X95)</f>
        <v>0</v>
      </c>
      <c r="Y99" s="103">
        <f>SUM(Y94:Y95)</f>
        <v>0</v>
      </c>
      <c r="Z99" s="105"/>
      <c r="AA99" s="103">
        <f>SUM(AA94:AA95)</f>
        <v>2</v>
      </c>
      <c r="AB99" s="103">
        <f>SUM(AB94:AB95)</f>
        <v>0</v>
      </c>
      <c r="AC99" s="103">
        <f>SUM(AC94:AC95)</f>
        <v>2</v>
      </c>
      <c r="AD99" s="103">
        <f>SUM(AD94:AD95)</f>
        <v>0</v>
      </c>
      <c r="AE99" s="136"/>
      <c r="AF99" s="136"/>
    </row>
    <row r="100" spans="1:32" s="1" customFormat="1" ht="15" thickBot="1" x14ac:dyDescent="0.4">
      <c r="A100" s="55">
        <v>45025</v>
      </c>
      <c r="B100" s="47" t="s">
        <v>35</v>
      </c>
      <c r="C100" s="14" t="s">
        <v>23</v>
      </c>
      <c r="D100" s="31"/>
      <c r="E100" s="31" t="s">
        <v>39</v>
      </c>
      <c r="F100" s="32" t="s">
        <v>24</v>
      </c>
      <c r="G100" s="33"/>
      <c r="H100" s="34"/>
      <c r="I100" s="161"/>
      <c r="J100" s="161"/>
      <c r="K100" s="120"/>
      <c r="L100" s="40" t="s">
        <v>5</v>
      </c>
      <c r="M100" s="41"/>
      <c r="N100" s="85" t="s">
        <v>34</v>
      </c>
      <c r="O100" s="21"/>
      <c r="P100" s="33"/>
      <c r="Q100" s="136"/>
      <c r="R100" s="136"/>
      <c r="S100" s="222" t="s">
        <v>48</v>
      </c>
      <c r="T100" s="223"/>
      <c r="U100" s="128">
        <f>SUM(U96:U98)</f>
        <v>3</v>
      </c>
      <c r="V100" s="128">
        <f>SUM(V96:V98)</f>
        <v>5</v>
      </c>
      <c r="W100" s="128">
        <f>SUM(W96:W98)</f>
        <v>5</v>
      </c>
      <c r="X100" s="128">
        <f>SUM(X96:X98)</f>
        <v>0</v>
      </c>
      <c r="Y100" s="128">
        <f>SUM(Y96:Y98)</f>
        <v>0</v>
      </c>
      <c r="Z100" s="129"/>
      <c r="AA100" s="128">
        <f>SUM(AA96:AA98)</f>
        <v>0</v>
      </c>
      <c r="AB100" s="128">
        <f>SUM(AB96:AB98)</f>
        <v>0</v>
      </c>
      <c r="AC100" s="128">
        <f>SUM(AC96:AC98)</f>
        <v>0</v>
      </c>
      <c r="AD100" s="128">
        <f>SUM(AD96:AD98)</f>
        <v>0</v>
      </c>
      <c r="AE100" s="136"/>
      <c r="AF100" s="136"/>
    </row>
    <row r="101" spans="1:32" s="1" customFormat="1" x14ac:dyDescent="0.35">
      <c r="A101" s="175">
        <v>45026</v>
      </c>
      <c r="B101" s="45" t="s">
        <v>15</v>
      </c>
      <c r="C101" s="15" t="s">
        <v>16</v>
      </c>
      <c r="D101" s="23" t="s">
        <v>19</v>
      </c>
      <c r="E101" s="23" t="s">
        <v>51</v>
      </c>
      <c r="F101" s="24" t="s">
        <v>19</v>
      </c>
      <c r="G101" s="25" t="s">
        <v>71</v>
      </c>
      <c r="H101" s="26" t="s">
        <v>19</v>
      </c>
      <c r="I101" s="159"/>
      <c r="J101" s="159"/>
      <c r="K101" s="118">
        <v>4</v>
      </c>
      <c r="L101" s="36" t="s">
        <v>6</v>
      </c>
      <c r="M101" s="37"/>
      <c r="N101" s="83"/>
      <c r="O101" s="21"/>
      <c r="P101" s="25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</row>
    <row r="102" spans="1:32" s="1" customFormat="1" x14ac:dyDescent="0.35">
      <c r="A102" s="54">
        <v>45027</v>
      </c>
      <c r="B102" s="46" t="s">
        <v>41</v>
      </c>
      <c r="C102" s="9" t="s">
        <v>23</v>
      </c>
      <c r="D102" s="27" t="s">
        <v>32</v>
      </c>
      <c r="E102" s="23" t="s">
        <v>51</v>
      </c>
      <c r="F102" s="28" t="s">
        <v>26</v>
      </c>
      <c r="G102" s="29" t="s">
        <v>24</v>
      </c>
      <c r="H102" s="30" t="s">
        <v>12</v>
      </c>
      <c r="I102" s="160"/>
      <c r="J102" s="160"/>
      <c r="K102" s="119"/>
      <c r="L102" s="38" t="s">
        <v>6</v>
      </c>
      <c r="M102" s="39" t="s">
        <v>7</v>
      </c>
      <c r="N102" s="84"/>
      <c r="O102" s="21"/>
      <c r="P102" s="29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</row>
    <row r="103" spans="1:32" s="1" customFormat="1" x14ac:dyDescent="0.35">
      <c r="A103" s="54">
        <v>45028</v>
      </c>
      <c r="B103" s="46" t="s">
        <v>29</v>
      </c>
      <c r="C103" s="9" t="s">
        <v>23</v>
      </c>
      <c r="D103" s="27" t="s">
        <v>32</v>
      </c>
      <c r="E103" s="27" t="s">
        <v>51</v>
      </c>
      <c r="F103" s="28" t="s">
        <v>24</v>
      </c>
      <c r="G103" s="29" t="s">
        <v>25</v>
      </c>
      <c r="H103" s="30" t="s">
        <v>12</v>
      </c>
      <c r="I103" s="160"/>
      <c r="J103" s="160"/>
      <c r="K103" s="119"/>
      <c r="L103" s="38" t="s">
        <v>5</v>
      </c>
      <c r="M103" s="39" t="s">
        <v>7</v>
      </c>
      <c r="N103" s="84"/>
      <c r="O103" s="21"/>
      <c r="P103" s="29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</row>
    <row r="104" spans="1:32" s="1" customFormat="1" x14ac:dyDescent="0.35">
      <c r="A104" s="54">
        <v>45029</v>
      </c>
      <c r="B104" s="46" t="s">
        <v>44</v>
      </c>
      <c r="C104" s="9" t="s">
        <v>23</v>
      </c>
      <c r="D104" s="27" t="s">
        <v>32</v>
      </c>
      <c r="E104" s="27" t="s">
        <v>51</v>
      </c>
      <c r="F104" s="28" t="s">
        <v>24</v>
      </c>
      <c r="G104" s="29" t="s">
        <v>12</v>
      </c>
      <c r="H104" s="30" t="s">
        <v>26</v>
      </c>
      <c r="I104" s="160"/>
      <c r="J104" s="160"/>
      <c r="K104" s="119"/>
      <c r="L104" s="38" t="s">
        <v>5</v>
      </c>
      <c r="M104" s="39" t="s">
        <v>6</v>
      </c>
      <c r="N104" s="84"/>
      <c r="O104" s="21"/>
      <c r="P104" s="29" t="s">
        <v>53</v>
      </c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</row>
    <row r="105" spans="1:32" s="1" customFormat="1" x14ac:dyDescent="0.35">
      <c r="A105" s="54">
        <v>45030</v>
      </c>
      <c r="B105" s="46" t="s">
        <v>31</v>
      </c>
      <c r="C105" s="9" t="s">
        <v>23</v>
      </c>
      <c r="D105" s="27" t="s">
        <v>32</v>
      </c>
      <c r="E105" s="27" t="s">
        <v>51</v>
      </c>
      <c r="F105" s="28" t="s">
        <v>12</v>
      </c>
      <c r="G105" s="29" t="s">
        <v>26</v>
      </c>
      <c r="H105" s="30" t="s">
        <v>24</v>
      </c>
      <c r="I105" s="160"/>
      <c r="J105" s="160"/>
      <c r="K105" s="119"/>
      <c r="L105" s="38" t="s">
        <v>7</v>
      </c>
      <c r="M105" s="39" t="s">
        <v>5</v>
      </c>
      <c r="N105" s="84"/>
      <c r="O105" s="21"/>
      <c r="P105" s="29" t="s">
        <v>55</v>
      </c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</row>
    <row r="106" spans="1:32" s="1" customFormat="1" x14ac:dyDescent="0.35">
      <c r="A106" s="54">
        <v>45031</v>
      </c>
      <c r="B106" s="46" t="s">
        <v>33</v>
      </c>
      <c r="C106" s="9" t="s">
        <v>23</v>
      </c>
      <c r="D106" s="27"/>
      <c r="E106" s="27" t="s">
        <v>51</v>
      </c>
      <c r="F106" s="28"/>
      <c r="G106" s="29" t="s">
        <v>24</v>
      </c>
      <c r="H106" s="30"/>
      <c r="I106" s="160"/>
      <c r="J106" s="160"/>
      <c r="K106" s="119"/>
      <c r="L106" s="38" t="s">
        <v>6</v>
      </c>
      <c r="M106" s="39"/>
      <c r="N106" s="84" t="s">
        <v>59</v>
      </c>
      <c r="O106" s="21"/>
      <c r="P106" s="29" t="s">
        <v>55</v>
      </c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</row>
    <row r="107" spans="1:32" s="1" customFormat="1" ht="15" thickBot="1" x14ac:dyDescent="0.4">
      <c r="A107" s="55">
        <v>45032</v>
      </c>
      <c r="B107" s="47" t="s">
        <v>35</v>
      </c>
      <c r="C107" s="14" t="s">
        <v>23</v>
      </c>
      <c r="D107" s="31"/>
      <c r="E107" s="65" t="s">
        <v>51</v>
      </c>
      <c r="F107" s="32"/>
      <c r="G107" s="33"/>
      <c r="H107" s="34" t="s">
        <v>24</v>
      </c>
      <c r="I107" s="161"/>
      <c r="J107" s="161"/>
      <c r="K107" s="120"/>
      <c r="L107" s="40" t="s">
        <v>7</v>
      </c>
      <c r="M107" s="41"/>
      <c r="N107" s="85" t="s">
        <v>59</v>
      </c>
      <c r="O107" s="21"/>
      <c r="P107" s="33" t="s">
        <v>55</v>
      </c>
      <c r="Q107" s="136"/>
      <c r="R107" s="136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6"/>
      <c r="AF107" s="136"/>
    </row>
    <row r="108" spans="1:32" s="1" customFormat="1" x14ac:dyDescent="0.35">
      <c r="A108" s="175">
        <v>45033</v>
      </c>
      <c r="B108" s="48" t="s">
        <v>15</v>
      </c>
      <c r="C108" s="8"/>
      <c r="D108" s="23" t="s">
        <v>24</v>
      </c>
      <c r="E108" s="23" t="s">
        <v>61</v>
      </c>
      <c r="F108" s="24" t="s">
        <v>26</v>
      </c>
      <c r="G108" s="25" t="s">
        <v>12</v>
      </c>
      <c r="H108" s="26" t="s">
        <v>25</v>
      </c>
      <c r="I108" s="159"/>
      <c r="J108" s="159"/>
      <c r="K108" s="122">
        <v>1</v>
      </c>
      <c r="L108" s="36" t="s">
        <v>62</v>
      </c>
      <c r="M108" s="37" t="s">
        <v>6</v>
      </c>
      <c r="N108" s="83" t="s">
        <v>5</v>
      </c>
      <c r="O108" s="21"/>
      <c r="P108" s="25" t="s">
        <v>55</v>
      </c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</row>
    <row r="109" spans="1:32" s="1" customFormat="1" x14ac:dyDescent="0.35">
      <c r="A109" s="54">
        <v>45034</v>
      </c>
      <c r="B109" s="49" t="s">
        <v>41</v>
      </c>
      <c r="C109" s="6"/>
      <c r="D109" s="23" t="s">
        <v>24</v>
      </c>
      <c r="E109" s="23" t="s">
        <v>61</v>
      </c>
      <c r="F109" s="28" t="s">
        <v>72</v>
      </c>
      <c r="G109" s="29" t="s">
        <v>12</v>
      </c>
      <c r="H109" s="30" t="s">
        <v>26</v>
      </c>
      <c r="I109" s="160"/>
      <c r="J109" s="160"/>
      <c r="K109" s="123"/>
      <c r="L109" s="38" t="s">
        <v>62</v>
      </c>
      <c r="M109" s="39" t="s">
        <v>6</v>
      </c>
      <c r="N109" s="84" t="s">
        <v>6</v>
      </c>
      <c r="O109" s="21"/>
      <c r="P109" s="29" t="s">
        <v>53</v>
      </c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</row>
    <row r="110" spans="1:32" s="1" customFormat="1" x14ac:dyDescent="0.35">
      <c r="A110" s="54">
        <v>45035</v>
      </c>
      <c r="B110" s="49" t="s">
        <v>29</v>
      </c>
      <c r="C110" s="6"/>
      <c r="D110" s="27" t="s">
        <v>12</v>
      </c>
      <c r="E110" s="27" t="s">
        <v>61</v>
      </c>
      <c r="F110" s="28" t="s">
        <v>72</v>
      </c>
      <c r="G110" s="29" t="s">
        <v>26</v>
      </c>
      <c r="H110" s="30" t="s">
        <v>24</v>
      </c>
      <c r="I110" s="160"/>
      <c r="J110" s="160"/>
      <c r="K110" s="123"/>
      <c r="L110" s="38" t="s">
        <v>7</v>
      </c>
      <c r="M110" s="39" t="s">
        <v>62</v>
      </c>
      <c r="N110" s="84"/>
      <c r="O110" s="21"/>
      <c r="P110" s="29" t="s">
        <v>53</v>
      </c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</row>
    <row r="111" spans="1:32" s="1" customFormat="1" x14ac:dyDescent="0.35">
      <c r="A111" s="54">
        <v>45036</v>
      </c>
      <c r="B111" s="50" t="s">
        <v>44</v>
      </c>
      <c r="C111" s="6"/>
      <c r="D111" s="27" t="s">
        <v>25</v>
      </c>
      <c r="E111" s="27" t="s">
        <v>61</v>
      </c>
      <c r="F111" s="28" t="s">
        <v>72</v>
      </c>
      <c r="G111" s="29" t="s">
        <v>12</v>
      </c>
      <c r="H111" s="30" t="s">
        <v>24</v>
      </c>
      <c r="I111" s="160"/>
      <c r="J111" s="160"/>
      <c r="K111" s="123"/>
      <c r="L111" s="38" t="s">
        <v>7</v>
      </c>
      <c r="M111" s="39" t="s">
        <v>6</v>
      </c>
      <c r="N111" s="84"/>
      <c r="O111" s="21"/>
      <c r="P111" s="2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</row>
    <row r="112" spans="1:32" s="1" customFormat="1" x14ac:dyDescent="0.35">
      <c r="A112" s="54">
        <v>45037</v>
      </c>
      <c r="B112" s="49" t="s">
        <v>31</v>
      </c>
      <c r="C112" s="6"/>
      <c r="D112" s="27" t="s">
        <v>26</v>
      </c>
      <c r="E112" s="27" t="s">
        <v>61</v>
      </c>
      <c r="F112" s="28" t="s">
        <v>72</v>
      </c>
      <c r="G112" s="29" t="s">
        <v>24</v>
      </c>
      <c r="H112" s="30" t="s">
        <v>12</v>
      </c>
      <c r="I112" s="160"/>
      <c r="J112" s="160"/>
      <c r="K112" s="123"/>
      <c r="L112" s="38" t="s">
        <v>6</v>
      </c>
      <c r="M112" s="39" t="s">
        <v>7</v>
      </c>
      <c r="N112" s="84"/>
      <c r="O112" s="21"/>
      <c r="P112" s="2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</row>
    <row r="113" spans="1:32" s="1" customFormat="1" x14ac:dyDescent="0.35">
      <c r="A113" s="54">
        <v>45038</v>
      </c>
      <c r="B113" s="49" t="s">
        <v>33</v>
      </c>
      <c r="C113" s="6"/>
      <c r="D113" s="27"/>
      <c r="E113" s="27" t="s">
        <v>61</v>
      </c>
      <c r="F113" s="28"/>
      <c r="G113" s="29" t="s">
        <v>24</v>
      </c>
      <c r="H113" s="30" t="s">
        <v>32</v>
      </c>
      <c r="I113" s="160"/>
      <c r="J113" s="160"/>
      <c r="K113" s="123"/>
      <c r="L113" s="38" t="s">
        <v>6</v>
      </c>
      <c r="M113" s="39"/>
      <c r="N113" s="84" t="s">
        <v>49</v>
      </c>
      <c r="O113" s="21"/>
      <c r="P113" s="2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</row>
    <row r="114" spans="1:32" s="1" customFormat="1" ht="15" thickBot="1" x14ac:dyDescent="0.4">
      <c r="A114" s="55">
        <v>45039</v>
      </c>
      <c r="B114" s="51" t="s">
        <v>35</v>
      </c>
      <c r="C114" s="7"/>
      <c r="D114" s="31"/>
      <c r="E114" s="65" t="s">
        <v>61</v>
      </c>
      <c r="F114" s="32"/>
      <c r="G114" s="33" t="s">
        <v>24</v>
      </c>
      <c r="H114" s="34" t="s">
        <v>32</v>
      </c>
      <c r="I114" s="161"/>
      <c r="J114" s="161"/>
      <c r="K114" s="124"/>
      <c r="L114" s="146" t="s">
        <v>6</v>
      </c>
      <c r="M114" s="41"/>
      <c r="N114" s="85" t="s">
        <v>49</v>
      </c>
      <c r="O114" s="21"/>
      <c r="P114" s="33"/>
      <c r="Q114" s="139"/>
      <c r="R114" s="139"/>
      <c r="S114" s="140"/>
      <c r="T114" s="140"/>
      <c r="U114" s="140"/>
      <c r="V114" s="140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</row>
    <row r="115" spans="1:32" s="1" customFormat="1" ht="15" thickBot="1" x14ac:dyDescent="0.4">
      <c r="A115" s="175">
        <v>45040</v>
      </c>
      <c r="B115" s="48" t="s">
        <v>15</v>
      </c>
      <c r="C115" s="8"/>
      <c r="D115" s="23" t="s">
        <v>12</v>
      </c>
      <c r="E115" s="23" t="s">
        <v>51</v>
      </c>
      <c r="F115" s="24" t="s">
        <v>24</v>
      </c>
      <c r="G115" s="25" t="s">
        <v>73</v>
      </c>
      <c r="H115" s="26" t="s">
        <v>32</v>
      </c>
      <c r="I115" s="159"/>
      <c r="J115" s="159"/>
      <c r="K115" s="122">
        <v>2</v>
      </c>
      <c r="L115" s="36" t="s">
        <v>5</v>
      </c>
      <c r="M115" s="37"/>
      <c r="N115" s="83"/>
      <c r="O115" s="21"/>
      <c r="P115" s="25"/>
      <c r="Q115" s="139"/>
      <c r="R115" s="139"/>
      <c r="S115" s="242" t="s">
        <v>74</v>
      </c>
      <c r="T115" s="243"/>
      <c r="U115" s="243"/>
      <c r="V115" s="244"/>
      <c r="W115" s="140"/>
      <c r="X115" s="140"/>
      <c r="Y115" s="140"/>
      <c r="Z115" s="139"/>
      <c r="AA115" s="139"/>
      <c r="AB115" s="139"/>
      <c r="AC115" s="139"/>
      <c r="AD115" s="139"/>
      <c r="AE115" s="139"/>
      <c r="AF115" s="139"/>
    </row>
    <row r="116" spans="1:32" s="1" customFormat="1" ht="15" thickBot="1" x14ac:dyDescent="0.4">
      <c r="A116" s="54">
        <v>45041</v>
      </c>
      <c r="B116" s="49" t="s">
        <v>41</v>
      </c>
      <c r="C116" s="13" t="s">
        <v>16</v>
      </c>
      <c r="D116" s="27" t="s">
        <v>71</v>
      </c>
      <c r="E116" s="27" t="s">
        <v>51</v>
      </c>
      <c r="F116" s="28" t="s">
        <v>19</v>
      </c>
      <c r="G116" s="29" t="s">
        <v>19</v>
      </c>
      <c r="H116" s="30" t="s">
        <v>19</v>
      </c>
      <c r="I116" s="160"/>
      <c r="J116" s="160"/>
      <c r="K116" s="123"/>
      <c r="L116" s="38" t="s">
        <v>20</v>
      </c>
      <c r="M116" s="39"/>
      <c r="N116" s="84" t="s">
        <v>5</v>
      </c>
      <c r="O116" s="21"/>
      <c r="P116" s="29"/>
      <c r="Q116" s="139"/>
      <c r="R116" s="139"/>
      <c r="S116" s="245" t="s">
        <v>27</v>
      </c>
      <c r="T116" s="246"/>
      <c r="U116" s="78" t="s">
        <v>5</v>
      </c>
      <c r="V116" s="78" t="s">
        <v>6</v>
      </c>
      <c r="W116" s="133" t="s">
        <v>7</v>
      </c>
      <c r="X116" s="135" t="s">
        <v>28</v>
      </c>
      <c r="Y116" s="133" t="s">
        <v>28</v>
      </c>
      <c r="Z116" s="139"/>
      <c r="AA116" s="139"/>
      <c r="AB116" s="139"/>
      <c r="AC116" s="139"/>
      <c r="AD116" s="139"/>
      <c r="AE116" s="139"/>
      <c r="AF116" s="139"/>
    </row>
    <row r="117" spans="1:32" s="1" customFormat="1" x14ac:dyDescent="0.35">
      <c r="A117" s="54">
        <v>45042</v>
      </c>
      <c r="B117" s="49" t="s">
        <v>29</v>
      </c>
      <c r="C117" s="6"/>
      <c r="D117" s="27" t="s">
        <v>26</v>
      </c>
      <c r="E117" s="27" t="s">
        <v>51</v>
      </c>
      <c r="F117" s="28" t="s">
        <v>24</v>
      </c>
      <c r="G117" s="29" t="s">
        <v>73</v>
      </c>
      <c r="H117" s="30" t="s">
        <v>32</v>
      </c>
      <c r="I117" s="160"/>
      <c r="J117" s="160"/>
      <c r="K117" s="123"/>
      <c r="L117" s="38" t="s">
        <v>5</v>
      </c>
      <c r="M117" s="39"/>
      <c r="N117" s="84"/>
      <c r="O117" s="21"/>
      <c r="P117" s="29" t="s">
        <v>60</v>
      </c>
      <c r="Q117" s="139"/>
      <c r="R117" s="139"/>
      <c r="S117" s="247" t="s">
        <v>12</v>
      </c>
      <c r="T117" s="248"/>
      <c r="U117" s="81">
        <f>COUNTIF(F108:F135,"Support")</f>
        <v>2</v>
      </c>
      <c r="V117" s="81">
        <f>COUNTIF(G108:G135,"Support")</f>
        <v>6</v>
      </c>
      <c r="W117" s="81">
        <f>COUNTIF(H108:H135,"Support")</f>
        <v>1</v>
      </c>
      <c r="X117" s="81">
        <f>COUNTIF(I108:I135,"Support")</f>
        <v>0</v>
      </c>
      <c r="Y117" s="81">
        <f>COUNTIF(J108:J135,"Support")</f>
        <v>0</v>
      </c>
      <c r="Z117" s="139"/>
      <c r="AA117" s="139"/>
      <c r="AB117" s="139"/>
      <c r="AC117" s="139"/>
      <c r="AD117" s="139"/>
      <c r="AE117" s="139"/>
      <c r="AF117" s="139"/>
    </row>
    <row r="118" spans="1:32" s="1" customFormat="1" x14ac:dyDescent="0.35">
      <c r="A118" s="54">
        <v>45043</v>
      </c>
      <c r="B118" s="49" t="s">
        <v>44</v>
      </c>
      <c r="C118" s="6"/>
      <c r="D118" s="27" t="s">
        <v>12</v>
      </c>
      <c r="E118" s="27" t="s">
        <v>51</v>
      </c>
      <c r="F118" s="28" t="s">
        <v>24</v>
      </c>
      <c r="G118" s="29" t="s">
        <v>73</v>
      </c>
      <c r="H118" s="30" t="s">
        <v>32</v>
      </c>
      <c r="I118" s="160"/>
      <c r="J118" s="160"/>
      <c r="K118" s="123"/>
      <c r="L118" s="38" t="s">
        <v>5</v>
      </c>
      <c r="M118" s="39" t="s">
        <v>38</v>
      </c>
      <c r="N118" s="84"/>
      <c r="O118" s="21"/>
      <c r="P118" s="29" t="s">
        <v>60</v>
      </c>
      <c r="Q118" s="139"/>
      <c r="R118" s="139"/>
      <c r="S118" s="234" t="s">
        <v>25</v>
      </c>
      <c r="T118" s="235"/>
      <c r="U118" s="82">
        <f>COUNTIF(F108:F135,"CST")</f>
        <v>2</v>
      </c>
      <c r="V118" s="82">
        <f>COUNTIF(G108:G135,"CST")</f>
        <v>0</v>
      </c>
      <c r="W118" s="82">
        <f>COUNTIF(H108:H135,"CST")</f>
        <v>1</v>
      </c>
      <c r="X118" s="82">
        <f>COUNTIF(I108:J135,"CST")</f>
        <v>0</v>
      </c>
      <c r="Y118" s="82">
        <f>COUNTIF(J108:K135,"CST")</f>
        <v>0</v>
      </c>
      <c r="Z118" s="139"/>
      <c r="AA118" s="139"/>
      <c r="AB118" s="139"/>
      <c r="AC118" s="139"/>
      <c r="AD118" s="139"/>
      <c r="AE118" s="139"/>
      <c r="AF118" s="139"/>
    </row>
    <row r="119" spans="1:32" s="1" customFormat="1" x14ac:dyDescent="0.35">
      <c r="A119" s="54">
        <v>45044</v>
      </c>
      <c r="B119" s="49" t="s">
        <v>31</v>
      </c>
      <c r="C119" s="6"/>
      <c r="D119" s="27" t="s">
        <v>24</v>
      </c>
      <c r="E119" s="27" t="s">
        <v>51</v>
      </c>
      <c r="F119" s="28" t="s">
        <v>12</v>
      </c>
      <c r="G119" s="29" t="s">
        <v>73</v>
      </c>
      <c r="H119" s="30" t="s">
        <v>32</v>
      </c>
      <c r="I119" s="160"/>
      <c r="J119" s="160"/>
      <c r="K119" s="123"/>
      <c r="L119" s="38" t="s">
        <v>38</v>
      </c>
      <c r="M119" s="39" t="s">
        <v>5</v>
      </c>
      <c r="N119" s="84" t="s">
        <v>5</v>
      </c>
      <c r="O119" s="21"/>
      <c r="P119" s="29"/>
      <c r="Q119" s="139"/>
      <c r="R119" s="139"/>
      <c r="S119" s="234" t="s">
        <v>19</v>
      </c>
      <c r="T119" s="235"/>
      <c r="U119" s="82">
        <f>COUNTIF(F108:F135,"PH")</f>
        <v>1</v>
      </c>
      <c r="V119" s="82">
        <f>COUNTIF(G108:G135,"PH")</f>
        <v>2</v>
      </c>
      <c r="W119" s="82">
        <f>COUNTIF(H108:H135,"PH")</f>
        <v>2</v>
      </c>
      <c r="X119" s="82">
        <f>COUNTIF(I108:I135,"PH")</f>
        <v>0</v>
      </c>
      <c r="Y119" s="82">
        <f>COUNTIF(J108:J135,"PH")</f>
        <v>0</v>
      </c>
      <c r="Z119" s="139"/>
      <c r="AA119" s="139"/>
      <c r="AB119" s="139"/>
      <c r="AC119" s="139"/>
      <c r="AD119" s="139"/>
      <c r="AE119" s="139"/>
      <c r="AF119" s="139"/>
    </row>
    <row r="120" spans="1:32" s="1" customFormat="1" ht="15" thickBot="1" x14ac:dyDescent="0.4">
      <c r="A120" s="54">
        <v>45045</v>
      </c>
      <c r="B120" s="49" t="s">
        <v>33</v>
      </c>
      <c r="C120" s="6"/>
      <c r="D120" s="27" t="s">
        <v>24</v>
      </c>
      <c r="E120" s="27" t="s">
        <v>51</v>
      </c>
      <c r="F120" s="28"/>
      <c r="G120" s="29" t="s">
        <v>73</v>
      </c>
      <c r="H120" s="30" t="s">
        <v>32</v>
      </c>
      <c r="I120" s="160"/>
      <c r="J120" s="160"/>
      <c r="K120" s="123"/>
      <c r="L120" s="38" t="s">
        <v>38</v>
      </c>
      <c r="M120" s="39"/>
      <c r="N120" s="84" t="s">
        <v>5</v>
      </c>
      <c r="O120" s="21"/>
      <c r="P120" s="29"/>
      <c r="Q120" s="139"/>
      <c r="R120" s="139"/>
      <c r="S120" s="234" t="s">
        <v>3</v>
      </c>
      <c r="T120" s="235"/>
      <c r="U120" s="82">
        <f>COUNTIF(F108:F135,"QCH")</f>
        <v>0</v>
      </c>
      <c r="V120" s="82">
        <f>COUNTIF(G108:G135,"QCH")</f>
        <v>0</v>
      </c>
      <c r="W120" s="82">
        <f>COUNTIF(H108:H135,"QCH")</f>
        <v>0</v>
      </c>
      <c r="X120" s="82">
        <f>COUNTIF(I108:I135,"QCH")</f>
        <v>0</v>
      </c>
      <c r="Y120" s="82">
        <f>COUNTIF(J108:J135,"QCH")</f>
        <v>0</v>
      </c>
      <c r="Z120" s="140"/>
      <c r="AA120" s="140"/>
      <c r="AB120" s="140"/>
      <c r="AC120" s="140"/>
      <c r="AD120" s="140"/>
      <c r="AE120" s="139"/>
      <c r="AF120" s="139"/>
    </row>
    <row r="121" spans="1:32" s="1" customFormat="1" ht="15" thickBot="1" x14ac:dyDescent="0.4">
      <c r="A121" s="55">
        <v>45046</v>
      </c>
      <c r="B121" s="51" t="s">
        <v>35</v>
      </c>
      <c r="C121" s="7"/>
      <c r="D121" s="31" t="s">
        <v>24</v>
      </c>
      <c r="E121" s="31" t="s">
        <v>51</v>
      </c>
      <c r="F121" s="32"/>
      <c r="G121" s="33" t="s">
        <v>73</v>
      </c>
      <c r="H121" s="34" t="s">
        <v>32</v>
      </c>
      <c r="I121" s="161"/>
      <c r="J121" s="161"/>
      <c r="K121" s="124"/>
      <c r="L121" s="40" t="s">
        <v>38</v>
      </c>
      <c r="M121" s="41"/>
      <c r="N121" s="85" t="s">
        <v>5</v>
      </c>
      <c r="O121" s="21"/>
      <c r="P121" s="33"/>
      <c r="Q121" s="139"/>
      <c r="R121" s="139"/>
      <c r="S121" s="234" t="s">
        <v>17</v>
      </c>
      <c r="T121" s="235"/>
      <c r="U121" s="82">
        <f>COUNTIF(F108:F135,"PH 1st")</f>
        <v>1</v>
      </c>
      <c r="V121" s="82">
        <f>COUNTIF(G108:G135,"PH 1st")</f>
        <v>0</v>
      </c>
      <c r="W121" s="82">
        <f>COUNTIF(H108:H135,"PH 1st")</f>
        <v>0</v>
      </c>
      <c r="X121" s="82">
        <f>COUNTIF(I108:I135,"PH 1st")</f>
        <v>0</v>
      </c>
      <c r="Y121" s="82">
        <f>COUNTIF(J108:J135,"PH 1st")</f>
        <v>0</v>
      </c>
      <c r="Z121" s="132"/>
      <c r="AA121" s="133" t="s">
        <v>36</v>
      </c>
      <c r="AB121" s="133" t="s">
        <v>20</v>
      </c>
      <c r="AC121" s="133" t="s">
        <v>37</v>
      </c>
      <c r="AD121" s="133" t="s">
        <v>38</v>
      </c>
      <c r="AE121" s="139"/>
      <c r="AF121" s="139"/>
    </row>
    <row r="122" spans="1:32" s="1" customFormat="1" ht="15" thickBot="1" x14ac:dyDescent="0.4">
      <c r="A122" s="175">
        <v>45047</v>
      </c>
      <c r="B122" s="45" t="s">
        <v>15</v>
      </c>
      <c r="C122" s="13" t="s">
        <v>16</v>
      </c>
      <c r="D122" s="23" t="s">
        <v>32</v>
      </c>
      <c r="E122" s="23" t="s">
        <v>39</v>
      </c>
      <c r="F122" s="24" t="s">
        <v>71</v>
      </c>
      <c r="G122" s="25" t="s">
        <v>19</v>
      </c>
      <c r="H122" s="26" t="s">
        <v>19</v>
      </c>
      <c r="I122" s="159"/>
      <c r="J122" s="159"/>
      <c r="K122" s="118">
        <v>3</v>
      </c>
      <c r="L122" s="36" t="s">
        <v>5</v>
      </c>
      <c r="M122" s="37"/>
      <c r="N122" s="83"/>
      <c r="O122" s="21"/>
      <c r="P122" s="25"/>
      <c r="Q122" s="139"/>
      <c r="R122" s="139"/>
      <c r="S122" s="236" t="s">
        <v>40</v>
      </c>
      <c r="T122" s="237"/>
      <c r="U122" s="100">
        <f>COUNTIFS(L108:L111,"Lister")+COUNTIFS(L115:L118,"Lister")+COUNTIFS(L122:L125,"Lister")+COUNTIFS(L129:L132,"Lister")</f>
        <v>7</v>
      </c>
      <c r="V122" s="100">
        <f>+COUNTIFS(L108:L111,"Prager")+COUNTIFS(L115:L118,"Prager")+COUNTIFS(L122:L125,"Prager")+COUNTIFS(L129:L132,"Prager")</f>
        <v>4</v>
      </c>
      <c r="W122" s="100">
        <f>COUNTIFS(L108:L111,"Stanley")+COUNTIFS(L115:L118,"Stanley")+COUNTIFS(L122:L125,"Stanley")+COUNTIFS(L129:L132,"Stanley")</f>
        <v>2</v>
      </c>
      <c r="X122" s="100"/>
      <c r="Y122" s="100"/>
      <c r="Z122" s="104"/>
      <c r="AA122" s="106">
        <f>COUNTIFS(L108:L111,"O'Donoghue")+COUNTIFS(L115:L118,"O'Donoghue")+COUNTIFS(L122:L125,"O'Donoghue")+COUNTIFS(L129:L132,"O'Donoghue")</f>
        <v>0</v>
      </c>
      <c r="AB122" s="106">
        <f>COUNTIFS(L108:L111,"Marment")+COUNTIFS(L115:L118,"Marment")+COUNTIFS(L122:L125,"Marment")+COUNTIFS(L129:L132,"Marment")</f>
        <v>1</v>
      </c>
      <c r="AC122" s="106">
        <f>COUNTIFS(L108:L111,"Nagaraj")+COUNTIFS(L115:L118,"Nagaraj")+COUNTIFS(L122:L125,"Nagaraj")+COUNTIFS(L129:L132,"Nagaraj")</f>
        <v>0</v>
      </c>
      <c r="AD122" s="106">
        <f>COUNTIFS(L108:L111,"Garrett")+COUNTIFS(L115:L118,"Garrett")+COUNTIFS(L122:L125,"Garrett")+COUNTIFS(L129:L132,"Garrett")</f>
        <v>0</v>
      </c>
      <c r="AE122" s="139"/>
      <c r="AF122" s="139"/>
    </row>
    <row r="123" spans="1:32" s="1" customFormat="1" ht="15" thickBot="1" x14ac:dyDescent="0.4">
      <c r="A123" s="54">
        <v>45048</v>
      </c>
      <c r="B123" s="46" t="s">
        <v>41</v>
      </c>
      <c r="C123" s="6"/>
      <c r="D123" s="23" t="s">
        <v>32</v>
      </c>
      <c r="E123" s="23" t="s">
        <v>39</v>
      </c>
      <c r="F123" s="28" t="s">
        <v>24</v>
      </c>
      <c r="G123" s="29" t="s">
        <v>12</v>
      </c>
      <c r="H123" s="30" t="s">
        <v>32</v>
      </c>
      <c r="I123" s="160"/>
      <c r="J123" s="160"/>
      <c r="K123" s="119"/>
      <c r="L123" s="38" t="s">
        <v>5</v>
      </c>
      <c r="M123" s="39" t="s">
        <v>6</v>
      </c>
      <c r="N123" s="84"/>
      <c r="O123" s="21"/>
      <c r="P123" s="29"/>
      <c r="Q123" s="139"/>
      <c r="R123" s="139"/>
      <c r="S123" s="236" t="s">
        <v>42</v>
      </c>
      <c r="T123" s="237"/>
      <c r="U123" s="100">
        <f>COUNTIFS(L112:L114,"Lister")+COUNTIFS(L119:L121,"Lister")+COUNTIFS(L126:L128,"Lister")+COUNTIFS(L133:L135,"Lister")</f>
        <v>3</v>
      </c>
      <c r="V123" s="100">
        <f>+COUNTIFS(L119:L121,"Prager")+COUNTIFS(L112:L114,"Prager")+COUNTIFS(L126:L128,"Prager")+COUNTIFS(L133:L135,"Prager")</f>
        <v>3</v>
      </c>
      <c r="W123" s="100">
        <f>COUNTIFS(L112:L114,"Stanley")+COUNTIFS(L119:L121,"Stanley")+COUNTIFS(L126:L128,"Stanley")+COUNTIFS(L133:L135,"Stanley")</f>
        <v>0</v>
      </c>
      <c r="X123" s="100"/>
      <c r="Y123" s="100"/>
      <c r="Z123" s="104"/>
      <c r="AA123" s="100">
        <f>COUNTIFS(L112:L114,"O'Donoghue")+COUNTIFS(L119:L121,"O'Donoghue")+COUNTIFS(L126:L128,"O'Donoghue")+COUNTIFS(L133:L135,"O'Donoghue")</f>
        <v>0</v>
      </c>
      <c r="AB123" s="100">
        <f>COUNTIFS(L112:L114,"Marment")+COUNTIFS(L119:L121,"Marment")+COUNTIFS(L126:L128,"Marment")+COUNTIFS(L133:L135,"Marment")</f>
        <v>0</v>
      </c>
      <c r="AC123" s="100">
        <f>COUNTIFS(L112:L114,"Nagaraj")+COUNTIFS(L119:L121,"Nagaraj")+COUNTIFS(L126:L128,"Nagaraj")+COUNTIFS(L133:L135,"Nagaraj")</f>
        <v>2</v>
      </c>
      <c r="AD123" s="100">
        <f>COUNTIFS(L112:L114,"Garrett")+COUNTIFS(L119:L121,"Garrett")+COUNTIFS(L126:L128,"Garrett")+COUNTIFS(L133:L135,"Garrett")</f>
        <v>4</v>
      </c>
      <c r="AE123" s="139"/>
      <c r="AF123" s="139"/>
    </row>
    <row r="124" spans="1:32" s="1" customFormat="1" ht="15" thickBot="1" x14ac:dyDescent="0.4">
      <c r="A124" s="54">
        <v>45049</v>
      </c>
      <c r="B124" s="46" t="s">
        <v>29</v>
      </c>
      <c r="C124" s="6"/>
      <c r="D124" s="27" t="s">
        <v>32</v>
      </c>
      <c r="E124" s="27" t="s">
        <v>39</v>
      </c>
      <c r="F124" s="28" t="s">
        <v>12</v>
      </c>
      <c r="G124" s="29" t="s">
        <v>24</v>
      </c>
      <c r="H124" s="30" t="s">
        <v>32</v>
      </c>
      <c r="I124" s="160"/>
      <c r="J124" s="160"/>
      <c r="K124" s="119"/>
      <c r="L124" s="38" t="s">
        <v>6</v>
      </c>
      <c r="M124" s="39" t="s">
        <v>5</v>
      </c>
      <c r="N124" s="84"/>
      <c r="O124" s="21"/>
      <c r="P124" s="29"/>
      <c r="Q124" s="139"/>
      <c r="R124" s="139"/>
      <c r="S124" s="238" t="s">
        <v>43</v>
      </c>
      <c r="T124" s="239"/>
      <c r="U124" s="101">
        <f>COUNTIFS(N108:N111,"Lister")+COUNTIFS(N115:N118,"Lister")+COUNTIFS(N122:N125,"Lister")+COUNTIFS(N129:N132,"Lister")</f>
        <v>2</v>
      </c>
      <c r="V124" s="101">
        <f>COUNTIFS(N108:N111,"Prager")+COUNTIFS(N115:N118,"Prager")+COUNTIFS(N122:N125,"Prager")+COUNTIFS(N129:N132,"Prager")</f>
        <v>1</v>
      </c>
      <c r="W124" s="101">
        <f>COUNTIFS(N108:N111,"Stanley")+COUNTIFS(N115:N118,"Stanley")+COUNTIFS(N122:N125,"Stanley")+COUNTIFS(N129:N132,"Stanley")</f>
        <v>0</v>
      </c>
      <c r="X124" s="101"/>
      <c r="Y124" s="101"/>
      <c r="Z124" s="104"/>
      <c r="AA124" s="101"/>
      <c r="AB124" s="101"/>
      <c r="AC124" s="101"/>
      <c r="AD124" s="101"/>
      <c r="AE124" s="139"/>
      <c r="AF124" s="139"/>
    </row>
    <row r="125" spans="1:32" s="1" customFormat="1" ht="15" thickBot="1" x14ac:dyDescent="0.4">
      <c r="A125" s="54">
        <v>45050</v>
      </c>
      <c r="B125" s="46" t="s">
        <v>44</v>
      </c>
      <c r="C125" s="6"/>
      <c r="D125" s="27" t="s">
        <v>32</v>
      </c>
      <c r="E125" s="27" t="s">
        <v>39</v>
      </c>
      <c r="F125" s="28" t="s">
        <v>26</v>
      </c>
      <c r="G125" s="29" t="s">
        <v>24</v>
      </c>
      <c r="H125" s="30" t="s">
        <v>32</v>
      </c>
      <c r="I125" s="160"/>
      <c r="J125" s="160"/>
      <c r="K125" s="119"/>
      <c r="L125" s="38" t="s">
        <v>6</v>
      </c>
      <c r="M125" s="39"/>
      <c r="N125" s="84"/>
      <c r="O125" s="21"/>
      <c r="P125" s="29"/>
      <c r="Q125" s="139"/>
      <c r="R125" s="139"/>
      <c r="S125" s="238" t="s">
        <v>45</v>
      </c>
      <c r="T125" s="239"/>
      <c r="U125" s="101">
        <f>COUNTIFS(N112:N114,"Lister")+COUNTIFS(N119:N121,"Lister")+COUNTIFS(N126:N128,"Lister")+COUNTIFS(N133:N135,"Lister")</f>
        <v>4</v>
      </c>
      <c r="V125" s="101">
        <f>COUNTIFS(N112:N114,"Prager")+COUNTIFS(N119:N121,"Prager")+COUNTIFS(N126:N128,"Prager")+COUNTIFS(N133:N135,"Prager")</f>
        <v>2</v>
      </c>
      <c r="W125" s="101">
        <f>COUNTIFS(N112:N114,"Stanley")+COUNTIFS(N119:N121,"Stanley")+COUNTIFS(N126:N128,"Stanley")+COUNTIFS(N133:N135,"Stanley")</f>
        <v>0</v>
      </c>
      <c r="X125" s="101"/>
      <c r="Y125" s="101"/>
      <c r="Z125" s="104"/>
      <c r="AA125" s="101"/>
      <c r="AB125" s="101"/>
      <c r="AC125" s="101"/>
      <c r="AD125" s="101"/>
      <c r="AE125" s="139"/>
      <c r="AF125" s="139"/>
    </row>
    <row r="126" spans="1:32" s="1" customFormat="1" ht="15" thickBot="1" x14ac:dyDescent="0.4">
      <c r="A126" s="54">
        <v>45051</v>
      </c>
      <c r="B126" s="46" t="s">
        <v>31</v>
      </c>
      <c r="C126" s="6"/>
      <c r="D126" s="27" t="s">
        <v>32</v>
      </c>
      <c r="E126" s="27" t="s">
        <v>39</v>
      </c>
      <c r="F126" s="28" t="s">
        <v>24</v>
      </c>
      <c r="G126" s="29" t="s">
        <v>26</v>
      </c>
      <c r="H126" s="30" t="s">
        <v>32</v>
      </c>
      <c r="I126" s="160"/>
      <c r="J126" s="160"/>
      <c r="K126" s="119"/>
      <c r="L126" s="38" t="s">
        <v>5</v>
      </c>
      <c r="M126" s="39"/>
      <c r="N126" s="84"/>
      <c r="O126" s="21"/>
      <c r="P126" s="29" t="s">
        <v>60</v>
      </c>
      <c r="Q126" s="139"/>
      <c r="R126" s="139"/>
      <c r="S126" s="240" t="s">
        <v>46</v>
      </c>
      <c r="T126" s="241"/>
      <c r="U126" s="102">
        <f>COUNTIFS(N112:N114,"Lister (day)")+COUNTIFS(N119:N121,"Lister (day)")+COUNTIFS(N126:N128,"Lister (day)")+COUNTIFS(N133:N135,"Lister (day)")</f>
        <v>2</v>
      </c>
      <c r="V126" s="102">
        <f>COUNTIFS(N112:N114,"Prager (day)")+COUNTIFS(N119:N121,"Prager (day)")+COUNTIFS(N126:N128,"Prager (day)")+COUNTIFS(N133:N135,"Prager (day)")</f>
        <v>2</v>
      </c>
      <c r="W126" s="102">
        <f>COUNTIFS(N112:N114,"Stanley (day)")+COUNTIFS(N119:N121,"Stanley (day)")+COUNTIFS(N126:N128,"Stanley (day)")+COUNTIFS(N133:N135,"Stanley (day)")</f>
        <v>0</v>
      </c>
      <c r="X126" s="102"/>
      <c r="Y126" s="102"/>
      <c r="Z126" s="104"/>
      <c r="AA126" s="102"/>
      <c r="AB126" s="102"/>
      <c r="AC126" s="102"/>
      <c r="AD126" s="102"/>
      <c r="AE126" s="139"/>
      <c r="AF126" s="139"/>
    </row>
    <row r="127" spans="1:32" s="1" customFormat="1" ht="15" thickBot="1" x14ac:dyDescent="0.4">
      <c r="A127" s="54">
        <v>45052</v>
      </c>
      <c r="B127" s="46" t="s">
        <v>33</v>
      </c>
      <c r="C127" s="6"/>
      <c r="D127" s="27"/>
      <c r="E127" s="27" t="s">
        <v>39</v>
      </c>
      <c r="F127" s="28" t="s">
        <v>24</v>
      </c>
      <c r="G127" s="29"/>
      <c r="H127" s="30" t="s">
        <v>32</v>
      </c>
      <c r="I127" s="160"/>
      <c r="J127" s="160"/>
      <c r="K127" s="119"/>
      <c r="L127" s="38" t="s">
        <v>5</v>
      </c>
      <c r="M127" s="39"/>
      <c r="N127" s="84" t="s">
        <v>59</v>
      </c>
      <c r="O127" s="21"/>
      <c r="P127" s="29"/>
      <c r="Q127" s="139"/>
      <c r="R127" s="139"/>
      <c r="S127" s="226" t="s">
        <v>47</v>
      </c>
      <c r="T127" s="227"/>
      <c r="U127" s="103">
        <f>SUM(U122:U123)</f>
        <v>10</v>
      </c>
      <c r="V127" s="103">
        <f>SUM(V122:V123)</f>
        <v>7</v>
      </c>
      <c r="W127" s="103">
        <f>SUM(W122:W123)</f>
        <v>2</v>
      </c>
      <c r="X127" s="103">
        <f>SUM(X122:X123)</f>
        <v>0</v>
      </c>
      <c r="Y127" s="103">
        <f>SUM(Y122:Y123)</f>
        <v>0</v>
      </c>
      <c r="Z127" s="105"/>
      <c r="AA127" s="103">
        <f>SUM(AA122:AA123)</f>
        <v>0</v>
      </c>
      <c r="AB127" s="103">
        <f>SUM(AB122:AB123)</f>
        <v>1</v>
      </c>
      <c r="AC127" s="103">
        <f>SUM(AC122:AC123)</f>
        <v>2</v>
      </c>
      <c r="AD127" s="103">
        <f>SUM(AD122:AD123)</f>
        <v>4</v>
      </c>
      <c r="AE127" s="139"/>
      <c r="AF127" s="139"/>
    </row>
    <row r="128" spans="1:32" s="1" customFormat="1" ht="15" thickBot="1" x14ac:dyDescent="0.4">
      <c r="A128" s="55">
        <v>45053</v>
      </c>
      <c r="B128" s="47" t="s">
        <v>35</v>
      </c>
      <c r="C128" s="7"/>
      <c r="D128" s="31"/>
      <c r="E128" s="65" t="s">
        <v>39</v>
      </c>
      <c r="F128" s="32" t="s">
        <v>24</v>
      </c>
      <c r="G128" s="33"/>
      <c r="H128" s="34" t="s">
        <v>32</v>
      </c>
      <c r="I128" s="161"/>
      <c r="J128" s="161"/>
      <c r="K128" s="120"/>
      <c r="L128" s="40" t="s">
        <v>5</v>
      </c>
      <c r="M128" s="41"/>
      <c r="N128" s="85" t="s">
        <v>59</v>
      </c>
      <c r="O128" s="21"/>
      <c r="P128" s="33"/>
      <c r="Q128" s="139"/>
      <c r="R128" s="139"/>
      <c r="S128" s="222" t="s">
        <v>48</v>
      </c>
      <c r="T128" s="223"/>
      <c r="U128" s="128">
        <f>SUM(U124:U126)</f>
        <v>8</v>
      </c>
      <c r="V128" s="128">
        <f>SUM(V124:V126)</f>
        <v>5</v>
      </c>
      <c r="W128" s="128">
        <f>SUM(W124:W126)</f>
        <v>0</v>
      </c>
      <c r="X128" s="128">
        <f>SUM(X124:X126)</f>
        <v>0</v>
      </c>
      <c r="Y128" s="128">
        <f>SUM(Y124:Y126)</f>
        <v>0</v>
      </c>
      <c r="Z128" s="129"/>
      <c r="AA128" s="128">
        <f>SUM(AA124:AA126)</f>
        <v>0</v>
      </c>
      <c r="AB128" s="128">
        <f>SUM(AB124:AB126)</f>
        <v>0</v>
      </c>
      <c r="AC128" s="128">
        <f>SUM(AC124:AC126)</f>
        <v>0</v>
      </c>
      <c r="AD128" s="128">
        <f>SUM(AD124:AD126)</f>
        <v>0</v>
      </c>
      <c r="AE128" s="139"/>
      <c r="AF128" s="139"/>
    </row>
    <row r="129" spans="1:32" s="1" customFormat="1" x14ac:dyDescent="0.35">
      <c r="A129" s="175">
        <v>45054</v>
      </c>
      <c r="B129" s="45" t="s">
        <v>15</v>
      </c>
      <c r="C129" s="8"/>
      <c r="D129" s="23" t="s">
        <v>12</v>
      </c>
      <c r="E129" s="23" t="s">
        <v>50</v>
      </c>
      <c r="F129" s="24" t="s">
        <v>25</v>
      </c>
      <c r="G129" s="25" t="s">
        <v>24</v>
      </c>
      <c r="H129" s="26" t="s">
        <v>32</v>
      </c>
      <c r="I129" s="159"/>
      <c r="J129" s="159"/>
      <c r="K129" s="118">
        <v>4</v>
      </c>
      <c r="L129" s="36" t="s">
        <v>6</v>
      </c>
      <c r="M129" s="37" t="s">
        <v>37</v>
      </c>
      <c r="N129" s="83"/>
      <c r="O129" s="21"/>
      <c r="P129" s="25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</row>
    <row r="130" spans="1:32" s="1" customFormat="1" x14ac:dyDescent="0.35">
      <c r="A130" s="54">
        <v>45055</v>
      </c>
      <c r="B130" s="46" t="s">
        <v>41</v>
      </c>
      <c r="C130" s="6"/>
      <c r="D130" s="27" t="s">
        <v>12</v>
      </c>
      <c r="E130" s="23" t="s">
        <v>50</v>
      </c>
      <c r="F130" s="28" t="s">
        <v>24</v>
      </c>
      <c r="G130" s="29" t="s">
        <v>26</v>
      </c>
      <c r="H130" s="30" t="s">
        <v>32</v>
      </c>
      <c r="I130" s="160"/>
      <c r="J130" s="160"/>
      <c r="K130" s="119"/>
      <c r="L130" s="38" t="s">
        <v>5</v>
      </c>
      <c r="M130" s="39" t="s">
        <v>37</v>
      </c>
      <c r="N130" s="84"/>
      <c r="O130" s="21"/>
      <c r="P130" s="2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</row>
    <row r="131" spans="1:32" s="1" customFormat="1" x14ac:dyDescent="0.35">
      <c r="A131" s="54">
        <v>45056</v>
      </c>
      <c r="B131" s="46" t="s">
        <v>29</v>
      </c>
      <c r="C131" s="6"/>
      <c r="D131" s="27" t="s">
        <v>12</v>
      </c>
      <c r="E131" s="27" t="s">
        <v>50</v>
      </c>
      <c r="F131" s="28" t="s">
        <v>25</v>
      </c>
      <c r="G131" s="29" t="s">
        <v>24</v>
      </c>
      <c r="H131" s="30" t="s">
        <v>32</v>
      </c>
      <c r="I131" s="160"/>
      <c r="J131" s="160"/>
      <c r="K131" s="119"/>
      <c r="L131" s="38" t="s">
        <v>6</v>
      </c>
      <c r="M131" s="39" t="s">
        <v>37</v>
      </c>
      <c r="N131" s="84"/>
      <c r="O131" s="21"/>
      <c r="P131" s="2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</row>
    <row r="132" spans="1:32" s="1" customFormat="1" x14ac:dyDescent="0.35">
      <c r="A132" s="54">
        <v>45057</v>
      </c>
      <c r="B132" s="46" t="s">
        <v>44</v>
      </c>
      <c r="C132" s="6"/>
      <c r="D132" s="27" t="s">
        <v>26</v>
      </c>
      <c r="E132" s="27" t="s">
        <v>50</v>
      </c>
      <c r="F132" s="28" t="s">
        <v>24</v>
      </c>
      <c r="G132" s="29" t="s">
        <v>12</v>
      </c>
      <c r="H132" s="30" t="s">
        <v>32</v>
      </c>
      <c r="I132" s="160"/>
      <c r="J132" s="160"/>
      <c r="K132" s="119"/>
      <c r="L132" s="38" t="s">
        <v>5</v>
      </c>
      <c r="M132" s="39" t="s">
        <v>6</v>
      </c>
      <c r="N132" s="84"/>
      <c r="O132" s="21"/>
      <c r="P132" s="2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</row>
    <row r="133" spans="1:32" s="1" customFormat="1" x14ac:dyDescent="0.35">
      <c r="A133" s="54">
        <v>45058</v>
      </c>
      <c r="B133" s="46" t="s">
        <v>31</v>
      </c>
      <c r="C133" s="6"/>
      <c r="D133" s="27" t="s">
        <v>24</v>
      </c>
      <c r="E133" s="27" t="s">
        <v>50</v>
      </c>
      <c r="F133" s="28" t="s">
        <v>26</v>
      </c>
      <c r="G133" s="29" t="s">
        <v>12</v>
      </c>
      <c r="H133" s="30" t="s">
        <v>32</v>
      </c>
      <c r="I133" s="160"/>
      <c r="J133" s="160"/>
      <c r="K133" s="119"/>
      <c r="L133" s="38" t="s">
        <v>37</v>
      </c>
      <c r="M133" s="39" t="s">
        <v>6</v>
      </c>
      <c r="N133" s="84" t="s">
        <v>6</v>
      </c>
      <c r="O133" s="21"/>
      <c r="P133" s="2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</row>
    <row r="134" spans="1:32" s="1" customFormat="1" x14ac:dyDescent="0.35">
      <c r="A134" s="54">
        <v>45059</v>
      </c>
      <c r="B134" s="46" t="s">
        <v>33</v>
      </c>
      <c r="C134" s="6"/>
      <c r="D134" s="27" t="s">
        <v>24</v>
      </c>
      <c r="E134" s="27" t="s">
        <v>50</v>
      </c>
      <c r="F134" s="28"/>
      <c r="G134" s="29"/>
      <c r="H134" s="30"/>
      <c r="I134" s="160"/>
      <c r="J134" s="160"/>
      <c r="K134" s="119"/>
      <c r="L134" s="38" t="s">
        <v>38</v>
      </c>
      <c r="M134" s="39"/>
      <c r="N134" s="84" t="s">
        <v>5</v>
      </c>
      <c r="O134" s="21"/>
      <c r="P134" s="2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</row>
    <row r="135" spans="1:32" s="1" customFormat="1" ht="15" thickBot="1" x14ac:dyDescent="0.4">
      <c r="A135" s="55">
        <v>45060</v>
      </c>
      <c r="B135" s="47" t="s">
        <v>35</v>
      </c>
      <c r="C135" s="7"/>
      <c r="D135" s="31" t="s">
        <v>24</v>
      </c>
      <c r="E135" s="65" t="s">
        <v>50</v>
      </c>
      <c r="F135" s="32"/>
      <c r="G135" s="33"/>
      <c r="H135" s="34"/>
      <c r="I135" s="161"/>
      <c r="J135" s="161"/>
      <c r="K135" s="120"/>
      <c r="L135" s="40" t="s">
        <v>37</v>
      </c>
      <c r="M135" s="41"/>
      <c r="N135" s="85" t="s">
        <v>6</v>
      </c>
      <c r="O135" s="21"/>
      <c r="P135" s="33"/>
      <c r="Q135" s="139"/>
      <c r="R135" s="139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39"/>
      <c r="AF135" s="139"/>
    </row>
    <row r="136" spans="1:32" s="1" customFormat="1" x14ac:dyDescent="0.35">
      <c r="A136" s="175">
        <v>45061</v>
      </c>
      <c r="B136" s="48" t="s">
        <v>15</v>
      </c>
      <c r="C136" s="8"/>
      <c r="D136" s="23" t="s">
        <v>12</v>
      </c>
      <c r="E136" s="23" t="s">
        <v>18</v>
      </c>
      <c r="F136" s="24" t="s">
        <v>25</v>
      </c>
      <c r="G136" s="25" t="s">
        <v>24</v>
      </c>
      <c r="H136" s="26" t="s">
        <v>26</v>
      </c>
      <c r="I136" s="159"/>
      <c r="J136" s="159"/>
      <c r="K136" s="122">
        <v>1</v>
      </c>
      <c r="L136" s="36" t="s">
        <v>20</v>
      </c>
      <c r="M136" s="37" t="s">
        <v>6</v>
      </c>
      <c r="N136" s="83" t="s">
        <v>6</v>
      </c>
      <c r="O136" s="21"/>
      <c r="P136" s="25" t="s">
        <v>53</v>
      </c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</row>
    <row r="137" spans="1:32" s="1" customFormat="1" x14ac:dyDescent="0.35">
      <c r="A137" s="54">
        <v>45062</v>
      </c>
      <c r="B137" s="49" t="s">
        <v>41</v>
      </c>
      <c r="C137" s="6"/>
      <c r="D137" s="23" t="s">
        <v>12</v>
      </c>
      <c r="E137" s="27" t="s">
        <v>18</v>
      </c>
      <c r="F137" s="28" t="s">
        <v>25</v>
      </c>
      <c r="G137" s="29" t="s">
        <v>25</v>
      </c>
      <c r="H137" s="30" t="s">
        <v>12</v>
      </c>
      <c r="I137" s="160"/>
      <c r="J137" s="160"/>
      <c r="K137" s="123"/>
      <c r="L137" s="38" t="s">
        <v>20</v>
      </c>
      <c r="M137" s="39" t="s">
        <v>7</v>
      </c>
      <c r="N137" s="84" t="s">
        <v>7</v>
      </c>
      <c r="O137" s="21"/>
      <c r="P137" s="29" t="s">
        <v>55</v>
      </c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</row>
    <row r="138" spans="1:32" s="1" customFormat="1" x14ac:dyDescent="0.35">
      <c r="A138" s="54">
        <v>45063</v>
      </c>
      <c r="B138" s="49" t="s">
        <v>29</v>
      </c>
      <c r="C138" s="6"/>
      <c r="D138" s="27" t="s">
        <v>75</v>
      </c>
      <c r="E138" s="27" t="s">
        <v>18</v>
      </c>
      <c r="F138" s="28" t="s">
        <v>25</v>
      </c>
      <c r="G138" s="29" t="s">
        <v>26</v>
      </c>
      <c r="H138" s="30" t="s">
        <v>12</v>
      </c>
      <c r="I138" s="160"/>
      <c r="J138" s="160"/>
      <c r="K138" s="123"/>
      <c r="L138" s="38" t="s">
        <v>7</v>
      </c>
      <c r="M138" s="39" t="s">
        <v>6</v>
      </c>
      <c r="N138" s="84"/>
      <c r="O138" s="21"/>
      <c r="P138" s="29" t="s">
        <v>55</v>
      </c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</row>
    <row r="139" spans="1:32" s="1" customFormat="1" x14ac:dyDescent="0.35">
      <c r="A139" s="54">
        <v>45064</v>
      </c>
      <c r="B139" s="50" t="s">
        <v>44</v>
      </c>
      <c r="C139" s="6"/>
      <c r="D139" s="27" t="s">
        <v>12</v>
      </c>
      <c r="E139" s="27" t="s">
        <v>18</v>
      </c>
      <c r="F139" s="28" t="s">
        <v>26</v>
      </c>
      <c r="G139" s="29" t="s">
        <v>76</v>
      </c>
      <c r="H139" s="30" t="s">
        <v>24</v>
      </c>
      <c r="I139" s="160"/>
      <c r="J139" s="160"/>
      <c r="K139" s="123"/>
      <c r="L139" s="38" t="s">
        <v>7</v>
      </c>
      <c r="M139" s="39" t="s">
        <v>20</v>
      </c>
      <c r="N139" s="84"/>
      <c r="O139" s="21"/>
      <c r="P139" s="29" t="s">
        <v>55</v>
      </c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</row>
    <row r="140" spans="1:32" s="1" customFormat="1" x14ac:dyDescent="0.35">
      <c r="A140" s="54">
        <v>45065</v>
      </c>
      <c r="B140" s="49" t="s">
        <v>31</v>
      </c>
      <c r="C140" s="6"/>
      <c r="D140" s="27" t="s">
        <v>26</v>
      </c>
      <c r="E140" s="27" t="s">
        <v>18</v>
      </c>
      <c r="F140" s="28" t="s">
        <v>12</v>
      </c>
      <c r="G140" s="29" t="s">
        <v>32</v>
      </c>
      <c r="H140" s="30" t="s">
        <v>24</v>
      </c>
      <c r="I140" s="160"/>
      <c r="J140" s="160"/>
      <c r="K140" s="123"/>
      <c r="L140" s="38" t="s">
        <v>7</v>
      </c>
      <c r="M140" s="39" t="s">
        <v>5</v>
      </c>
      <c r="N140" s="84"/>
      <c r="O140" s="21"/>
      <c r="P140" s="29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</row>
    <row r="141" spans="1:32" s="1" customFormat="1" x14ac:dyDescent="0.35">
      <c r="A141" s="54">
        <v>45066</v>
      </c>
      <c r="B141" s="49" t="s">
        <v>33</v>
      </c>
      <c r="C141" s="6"/>
      <c r="D141" s="27"/>
      <c r="E141" s="27" t="s">
        <v>18</v>
      </c>
      <c r="F141" s="28" t="s">
        <v>24</v>
      </c>
      <c r="G141" s="29" t="s">
        <v>32</v>
      </c>
      <c r="H141" s="30"/>
      <c r="I141" s="160"/>
      <c r="J141" s="160"/>
      <c r="K141" s="123"/>
      <c r="L141" s="38" t="s">
        <v>5</v>
      </c>
      <c r="M141" s="39"/>
      <c r="N141" s="84" t="s">
        <v>34</v>
      </c>
      <c r="O141" s="21"/>
      <c r="P141" s="29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</row>
    <row r="142" spans="1:32" s="1" customFormat="1" ht="15" thickBot="1" x14ac:dyDescent="0.4">
      <c r="A142" s="55">
        <v>45067</v>
      </c>
      <c r="B142" s="51" t="s">
        <v>35</v>
      </c>
      <c r="C142" s="7"/>
      <c r="D142" s="31"/>
      <c r="E142" s="31" t="s">
        <v>18</v>
      </c>
      <c r="F142" s="32" t="s">
        <v>24</v>
      </c>
      <c r="G142" s="33" t="s">
        <v>32</v>
      </c>
      <c r="H142" s="34"/>
      <c r="I142" s="161"/>
      <c r="J142" s="161"/>
      <c r="K142" s="124"/>
      <c r="L142" s="40" t="s">
        <v>5</v>
      </c>
      <c r="M142" s="41"/>
      <c r="N142" s="85" t="s">
        <v>34</v>
      </c>
      <c r="O142" s="21"/>
      <c r="P142" s="33"/>
      <c r="Q142" s="136"/>
      <c r="R142" s="136"/>
      <c r="S142" s="137"/>
      <c r="T142" s="137"/>
      <c r="U142" s="137"/>
      <c r="V142" s="137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</row>
    <row r="143" spans="1:32" s="1" customFormat="1" ht="15" thickBot="1" x14ac:dyDescent="0.4">
      <c r="A143" s="175">
        <v>45068</v>
      </c>
      <c r="B143" s="48" t="s">
        <v>15</v>
      </c>
      <c r="C143" s="8"/>
      <c r="D143" s="23" t="s">
        <v>24</v>
      </c>
      <c r="E143" s="23" t="s">
        <v>51</v>
      </c>
      <c r="F143" s="24" t="s">
        <v>26</v>
      </c>
      <c r="G143" s="25" t="s">
        <v>76</v>
      </c>
      <c r="H143" s="26" t="s">
        <v>12</v>
      </c>
      <c r="I143" s="159"/>
      <c r="J143" s="159"/>
      <c r="K143" s="122">
        <v>2</v>
      </c>
      <c r="L143" s="36" t="s">
        <v>38</v>
      </c>
      <c r="M143" s="37" t="s">
        <v>7</v>
      </c>
      <c r="N143" s="83" t="s">
        <v>7</v>
      </c>
      <c r="O143" s="21"/>
      <c r="P143" s="25" t="s">
        <v>60</v>
      </c>
      <c r="Q143" s="136"/>
      <c r="R143" s="136"/>
      <c r="S143" s="242" t="s">
        <v>77</v>
      </c>
      <c r="T143" s="243"/>
      <c r="U143" s="243"/>
      <c r="V143" s="244"/>
      <c r="W143" s="137"/>
      <c r="X143" s="137"/>
      <c r="Y143" s="137"/>
      <c r="Z143" s="136"/>
      <c r="AA143" s="136"/>
      <c r="AB143" s="136"/>
      <c r="AC143" s="136"/>
      <c r="AD143" s="136"/>
      <c r="AE143" s="136"/>
      <c r="AF143" s="136"/>
    </row>
    <row r="144" spans="1:32" s="1" customFormat="1" ht="15" thickBot="1" x14ac:dyDescent="0.4">
      <c r="A144" s="54">
        <v>45069</v>
      </c>
      <c r="B144" s="49" t="s">
        <v>41</v>
      </c>
      <c r="C144" s="6"/>
      <c r="D144" s="27" t="s">
        <v>24</v>
      </c>
      <c r="E144" s="23" t="s">
        <v>51</v>
      </c>
      <c r="F144" s="28" t="s">
        <v>25</v>
      </c>
      <c r="G144" s="29" t="s">
        <v>26</v>
      </c>
      <c r="H144" s="30" t="s">
        <v>78</v>
      </c>
      <c r="I144" s="160"/>
      <c r="J144" s="160"/>
      <c r="K144" s="123"/>
      <c r="L144" s="38" t="s">
        <v>38</v>
      </c>
      <c r="M144" s="39" t="s">
        <v>6</v>
      </c>
      <c r="N144" s="84" t="s">
        <v>6</v>
      </c>
      <c r="O144" s="21"/>
      <c r="P144" s="29" t="s">
        <v>60</v>
      </c>
      <c r="Q144" s="136"/>
      <c r="R144" s="136"/>
      <c r="S144" s="245" t="s">
        <v>27</v>
      </c>
      <c r="T144" s="246"/>
      <c r="U144" s="78" t="s">
        <v>5</v>
      </c>
      <c r="V144" s="78" t="s">
        <v>6</v>
      </c>
      <c r="W144" s="133" t="s">
        <v>7</v>
      </c>
      <c r="X144" s="135" t="s">
        <v>28</v>
      </c>
      <c r="Y144" s="133" t="s">
        <v>28</v>
      </c>
      <c r="Z144" s="136"/>
      <c r="AA144" s="136"/>
      <c r="AB144" s="136"/>
      <c r="AC144" s="136"/>
      <c r="AD144" s="136"/>
      <c r="AE144" s="136"/>
      <c r="AF144" s="136"/>
    </row>
    <row r="145" spans="1:32" s="1" customFormat="1" x14ac:dyDescent="0.35">
      <c r="A145" s="54">
        <v>45070</v>
      </c>
      <c r="B145" s="49" t="s">
        <v>29</v>
      </c>
      <c r="C145" s="6"/>
      <c r="D145" s="27" t="s">
        <v>25</v>
      </c>
      <c r="E145" s="27" t="s">
        <v>51</v>
      </c>
      <c r="F145" s="28" t="s">
        <v>25</v>
      </c>
      <c r="G145" s="29" t="s">
        <v>24</v>
      </c>
      <c r="H145" s="30" t="s">
        <v>12</v>
      </c>
      <c r="I145" s="160"/>
      <c r="J145" s="160"/>
      <c r="K145" s="123"/>
      <c r="L145" s="38" t="s">
        <v>6</v>
      </c>
      <c r="M145" s="39" t="s">
        <v>7</v>
      </c>
      <c r="N145" s="84"/>
      <c r="O145" s="21"/>
      <c r="P145" s="29"/>
      <c r="Q145" s="136"/>
      <c r="R145" s="136"/>
      <c r="S145" s="247" t="s">
        <v>12</v>
      </c>
      <c r="T145" s="248"/>
      <c r="U145" s="81">
        <f>COUNTIF(F136:F163,"Support")</f>
        <v>4</v>
      </c>
      <c r="V145" s="81">
        <f>COUNTIF(G136:G163,"Support")</f>
        <v>2</v>
      </c>
      <c r="W145" s="81">
        <f>COUNTIF(H136:H163,"Support")</f>
        <v>5</v>
      </c>
      <c r="X145" s="81">
        <f>COUNTIF(I136:I163,"Support")</f>
        <v>0</v>
      </c>
      <c r="Y145" s="81">
        <f>COUNTIF(J136:J163,"Support")</f>
        <v>0</v>
      </c>
      <c r="Z145" s="136"/>
      <c r="AA145" s="136"/>
      <c r="AB145" s="136"/>
      <c r="AC145" s="136"/>
      <c r="AD145" s="136"/>
      <c r="AE145" s="136"/>
      <c r="AF145" s="136"/>
    </row>
    <row r="146" spans="1:32" s="1" customFormat="1" x14ac:dyDescent="0.35">
      <c r="A146" s="54">
        <v>45071</v>
      </c>
      <c r="B146" s="49" t="s">
        <v>44</v>
      </c>
      <c r="C146" s="6"/>
      <c r="D146" s="27" t="s">
        <v>12</v>
      </c>
      <c r="E146" s="27" t="s">
        <v>51</v>
      </c>
      <c r="F146" s="28" t="s">
        <v>25</v>
      </c>
      <c r="G146" s="29" t="s">
        <v>24</v>
      </c>
      <c r="H146" s="30" t="s">
        <v>26</v>
      </c>
      <c r="I146" s="160"/>
      <c r="J146" s="160"/>
      <c r="K146" s="123"/>
      <c r="L146" s="38" t="s">
        <v>6</v>
      </c>
      <c r="M146" s="39" t="s">
        <v>38</v>
      </c>
      <c r="N146" s="84"/>
      <c r="O146" s="21"/>
      <c r="P146" s="29"/>
      <c r="Q146" s="136"/>
      <c r="R146" s="136"/>
      <c r="S146" s="234" t="s">
        <v>25</v>
      </c>
      <c r="T146" s="235"/>
      <c r="U146" s="82">
        <f>COUNTIF(F136:F163,"CST")</f>
        <v>9</v>
      </c>
      <c r="V146" s="82">
        <f>COUNTIF(G136:G163,"CST")</f>
        <v>4</v>
      </c>
      <c r="W146" s="82">
        <f>COUNTIF(H136:H163,"CST")</f>
        <v>2</v>
      </c>
      <c r="X146" s="82">
        <f>COUNTIF(I136:J163,"CST")</f>
        <v>0</v>
      </c>
      <c r="Y146" s="82">
        <f>COUNTIF(J136:K163,"CST")</f>
        <v>0</v>
      </c>
      <c r="Z146" s="136"/>
      <c r="AA146" s="136"/>
      <c r="AB146" s="136"/>
      <c r="AC146" s="136"/>
      <c r="AD146" s="136"/>
      <c r="AE146" s="136"/>
      <c r="AF146" s="136"/>
    </row>
    <row r="147" spans="1:32" s="1" customFormat="1" x14ac:dyDescent="0.35">
      <c r="A147" s="54">
        <v>45072</v>
      </c>
      <c r="B147" s="49" t="s">
        <v>31</v>
      </c>
      <c r="C147" s="6"/>
      <c r="D147" s="27" t="s">
        <v>26</v>
      </c>
      <c r="E147" s="27" t="s">
        <v>51</v>
      </c>
      <c r="F147" s="28" t="s">
        <v>12</v>
      </c>
      <c r="G147" s="29" t="s">
        <v>25</v>
      </c>
      <c r="H147" s="30" t="s">
        <v>24</v>
      </c>
      <c r="I147" s="160"/>
      <c r="J147" s="160"/>
      <c r="K147" s="123"/>
      <c r="L147" s="38" t="s">
        <v>7</v>
      </c>
      <c r="M147" s="39" t="s">
        <v>5</v>
      </c>
      <c r="N147" s="84"/>
      <c r="O147" s="21"/>
      <c r="P147" s="29" t="s">
        <v>60</v>
      </c>
      <c r="Q147" s="136"/>
      <c r="R147" s="136"/>
      <c r="S147" s="234" t="s">
        <v>19</v>
      </c>
      <c r="T147" s="235"/>
      <c r="U147" s="82">
        <f>COUNTIF(F136:F163,"PH")</f>
        <v>1</v>
      </c>
      <c r="V147" s="82">
        <f>COUNTIF(G136:G163,"PH")</f>
        <v>0</v>
      </c>
      <c r="W147" s="82">
        <f>COUNTIF(H136:H163,"PH")</f>
        <v>1</v>
      </c>
      <c r="X147" s="82">
        <f>COUNTIF(I136:I163,"PH")</f>
        <v>0</v>
      </c>
      <c r="Y147" s="82">
        <f>COUNTIF(J136:J163,"PH")</f>
        <v>0</v>
      </c>
      <c r="Z147" s="136"/>
      <c r="AA147" s="136"/>
      <c r="AB147" s="136"/>
      <c r="AC147" s="136"/>
      <c r="AD147" s="136"/>
      <c r="AE147" s="136"/>
      <c r="AF147" s="136"/>
    </row>
    <row r="148" spans="1:32" s="1" customFormat="1" ht="15" thickBot="1" x14ac:dyDescent="0.4">
      <c r="A148" s="54">
        <v>45073</v>
      </c>
      <c r="B148" s="49" t="s">
        <v>33</v>
      </c>
      <c r="C148" s="6"/>
      <c r="D148" s="27"/>
      <c r="E148" s="27" t="s">
        <v>51</v>
      </c>
      <c r="F148" s="28"/>
      <c r="G148" s="29"/>
      <c r="H148" s="30" t="s">
        <v>24</v>
      </c>
      <c r="I148" s="160"/>
      <c r="J148" s="160"/>
      <c r="K148" s="123"/>
      <c r="L148" s="38" t="s">
        <v>7</v>
      </c>
      <c r="M148" s="39"/>
      <c r="N148" s="84" t="s">
        <v>49</v>
      </c>
      <c r="O148" s="21"/>
      <c r="P148" s="29" t="s">
        <v>60</v>
      </c>
      <c r="Q148" s="136"/>
      <c r="R148" s="136"/>
      <c r="S148" s="234" t="s">
        <v>3</v>
      </c>
      <c r="T148" s="235"/>
      <c r="U148" s="82">
        <f>COUNTIF(F136:F163,"QCH")</f>
        <v>2</v>
      </c>
      <c r="V148" s="82">
        <f>COUNTIF(G136:G163,"QCH")</f>
        <v>0</v>
      </c>
      <c r="W148" s="82">
        <f>COUNTIF(H136:H163,"QCH")</f>
        <v>0</v>
      </c>
      <c r="X148" s="82">
        <f>COUNTIF(I136:I163,"QCH")</f>
        <v>0</v>
      </c>
      <c r="Y148" s="82">
        <f>COUNTIF(J136:J163,"QCH")</f>
        <v>0</v>
      </c>
      <c r="Z148" s="137"/>
      <c r="AA148" s="137"/>
      <c r="AB148" s="137"/>
      <c r="AC148" s="137"/>
      <c r="AD148" s="137"/>
      <c r="AE148" s="136"/>
      <c r="AF148" s="136"/>
    </row>
    <row r="149" spans="1:32" s="1" customFormat="1" ht="15" thickBot="1" x14ac:dyDescent="0.4">
      <c r="A149" s="55">
        <v>45074</v>
      </c>
      <c r="B149" s="51" t="s">
        <v>35</v>
      </c>
      <c r="C149" s="7"/>
      <c r="D149" s="31"/>
      <c r="E149" s="65" t="s">
        <v>51</v>
      </c>
      <c r="F149" s="32"/>
      <c r="G149" s="33"/>
      <c r="H149" s="34" t="s">
        <v>24</v>
      </c>
      <c r="I149" s="161"/>
      <c r="J149" s="161"/>
      <c r="K149" s="124"/>
      <c r="L149" s="40" t="s">
        <v>7</v>
      </c>
      <c r="M149" s="41"/>
      <c r="N149" s="85" t="s">
        <v>49</v>
      </c>
      <c r="O149" s="21"/>
      <c r="P149" s="33"/>
      <c r="Q149" s="136"/>
      <c r="R149" s="136"/>
      <c r="S149" s="234" t="s">
        <v>17</v>
      </c>
      <c r="T149" s="235"/>
      <c r="U149" s="82">
        <f>COUNTIF(F136:F163,"PH 1st")</f>
        <v>0</v>
      </c>
      <c r="V149" s="82">
        <f>COUNTIF(G136:G163,"PH 1st")</f>
        <v>0</v>
      </c>
      <c r="W149" s="82">
        <f>COUNTIF(H136:H163,"PH 1st")</f>
        <v>0</v>
      </c>
      <c r="X149" s="82">
        <f>COUNTIF(I136:I163,"PH 1st")</f>
        <v>0</v>
      </c>
      <c r="Y149" s="82">
        <f>COUNTIF(J136:J163,"PH 1st")</f>
        <v>0</v>
      </c>
      <c r="Z149" s="132"/>
      <c r="AA149" s="133" t="s">
        <v>36</v>
      </c>
      <c r="AB149" s="133" t="s">
        <v>20</v>
      </c>
      <c r="AC149" s="133" t="s">
        <v>37</v>
      </c>
      <c r="AD149" s="133" t="s">
        <v>38</v>
      </c>
      <c r="AE149" s="136"/>
      <c r="AF149" s="136"/>
    </row>
    <row r="150" spans="1:32" s="1" customFormat="1" ht="15" thickBot="1" x14ac:dyDescent="0.4">
      <c r="A150" s="175">
        <v>45075</v>
      </c>
      <c r="B150" s="45" t="s">
        <v>15</v>
      </c>
      <c r="C150" s="8"/>
      <c r="D150" s="23" t="s">
        <v>12</v>
      </c>
      <c r="E150" s="23" t="s">
        <v>39</v>
      </c>
      <c r="F150" s="24" t="s">
        <v>26</v>
      </c>
      <c r="G150" s="25" t="s">
        <v>24</v>
      </c>
      <c r="H150" s="26" t="s">
        <v>25</v>
      </c>
      <c r="I150" s="159"/>
      <c r="J150" s="159"/>
      <c r="K150" s="118">
        <v>3</v>
      </c>
      <c r="L150" s="36" t="s">
        <v>6</v>
      </c>
      <c r="M150" s="37" t="s">
        <v>36</v>
      </c>
      <c r="N150" s="83"/>
      <c r="O150" s="21"/>
      <c r="P150" s="25"/>
      <c r="Q150" s="136"/>
      <c r="R150" s="136"/>
      <c r="S150" s="236" t="s">
        <v>40</v>
      </c>
      <c r="T150" s="237"/>
      <c r="U150" s="100">
        <f>COUNTIFS(L136:L139,"Lister")+COUNTIFS(L143:L146,"Lister")+COUNTIFS(L150:L153,"Lister")+COUNTIFS(L157:L160,"Lister")</f>
        <v>0</v>
      </c>
      <c r="V150" s="100">
        <f>+COUNTIFS(L136:L139,"Prager")+COUNTIFS(L143:L146,"Prager")+COUNTIFS(L150:L153,"Prager")+COUNTIFS(L157:L160,"Prager")</f>
        <v>4</v>
      </c>
      <c r="W150" s="100">
        <f>COUNTIFS(L136:L139,"Stanley")+COUNTIFS(L143:L146,"Stanley")+COUNTIFS(L150:L153,"Stanley")+COUNTIFS(L157:L160,"Stanley")</f>
        <v>6</v>
      </c>
      <c r="X150" s="100"/>
      <c r="Y150" s="100"/>
      <c r="Z150" s="104"/>
      <c r="AA150" s="106">
        <f>COUNTIFS(L136:L139,"O'Donoghue")+COUNTIFS(L143:L146,"O'Donoghue")+COUNTIFS(L150:L153,"O'Donoghue")+COUNTIFS(L157:L160,"O'Donoghue")</f>
        <v>0</v>
      </c>
      <c r="AB150" s="106">
        <f>COUNTIFS(L136:L139,"Marment")+COUNTIFS(L143:L146,"Marment")+COUNTIFS(L150:L153,"Marment")+COUNTIFS(L157:L160,"Marment")</f>
        <v>2</v>
      </c>
      <c r="AC150" s="106">
        <f>COUNTIFS(L136:L139,"Nagaraj")+COUNTIFS(L143:L146,"Nagaraj")+COUNTIFS(L150:L153,"Nagaraj")+COUNTIFS(L157:L160,"Nagaraj")</f>
        <v>2</v>
      </c>
      <c r="AD150" s="106">
        <f>COUNTIFS(L136:L139,"Garrett")+COUNTIFS(L143:L146,"Garrett")+COUNTIFS(L150:L153,"Garrett")+COUNTIFS(L157:L160,"Garrett")</f>
        <v>2</v>
      </c>
      <c r="AE150" s="136"/>
      <c r="AF150" s="136"/>
    </row>
    <row r="151" spans="1:32" s="1" customFormat="1" ht="15" thickBot="1" x14ac:dyDescent="0.4">
      <c r="A151" s="54">
        <v>45076</v>
      </c>
      <c r="B151" s="46" t="s">
        <v>41</v>
      </c>
      <c r="C151" s="6"/>
      <c r="D151" s="23" t="s">
        <v>12</v>
      </c>
      <c r="E151" s="23" t="s">
        <v>39</v>
      </c>
      <c r="F151" s="28" t="s">
        <v>25</v>
      </c>
      <c r="G151" s="29" t="s">
        <v>24</v>
      </c>
      <c r="H151" s="30" t="s">
        <v>26</v>
      </c>
      <c r="I151" s="160"/>
      <c r="J151" s="160"/>
      <c r="K151" s="119"/>
      <c r="L151" s="38" t="s">
        <v>6</v>
      </c>
      <c r="M151" s="39" t="s">
        <v>36</v>
      </c>
      <c r="N151" s="84"/>
      <c r="O151" s="21"/>
      <c r="P151" s="29"/>
      <c r="Q151" s="136"/>
      <c r="R151" s="136"/>
      <c r="S151" s="236" t="s">
        <v>42</v>
      </c>
      <c r="T151" s="237"/>
      <c r="U151" s="100">
        <f>COUNTIFS(L140:L142,"Lister")+COUNTIFS(L147:L149,"Lister")+COUNTIFS(L154:L156,"Lister")+COUNTIFS(L161:L163,"Lister")</f>
        <v>2</v>
      </c>
      <c r="V151" s="100">
        <f>+COUNTIFS(L147:L149,"Prager")+COUNTIFS(L140:L142,"Prager")+COUNTIFS(L154:L156,"Prager")+COUNTIFS(L161:L163,"Prager")</f>
        <v>3</v>
      </c>
      <c r="W151" s="100">
        <f>COUNTIFS(L140:L142,"Stanley")+COUNTIFS(L147:L149,"Stanley")+COUNTIFS(L154:L156,"Stanley")+COUNTIFS(L161:L163,"Stanley")</f>
        <v>4</v>
      </c>
      <c r="X151" s="100"/>
      <c r="Y151" s="100"/>
      <c r="Z151" s="104"/>
      <c r="AA151" s="100">
        <f>COUNTIFS(L140:L142,"O'Donoghue")+COUNTIFS(L147:L149,"O'Donoghue")+COUNTIFS(L154:L156,"O'Donoghue")+COUNTIFS(L161:L163,"O'Donoghue")</f>
        <v>3</v>
      </c>
      <c r="AB151" s="100">
        <f>COUNTIFS(L140:L142,"Marment")+COUNTIFS(L147:L149,"Marment")+COUNTIFS(L154:L156,"Marment")+COUNTIFS(L161:L163,"Marment")</f>
        <v>0</v>
      </c>
      <c r="AC151" s="100">
        <f>COUNTIFS(L140:L142,"Nagaraj")+COUNTIFS(L147:L149,"Nagaraj")+COUNTIFS(L154:L156,"Nagaraj")+COUNTIFS(L161:L163,"Nagaraj")</f>
        <v>0</v>
      </c>
      <c r="AD151" s="100">
        <f>COUNTIFS(L140:L142,"Garrett")+COUNTIFS(L147:L149,"Garrett")+COUNTIFS(L154:L156,"Garrett")+COUNTIFS(L161:L163,"Garrett")</f>
        <v>0</v>
      </c>
      <c r="AE151" s="136"/>
      <c r="AF151" s="136"/>
    </row>
    <row r="152" spans="1:32" s="1" customFormat="1" ht="15" thickBot="1" x14ac:dyDescent="0.4">
      <c r="A152" s="54">
        <v>45077</v>
      </c>
      <c r="B152" s="46" t="s">
        <v>29</v>
      </c>
      <c r="C152" s="6"/>
      <c r="D152" s="27" t="s">
        <v>26</v>
      </c>
      <c r="E152" s="27" t="s">
        <v>39</v>
      </c>
      <c r="F152" s="28" t="s">
        <v>12</v>
      </c>
      <c r="G152" s="29" t="s">
        <v>25</v>
      </c>
      <c r="H152" s="30" t="s">
        <v>24</v>
      </c>
      <c r="I152" s="160"/>
      <c r="J152" s="160"/>
      <c r="K152" s="119"/>
      <c r="L152" s="38" t="s">
        <v>7</v>
      </c>
      <c r="M152" s="39" t="s">
        <v>5</v>
      </c>
      <c r="N152" s="84"/>
      <c r="O152" s="21"/>
      <c r="P152" s="29"/>
      <c r="Q152" s="136"/>
      <c r="R152" s="136"/>
      <c r="S152" s="238" t="s">
        <v>43</v>
      </c>
      <c r="T152" s="239"/>
      <c r="U152" s="101">
        <f>COUNTIFS(N136:N139,"Lister")+COUNTIFS(N143:N146,"Lister")+COUNTIFS(N150:N153,"Lister")+COUNTIFS(N157:N160,"Lister")</f>
        <v>0</v>
      </c>
      <c r="V152" s="101">
        <f>COUNTIFS(N136:N139,"Prager")+COUNTIFS(N143:N146,"Prager")+COUNTIFS(N150:N153,"Prager")+COUNTIFS(N157:N160,"Prager")</f>
        <v>3</v>
      </c>
      <c r="W152" s="101">
        <f>COUNTIFS(N136:N139,"Stanley")+COUNTIFS(N143:N146,"Stanley")+COUNTIFS(N150:N153,"Stanley")+COUNTIFS(N157:N160,"Stanley")</f>
        <v>3</v>
      </c>
      <c r="X152" s="101"/>
      <c r="Y152" s="101"/>
      <c r="Z152" s="104"/>
      <c r="AA152" s="101"/>
      <c r="AB152" s="101"/>
      <c r="AC152" s="101"/>
      <c r="AD152" s="101"/>
      <c r="AE152" s="136"/>
      <c r="AF152" s="136"/>
    </row>
    <row r="153" spans="1:32" s="1" customFormat="1" x14ac:dyDescent="0.35">
      <c r="A153" s="54">
        <v>45078</v>
      </c>
      <c r="B153" s="46" t="s">
        <v>44</v>
      </c>
      <c r="C153" s="6"/>
      <c r="D153" s="27" t="s">
        <v>12</v>
      </c>
      <c r="E153" s="27" t="s">
        <v>39</v>
      </c>
      <c r="F153" s="28" t="s">
        <v>25</v>
      </c>
      <c r="G153" s="29" t="s">
        <v>26</v>
      </c>
      <c r="H153" s="30" t="s">
        <v>24</v>
      </c>
      <c r="I153" s="160"/>
      <c r="J153" s="160"/>
      <c r="K153" s="119"/>
      <c r="L153" s="38" t="s">
        <v>7</v>
      </c>
      <c r="M153" s="39" t="s">
        <v>36</v>
      </c>
      <c r="N153" s="84"/>
      <c r="O153" s="21"/>
      <c r="P153" s="29" t="s">
        <v>53</v>
      </c>
      <c r="Q153" s="136"/>
      <c r="R153" s="136"/>
      <c r="S153" s="238" t="s">
        <v>45</v>
      </c>
      <c r="T153" s="239"/>
      <c r="U153" s="101">
        <f>COUNTIFS(N140:N142,"Lister")+COUNTIFS(N147:N149,"Lister")+COUNTIFS(N154:N156,"Lister")+COUNTIFS(N161:N163,"Lister")</f>
        <v>0</v>
      </c>
      <c r="V153" s="101">
        <f>COUNTIFS(N140:N142,"Prager")+COUNTIFS(N147:N149,"Prager")+COUNTIFS(N154:N156,"Prager")+COUNTIFS(N161:N163,"Prager")</f>
        <v>2</v>
      </c>
      <c r="W153" s="101">
        <f>COUNTIFS(N140:N142,"Stanley")+COUNTIFS(N147:N149,"Stanley")+COUNTIFS(N154:N156,"Stanley")+COUNTIFS(N161:N163,"Stanley")</f>
        <v>1</v>
      </c>
      <c r="X153" s="101"/>
      <c r="Y153" s="101"/>
      <c r="Z153" s="104"/>
      <c r="AA153" s="101"/>
      <c r="AB153" s="101"/>
      <c r="AC153" s="101"/>
      <c r="AD153" s="101"/>
      <c r="AE153" s="136"/>
      <c r="AF153" s="136"/>
    </row>
    <row r="154" spans="1:32" s="1" customFormat="1" ht="15" thickBot="1" x14ac:dyDescent="0.4">
      <c r="A154" s="54">
        <v>45079</v>
      </c>
      <c r="B154" s="46" t="s">
        <v>31</v>
      </c>
      <c r="C154" s="19" t="s">
        <v>79</v>
      </c>
      <c r="D154" s="27" t="s">
        <v>71</v>
      </c>
      <c r="E154" s="27" t="s">
        <v>39</v>
      </c>
      <c r="F154" s="28" t="s">
        <v>19</v>
      </c>
      <c r="G154" s="29" t="s">
        <v>80</v>
      </c>
      <c r="H154" s="30" t="s">
        <v>19</v>
      </c>
      <c r="I154" s="160"/>
      <c r="J154" s="160"/>
      <c r="K154" s="119"/>
      <c r="L154" s="38" t="s">
        <v>36</v>
      </c>
      <c r="M154" s="39"/>
      <c r="N154" s="84" t="s">
        <v>7</v>
      </c>
      <c r="O154" s="21"/>
      <c r="P154" s="29" t="s">
        <v>55</v>
      </c>
      <c r="Q154" s="136"/>
      <c r="R154" s="136"/>
      <c r="S154" s="240" t="s">
        <v>46</v>
      </c>
      <c r="T154" s="241"/>
      <c r="U154" s="102">
        <f>COUNTIFS(N140:N142,"Lister (day)")+COUNTIFS(N147:N149,"Lister (day)")+COUNTIFS(N154:N156,"Lister (day)")+COUNTIFS(N161:N163,"Lister (day)")</f>
        <v>2</v>
      </c>
      <c r="V154" s="102">
        <f>COUNTIFS(N140:N142,"Prager (day)")+COUNTIFS(N147:N149,"Prager (day)")+COUNTIFS(N154:N156,"Prager (day)")+COUNTIFS(N161:N163,"Prager (day)")</f>
        <v>0</v>
      </c>
      <c r="W154" s="102">
        <f>COUNTIFS(N140:N142,"Stanley (day)")+COUNTIFS(N147:N149,"Stanley (day)")+COUNTIFS(N154:N156,"Stanley (day)")+COUNTIFS(N161:N163,"Stanley (day)")</f>
        <v>4</v>
      </c>
      <c r="X154" s="102"/>
      <c r="Y154" s="102"/>
      <c r="Z154" s="104"/>
      <c r="AA154" s="102"/>
      <c r="AB154" s="102"/>
      <c r="AC154" s="102"/>
      <c r="AD154" s="102"/>
      <c r="AE154" s="136"/>
      <c r="AF154" s="136"/>
    </row>
    <row r="155" spans="1:32" s="1" customFormat="1" ht="15" thickBot="1" x14ac:dyDescent="0.4">
      <c r="A155" s="54">
        <v>45080</v>
      </c>
      <c r="B155" s="46" t="s">
        <v>33</v>
      </c>
      <c r="C155" s="6"/>
      <c r="D155" s="27" t="s">
        <v>24</v>
      </c>
      <c r="E155" s="27" t="s">
        <v>39</v>
      </c>
      <c r="F155" s="28"/>
      <c r="G155" s="29"/>
      <c r="H155" s="30"/>
      <c r="I155" s="160"/>
      <c r="J155" s="160"/>
      <c r="K155" s="119"/>
      <c r="L155" s="38" t="s">
        <v>36</v>
      </c>
      <c r="M155" s="39"/>
      <c r="N155" s="84" t="s">
        <v>6</v>
      </c>
      <c r="O155" s="21"/>
      <c r="P155" s="29" t="s">
        <v>55</v>
      </c>
      <c r="Q155" s="136"/>
      <c r="R155" s="136"/>
      <c r="S155" s="226" t="s">
        <v>47</v>
      </c>
      <c r="T155" s="227"/>
      <c r="U155" s="103">
        <f>SUM(U150:U151)</f>
        <v>2</v>
      </c>
      <c r="V155" s="103">
        <f>SUM(V150:V151)</f>
        <v>7</v>
      </c>
      <c r="W155" s="103">
        <f>SUM(W150:W151)</f>
        <v>10</v>
      </c>
      <c r="X155" s="103">
        <f>SUM(X150:X151)</f>
        <v>0</v>
      </c>
      <c r="Y155" s="103">
        <f>SUM(Y150:Y151)</f>
        <v>0</v>
      </c>
      <c r="Z155" s="105"/>
      <c r="AA155" s="103">
        <f>SUM(AA150:AA151)</f>
        <v>3</v>
      </c>
      <c r="AB155" s="103">
        <f>SUM(AB150:AB151)</f>
        <v>2</v>
      </c>
      <c r="AC155" s="103">
        <f>SUM(AC150:AC151)</f>
        <v>2</v>
      </c>
      <c r="AD155" s="103">
        <f>SUM(AD150:AD151)</f>
        <v>2</v>
      </c>
      <c r="AE155" s="136"/>
      <c r="AF155" s="136"/>
    </row>
    <row r="156" spans="1:32" s="1" customFormat="1" ht="15" thickBot="1" x14ac:dyDescent="0.4">
      <c r="A156" s="55">
        <v>45081</v>
      </c>
      <c r="B156" s="47" t="s">
        <v>35</v>
      </c>
      <c r="C156" s="7"/>
      <c r="D156" s="31" t="s">
        <v>24</v>
      </c>
      <c r="E156" s="65" t="s">
        <v>39</v>
      </c>
      <c r="F156" s="32"/>
      <c r="G156" s="33"/>
      <c r="H156" s="34"/>
      <c r="I156" s="161"/>
      <c r="J156" s="161"/>
      <c r="K156" s="120"/>
      <c r="L156" s="40" t="s">
        <v>36</v>
      </c>
      <c r="M156" s="41"/>
      <c r="N156" s="85" t="s">
        <v>6</v>
      </c>
      <c r="O156" s="21"/>
      <c r="P156" s="33" t="s">
        <v>55</v>
      </c>
      <c r="Q156" s="136"/>
      <c r="R156" s="136"/>
      <c r="S156" s="222" t="s">
        <v>48</v>
      </c>
      <c r="T156" s="223"/>
      <c r="U156" s="128">
        <f>SUM(U152:U154)</f>
        <v>2</v>
      </c>
      <c r="V156" s="128">
        <f>SUM(V152:V154)</f>
        <v>5</v>
      </c>
      <c r="W156" s="128">
        <f>SUM(W152:W154)</f>
        <v>8</v>
      </c>
      <c r="X156" s="128">
        <f>SUM(X152:X154)</f>
        <v>0</v>
      </c>
      <c r="Y156" s="128">
        <f>SUM(Y152:Y154)</f>
        <v>0</v>
      </c>
      <c r="Z156" s="129"/>
      <c r="AA156" s="128">
        <f>SUM(AA152:AA154)</f>
        <v>0</v>
      </c>
      <c r="AB156" s="128">
        <f>SUM(AB152:AB154)</f>
        <v>0</v>
      </c>
      <c r="AC156" s="128">
        <f>SUM(AC152:AC154)</f>
        <v>0</v>
      </c>
      <c r="AD156" s="128">
        <f>SUM(AD152:AD154)</f>
        <v>0</v>
      </c>
      <c r="AE156" s="136"/>
      <c r="AF156" s="136"/>
    </row>
    <row r="157" spans="1:32" s="1" customFormat="1" x14ac:dyDescent="0.35">
      <c r="A157" s="175">
        <v>45082</v>
      </c>
      <c r="B157" s="45" t="s">
        <v>15</v>
      </c>
      <c r="C157" s="8"/>
      <c r="D157" s="23" t="s">
        <v>12</v>
      </c>
      <c r="E157" s="23" t="s">
        <v>50</v>
      </c>
      <c r="F157" s="24" t="s">
        <v>25</v>
      </c>
      <c r="G157" s="25" t="s">
        <v>25</v>
      </c>
      <c r="H157" s="26" t="s">
        <v>24</v>
      </c>
      <c r="I157" s="159"/>
      <c r="J157" s="159"/>
      <c r="K157" s="118">
        <v>4</v>
      </c>
      <c r="L157" s="36" t="s">
        <v>7</v>
      </c>
      <c r="M157" s="37" t="s">
        <v>37</v>
      </c>
      <c r="N157" s="83"/>
      <c r="O157" s="21"/>
      <c r="P157" s="25" t="s">
        <v>55</v>
      </c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</row>
    <row r="158" spans="1:32" s="1" customFormat="1" x14ac:dyDescent="0.35">
      <c r="A158" s="54">
        <v>45083</v>
      </c>
      <c r="B158" s="46" t="s">
        <v>41</v>
      </c>
      <c r="C158" s="6"/>
      <c r="D158" s="27" t="s">
        <v>26</v>
      </c>
      <c r="E158" s="27" t="s">
        <v>50</v>
      </c>
      <c r="F158" s="28" t="s">
        <v>3</v>
      </c>
      <c r="G158" s="29" t="s">
        <v>12</v>
      </c>
      <c r="H158" s="30" t="s">
        <v>24</v>
      </c>
      <c r="I158" s="160"/>
      <c r="J158" s="160"/>
      <c r="K158" s="119"/>
      <c r="L158" s="38" t="s">
        <v>7</v>
      </c>
      <c r="M158" s="39"/>
      <c r="N158" s="84"/>
      <c r="O158" s="21"/>
      <c r="P158" s="29" t="s">
        <v>53</v>
      </c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</row>
    <row r="159" spans="1:32" s="1" customFormat="1" x14ac:dyDescent="0.35">
      <c r="A159" s="54">
        <v>45084</v>
      </c>
      <c r="B159" s="46" t="s">
        <v>29</v>
      </c>
      <c r="C159" s="6"/>
      <c r="D159" s="27" t="s">
        <v>24</v>
      </c>
      <c r="E159" s="27" t="s">
        <v>50</v>
      </c>
      <c r="F159" s="28" t="s">
        <v>3</v>
      </c>
      <c r="G159" s="29" t="s">
        <v>12</v>
      </c>
      <c r="H159" s="30" t="s">
        <v>25</v>
      </c>
      <c r="I159" s="160"/>
      <c r="J159" s="160"/>
      <c r="K159" s="119"/>
      <c r="L159" s="38" t="s">
        <v>37</v>
      </c>
      <c r="M159" s="39" t="s">
        <v>7</v>
      </c>
      <c r="N159" s="84" t="s">
        <v>7</v>
      </c>
      <c r="O159" s="21"/>
      <c r="P159" s="29" t="s">
        <v>53</v>
      </c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</row>
    <row r="160" spans="1:32" s="1" customFormat="1" x14ac:dyDescent="0.35">
      <c r="A160" s="54">
        <v>45085</v>
      </c>
      <c r="B160" s="46" t="s">
        <v>44</v>
      </c>
      <c r="C160" s="6"/>
      <c r="D160" s="27" t="s">
        <v>24</v>
      </c>
      <c r="E160" s="27" t="s">
        <v>50</v>
      </c>
      <c r="F160" s="28" t="s">
        <v>26</v>
      </c>
      <c r="G160" s="29" t="s">
        <v>26</v>
      </c>
      <c r="H160" s="30" t="s">
        <v>12</v>
      </c>
      <c r="I160" s="160"/>
      <c r="J160" s="160"/>
      <c r="K160" s="119"/>
      <c r="L160" s="38" t="s">
        <v>37</v>
      </c>
      <c r="M160" s="39" t="s">
        <v>6</v>
      </c>
      <c r="N160" s="84" t="s">
        <v>6</v>
      </c>
      <c r="O160" s="21"/>
      <c r="P160" s="29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</row>
    <row r="161" spans="1:32" s="1" customFormat="1" x14ac:dyDescent="0.35">
      <c r="A161" s="54">
        <v>45086</v>
      </c>
      <c r="B161" s="46" t="s">
        <v>31</v>
      </c>
      <c r="C161" s="6"/>
      <c r="D161" s="27" t="s">
        <v>25</v>
      </c>
      <c r="E161" s="27" t="s">
        <v>50</v>
      </c>
      <c r="F161" s="28" t="s">
        <v>12</v>
      </c>
      <c r="G161" s="29" t="s">
        <v>24</v>
      </c>
      <c r="H161" s="30" t="s">
        <v>26</v>
      </c>
      <c r="I161" s="160"/>
      <c r="J161" s="160"/>
      <c r="K161" s="119"/>
      <c r="L161" s="38" t="s">
        <v>6</v>
      </c>
      <c r="M161" s="39" t="s">
        <v>5</v>
      </c>
      <c r="N161" s="84"/>
      <c r="O161" s="21"/>
      <c r="P161" s="29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</row>
    <row r="162" spans="1:32" s="1" customFormat="1" x14ac:dyDescent="0.35">
      <c r="A162" s="54">
        <v>45087</v>
      </c>
      <c r="B162" s="46" t="s">
        <v>33</v>
      </c>
      <c r="C162" s="6"/>
      <c r="D162" s="27"/>
      <c r="E162" s="27" t="s">
        <v>50</v>
      </c>
      <c r="F162" s="28"/>
      <c r="G162" s="29" t="s">
        <v>24</v>
      </c>
      <c r="H162" s="30"/>
      <c r="I162" s="160"/>
      <c r="J162" s="160"/>
      <c r="K162" s="119"/>
      <c r="L162" s="38" t="s">
        <v>6</v>
      </c>
      <c r="M162" s="39"/>
      <c r="N162" s="84" t="s">
        <v>34</v>
      </c>
      <c r="O162" s="21"/>
      <c r="P162" s="29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</row>
    <row r="163" spans="1:32" s="1" customFormat="1" ht="15" thickBot="1" x14ac:dyDescent="0.4">
      <c r="A163" s="55">
        <v>45088</v>
      </c>
      <c r="B163" s="47" t="s">
        <v>35</v>
      </c>
      <c r="C163" s="7"/>
      <c r="D163" s="31"/>
      <c r="E163" s="31" t="s">
        <v>50</v>
      </c>
      <c r="F163" s="32"/>
      <c r="G163" s="33" t="s">
        <v>24</v>
      </c>
      <c r="H163" s="34"/>
      <c r="I163" s="161"/>
      <c r="J163" s="161"/>
      <c r="K163" s="120"/>
      <c r="L163" s="40" t="s">
        <v>6</v>
      </c>
      <c r="M163" s="41"/>
      <c r="N163" s="85" t="s">
        <v>34</v>
      </c>
      <c r="O163" s="21"/>
      <c r="P163" s="33"/>
      <c r="Q163" s="136"/>
      <c r="R163" s="136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6"/>
      <c r="AF163" s="136"/>
    </row>
    <row r="164" spans="1:32" s="1" customFormat="1" x14ac:dyDescent="0.35">
      <c r="A164" s="175">
        <v>45089</v>
      </c>
      <c r="B164" s="48" t="s">
        <v>15</v>
      </c>
      <c r="C164" s="8"/>
      <c r="D164" s="23" t="s">
        <v>26</v>
      </c>
      <c r="E164" s="23" t="s">
        <v>18</v>
      </c>
      <c r="F164" s="24" t="s">
        <v>12</v>
      </c>
      <c r="G164" s="25" t="s">
        <v>32</v>
      </c>
      <c r="H164" s="26" t="s">
        <v>24</v>
      </c>
      <c r="I164" s="159"/>
      <c r="J164" s="159"/>
      <c r="K164" s="122">
        <v>1</v>
      </c>
      <c r="L164" s="36" t="s">
        <v>7</v>
      </c>
      <c r="M164" s="37" t="s">
        <v>5</v>
      </c>
      <c r="N164" s="83"/>
      <c r="O164" s="21"/>
      <c r="P164" s="25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</row>
    <row r="165" spans="1:32" s="1" customFormat="1" x14ac:dyDescent="0.35">
      <c r="A165" s="54">
        <v>45090</v>
      </c>
      <c r="B165" s="49" t="s">
        <v>41</v>
      </c>
      <c r="C165" s="6"/>
      <c r="D165" s="23" t="s">
        <v>12</v>
      </c>
      <c r="E165" s="23" t="s">
        <v>18</v>
      </c>
      <c r="F165" s="28" t="s">
        <v>25</v>
      </c>
      <c r="G165" s="29" t="s">
        <v>32</v>
      </c>
      <c r="H165" s="30" t="s">
        <v>24</v>
      </c>
      <c r="I165" s="160"/>
      <c r="J165" s="160"/>
      <c r="K165" s="123"/>
      <c r="L165" s="38" t="s">
        <v>7</v>
      </c>
      <c r="M165" s="39" t="s">
        <v>20</v>
      </c>
      <c r="N165" s="84"/>
      <c r="O165" s="21"/>
      <c r="P165" s="2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</row>
    <row r="166" spans="1:32" s="1" customFormat="1" x14ac:dyDescent="0.35">
      <c r="A166" s="54">
        <v>45091</v>
      </c>
      <c r="B166" s="49" t="s">
        <v>29</v>
      </c>
      <c r="C166" s="6"/>
      <c r="D166" s="27" t="s">
        <v>24</v>
      </c>
      <c r="E166" s="27" t="s">
        <v>18</v>
      </c>
      <c r="F166" s="28" t="s">
        <v>12</v>
      </c>
      <c r="G166" s="29" t="s">
        <v>32</v>
      </c>
      <c r="H166" s="30" t="s">
        <v>25</v>
      </c>
      <c r="I166" s="160"/>
      <c r="J166" s="160"/>
      <c r="K166" s="123"/>
      <c r="L166" s="38" t="s">
        <v>20</v>
      </c>
      <c r="M166" s="39" t="s">
        <v>5</v>
      </c>
      <c r="N166" s="84" t="s">
        <v>5</v>
      </c>
      <c r="O166" s="21"/>
      <c r="P166" s="29" t="s">
        <v>60</v>
      </c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</row>
    <row r="167" spans="1:32" s="1" customFormat="1" x14ac:dyDescent="0.35">
      <c r="A167" s="54">
        <v>45092</v>
      </c>
      <c r="B167" s="50" t="s">
        <v>44</v>
      </c>
      <c r="C167" s="6"/>
      <c r="D167" s="27" t="s">
        <v>24</v>
      </c>
      <c r="E167" s="27" t="s">
        <v>18</v>
      </c>
      <c r="F167" s="28" t="s">
        <v>26</v>
      </c>
      <c r="G167" s="29" t="s">
        <v>26</v>
      </c>
      <c r="H167" s="30" t="s">
        <v>12</v>
      </c>
      <c r="I167" s="160"/>
      <c r="J167" s="160"/>
      <c r="K167" s="123"/>
      <c r="L167" s="38" t="s">
        <v>20</v>
      </c>
      <c r="M167" s="39" t="s">
        <v>7</v>
      </c>
      <c r="N167" s="84" t="s">
        <v>7</v>
      </c>
      <c r="O167" s="21"/>
      <c r="P167" s="29" t="s">
        <v>60</v>
      </c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</row>
    <row r="168" spans="1:32" s="1" customFormat="1" x14ac:dyDescent="0.35">
      <c r="A168" s="54">
        <v>45093</v>
      </c>
      <c r="B168" s="49" t="s">
        <v>31</v>
      </c>
      <c r="C168" s="6"/>
      <c r="D168" s="27" t="s">
        <v>25</v>
      </c>
      <c r="E168" s="27" t="s">
        <v>18</v>
      </c>
      <c r="F168" s="28" t="s">
        <v>24</v>
      </c>
      <c r="G168" s="29" t="s">
        <v>12</v>
      </c>
      <c r="H168" s="30" t="s">
        <v>26</v>
      </c>
      <c r="I168" s="160"/>
      <c r="J168" s="160"/>
      <c r="K168" s="123"/>
      <c r="L168" s="38" t="s">
        <v>5</v>
      </c>
      <c r="M168" s="39" t="s">
        <v>6</v>
      </c>
      <c r="N168" s="84"/>
      <c r="O168" s="21"/>
      <c r="P168" s="2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</row>
    <row r="169" spans="1:32" s="1" customFormat="1" x14ac:dyDescent="0.35">
      <c r="A169" s="54">
        <v>45094</v>
      </c>
      <c r="B169" s="49" t="s">
        <v>33</v>
      </c>
      <c r="C169" s="6"/>
      <c r="D169" s="27"/>
      <c r="E169" s="27" t="s">
        <v>18</v>
      </c>
      <c r="F169" s="28" t="s">
        <v>24</v>
      </c>
      <c r="G169" s="29"/>
      <c r="H169" s="30"/>
      <c r="I169" s="160"/>
      <c r="J169" s="160"/>
      <c r="K169" s="123"/>
      <c r="L169" s="38" t="s">
        <v>5</v>
      </c>
      <c r="M169" s="39"/>
      <c r="N169" s="84"/>
      <c r="O169" s="21"/>
      <c r="P169" s="2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</row>
    <row r="170" spans="1:32" s="1" customFormat="1" ht="15" thickBot="1" x14ac:dyDescent="0.4">
      <c r="A170" s="55">
        <v>45095</v>
      </c>
      <c r="B170" s="51" t="s">
        <v>35</v>
      </c>
      <c r="C170" s="7"/>
      <c r="D170" s="31"/>
      <c r="E170" s="65" t="s">
        <v>18</v>
      </c>
      <c r="F170" s="32" t="s">
        <v>24</v>
      </c>
      <c r="G170" s="33"/>
      <c r="H170" s="34"/>
      <c r="I170" s="161"/>
      <c r="J170" s="161"/>
      <c r="K170" s="124"/>
      <c r="L170" s="40" t="s">
        <v>5</v>
      </c>
      <c r="M170" s="41"/>
      <c r="N170" s="85"/>
      <c r="O170" s="21"/>
      <c r="P170" s="33"/>
      <c r="Q170" s="139"/>
      <c r="R170" s="139"/>
      <c r="S170" s="140"/>
      <c r="T170" s="140"/>
      <c r="U170" s="140"/>
      <c r="V170" s="140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</row>
    <row r="171" spans="1:32" s="1" customFormat="1" ht="15" thickBot="1" x14ac:dyDescent="0.4">
      <c r="A171" s="175">
        <v>45096</v>
      </c>
      <c r="B171" s="48" t="s">
        <v>15</v>
      </c>
      <c r="C171" s="8"/>
      <c r="D171" s="27" t="s">
        <v>32</v>
      </c>
      <c r="E171" s="23" t="s">
        <v>51</v>
      </c>
      <c r="F171" s="24" t="s">
        <v>25</v>
      </c>
      <c r="G171" s="25" t="s">
        <v>12</v>
      </c>
      <c r="H171" s="26" t="s">
        <v>24</v>
      </c>
      <c r="I171" s="159"/>
      <c r="J171" s="159"/>
      <c r="K171" s="122">
        <v>2</v>
      </c>
      <c r="L171" s="36" t="s">
        <v>7</v>
      </c>
      <c r="M171" s="37" t="s">
        <v>6</v>
      </c>
      <c r="N171" s="83"/>
      <c r="O171" s="21"/>
      <c r="P171" s="25"/>
      <c r="Q171" s="139"/>
      <c r="R171" s="139"/>
      <c r="S171" s="242" t="s">
        <v>81</v>
      </c>
      <c r="T171" s="243"/>
      <c r="U171" s="243"/>
      <c r="V171" s="244"/>
      <c r="W171" s="140"/>
      <c r="X171" s="140"/>
      <c r="Y171" s="140"/>
      <c r="Z171" s="139"/>
      <c r="AA171" s="139"/>
      <c r="AB171" s="139"/>
      <c r="AC171" s="139"/>
      <c r="AD171" s="139"/>
      <c r="AE171" s="139"/>
      <c r="AF171" s="139"/>
    </row>
    <row r="172" spans="1:32" s="1" customFormat="1" ht="15" thickBot="1" x14ac:dyDescent="0.4">
      <c r="A172" s="54">
        <v>45097</v>
      </c>
      <c r="B172" s="49" t="s">
        <v>41</v>
      </c>
      <c r="C172" s="6"/>
      <c r="D172" s="27" t="s">
        <v>32</v>
      </c>
      <c r="E172" s="23" t="s">
        <v>51</v>
      </c>
      <c r="F172" s="28" t="s">
        <v>24</v>
      </c>
      <c r="G172" s="29" t="s">
        <v>26</v>
      </c>
      <c r="H172" s="30" t="s">
        <v>12</v>
      </c>
      <c r="I172" s="160"/>
      <c r="J172" s="160"/>
      <c r="K172" s="123"/>
      <c r="L172" s="38" t="s">
        <v>5</v>
      </c>
      <c r="M172" s="39" t="s">
        <v>7</v>
      </c>
      <c r="N172" s="84"/>
      <c r="O172" s="21"/>
      <c r="P172" s="29"/>
      <c r="Q172" s="139"/>
      <c r="R172" s="139"/>
      <c r="S172" s="245" t="s">
        <v>27</v>
      </c>
      <c r="T172" s="246"/>
      <c r="U172" s="78" t="s">
        <v>5</v>
      </c>
      <c r="V172" s="78" t="s">
        <v>6</v>
      </c>
      <c r="W172" s="133" t="s">
        <v>7</v>
      </c>
      <c r="X172" s="135" t="s">
        <v>28</v>
      </c>
      <c r="Y172" s="133" t="s">
        <v>28</v>
      </c>
      <c r="Z172" s="139"/>
      <c r="AA172" s="139"/>
      <c r="AB172" s="139"/>
      <c r="AC172" s="139"/>
      <c r="AD172" s="139"/>
      <c r="AE172" s="139"/>
      <c r="AF172" s="139"/>
    </row>
    <row r="173" spans="1:32" s="1" customFormat="1" x14ac:dyDescent="0.35">
      <c r="A173" s="54">
        <v>45098</v>
      </c>
      <c r="B173" s="49" t="s">
        <v>29</v>
      </c>
      <c r="C173" s="6"/>
      <c r="D173" s="27" t="s">
        <v>32</v>
      </c>
      <c r="E173" s="27" t="s">
        <v>51</v>
      </c>
      <c r="F173" s="28" t="s">
        <v>12</v>
      </c>
      <c r="G173" s="29" t="s">
        <v>24</v>
      </c>
      <c r="H173" s="30" t="s">
        <v>26</v>
      </c>
      <c r="I173" s="160"/>
      <c r="J173" s="160"/>
      <c r="K173" s="123"/>
      <c r="L173" s="38" t="s">
        <v>6</v>
      </c>
      <c r="M173" s="39" t="s">
        <v>5</v>
      </c>
      <c r="N173" s="84"/>
      <c r="O173" s="21"/>
      <c r="P173" s="29"/>
      <c r="Q173" s="139"/>
      <c r="R173" s="139"/>
      <c r="S173" s="247" t="s">
        <v>12</v>
      </c>
      <c r="T173" s="248"/>
      <c r="U173" s="81">
        <f>COUNTIF(F164:F191,"Support")</f>
        <v>4</v>
      </c>
      <c r="V173" s="81">
        <f>COUNTIF(G164:G191,"Support")</f>
        <v>7</v>
      </c>
      <c r="W173" s="81">
        <f>COUNTIF(H164:H191,"Support")</f>
        <v>5</v>
      </c>
      <c r="X173" s="81">
        <f>COUNTIF(I164:I191,"Support")</f>
        <v>0</v>
      </c>
      <c r="Y173" s="81">
        <f>COUNTIF(J164:J191,"Support")</f>
        <v>0</v>
      </c>
      <c r="Z173" s="139"/>
      <c r="AA173" s="139"/>
      <c r="AB173" s="139"/>
      <c r="AC173" s="139"/>
      <c r="AD173" s="139"/>
      <c r="AE173" s="139"/>
      <c r="AF173" s="139"/>
    </row>
    <row r="174" spans="1:32" s="1" customFormat="1" x14ac:dyDescent="0.35">
      <c r="A174" s="54">
        <v>45099</v>
      </c>
      <c r="B174" s="49" t="s">
        <v>44</v>
      </c>
      <c r="C174" s="6"/>
      <c r="D174" s="27" t="s">
        <v>32</v>
      </c>
      <c r="E174" s="27" t="s">
        <v>51</v>
      </c>
      <c r="F174" s="28" t="s">
        <v>26</v>
      </c>
      <c r="G174" s="29" t="s">
        <v>24</v>
      </c>
      <c r="H174" s="30" t="s">
        <v>12</v>
      </c>
      <c r="I174" s="160"/>
      <c r="J174" s="160"/>
      <c r="K174" s="123"/>
      <c r="L174" s="38" t="s">
        <v>6</v>
      </c>
      <c r="M174" s="39" t="s">
        <v>7</v>
      </c>
      <c r="N174" s="84"/>
      <c r="O174" s="21"/>
      <c r="P174" s="29"/>
      <c r="Q174" s="139"/>
      <c r="R174" s="139"/>
      <c r="S174" s="234" t="s">
        <v>25</v>
      </c>
      <c r="T174" s="235"/>
      <c r="U174" s="82">
        <f>COUNTIF(F164:F191,"CST")</f>
        <v>2</v>
      </c>
      <c r="V174" s="82">
        <f>COUNTIF(G164:G191,"CST")</f>
        <v>3</v>
      </c>
      <c r="W174" s="82">
        <f>COUNTIF(H164:H191,"CST")</f>
        <v>3</v>
      </c>
      <c r="X174" s="82">
        <f>COUNTIF(I164:J191,"CST")</f>
        <v>0</v>
      </c>
      <c r="Y174" s="82">
        <f>COUNTIF(J164:K191,"CST")</f>
        <v>0</v>
      </c>
      <c r="Z174" s="139"/>
      <c r="AA174" s="139"/>
      <c r="AB174" s="139"/>
      <c r="AC174" s="139"/>
      <c r="AD174" s="139"/>
      <c r="AE174" s="139"/>
      <c r="AF174" s="139"/>
    </row>
    <row r="175" spans="1:32" s="1" customFormat="1" x14ac:dyDescent="0.35">
      <c r="A175" s="54">
        <v>45100</v>
      </c>
      <c r="B175" s="49" t="s">
        <v>31</v>
      </c>
      <c r="C175" s="6"/>
      <c r="D175" s="27" t="s">
        <v>32</v>
      </c>
      <c r="E175" s="27" t="s">
        <v>51</v>
      </c>
      <c r="F175" s="28" t="s">
        <v>32</v>
      </c>
      <c r="G175" s="29" t="s">
        <v>12</v>
      </c>
      <c r="H175" s="30" t="s">
        <v>24</v>
      </c>
      <c r="I175" s="160"/>
      <c r="J175" s="160"/>
      <c r="K175" s="123"/>
      <c r="L175" s="38" t="s">
        <v>7</v>
      </c>
      <c r="M175" s="39" t="s">
        <v>6</v>
      </c>
      <c r="N175" s="84"/>
      <c r="O175" s="21"/>
      <c r="P175" s="29" t="s">
        <v>60</v>
      </c>
      <c r="Q175" s="139"/>
      <c r="R175" s="139"/>
      <c r="S175" s="234" t="s">
        <v>19</v>
      </c>
      <c r="T175" s="235"/>
      <c r="U175" s="82">
        <f>COUNTIF(F164:F191,"PH")</f>
        <v>0</v>
      </c>
      <c r="V175" s="82">
        <f>COUNTIF(G164:G191,"PH")</f>
        <v>0</v>
      </c>
      <c r="W175" s="82">
        <f>COUNTIF(H164:H191,"PH")</f>
        <v>0</v>
      </c>
      <c r="X175" s="82">
        <f>COUNTIF(I164:I191,"PH")</f>
        <v>0</v>
      </c>
      <c r="Y175" s="82">
        <f>COUNTIF(J164:J191,"PH")</f>
        <v>0</v>
      </c>
      <c r="Z175" s="139"/>
      <c r="AA175" s="139"/>
      <c r="AB175" s="139"/>
      <c r="AC175" s="139"/>
      <c r="AD175" s="139"/>
      <c r="AE175" s="139"/>
      <c r="AF175" s="139"/>
    </row>
    <row r="176" spans="1:32" s="1" customFormat="1" ht="15" thickBot="1" x14ac:dyDescent="0.4">
      <c r="A176" s="54">
        <v>45101</v>
      </c>
      <c r="B176" s="49" t="s">
        <v>33</v>
      </c>
      <c r="C176" s="9" t="s">
        <v>23</v>
      </c>
      <c r="D176" s="27"/>
      <c r="E176" s="27" t="s">
        <v>51</v>
      </c>
      <c r="F176" s="28"/>
      <c r="G176" s="29"/>
      <c r="H176" s="30" t="s">
        <v>24</v>
      </c>
      <c r="I176" s="160"/>
      <c r="J176" s="160"/>
      <c r="K176" s="123"/>
      <c r="L176" s="38" t="s">
        <v>7</v>
      </c>
      <c r="M176" s="39"/>
      <c r="N176" s="84" t="s">
        <v>59</v>
      </c>
      <c r="O176" s="21"/>
      <c r="P176" s="29"/>
      <c r="Q176" s="139"/>
      <c r="R176" s="139"/>
      <c r="S176" s="234" t="s">
        <v>3</v>
      </c>
      <c r="T176" s="235"/>
      <c r="U176" s="82">
        <f>COUNTIF(F164:F191,"QCH")</f>
        <v>2</v>
      </c>
      <c r="V176" s="82">
        <f>COUNTIF(G164:G191,"QCH")</f>
        <v>0</v>
      </c>
      <c r="W176" s="82">
        <f>COUNTIF(H164:H191,"QCH")</f>
        <v>0</v>
      </c>
      <c r="X176" s="82">
        <f>COUNTIF(I164:I191,"QCH")</f>
        <v>0</v>
      </c>
      <c r="Y176" s="82">
        <f>COUNTIF(J164:J191,"QCH")</f>
        <v>0</v>
      </c>
      <c r="Z176" s="140"/>
      <c r="AA176" s="140"/>
      <c r="AB176" s="140"/>
      <c r="AC176" s="140"/>
      <c r="AD176" s="140"/>
      <c r="AE176" s="139"/>
      <c r="AF176" s="139"/>
    </row>
    <row r="177" spans="1:32" s="1" customFormat="1" ht="15" thickBot="1" x14ac:dyDescent="0.4">
      <c r="A177" s="55">
        <v>45102</v>
      </c>
      <c r="B177" s="51" t="s">
        <v>35</v>
      </c>
      <c r="C177" s="14" t="s">
        <v>23</v>
      </c>
      <c r="D177" s="31"/>
      <c r="E177" s="65" t="s">
        <v>51</v>
      </c>
      <c r="F177" s="32"/>
      <c r="G177" s="33"/>
      <c r="H177" s="34" t="s">
        <v>24</v>
      </c>
      <c r="I177" s="161"/>
      <c r="J177" s="161"/>
      <c r="K177" s="124"/>
      <c r="L177" s="40" t="s">
        <v>7</v>
      </c>
      <c r="M177" s="41"/>
      <c r="N177" s="85" t="s">
        <v>59</v>
      </c>
      <c r="O177" s="21"/>
      <c r="P177" s="33"/>
      <c r="Q177" s="139"/>
      <c r="R177" s="139"/>
      <c r="S177" s="234" t="s">
        <v>17</v>
      </c>
      <c r="T177" s="235"/>
      <c r="U177" s="82">
        <f>COUNTIF(F164:F191,"PH 1st")</f>
        <v>0</v>
      </c>
      <c r="V177" s="82">
        <f>COUNTIF(G164:G191,"PH 1st")</f>
        <v>0</v>
      </c>
      <c r="W177" s="82">
        <f>COUNTIF(H164:H191,"PH 1st")</f>
        <v>0</v>
      </c>
      <c r="X177" s="82">
        <f>COUNTIF(I164:I191,"PH 1st")</f>
        <v>0</v>
      </c>
      <c r="Y177" s="82">
        <f>COUNTIF(J164:J191,"PH 1st")</f>
        <v>0</v>
      </c>
      <c r="Z177" s="132"/>
      <c r="AA177" s="133" t="s">
        <v>36</v>
      </c>
      <c r="AB177" s="133" t="s">
        <v>20</v>
      </c>
      <c r="AC177" s="133" t="s">
        <v>37</v>
      </c>
      <c r="AD177" s="133" t="s">
        <v>38</v>
      </c>
      <c r="AE177" s="139"/>
      <c r="AF177" s="139"/>
    </row>
    <row r="178" spans="1:32" s="1" customFormat="1" ht="15" thickBot="1" x14ac:dyDescent="0.4">
      <c r="A178" s="175">
        <v>45103</v>
      </c>
      <c r="B178" s="45" t="s">
        <v>15</v>
      </c>
      <c r="C178" s="11" t="s">
        <v>23</v>
      </c>
      <c r="D178" s="23" t="s">
        <v>24</v>
      </c>
      <c r="E178" s="23" t="s">
        <v>39</v>
      </c>
      <c r="F178" s="24" t="s">
        <v>32</v>
      </c>
      <c r="G178" s="25" t="s">
        <v>12</v>
      </c>
      <c r="H178" s="26" t="s">
        <v>25</v>
      </c>
      <c r="I178" s="159"/>
      <c r="J178" s="159"/>
      <c r="K178" s="118">
        <v>3</v>
      </c>
      <c r="L178" s="36" t="s">
        <v>36</v>
      </c>
      <c r="M178" s="37" t="s">
        <v>6</v>
      </c>
      <c r="N178" s="83" t="s">
        <v>6</v>
      </c>
      <c r="O178" s="21"/>
      <c r="P178" s="25"/>
      <c r="Q178" s="139"/>
      <c r="R178" s="139"/>
      <c r="S178" s="236" t="s">
        <v>40</v>
      </c>
      <c r="T178" s="237"/>
      <c r="U178" s="100">
        <f>COUNTIFS(L164:L167,"Lister")+COUNTIFS(L171:L174,"Lister")+COUNTIFS(L178:L181,"Lister")+COUNTIFS(L185:L188,"Lister")</f>
        <v>1</v>
      </c>
      <c r="V178" s="100">
        <f>+COUNTIFS(L164:L167,"Prager")+COUNTIFS(L171:L174,"Prager")+COUNTIFS(L178:L181,"Prager")+COUNTIFS(L185:L188,"Prager")</f>
        <v>2</v>
      </c>
      <c r="W178" s="100">
        <f>COUNTIFS(L164:L167,"Stanley")+COUNTIFS(L171:L174,"Stanley")+COUNTIFS(L178:L181,"Stanley")+COUNTIFS(L185:L188,"Stanley")</f>
        <v>7</v>
      </c>
      <c r="X178" s="100"/>
      <c r="Y178" s="100"/>
      <c r="Z178" s="104"/>
      <c r="AA178" s="106">
        <f>COUNTIFS(L164:L167,"O'Donoghue")+COUNTIFS(L171:L174,"O'Donoghue")+COUNTIFS(L178:L181,"O'Donoghue")+COUNTIFS(L185:L188,"O'Donoghue")</f>
        <v>2</v>
      </c>
      <c r="AB178" s="106">
        <f>COUNTIFS(L164:L167,"Marment")+COUNTIFS(L171:L174,"Marment")+COUNTIFS(L178:L181,"Marment")+COUNTIFS(L185:L188,"Marment")</f>
        <v>2</v>
      </c>
      <c r="AC178" s="106">
        <f>COUNTIFS(L164:L167,"Nagaraj")+COUNTIFS(L171:L174,"Nagaraj")+COUNTIFS(L178:L181,"Nagaraj")+COUNTIFS(L185:L188,"Nagaraj")</f>
        <v>2</v>
      </c>
      <c r="AD178" s="106">
        <f>COUNTIFS(L164:L167,"Garrett")+COUNTIFS(L171:L174,"Garrett")+COUNTIFS(L178:L181,"Garrett")+COUNTIFS(L185:L188,"Garrett")</f>
        <v>0</v>
      </c>
      <c r="AE178" s="139"/>
      <c r="AF178" s="139"/>
    </row>
    <row r="179" spans="1:32" s="1" customFormat="1" ht="15" thickBot="1" x14ac:dyDescent="0.4">
      <c r="A179" s="54">
        <v>45104</v>
      </c>
      <c r="B179" s="46" t="s">
        <v>41</v>
      </c>
      <c r="C179" s="9" t="s">
        <v>23</v>
      </c>
      <c r="D179" s="27" t="s">
        <v>24</v>
      </c>
      <c r="E179" s="27" t="s">
        <v>39</v>
      </c>
      <c r="F179" s="28" t="s">
        <v>32</v>
      </c>
      <c r="G179" s="29" t="s">
        <v>12</v>
      </c>
      <c r="H179" s="30" t="s">
        <v>26</v>
      </c>
      <c r="I179" s="160"/>
      <c r="J179" s="160"/>
      <c r="K179" s="119"/>
      <c r="L179" s="38" t="s">
        <v>36</v>
      </c>
      <c r="M179" s="39" t="s">
        <v>6</v>
      </c>
      <c r="N179" s="84" t="s">
        <v>6</v>
      </c>
      <c r="O179" s="21"/>
      <c r="P179" s="29"/>
      <c r="Q179" s="139"/>
      <c r="R179" s="139"/>
      <c r="S179" s="236" t="s">
        <v>42</v>
      </c>
      <c r="T179" s="237"/>
      <c r="U179" s="100">
        <f>COUNTIFS(L168:L170,"Lister")+COUNTIFS(L175:L177,"Lister")+COUNTIFS(L182:L184,"Lister")+COUNTIFS(L189:L191,"Lister")</f>
        <v>6</v>
      </c>
      <c r="V179" s="100">
        <f>+COUNTIFS(L175:L177,"Prager")+COUNTIFS(L168:L170,"Prager")+COUNTIFS(L182:L184,"Prager")+COUNTIFS(L189:L191,"Prager")</f>
        <v>3</v>
      </c>
      <c r="W179" s="100">
        <f>COUNTIFS(L168:L170,"Stanley")+COUNTIFS(L175:L177,"Stanley")+COUNTIFS(L182:L184,"Stanley")+COUNTIFS(L189:L191,"Stanley")</f>
        <v>3</v>
      </c>
      <c r="X179" s="100"/>
      <c r="Y179" s="100"/>
      <c r="Z179" s="104"/>
      <c r="AA179" s="100">
        <f>COUNTIFS(L168:L170,"O'Donoghue")+COUNTIFS(L175:L177,"O'Donoghue")+COUNTIFS(L182:L184,"O'Donoghue")+COUNTIFS(L189:L191,"O'Donoghue")</f>
        <v>0</v>
      </c>
      <c r="AB179" s="100">
        <f>COUNTIFS(L168:L170,"Marment")+COUNTIFS(L175:L177,"Marment")+COUNTIFS(L182:L184,"Marment")+COUNTIFS(L189:L191,"Marment")</f>
        <v>0</v>
      </c>
      <c r="AC179" s="100">
        <f>COUNTIFS(L168:L170,"Nagaraj")+COUNTIFS(L175:L177,"Nagaraj")+COUNTIFS(L182:L184,"Nagaraj")+COUNTIFS(L189:L191,"Nagaraj")</f>
        <v>0</v>
      </c>
      <c r="AD179" s="100">
        <f>COUNTIFS(L168:L170,"Garrett")+COUNTIFS(L175:L177,"Garrett")+COUNTIFS(L182:L184,"Garrett")+COUNTIFS(L189:L191,"Garrett")</f>
        <v>0</v>
      </c>
      <c r="AE179" s="139"/>
      <c r="AF179" s="139"/>
    </row>
    <row r="180" spans="1:32" s="1" customFormat="1" ht="15" thickBot="1" x14ac:dyDescent="0.4">
      <c r="A180" s="54">
        <v>45105</v>
      </c>
      <c r="B180" s="46" t="s">
        <v>29</v>
      </c>
      <c r="C180" s="9" t="s">
        <v>23</v>
      </c>
      <c r="D180" s="27" t="s">
        <v>12</v>
      </c>
      <c r="E180" s="27" t="s">
        <v>39</v>
      </c>
      <c r="F180" s="28" t="s">
        <v>32</v>
      </c>
      <c r="G180" s="29" t="s">
        <v>25</v>
      </c>
      <c r="H180" s="30" t="s">
        <v>24</v>
      </c>
      <c r="I180" s="160"/>
      <c r="J180" s="160"/>
      <c r="K180" s="119"/>
      <c r="L180" s="38" t="s">
        <v>7</v>
      </c>
      <c r="M180" s="39" t="s">
        <v>36</v>
      </c>
      <c r="N180" s="84"/>
      <c r="O180" s="21"/>
      <c r="P180" s="29"/>
      <c r="Q180" s="139"/>
      <c r="R180" s="139"/>
      <c r="S180" s="238" t="s">
        <v>43</v>
      </c>
      <c r="T180" s="239"/>
      <c r="U180" s="101">
        <f>COUNTIFS(N164:N167,"Lister")+COUNTIFS(N171:N174,"Lister")+COUNTIFS(N178:N181,"Lister")+COUNTIFS(N185:N188,"Lister")</f>
        <v>1</v>
      </c>
      <c r="V180" s="101">
        <f>COUNTIFS(N164:N167,"Prager")+COUNTIFS(N171:N174,"Prager")+COUNTIFS(N178:N181,"Prager")+COUNTIFS(N185:N188,"Prager")</f>
        <v>3</v>
      </c>
      <c r="W180" s="101">
        <f>COUNTIFS(N164:N167,"Stanley")+COUNTIFS(N171:N174,"Stanley")+COUNTIFS(N178:N181,"Stanley")+COUNTIFS(N185:N188,"Stanley")</f>
        <v>2</v>
      </c>
      <c r="X180" s="101"/>
      <c r="Y180" s="101"/>
      <c r="Z180" s="104"/>
      <c r="AA180" s="101"/>
      <c r="AB180" s="101"/>
      <c r="AC180" s="101"/>
      <c r="AD180" s="101"/>
      <c r="AE180" s="139"/>
      <c r="AF180" s="139"/>
    </row>
    <row r="181" spans="1:32" s="1" customFormat="1" ht="15" thickBot="1" x14ac:dyDescent="0.4">
      <c r="A181" s="54">
        <v>45106</v>
      </c>
      <c r="B181" s="46" t="s">
        <v>44</v>
      </c>
      <c r="C181" s="9" t="s">
        <v>23</v>
      </c>
      <c r="D181" s="27" t="s">
        <v>12</v>
      </c>
      <c r="E181" s="27" t="s">
        <v>39</v>
      </c>
      <c r="F181" s="28" t="s">
        <v>32</v>
      </c>
      <c r="G181" s="29" t="s">
        <v>26</v>
      </c>
      <c r="H181" s="30" t="s">
        <v>24</v>
      </c>
      <c r="I181" s="160"/>
      <c r="J181" s="160"/>
      <c r="K181" s="119"/>
      <c r="L181" s="38" t="s">
        <v>7</v>
      </c>
      <c r="M181" s="39" t="s">
        <v>36</v>
      </c>
      <c r="N181" s="84"/>
      <c r="O181" s="21"/>
      <c r="P181" s="29"/>
      <c r="Q181" s="139"/>
      <c r="R181" s="139"/>
      <c r="S181" s="238" t="s">
        <v>45</v>
      </c>
      <c r="T181" s="239"/>
      <c r="U181" s="101">
        <f>COUNTIFS(N168:N170,"Lister")+COUNTIFS(N175:N177,"Lister")+COUNTIFS(N182:N184,"Lister")+COUNTIFS(N189:N191,"Lister")</f>
        <v>0</v>
      </c>
      <c r="V181" s="101">
        <f>COUNTIFS(N168:N170,"Prager")+COUNTIFS(N175:N177,"Prager")+COUNTIFS(N182:N184,"Prager")+COUNTIFS(N189:N191,"Prager")</f>
        <v>0</v>
      </c>
      <c r="W181" s="101">
        <f>COUNTIFS(N168:N170,"Stanley")+COUNTIFS(N175:N177,"Stanley")+COUNTIFS(N182:N184,"Stanley")+COUNTIFS(N189:N191,"Stanley")</f>
        <v>0</v>
      </c>
      <c r="X181" s="101"/>
      <c r="Y181" s="101"/>
      <c r="Z181" s="104"/>
      <c r="AA181" s="101"/>
      <c r="AB181" s="101"/>
      <c r="AC181" s="101"/>
      <c r="AD181" s="101"/>
      <c r="AE181" s="139"/>
      <c r="AF181" s="139"/>
    </row>
    <row r="182" spans="1:32" s="1" customFormat="1" ht="15" thickBot="1" x14ac:dyDescent="0.4">
      <c r="A182" s="54">
        <v>45107</v>
      </c>
      <c r="B182" s="46" t="s">
        <v>31</v>
      </c>
      <c r="C182" s="9" t="s">
        <v>23</v>
      </c>
      <c r="D182" s="27" t="s">
        <v>26</v>
      </c>
      <c r="E182" s="27" t="s">
        <v>39</v>
      </c>
      <c r="F182" s="28" t="s">
        <v>26</v>
      </c>
      <c r="G182" s="29" t="s">
        <v>24</v>
      </c>
      <c r="H182" s="30" t="s">
        <v>12</v>
      </c>
      <c r="I182" s="160"/>
      <c r="J182" s="160"/>
      <c r="K182" s="119"/>
      <c r="L182" s="38" t="s">
        <v>6</v>
      </c>
      <c r="M182" s="39" t="s">
        <v>7</v>
      </c>
      <c r="N182" s="84"/>
      <c r="O182" s="21"/>
      <c r="P182" s="29" t="s">
        <v>53</v>
      </c>
      <c r="Q182" s="139"/>
      <c r="R182" s="139"/>
      <c r="S182" s="240" t="s">
        <v>46</v>
      </c>
      <c r="T182" s="241"/>
      <c r="U182" s="102">
        <f>COUNTIFS(N168:N170,"Lister (day)")+COUNTIFS(N175:N177,"Lister (day)")+COUNTIFS(N182:N184,"Lister (day)")+COUNTIFS(N189:N191,"Lister (day)")</f>
        <v>0</v>
      </c>
      <c r="V182" s="102">
        <f>COUNTIFS(N168:N170,"Prager (day)")+COUNTIFS(N175:N177,"Prager (day)")+COUNTIFS(N182:N184,"Prager (day)")+COUNTIFS(N189:N191,"Prager (day)")</f>
        <v>4</v>
      </c>
      <c r="W182" s="102">
        <f>COUNTIFS(N168:N170,"Stanley (day)")+COUNTIFS(N175:N177,"Stanley (day)")+COUNTIFS(N182:N184,"Stanley (day)")+COUNTIFS(N189:N191,"Stanley (day)")</f>
        <v>2</v>
      </c>
      <c r="X182" s="102"/>
      <c r="Y182" s="102"/>
      <c r="Z182" s="104"/>
      <c r="AA182" s="102"/>
      <c r="AB182" s="102"/>
      <c r="AC182" s="102"/>
      <c r="AD182" s="102"/>
      <c r="AE182" s="139"/>
      <c r="AF182" s="139"/>
    </row>
    <row r="183" spans="1:32" s="1" customFormat="1" ht="15" thickBot="1" x14ac:dyDescent="0.4">
      <c r="A183" s="54">
        <v>45108</v>
      </c>
      <c r="B183" s="46" t="s">
        <v>33</v>
      </c>
      <c r="C183" s="9" t="s">
        <v>23</v>
      </c>
      <c r="D183" s="27"/>
      <c r="E183" s="27" t="s">
        <v>39</v>
      </c>
      <c r="F183" s="28"/>
      <c r="G183" s="29" t="s">
        <v>24</v>
      </c>
      <c r="H183" s="30"/>
      <c r="I183" s="160"/>
      <c r="J183" s="160"/>
      <c r="K183" s="119"/>
      <c r="L183" s="38" t="s">
        <v>6</v>
      </c>
      <c r="M183" s="39"/>
      <c r="N183" s="84" t="s">
        <v>34</v>
      </c>
      <c r="O183" s="21"/>
      <c r="P183" s="29" t="s">
        <v>53</v>
      </c>
      <c r="Q183" s="139"/>
      <c r="R183" s="139"/>
      <c r="S183" s="226" t="s">
        <v>47</v>
      </c>
      <c r="T183" s="227"/>
      <c r="U183" s="103">
        <f>SUM(U178:U179)</f>
        <v>7</v>
      </c>
      <c r="V183" s="103">
        <f>SUM(V178:V179)</f>
        <v>5</v>
      </c>
      <c r="W183" s="103">
        <f>SUM(W178:W179)</f>
        <v>10</v>
      </c>
      <c r="X183" s="103">
        <f>SUM(X178:X179)</f>
        <v>0</v>
      </c>
      <c r="Y183" s="103">
        <f>SUM(Y178:Y179)</f>
        <v>0</v>
      </c>
      <c r="Z183" s="105"/>
      <c r="AA183" s="103">
        <f>SUM(AA178:AA179)</f>
        <v>2</v>
      </c>
      <c r="AB183" s="103">
        <f>SUM(AB178:AB179)</f>
        <v>2</v>
      </c>
      <c r="AC183" s="103">
        <f>SUM(AC178:AC179)</f>
        <v>2</v>
      </c>
      <c r="AD183" s="103">
        <f>SUM(AD178:AD179)</f>
        <v>0</v>
      </c>
      <c r="AE183" s="139"/>
      <c r="AF183" s="139"/>
    </row>
    <row r="184" spans="1:32" s="1" customFormat="1" ht="15" thickBot="1" x14ac:dyDescent="0.4">
      <c r="A184" s="55">
        <v>45109</v>
      </c>
      <c r="B184" s="47" t="s">
        <v>35</v>
      </c>
      <c r="C184" s="14" t="s">
        <v>23</v>
      </c>
      <c r="D184" s="31"/>
      <c r="E184" s="31" t="s">
        <v>39</v>
      </c>
      <c r="F184" s="32"/>
      <c r="G184" s="33" t="s">
        <v>24</v>
      </c>
      <c r="H184" s="34"/>
      <c r="I184" s="161"/>
      <c r="J184" s="161"/>
      <c r="K184" s="120"/>
      <c r="L184" s="40" t="s">
        <v>6</v>
      </c>
      <c r="M184" s="41"/>
      <c r="N184" s="85" t="s">
        <v>34</v>
      </c>
      <c r="O184" s="21"/>
      <c r="P184" s="33" t="s">
        <v>53</v>
      </c>
      <c r="Q184" s="139"/>
      <c r="R184" s="139"/>
      <c r="S184" s="222" t="s">
        <v>48</v>
      </c>
      <c r="T184" s="223"/>
      <c r="U184" s="128">
        <f>SUM(U180:U182)</f>
        <v>1</v>
      </c>
      <c r="V184" s="128">
        <f>SUM(V180:V182)</f>
        <v>7</v>
      </c>
      <c r="W184" s="128">
        <f>SUM(W180:W182)</f>
        <v>4</v>
      </c>
      <c r="X184" s="128">
        <f>SUM(X180:X182)</f>
        <v>0</v>
      </c>
      <c r="Y184" s="128">
        <f>SUM(Y180:Y182)</f>
        <v>0</v>
      </c>
      <c r="Z184" s="129"/>
      <c r="AA184" s="128">
        <f>SUM(AA180:AA182)</f>
        <v>0</v>
      </c>
      <c r="AB184" s="128">
        <f>SUM(AB180:AB182)</f>
        <v>0</v>
      </c>
      <c r="AC184" s="128">
        <f>SUM(AC180:AC182)</f>
        <v>0</v>
      </c>
      <c r="AD184" s="128">
        <f>SUM(AD180:AD182)</f>
        <v>0</v>
      </c>
      <c r="AE184" s="139"/>
      <c r="AF184" s="139"/>
    </row>
    <row r="185" spans="1:32" s="1" customFormat="1" x14ac:dyDescent="0.35">
      <c r="A185" s="175">
        <v>45110</v>
      </c>
      <c r="B185" s="45" t="s">
        <v>15</v>
      </c>
      <c r="C185" s="11" t="s">
        <v>23</v>
      </c>
      <c r="D185" s="23" t="s">
        <v>26</v>
      </c>
      <c r="E185" s="23" t="s">
        <v>50</v>
      </c>
      <c r="F185" s="24" t="s">
        <v>12</v>
      </c>
      <c r="G185" s="25" t="s">
        <v>25</v>
      </c>
      <c r="H185" s="26" t="s">
        <v>24</v>
      </c>
      <c r="I185" s="159"/>
      <c r="J185" s="159"/>
      <c r="K185" s="118">
        <v>4</v>
      </c>
      <c r="L185" s="36" t="s">
        <v>7</v>
      </c>
      <c r="M185" s="37" t="s">
        <v>5</v>
      </c>
      <c r="N185" s="83"/>
      <c r="O185" s="21"/>
      <c r="P185" s="25" t="s">
        <v>53</v>
      </c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</row>
    <row r="186" spans="1:32" s="1" customFormat="1" x14ac:dyDescent="0.35">
      <c r="A186" s="54">
        <v>45111</v>
      </c>
      <c r="B186" s="46" t="s">
        <v>41</v>
      </c>
      <c r="C186" s="9" t="s">
        <v>23</v>
      </c>
      <c r="D186" s="27" t="s">
        <v>12</v>
      </c>
      <c r="E186" s="23" t="s">
        <v>50</v>
      </c>
      <c r="F186" s="28" t="s">
        <v>3</v>
      </c>
      <c r="G186" s="29" t="s">
        <v>26</v>
      </c>
      <c r="H186" s="30" t="s">
        <v>24</v>
      </c>
      <c r="I186" s="160"/>
      <c r="J186" s="160"/>
      <c r="K186" s="119"/>
      <c r="L186" s="38" t="s">
        <v>7</v>
      </c>
      <c r="M186" s="39" t="s">
        <v>37</v>
      </c>
      <c r="N186" s="84"/>
      <c r="O186" s="21"/>
      <c r="P186" s="29" t="s">
        <v>55</v>
      </c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</row>
    <row r="187" spans="1:32" s="1" customFormat="1" x14ac:dyDescent="0.35">
      <c r="A187" s="54">
        <v>45112</v>
      </c>
      <c r="B187" s="46" t="s">
        <v>29</v>
      </c>
      <c r="C187" s="9" t="s">
        <v>23</v>
      </c>
      <c r="D187" s="27" t="s">
        <v>24</v>
      </c>
      <c r="E187" s="27" t="s">
        <v>50</v>
      </c>
      <c r="F187" s="28" t="s">
        <v>3</v>
      </c>
      <c r="G187" s="29" t="s">
        <v>12</v>
      </c>
      <c r="H187" s="30" t="s">
        <v>25</v>
      </c>
      <c r="I187" s="160"/>
      <c r="J187" s="160"/>
      <c r="K187" s="119"/>
      <c r="L187" s="38" t="s">
        <v>37</v>
      </c>
      <c r="M187" s="39" t="s">
        <v>6</v>
      </c>
      <c r="N187" s="84" t="s">
        <v>6</v>
      </c>
      <c r="O187" s="21"/>
      <c r="P187" s="29" t="s">
        <v>55</v>
      </c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</row>
    <row r="188" spans="1:32" s="1" customFormat="1" x14ac:dyDescent="0.35">
      <c r="A188" s="54">
        <v>45113</v>
      </c>
      <c r="B188" s="46" t="s">
        <v>44</v>
      </c>
      <c r="C188" s="9" t="s">
        <v>23</v>
      </c>
      <c r="D188" s="27" t="s">
        <v>24</v>
      </c>
      <c r="E188" s="27" t="s">
        <v>50</v>
      </c>
      <c r="F188" s="28" t="s">
        <v>26</v>
      </c>
      <c r="G188" s="29" t="s">
        <v>25</v>
      </c>
      <c r="H188" s="30" t="s">
        <v>12</v>
      </c>
      <c r="I188" s="160"/>
      <c r="J188" s="160"/>
      <c r="K188" s="119"/>
      <c r="L188" s="38" t="s">
        <v>37</v>
      </c>
      <c r="M188" s="39" t="s">
        <v>7</v>
      </c>
      <c r="N188" s="84" t="s">
        <v>7</v>
      </c>
      <c r="O188" s="21"/>
      <c r="P188" s="29" t="s">
        <v>55</v>
      </c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</row>
    <row r="189" spans="1:32" s="1" customFormat="1" x14ac:dyDescent="0.35">
      <c r="A189" s="54">
        <v>45114</v>
      </c>
      <c r="B189" s="46" t="s">
        <v>31</v>
      </c>
      <c r="C189" s="9" t="s">
        <v>23</v>
      </c>
      <c r="D189" s="27" t="s">
        <v>25</v>
      </c>
      <c r="E189" s="27" t="s">
        <v>50</v>
      </c>
      <c r="F189" s="28" t="s">
        <v>24</v>
      </c>
      <c r="G189" s="29" t="s">
        <v>12</v>
      </c>
      <c r="H189" s="30" t="s">
        <v>26</v>
      </c>
      <c r="I189" s="160"/>
      <c r="J189" s="160"/>
      <c r="K189" s="119"/>
      <c r="L189" s="38" t="s">
        <v>5</v>
      </c>
      <c r="M189" s="39" t="s">
        <v>6</v>
      </c>
      <c r="N189" s="84"/>
      <c r="O189" s="21"/>
      <c r="P189" s="2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</row>
    <row r="190" spans="1:32" s="1" customFormat="1" x14ac:dyDescent="0.35">
      <c r="A190" s="54">
        <v>45115</v>
      </c>
      <c r="B190" s="46" t="s">
        <v>33</v>
      </c>
      <c r="C190" s="9" t="s">
        <v>23</v>
      </c>
      <c r="D190" s="27" t="s">
        <v>82</v>
      </c>
      <c r="E190" s="27" t="s">
        <v>50</v>
      </c>
      <c r="F190" s="28" t="s">
        <v>24</v>
      </c>
      <c r="G190" s="29"/>
      <c r="H190" s="30"/>
      <c r="I190" s="160"/>
      <c r="J190" s="160"/>
      <c r="K190" s="119"/>
      <c r="L190" s="38" t="s">
        <v>5</v>
      </c>
      <c r="M190" s="39"/>
      <c r="N190" s="84" t="s">
        <v>59</v>
      </c>
      <c r="O190" s="21"/>
      <c r="P190" s="2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</row>
    <row r="191" spans="1:32" s="1" customFormat="1" ht="15" thickBot="1" x14ac:dyDescent="0.4">
      <c r="A191" s="55">
        <v>45116</v>
      </c>
      <c r="B191" s="47" t="s">
        <v>35</v>
      </c>
      <c r="C191" s="14" t="s">
        <v>23</v>
      </c>
      <c r="D191" s="35" t="s">
        <v>82</v>
      </c>
      <c r="E191" s="65" t="s">
        <v>50</v>
      </c>
      <c r="F191" s="32" t="s">
        <v>24</v>
      </c>
      <c r="G191" s="33"/>
      <c r="H191" s="34"/>
      <c r="I191" s="161"/>
      <c r="J191" s="161"/>
      <c r="K191" s="120"/>
      <c r="L191" s="40" t="s">
        <v>5</v>
      </c>
      <c r="M191" s="41"/>
      <c r="N191" s="85" t="s">
        <v>59</v>
      </c>
      <c r="O191" s="21"/>
      <c r="P191" s="33"/>
      <c r="Q191" s="139"/>
      <c r="R191" s="139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39"/>
      <c r="AF191" s="139"/>
    </row>
    <row r="192" spans="1:32" s="1" customFormat="1" x14ac:dyDescent="0.35">
      <c r="A192" s="175">
        <v>45117</v>
      </c>
      <c r="B192" s="48" t="s">
        <v>15</v>
      </c>
      <c r="C192" s="8"/>
      <c r="D192" s="23" t="s">
        <v>24</v>
      </c>
      <c r="E192" s="23" t="s">
        <v>18</v>
      </c>
      <c r="F192" s="24" t="s">
        <v>25</v>
      </c>
      <c r="G192" s="25" t="s">
        <v>26</v>
      </c>
      <c r="H192" s="26" t="s">
        <v>12</v>
      </c>
      <c r="I192" s="159"/>
      <c r="J192" s="159"/>
      <c r="K192" s="122">
        <v>1</v>
      </c>
      <c r="L192" s="36" t="s">
        <v>20</v>
      </c>
      <c r="M192" s="37" t="s">
        <v>7</v>
      </c>
      <c r="N192" s="83" t="s">
        <v>7</v>
      </c>
      <c r="O192" s="21"/>
      <c r="P192" s="25" t="s">
        <v>60</v>
      </c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  <c r="AF192" s="136"/>
    </row>
    <row r="193" spans="1:32" s="1" customFormat="1" x14ac:dyDescent="0.35">
      <c r="A193" s="54">
        <v>45118</v>
      </c>
      <c r="B193" s="49" t="s">
        <v>41</v>
      </c>
      <c r="C193" s="6"/>
      <c r="D193" s="27" t="s">
        <v>24</v>
      </c>
      <c r="E193" s="23" t="s">
        <v>18</v>
      </c>
      <c r="F193" s="28" t="s">
        <v>25</v>
      </c>
      <c r="G193" s="29" t="s">
        <v>12</v>
      </c>
      <c r="H193" s="30" t="s">
        <v>25</v>
      </c>
      <c r="I193" s="160"/>
      <c r="J193" s="160"/>
      <c r="K193" s="123"/>
      <c r="L193" s="38" t="s">
        <v>20</v>
      </c>
      <c r="M193" s="39" t="s">
        <v>6</v>
      </c>
      <c r="N193" s="84" t="s">
        <v>6</v>
      </c>
      <c r="O193" s="21"/>
      <c r="P193" s="29" t="s">
        <v>60</v>
      </c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  <c r="AF193" s="136"/>
    </row>
    <row r="194" spans="1:32" s="1" customFormat="1" x14ac:dyDescent="0.35">
      <c r="A194" s="54">
        <v>45119</v>
      </c>
      <c r="B194" s="49" t="s">
        <v>29</v>
      </c>
      <c r="C194" s="6"/>
      <c r="D194" s="27" t="s">
        <v>25</v>
      </c>
      <c r="E194" s="27" t="s">
        <v>18</v>
      </c>
      <c r="F194" s="28" t="s">
        <v>25</v>
      </c>
      <c r="G194" s="29" t="s">
        <v>24</v>
      </c>
      <c r="H194" s="30" t="s">
        <v>12</v>
      </c>
      <c r="I194" s="160"/>
      <c r="J194" s="160"/>
      <c r="K194" s="123"/>
      <c r="L194" s="38" t="s">
        <v>6</v>
      </c>
      <c r="M194" s="39" t="s">
        <v>5</v>
      </c>
      <c r="N194" s="84"/>
      <c r="O194" s="21"/>
      <c r="P194" s="29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  <c r="AF194" s="136"/>
    </row>
    <row r="195" spans="1:32" s="1" customFormat="1" x14ac:dyDescent="0.35">
      <c r="A195" s="54">
        <v>45120</v>
      </c>
      <c r="B195" s="50" t="s">
        <v>44</v>
      </c>
      <c r="C195" s="6"/>
      <c r="D195" s="27" t="s">
        <v>12</v>
      </c>
      <c r="E195" s="27" t="s">
        <v>18</v>
      </c>
      <c r="F195" s="28" t="s">
        <v>26</v>
      </c>
      <c r="G195" s="29" t="s">
        <v>24</v>
      </c>
      <c r="H195" s="30" t="s">
        <v>26</v>
      </c>
      <c r="I195" s="160"/>
      <c r="J195" s="160"/>
      <c r="K195" s="123"/>
      <c r="L195" s="38" t="s">
        <v>6</v>
      </c>
      <c r="M195" s="39" t="s">
        <v>20</v>
      </c>
      <c r="N195" s="84"/>
      <c r="O195" s="21"/>
      <c r="P195" s="29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</row>
    <row r="196" spans="1:32" s="1" customFormat="1" x14ac:dyDescent="0.35">
      <c r="A196" s="54">
        <v>45121</v>
      </c>
      <c r="B196" s="49" t="s">
        <v>31</v>
      </c>
      <c r="C196" s="6"/>
      <c r="D196" s="27" t="s">
        <v>26</v>
      </c>
      <c r="E196" s="27" t="s">
        <v>18</v>
      </c>
      <c r="F196" s="28" t="s">
        <v>12</v>
      </c>
      <c r="G196" s="29" t="s">
        <v>25</v>
      </c>
      <c r="H196" s="30" t="s">
        <v>24</v>
      </c>
      <c r="I196" s="160"/>
      <c r="J196" s="160"/>
      <c r="K196" s="123"/>
      <c r="L196" s="38" t="s">
        <v>7</v>
      </c>
      <c r="M196" s="39" t="s">
        <v>5</v>
      </c>
      <c r="N196" s="84"/>
      <c r="O196" s="21"/>
      <c r="P196" s="29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  <c r="AF196" s="136"/>
    </row>
    <row r="197" spans="1:32" s="1" customFormat="1" x14ac:dyDescent="0.35">
      <c r="A197" s="54">
        <v>45122</v>
      </c>
      <c r="B197" s="49" t="s">
        <v>33</v>
      </c>
      <c r="C197" s="6"/>
      <c r="D197" s="27"/>
      <c r="E197" s="27" t="s">
        <v>18</v>
      </c>
      <c r="F197" s="28"/>
      <c r="G197" s="29"/>
      <c r="H197" s="30" t="s">
        <v>24</v>
      </c>
      <c r="I197" s="160"/>
      <c r="J197" s="160"/>
      <c r="K197" s="123"/>
      <c r="L197" s="38" t="s">
        <v>7</v>
      </c>
      <c r="M197" s="39"/>
      <c r="N197" s="84" t="s">
        <v>49</v>
      </c>
      <c r="O197" s="21"/>
      <c r="P197" s="29" t="s">
        <v>60</v>
      </c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</row>
    <row r="198" spans="1:32" s="1" customFormat="1" ht="15" thickBot="1" x14ac:dyDescent="0.4">
      <c r="A198" s="55">
        <v>45123</v>
      </c>
      <c r="B198" s="51" t="s">
        <v>35</v>
      </c>
      <c r="C198" s="7"/>
      <c r="D198" s="31"/>
      <c r="E198" s="65" t="s">
        <v>18</v>
      </c>
      <c r="F198" s="32"/>
      <c r="G198" s="33"/>
      <c r="H198" s="34" t="s">
        <v>24</v>
      </c>
      <c r="I198" s="161"/>
      <c r="J198" s="161"/>
      <c r="K198" s="124"/>
      <c r="L198" s="146" t="s">
        <v>7</v>
      </c>
      <c r="M198" s="41"/>
      <c r="N198" s="85" t="s">
        <v>49</v>
      </c>
      <c r="O198" s="21"/>
      <c r="P198" s="33" t="s">
        <v>60</v>
      </c>
      <c r="Q198" s="136"/>
      <c r="R198" s="136"/>
      <c r="S198" s="137"/>
      <c r="T198" s="137"/>
      <c r="U198" s="137"/>
      <c r="V198" s="137"/>
      <c r="W198" s="136"/>
      <c r="X198" s="136"/>
      <c r="Y198" s="136"/>
      <c r="Z198" s="136"/>
      <c r="AA198" s="136"/>
      <c r="AB198" s="136"/>
      <c r="AC198" s="136"/>
      <c r="AD198" s="136"/>
      <c r="AE198" s="136"/>
      <c r="AF198" s="136"/>
    </row>
    <row r="199" spans="1:32" s="1" customFormat="1" ht="15" thickBot="1" x14ac:dyDescent="0.4">
      <c r="A199" s="175">
        <v>45124</v>
      </c>
      <c r="B199" s="48" t="s">
        <v>15</v>
      </c>
      <c r="C199" s="8"/>
      <c r="D199" s="27" t="s">
        <v>32</v>
      </c>
      <c r="E199" s="23" t="s">
        <v>51</v>
      </c>
      <c r="F199" s="24" t="s">
        <v>12</v>
      </c>
      <c r="G199" s="25" t="s">
        <v>24</v>
      </c>
      <c r="H199" s="26" t="s">
        <v>25</v>
      </c>
      <c r="I199" s="159"/>
      <c r="J199" s="159"/>
      <c r="K199" s="122">
        <v>2</v>
      </c>
      <c r="L199" s="36" t="s">
        <v>6</v>
      </c>
      <c r="M199" s="37" t="s">
        <v>5</v>
      </c>
      <c r="N199" s="83"/>
      <c r="O199" s="21"/>
      <c r="P199" s="25"/>
      <c r="Q199" s="136"/>
      <c r="R199" s="136"/>
      <c r="S199" s="242" t="s">
        <v>83</v>
      </c>
      <c r="T199" s="243"/>
      <c r="U199" s="243"/>
      <c r="V199" s="244"/>
      <c r="W199" s="137"/>
      <c r="X199" s="137"/>
      <c r="Y199" s="137"/>
      <c r="Z199" s="136"/>
      <c r="AA199" s="136"/>
      <c r="AB199" s="136"/>
      <c r="AC199" s="136"/>
      <c r="AD199" s="136"/>
      <c r="AE199" s="136"/>
      <c r="AF199" s="136"/>
    </row>
    <row r="200" spans="1:32" s="1" customFormat="1" ht="15" thickBot="1" x14ac:dyDescent="0.4">
      <c r="A200" s="54">
        <v>45125</v>
      </c>
      <c r="B200" s="49" t="s">
        <v>41</v>
      </c>
      <c r="C200" s="6"/>
      <c r="D200" s="27" t="s">
        <v>32</v>
      </c>
      <c r="E200" s="27" t="s">
        <v>51</v>
      </c>
      <c r="F200" s="28" t="s">
        <v>12</v>
      </c>
      <c r="G200" s="29" t="s">
        <v>24</v>
      </c>
      <c r="H200" s="30" t="s">
        <v>26</v>
      </c>
      <c r="I200" s="160"/>
      <c r="J200" s="160"/>
      <c r="K200" s="123"/>
      <c r="L200" s="38" t="s">
        <v>6</v>
      </c>
      <c r="M200" s="39" t="s">
        <v>5</v>
      </c>
      <c r="N200" s="84"/>
      <c r="O200" s="21"/>
      <c r="P200" s="29"/>
      <c r="Q200" s="136"/>
      <c r="R200" s="136"/>
      <c r="S200" s="245" t="s">
        <v>27</v>
      </c>
      <c r="T200" s="246"/>
      <c r="U200" s="78" t="s">
        <v>5</v>
      </c>
      <c r="V200" s="78" t="s">
        <v>6</v>
      </c>
      <c r="W200" s="133" t="s">
        <v>7</v>
      </c>
      <c r="X200" s="135" t="s">
        <v>8</v>
      </c>
      <c r="Y200" s="133" t="s">
        <v>9</v>
      </c>
      <c r="Z200" s="136"/>
      <c r="AA200" s="136"/>
      <c r="AB200" s="136"/>
      <c r="AC200" s="136"/>
      <c r="AD200" s="136"/>
      <c r="AE200" s="136"/>
      <c r="AF200" s="136"/>
    </row>
    <row r="201" spans="1:32" s="1" customFormat="1" x14ac:dyDescent="0.35">
      <c r="A201" s="54">
        <v>45126</v>
      </c>
      <c r="B201" s="49" t="s">
        <v>29</v>
      </c>
      <c r="C201" s="6"/>
      <c r="D201" s="27" t="s">
        <v>32</v>
      </c>
      <c r="E201" s="27" t="s">
        <v>51</v>
      </c>
      <c r="F201" s="28" t="s">
        <v>12</v>
      </c>
      <c r="G201" s="29" t="s">
        <v>25</v>
      </c>
      <c r="H201" s="30" t="s">
        <v>24</v>
      </c>
      <c r="I201" s="160"/>
      <c r="J201" s="160"/>
      <c r="K201" s="123"/>
      <c r="L201" s="38" t="s">
        <v>7</v>
      </c>
      <c r="M201" s="39" t="s">
        <v>5</v>
      </c>
      <c r="N201" s="84"/>
      <c r="O201" s="21"/>
      <c r="P201" s="29"/>
      <c r="Q201" s="136"/>
      <c r="R201" s="136"/>
      <c r="S201" s="247" t="s">
        <v>12</v>
      </c>
      <c r="T201" s="248"/>
      <c r="U201" s="81">
        <f>COUNTIF(F192:F219,"Support")</f>
        <v>6</v>
      </c>
      <c r="V201" s="81">
        <f>COUNTIF(G192:G219,"Support")</f>
        <v>4</v>
      </c>
      <c r="W201" s="81">
        <f>COUNTIF(H192:H219,"Support")</f>
        <v>6</v>
      </c>
      <c r="X201" s="81">
        <f>COUNTIF(I192:I219,"Support")</f>
        <v>0</v>
      </c>
      <c r="Y201" s="81">
        <f>COUNTIF(J192:J219,"Support")</f>
        <v>0</v>
      </c>
      <c r="Z201" s="136"/>
      <c r="AA201" s="136"/>
      <c r="AB201" s="136"/>
      <c r="AC201" s="136"/>
      <c r="AD201" s="136"/>
      <c r="AE201" s="136"/>
      <c r="AF201" s="136"/>
    </row>
    <row r="202" spans="1:32" s="1" customFormat="1" x14ac:dyDescent="0.35">
      <c r="A202" s="54">
        <v>45127</v>
      </c>
      <c r="B202" s="49" t="s">
        <v>44</v>
      </c>
      <c r="C202" s="6"/>
      <c r="D202" s="27" t="s">
        <v>32</v>
      </c>
      <c r="E202" s="27" t="s">
        <v>51</v>
      </c>
      <c r="F202" s="28" t="s">
        <v>26</v>
      </c>
      <c r="G202" s="29" t="s">
        <v>12</v>
      </c>
      <c r="H202" s="30" t="s">
        <v>24</v>
      </c>
      <c r="I202" s="160"/>
      <c r="J202" s="160"/>
      <c r="K202" s="123"/>
      <c r="L202" s="38" t="s">
        <v>7</v>
      </c>
      <c r="M202" s="39" t="s">
        <v>6</v>
      </c>
      <c r="N202" s="84"/>
      <c r="O202" s="21"/>
      <c r="P202" s="29" t="s">
        <v>53</v>
      </c>
      <c r="Q202" s="136"/>
      <c r="R202" s="136"/>
      <c r="S202" s="234" t="s">
        <v>25</v>
      </c>
      <c r="T202" s="235"/>
      <c r="U202" s="82">
        <f>COUNTIF(F192:F219,"CST")</f>
        <v>5</v>
      </c>
      <c r="V202" s="82">
        <f>COUNTIF(G192:G219,"CST")</f>
        <v>4</v>
      </c>
      <c r="W202" s="82">
        <f>COUNTIF(H192:H219,"CST")</f>
        <v>3</v>
      </c>
      <c r="X202" s="82">
        <f>COUNTIF(I192:J219,"CST")</f>
        <v>0</v>
      </c>
      <c r="Y202" s="82">
        <f>COUNTIF(J192:K219,"CST")</f>
        <v>0</v>
      </c>
      <c r="Z202" s="136"/>
      <c r="AA202" s="136"/>
      <c r="AB202" s="136"/>
      <c r="AC202" s="136"/>
      <c r="AD202" s="136"/>
      <c r="AE202" s="136"/>
      <c r="AF202" s="136"/>
    </row>
    <row r="203" spans="1:32" s="1" customFormat="1" x14ac:dyDescent="0.35">
      <c r="A203" s="54">
        <v>45128</v>
      </c>
      <c r="B203" s="49" t="s">
        <v>31</v>
      </c>
      <c r="C203" s="6"/>
      <c r="D203" s="27" t="s">
        <v>32</v>
      </c>
      <c r="E203" s="27" t="s">
        <v>51</v>
      </c>
      <c r="F203" s="28" t="s">
        <v>24</v>
      </c>
      <c r="G203" s="29" t="s">
        <v>26</v>
      </c>
      <c r="H203" s="30" t="s">
        <v>12</v>
      </c>
      <c r="I203" s="160"/>
      <c r="J203" s="160"/>
      <c r="K203" s="123"/>
      <c r="L203" s="38" t="s">
        <v>5</v>
      </c>
      <c r="M203" s="39" t="s">
        <v>7</v>
      </c>
      <c r="N203" s="84"/>
      <c r="O203" s="21"/>
      <c r="P203" s="29" t="s">
        <v>55</v>
      </c>
      <c r="Q203" s="136"/>
      <c r="R203" s="136"/>
      <c r="S203" s="234" t="s">
        <v>19</v>
      </c>
      <c r="T203" s="235"/>
      <c r="U203" s="82">
        <f>COUNTIF(F192:F219,"PH")</f>
        <v>0</v>
      </c>
      <c r="V203" s="82">
        <f>COUNTIF(G192:G219,"PH")</f>
        <v>0</v>
      </c>
      <c r="W203" s="82">
        <f>COUNTIF(H192:H219,"PH")</f>
        <v>0</v>
      </c>
      <c r="X203" s="82">
        <f>COUNTIF(I192:I219,"PH")</f>
        <v>0</v>
      </c>
      <c r="Y203" s="82">
        <f>COUNTIF(J192:J219,"PH")</f>
        <v>0</v>
      </c>
      <c r="Z203" s="136"/>
      <c r="AA203" s="136"/>
      <c r="AB203" s="136"/>
      <c r="AC203" s="136"/>
      <c r="AD203" s="136"/>
      <c r="AE203" s="136"/>
      <c r="AF203" s="136"/>
    </row>
    <row r="204" spans="1:32" s="1" customFormat="1" ht="15" thickBot="1" x14ac:dyDescent="0.4">
      <c r="A204" s="54">
        <v>45129</v>
      </c>
      <c r="B204" s="49" t="s">
        <v>33</v>
      </c>
      <c r="C204" s="6"/>
      <c r="D204" s="27"/>
      <c r="E204" s="27" t="s">
        <v>51</v>
      </c>
      <c r="F204" s="28" t="s">
        <v>24</v>
      </c>
      <c r="G204" s="29"/>
      <c r="H204" s="30"/>
      <c r="I204" s="160"/>
      <c r="J204" s="160"/>
      <c r="K204" s="123"/>
      <c r="L204" s="38" t="s">
        <v>5</v>
      </c>
      <c r="M204" s="39"/>
      <c r="N204" s="84" t="s">
        <v>34</v>
      </c>
      <c r="O204" s="21"/>
      <c r="P204" s="29" t="s">
        <v>55</v>
      </c>
      <c r="Q204" s="136"/>
      <c r="R204" s="136"/>
      <c r="S204" s="234" t="s">
        <v>3</v>
      </c>
      <c r="T204" s="235"/>
      <c r="U204" s="82">
        <f>COUNTIF(F192:F219,"QCH")</f>
        <v>0</v>
      </c>
      <c r="V204" s="82">
        <f>COUNTIF(G192:G219,"QCH")</f>
        <v>0</v>
      </c>
      <c r="W204" s="82">
        <f>COUNTIF(H192:H219,"QCH")</f>
        <v>0</v>
      </c>
      <c r="X204" s="82">
        <f>COUNTIF(I192:I219,"QCH")</f>
        <v>0</v>
      </c>
      <c r="Y204" s="82">
        <f>COUNTIF(J192:J219,"QCH")</f>
        <v>0</v>
      </c>
      <c r="Z204" s="137"/>
      <c r="AA204" s="137"/>
      <c r="AB204" s="137"/>
      <c r="AC204" s="137"/>
      <c r="AD204" s="137"/>
      <c r="AE204" s="136"/>
      <c r="AF204" s="136"/>
    </row>
    <row r="205" spans="1:32" s="1" customFormat="1" ht="15" thickBot="1" x14ac:dyDescent="0.4">
      <c r="A205" s="55">
        <v>45130</v>
      </c>
      <c r="B205" s="51" t="s">
        <v>35</v>
      </c>
      <c r="C205" s="7"/>
      <c r="D205" s="31"/>
      <c r="E205" s="31" t="s">
        <v>51</v>
      </c>
      <c r="F205" s="32" t="s">
        <v>24</v>
      </c>
      <c r="G205" s="33"/>
      <c r="H205" s="34"/>
      <c r="I205" s="161"/>
      <c r="J205" s="161"/>
      <c r="K205" s="124"/>
      <c r="L205" s="40" t="s">
        <v>5</v>
      </c>
      <c r="M205" s="41"/>
      <c r="N205" s="85" t="s">
        <v>34</v>
      </c>
      <c r="O205" s="21"/>
      <c r="P205" s="33" t="s">
        <v>55</v>
      </c>
      <c r="Q205" s="136"/>
      <c r="R205" s="136"/>
      <c r="S205" s="234" t="s">
        <v>17</v>
      </c>
      <c r="T205" s="235"/>
      <c r="U205" s="82">
        <f>COUNTIF(F192:F219,"PH 1st")</f>
        <v>0</v>
      </c>
      <c r="V205" s="82">
        <f>COUNTIF(G192:G219,"PH 1st")</f>
        <v>0</v>
      </c>
      <c r="W205" s="82">
        <f>COUNTIF(H192:H219,"PH 1st")</f>
        <v>0</v>
      </c>
      <c r="X205" s="82">
        <f>COUNTIF(I192:I219,"PH 1st")</f>
        <v>0</v>
      </c>
      <c r="Y205" s="82">
        <f>COUNTIF(J192:J219,"PH 1st")</f>
        <v>0</v>
      </c>
      <c r="Z205" s="132"/>
      <c r="AA205" s="133" t="s">
        <v>36</v>
      </c>
      <c r="AB205" s="133" t="s">
        <v>20</v>
      </c>
      <c r="AC205" s="133" t="s">
        <v>37</v>
      </c>
      <c r="AD205" s="133" t="s">
        <v>38</v>
      </c>
      <c r="AE205" s="136"/>
      <c r="AF205" s="136"/>
    </row>
    <row r="206" spans="1:32" s="1" customFormat="1" ht="15" thickBot="1" x14ac:dyDescent="0.4">
      <c r="A206" s="175">
        <v>45131</v>
      </c>
      <c r="B206" s="45" t="s">
        <v>15</v>
      </c>
      <c r="C206" s="8"/>
      <c r="D206" s="23" t="s">
        <v>26</v>
      </c>
      <c r="E206" s="27" t="s">
        <v>39</v>
      </c>
      <c r="F206" s="24" t="s">
        <v>25</v>
      </c>
      <c r="G206" s="25" t="s">
        <v>12</v>
      </c>
      <c r="H206" s="26" t="s">
        <v>24</v>
      </c>
      <c r="I206" s="159"/>
      <c r="J206" s="159"/>
      <c r="K206" s="118">
        <v>3</v>
      </c>
      <c r="L206" s="36" t="s">
        <v>7</v>
      </c>
      <c r="M206" s="37" t="s">
        <v>6</v>
      </c>
      <c r="N206" s="83"/>
      <c r="O206" s="21"/>
      <c r="P206" s="25" t="s">
        <v>55</v>
      </c>
      <c r="Q206" s="136"/>
      <c r="R206" s="136"/>
      <c r="S206" s="236" t="s">
        <v>40</v>
      </c>
      <c r="T206" s="237"/>
      <c r="U206" s="100">
        <f>COUNTIFS(L192:L195,"Lister")+COUNTIFS(L199:L202,"Lister")+COUNTIFS(L206:L209,"Lister")+COUNTIFS(L213:L216,"Lister")</f>
        <v>1</v>
      </c>
      <c r="V206" s="100">
        <f>+COUNTIFS(L192:L195,"Prager")+COUNTIFS(L199:L202,"Prager")+COUNTIFS(L206:L209,"Prager")+COUNTIFS(L213:L216,"Prager")</f>
        <v>5</v>
      </c>
      <c r="W206" s="100">
        <f>COUNTIFS(L192:L195,"Stanley")+COUNTIFS(L199:L202,"Stanley")+COUNTIFS(L206:L209,"Stanley")+COUNTIFS(L213:L216,"Stanley")</f>
        <v>6</v>
      </c>
      <c r="X206" s="100">
        <f>COUNTIFS(L192:L195,"Farrell")+COUNTIFS(L199:L202,"Farrell")+COUNTIFS(L206:L209,"Farrell")+COUNTIFS(L213:L216,"Farrell")</f>
        <v>0</v>
      </c>
      <c r="Y206" s="100">
        <f>COUNTIFS(L192:L195,"McSharry")+COUNTIFS(L199:L202,"McSHarry")+COUNTIFS(L206:L209,"McSharry")+COUNTIFS(L213:L216,"McSharry")</f>
        <v>0</v>
      </c>
      <c r="Z206" s="104"/>
      <c r="AA206" s="106">
        <f>COUNTIFS(L192:L195,"O'Donoghue")+COUNTIFS(L199:L202,"O'Donoghue")+COUNTIFS(L206:L209,"O'Donoghue")+COUNTIFS(L213:L216,"O'Donoghue")</f>
        <v>2</v>
      </c>
      <c r="AB206" s="106">
        <f>COUNTIFS(L192:L195,"Marment")+COUNTIFS(L199:L202,"Marment")+COUNTIFS(L206:L209,"Marment")+COUNTIFS(L213:L216,"Marment")</f>
        <v>2</v>
      </c>
      <c r="AC206" s="106">
        <f>COUNTIFS(L192:L195,"Nagaraj")+COUNTIFS(L199:L202,"Nagaraj")+COUNTIFS(L206:L209,"Nagaraj")+COUNTIFS(L213:L216,"Nagaraj")</f>
        <v>0</v>
      </c>
      <c r="AD206" s="106">
        <f>COUNTIFS(L192:L195,"Garrett")+COUNTIFS(L199:L202,"Garrett")+COUNTIFS(L206:L209,"Garrett")+COUNTIFS(L213:L216,"Garrett")</f>
        <v>0</v>
      </c>
      <c r="AE206" s="136"/>
      <c r="AF206" s="136"/>
    </row>
    <row r="207" spans="1:32" s="1" customFormat="1" ht="15" thickBot="1" x14ac:dyDescent="0.4">
      <c r="A207" s="54">
        <v>45132</v>
      </c>
      <c r="B207" s="46" t="s">
        <v>41</v>
      </c>
      <c r="C207" s="6"/>
      <c r="D207" s="27" t="s">
        <v>12</v>
      </c>
      <c r="E207" s="27" t="s">
        <v>39</v>
      </c>
      <c r="F207" s="28" t="s">
        <v>25</v>
      </c>
      <c r="G207" s="29" t="s">
        <v>25</v>
      </c>
      <c r="H207" s="30" t="s">
        <v>24</v>
      </c>
      <c r="I207" s="160"/>
      <c r="J207" s="160"/>
      <c r="K207" s="119"/>
      <c r="L207" s="38" t="s">
        <v>7</v>
      </c>
      <c r="M207" s="39" t="s">
        <v>36</v>
      </c>
      <c r="N207" s="84"/>
      <c r="O207" s="21"/>
      <c r="P207" s="29" t="s">
        <v>53</v>
      </c>
      <c r="Q207" s="136"/>
      <c r="R207" s="136"/>
      <c r="S207" s="236" t="s">
        <v>42</v>
      </c>
      <c r="T207" s="237"/>
      <c r="U207" s="100">
        <f>COUNTIFS(L196:L198,"Lister")+COUNTIFS(L203:L205,"Lister")+COUNTIFS(L210:L212,"Lister")+COUNTIFS(L217:L219,"Lister")</f>
        <v>6</v>
      </c>
      <c r="V207" s="100">
        <f>+COUNTIFS(L203:L205,"Prager")+COUNTIFS(L196:L198,"Prager")+COUNTIFS(L210:L212,"Prager")+COUNTIFS(L217:L219,"Prager")</f>
        <v>3</v>
      </c>
      <c r="W207" s="100">
        <f>COUNTIFS(L196:L198,"Stanley")+COUNTIFS(L203:L205,"Stanley")+COUNTIFS(L210:L212,"Stanley")+COUNTIFS(L217:L219,"Stanley")</f>
        <v>3</v>
      </c>
      <c r="X207" s="100">
        <f>COUNTIFS(L196:L198,"Farrell")+COUNTIFS(L203:L205,"Farrell")+COUNTIFS(L210:L212,"Farrell")+COUNTIFS(L217:L219,"Farrell")</f>
        <v>0</v>
      </c>
      <c r="Y207" s="100">
        <f>COUNTIFS(L196:L198,"McSharry")+COUNTIFS(L203:L205,"McSharry")+COUNTIFS(L210:L212,"McSharry")+COUNTIFS(L217:L219,"McSharry")</f>
        <v>0</v>
      </c>
      <c r="Z207" s="104"/>
      <c r="AA207" s="100">
        <f>COUNTIFS(L196:L198,"O'Donoghue")+COUNTIFS(L203:L205,"O'Donoghue")+COUNTIFS(L210:L212,"O'Donoghue")+COUNTIFS(L217:L219,"O'Donoghue")</f>
        <v>0</v>
      </c>
      <c r="AB207" s="100">
        <f>COUNTIFS(L196:L198,"Marment")+COUNTIFS(L203:L205,"Marment")+COUNTIFS(L210:L212,"Marment")+COUNTIFS(L217:L219,"Marment")</f>
        <v>0</v>
      </c>
      <c r="AC207" s="100">
        <f>COUNTIFS(L196:L198,"Nagaraj")+COUNTIFS(L203:L205,"Nagaraj")+COUNTIFS(L210:L212,"Nagaraj")+COUNTIFS(L217:L219,"Nagaraj")</f>
        <v>0</v>
      </c>
      <c r="AD207" s="100">
        <f>COUNTIFS(L196:L198,"Garrett")+COUNTIFS(L203:L205,"Garrett")+COUNTIFS(L210:L212,"Garrett")+COUNTIFS(L217:L219,"Garrett")</f>
        <v>0</v>
      </c>
      <c r="AE207" s="136"/>
      <c r="AF207" s="136"/>
    </row>
    <row r="208" spans="1:32" s="1" customFormat="1" ht="15" thickBot="1" x14ac:dyDescent="0.4">
      <c r="A208" s="54">
        <v>45133</v>
      </c>
      <c r="B208" s="46" t="s">
        <v>29</v>
      </c>
      <c r="C208" s="6"/>
      <c r="D208" s="27" t="s">
        <v>24</v>
      </c>
      <c r="E208" s="27" t="s">
        <v>39</v>
      </c>
      <c r="F208" s="28" t="s">
        <v>26</v>
      </c>
      <c r="G208" s="29" t="s">
        <v>12</v>
      </c>
      <c r="H208" s="30" t="s">
        <v>25</v>
      </c>
      <c r="I208" s="160"/>
      <c r="J208" s="160"/>
      <c r="K208" s="119"/>
      <c r="L208" s="38" t="s">
        <v>36</v>
      </c>
      <c r="M208" s="39" t="s">
        <v>6</v>
      </c>
      <c r="N208" s="84" t="s">
        <v>6</v>
      </c>
      <c r="O208" s="21"/>
      <c r="P208" s="29" t="s">
        <v>53</v>
      </c>
      <c r="Q208" s="136"/>
      <c r="R208" s="136"/>
      <c r="S208" s="238" t="s">
        <v>43</v>
      </c>
      <c r="T208" s="239"/>
      <c r="U208" s="101">
        <f>COUNTIFS(N192:N195,"Lister")+COUNTIFS(N199:N202,"Lister")+COUNTIFS(N206:N209,"Lister")+COUNTIFS(N213:N216,"Lister")</f>
        <v>0</v>
      </c>
      <c r="V208" s="101">
        <f>COUNTIFS(N192:N195,"Prager")+COUNTIFS(N199:N202,"Prager")+COUNTIFS(N206:N209,"Prager")+COUNTIFS(N213:N216,"Prager")</f>
        <v>2</v>
      </c>
      <c r="W208" s="101">
        <f>COUNTIFS(N192:N195,"Stanley")+COUNTIFS(N199:N202,"Stanley")+COUNTIFS(N206:N209,"Stanley")+COUNTIFS(N213:N216,"Stanley")</f>
        <v>2</v>
      </c>
      <c r="X208" s="101">
        <f>COUNTIFS(N192:N195,"Farrell")+COUNTIFS(N199:N202,"Farrell")+COUNTIFS(N206:N209,"Farrell")+COUNTIFS(N213:N216,"Farrell")</f>
        <v>0</v>
      </c>
      <c r="Y208" s="101">
        <f>COUNTIFS(N192:N195,"McSharry")+COUNTIFS(N199:N202,"McSharry")+COUNTIFS(N206:N209,"McSharry")+COUNTIFS(N213:N216,"McSharry")</f>
        <v>0</v>
      </c>
      <c r="Z208" s="104"/>
      <c r="AA208" s="101"/>
      <c r="AB208" s="101"/>
      <c r="AC208" s="101"/>
      <c r="AD208" s="101"/>
      <c r="AE208" s="136"/>
      <c r="AF208" s="136"/>
    </row>
    <row r="209" spans="1:32" s="1" customFormat="1" ht="15" thickBot="1" x14ac:dyDescent="0.4">
      <c r="A209" s="54">
        <v>45134</v>
      </c>
      <c r="B209" s="46" t="s">
        <v>44</v>
      </c>
      <c r="C209" s="6"/>
      <c r="D209" s="27" t="s">
        <v>24</v>
      </c>
      <c r="E209" s="27" t="s">
        <v>39</v>
      </c>
      <c r="F209" s="28" t="s">
        <v>84</v>
      </c>
      <c r="G209" s="29" t="s">
        <v>26</v>
      </c>
      <c r="H209" s="30" t="s">
        <v>12</v>
      </c>
      <c r="I209" s="160"/>
      <c r="J209" s="160"/>
      <c r="K209" s="119"/>
      <c r="L209" s="38" t="s">
        <v>36</v>
      </c>
      <c r="M209" s="39" t="s">
        <v>7</v>
      </c>
      <c r="N209" s="84" t="s">
        <v>7</v>
      </c>
      <c r="O209" s="21"/>
      <c r="P209" s="29"/>
      <c r="Q209" s="136"/>
      <c r="R209" s="136"/>
      <c r="S209" s="238" t="s">
        <v>45</v>
      </c>
      <c r="T209" s="239"/>
      <c r="U209" s="101">
        <f>COUNTIFS(N196:N198,"Lister")+COUNTIFS(N203:N205,"Lister")+COUNTIFS(N210:N212,"Lister")+COUNTIFS(N217:N219,"Lister")</f>
        <v>0</v>
      </c>
      <c r="V209" s="101">
        <f>COUNTIFS(N196:N198,"Prager")+COUNTIFS(N203:N205,"Prager")+COUNTIFS(N210:N212,"Prager")+COUNTIFS(N217:N219,"Prager")</f>
        <v>0</v>
      </c>
      <c r="W209" s="101">
        <f>COUNTIFS(N196:N198,"Stanley")+COUNTIFS(N203:N205,"Stanley")+COUNTIFS(N210:N212,"Stanley")+COUNTIFS(N217:N219,"Stanley")</f>
        <v>0</v>
      </c>
      <c r="X209" s="101">
        <f>COUNTIFS(N196:N198,"Farrell")+COUNTIFS(N203:N205,"Farrell")+COUNTIFS(N210:N212,"Farrell")+COUNTIFS(N217:N219,"Farrell")</f>
        <v>0</v>
      </c>
      <c r="Y209" s="101">
        <f>COUNTIFS(N196:N198,"McSharry")+COUNTIFS(N203:N205,"McSharry")+COUNTIFS(N210:N212,"McSharry")+COUNTIFS(N217:N219,"McSharry")</f>
        <v>0</v>
      </c>
      <c r="Z209" s="104"/>
      <c r="AA209" s="101"/>
      <c r="AB209" s="101"/>
      <c r="AC209" s="101"/>
      <c r="AD209" s="101"/>
      <c r="AE209" s="136"/>
      <c r="AF209" s="136"/>
    </row>
    <row r="210" spans="1:32" s="1" customFormat="1" ht="15" thickBot="1" x14ac:dyDescent="0.4">
      <c r="A210" s="54">
        <v>45135</v>
      </c>
      <c r="B210" s="46" t="s">
        <v>31</v>
      </c>
      <c r="C210" s="6"/>
      <c r="D210" s="27" t="s">
        <v>12</v>
      </c>
      <c r="E210" s="27" t="s">
        <v>39</v>
      </c>
      <c r="F210" s="28" t="s">
        <v>84</v>
      </c>
      <c r="G210" s="29" t="s">
        <v>24</v>
      </c>
      <c r="H210" s="30" t="s">
        <v>26</v>
      </c>
      <c r="I210" s="160"/>
      <c r="J210" s="160"/>
      <c r="K210" s="119"/>
      <c r="L210" s="38" t="s">
        <v>6</v>
      </c>
      <c r="M210" s="39" t="s">
        <v>36</v>
      </c>
      <c r="N210" s="84"/>
      <c r="O210" s="21"/>
      <c r="P210" s="29"/>
      <c r="Q210" s="136"/>
      <c r="R210" s="136"/>
      <c r="S210" s="240" t="s">
        <v>46</v>
      </c>
      <c r="T210" s="241"/>
      <c r="U210" s="102">
        <f>COUNTIFS(N196:N198,"Lister (day)")+COUNTIFS(N203:N205,"Lister (day)")+COUNTIFS(N210:N212,"Lister (day)")+COUNTIFS(N217:N219,"Lister (day)")</f>
        <v>4</v>
      </c>
      <c r="V210" s="102">
        <f>COUNTIFS(N196:N198,"Prager (day)")+COUNTIFS(N203:N205,"Prager (day)")+COUNTIFS(N210:N212,"Prager (day)")+COUNTIFS(N217:N219,"Prager (day)")</f>
        <v>0</v>
      </c>
      <c r="W210" s="102">
        <f>COUNTIFS(N196:N198,"Stanley (day)")+COUNTIFS(N203:N205,"Stanley (day)")+COUNTIFS(N210:N212,"Stanley (day)")+COUNTIFS(N217:N219,"Stanley (day)")</f>
        <v>4</v>
      </c>
      <c r="X210" s="102">
        <f>COUNTIFS(N196:N198,"Farrell (day)")+COUNTIFS(N203:N205,"Farrell (day)")+COUNTIFS(N210:N212,"Farrell (day)")+COUNTIFS(N217:N219,"Farrell (day)")</f>
        <v>0</v>
      </c>
      <c r="Y210" s="102">
        <f>COUNTIFS(N196:N198,"McSharry (day)")+COUNTIFS(N203:N205,"McSharry (day)")+COUNTIFS(N210:N212,"McSharry (day)")+COUNTIFS(N217:N219,"McSharry (day)")</f>
        <v>0</v>
      </c>
      <c r="Z210" s="104"/>
      <c r="AA210" s="102"/>
      <c r="AB210" s="102"/>
      <c r="AC210" s="102"/>
      <c r="AD210" s="102"/>
      <c r="AE210" s="136"/>
      <c r="AF210" s="136"/>
    </row>
    <row r="211" spans="1:32" s="1" customFormat="1" ht="15" thickBot="1" x14ac:dyDescent="0.4">
      <c r="A211" s="54">
        <v>45136</v>
      </c>
      <c r="B211" s="46" t="s">
        <v>33</v>
      </c>
      <c r="C211" s="6"/>
      <c r="D211" s="27"/>
      <c r="E211" s="27" t="s">
        <v>39</v>
      </c>
      <c r="F211" s="28"/>
      <c r="G211" s="29" t="s">
        <v>24</v>
      </c>
      <c r="H211" s="30"/>
      <c r="I211" s="160"/>
      <c r="J211" s="160"/>
      <c r="K211" s="119"/>
      <c r="L211" s="38" t="s">
        <v>6</v>
      </c>
      <c r="M211" s="39"/>
      <c r="N211" s="84" t="s">
        <v>49</v>
      </c>
      <c r="O211" s="21"/>
      <c r="P211" s="29"/>
      <c r="Q211" s="136"/>
      <c r="R211" s="136"/>
      <c r="S211" s="226" t="s">
        <v>47</v>
      </c>
      <c r="T211" s="227"/>
      <c r="U211" s="103">
        <f>SUM(U206:U207)</f>
        <v>7</v>
      </c>
      <c r="V211" s="103">
        <f>SUM(V206:V207)</f>
        <v>8</v>
      </c>
      <c r="W211" s="103">
        <f>SUM(W206:W207)</f>
        <v>9</v>
      </c>
      <c r="X211" s="103">
        <f>SUM(X206:X207)</f>
        <v>0</v>
      </c>
      <c r="Y211" s="103">
        <f>SUM(Y206:Y207)</f>
        <v>0</v>
      </c>
      <c r="Z211" s="105"/>
      <c r="AA211" s="103">
        <f>SUM(AA206:AA207)</f>
        <v>2</v>
      </c>
      <c r="AB211" s="103">
        <f>SUM(AB206:AB207)</f>
        <v>2</v>
      </c>
      <c r="AC211" s="103">
        <f>SUM(AC206:AC207)</f>
        <v>0</v>
      </c>
      <c r="AD211" s="103">
        <f>SUM(AD206:AD207)</f>
        <v>0</v>
      </c>
      <c r="AE211" s="136"/>
      <c r="AF211" s="136"/>
    </row>
    <row r="212" spans="1:32" s="1" customFormat="1" ht="15" thickBot="1" x14ac:dyDescent="0.4">
      <c r="A212" s="55">
        <v>45137</v>
      </c>
      <c r="B212" s="47" t="s">
        <v>35</v>
      </c>
      <c r="C212" s="7"/>
      <c r="D212" s="31"/>
      <c r="E212" s="31" t="s">
        <v>39</v>
      </c>
      <c r="F212" s="32"/>
      <c r="G212" s="33" t="s">
        <v>24</v>
      </c>
      <c r="H212" s="34"/>
      <c r="I212" s="161"/>
      <c r="J212" s="161"/>
      <c r="K212" s="120"/>
      <c r="L212" s="40" t="s">
        <v>6</v>
      </c>
      <c r="M212" s="41"/>
      <c r="N212" s="85" t="s">
        <v>49</v>
      </c>
      <c r="O212" s="21"/>
      <c r="P212" s="33"/>
      <c r="Q212" s="136"/>
      <c r="R212" s="136"/>
      <c r="S212" s="222" t="s">
        <v>48</v>
      </c>
      <c r="T212" s="223"/>
      <c r="U212" s="128">
        <f>SUM(U208:U210)</f>
        <v>4</v>
      </c>
      <c r="V212" s="128">
        <f>SUM(V208:V210)</f>
        <v>2</v>
      </c>
      <c r="W212" s="128">
        <f>SUM(W208:W210)</f>
        <v>6</v>
      </c>
      <c r="X212" s="128">
        <f>SUM(X208:X210)</f>
        <v>0</v>
      </c>
      <c r="Y212" s="128">
        <f>SUM(Y208:Y210)</f>
        <v>0</v>
      </c>
      <c r="Z212" s="129"/>
      <c r="AA212" s="128">
        <f>SUM(AA208:AA210)</f>
        <v>0</v>
      </c>
      <c r="AB212" s="128">
        <f>SUM(AB208:AB210)</f>
        <v>0</v>
      </c>
      <c r="AC212" s="128">
        <f>SUM(AC208:AC210)</f>
        <v>0</v>
      </c>
      <c r="AD212" s="128">
        <f>SUM(AD208:AD210)</f>
        <v>0</v>
      </c>
      <c r="AE212" s="136"/>
      <c r="AF212" s="136"/>
    </row>
    <row r="213" spans="1:32" s="1" customFormat="1" x14ac:dyDescent="0.35">
      <c r="A213" s="175">
        <v>45138</v>
      </c>
      <c r="B213" s="45" t="s">
        <v>15</v>
      </c>
      <c r="C213" s="8"/>
      <c r="D213" s="23"/>
      <c r="E213" s="23"/>
      <c r="F213" s="24" t="s">
        <v>12</v>
      </c>
      <c r="G213" s="25" t="s">
        <v>25</v>
      </c>
      <c r="H213" s="26" t="s">
        <v>24</v>
      </c>
      <c r="I213" s="159"/>
      <c r="J213" s="159"/>
      <c r="K213" s="118">
        <v>4</v>
      </c>
      <c r="L213" s="36" t="s">
        <v>7</v>
      </c>
      <c r="M213" s="37" t="s">
        <v>5</v>
      </c>
      <c r="N213" s="83"/>
      <c r="O213" s="21"/>
      <c r="P213" s="25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  <c r="AF213" s="136"/>
    </row>
    <row r="214" spans="1:32" s="1" customFormat="1" x14ac:dyDescent="0.35">
      <c r="A214" s="54">
        <v>45139</v>
      </c>
      <c r="B214" s="46" t="s">
        <v>41</v>
      </c>
      <c r="C214" s="6"/>
      <c r="D214" s="27"/>
      <c r="E214" s="23"/>
      <c r="F214" s="28" t="s">
        <v>26</v>
      </c>
      <c r="G214" s="29" t="s">
        <v>24</v>
      </c>
      <c r="H214" s="30" t="s">
        <v>12</v>
      </c>
      <c r="I214" s="160"/>
      <c r="J214" s="160"/>
      <c r="K214" s="119"/>
      <c r="L214" s="38" t="s">
        <v>6</v>
      </c>
      <c r="M214" s="39" t="s">
        <v>7</v>
      </c>
      <c r="N214" s="84"/>
      <c r="O214" s="21"/>
      <c r="P214" s="29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  <c r="AF214" s="136"/>
    </row>
    <row r="215" spans="1:32" s="1" customFormat="1" x14ac:dyDescent="0.35">
      <c r="A215" s="54">
        <v>45140</v>
      </c>
      <c r="B215" s="46" t="s">
        <v>29</v>
      </c>
      <c r="C215" s="6"/>
      <c r="D215" s="27"/>
      <c r="E215" s="27"/>
      <c r="F215" s="28" t="s">
        <v>24</v>
      </c>
      <c r="G215" s="29" t="s">
        <v>26</v>
      </c>
      <c r="H215" s="30" t="s">
        <v>26</v>
      </c>
      <c r="I215" s="160"/>
      <c r="J215" s="160"/>
      <c r="K215" s="119"/>
      <c r="L215" s="38" t="s">
        <v>5</v>
      </c>
      <c r="M215" s="39" t="s">
        <v>85</v>
      </c>
      <c r="N215" s="84"/>
      <c r="O215" s="21"/>
      <c r="P215" s="29" t="s">
        <v>60</v>
      </c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  <c r="AF215" s="136"/>
    </row>
    <row r="216" spans="1:32" s="1" customFormat="1" x14ac:dyDescent="0.35">
      <c r="A216" s="54">
        <v>45141</v>
      </c>
      <c r="B216" s="46" t="s">
        <v>44</v>
      </c>
      <c r="C216" s="6"/>
      <c r="D216" s="27"/>
      <c r="E216" s="27"/>
      <c r="F216" s="28" t="s">
        <v>12</v>
      </c>
      <c r="G216" s="29" t="s">
        <v>70</v>
      </c>
      <c r="H216" s="30" t="s">
        <v>24</v>
      </c>
      <c r="I216" s="111" t="s">
        <v>86</v>
      </c>
      <c r="J216" s="160"/>
      <c r="K216" s="119"/>
      <c r="L216" s="38" t="s">
        <v>7</v>
      </c>
      <c r="M216" s="39" t="s">
        <v>5</v>
      </c>
      <c r="N216" s="84"/>
      <c r="O216" s="21"/>
      <c r="P216" s="29" t="s">
        <v>60</v>
      </c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136"/>
    </row>
    <row r="217" spans="1:32" s="1" customFormat="1" x14ac:dyDescent="0.35">
      <c r="A217" s="54">
        <v>45142</v>
      </c>
      <c r="B217" s="46" t="s">
        <v>31</v>
      </c>
      <c r="C217" s="6"/>
      <c r="D217" s="27"/>
      <c r="E217" s="27"/>
      <c r="F217" s="28" t="s">
        <v>24</v>
      </c>
      <c r="G217" s="29" t="s">
        <v>70</v>
      </c>
      <c r="H217" s="30" t="s">
        <v>12</v>
      </c>
      <c r="I217" s="111" t="s">
        <v>86</v>
      </c>
      <c r="J217" s="160"/>
      <c r="K217" s="119"/>
      <c r="L217" s="38" t="s">
        <v>5</v>
      </c>
      <c r="M217" s="39" t="s">
        <v>7</v>
      </c>
      <c r="N217" s="84"/>
      <c r="O217" s="21"/>
      <c r="P217" s="29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136"/>
    </row>
    <row r="218" spans="1:32" s="1" customFormat="1" x14ac:dyDescent="0.35">
      <c r="A218" s="54">
        <v>45143</v>
      </c>
      <c r="B218" s="46" t="s">
        <v>33</v>
      </c>
      <c r="C218" s="6"/>
      <c r="D218" s="27"/>
      <c r="E218" s="27"/>
      <c r="F218" s="28" t="s">
        <v>24</v>
      </c>
      <c r="G218" s="29"/>
      <c r="H218" s="30"/>
      <c r="I218" s="160"/>
      <c r="J218" s="160"/>
      <c r="K218" s="119"/>
      <c r="L218" s="38" t="s">
        <v>5</v>
      </c>
      <c r="M218" s="39"/>
      <c r="N218" s="84" t="s">
        <v>34</v>
      </c>
      <c r="O218" s="21"/>
      <c r="P218" s="29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136"/>
    </row>
    <row r="219" spans="1:32" s="1" customFormat="1" ht="15" thickBot="1" x14ac:dyDescent="0.4">
      <c r="A219" s="55">
        <v>45144</v>
      </c>
      <c r="B219" s="47" t="s">
        <v>35</v>
      </c>
      <c r="C219" s="7"/>
      <c r="D219" s="31"/>
      <c r="E219" s="65"/>
      <c r="F219" s="32" t="s">
        <v>24</v>
      </c>
      <c r="G219" s="33"/>
      <c r="H219" s="34"/>
      <c r="I219" s="161"/>
      <c r="J219" s="161"/>
      <c r="K219" s="120"/>
      <c r="L219" s="40" t="s">
        <v>5</v>
      </c>
      <c r="M219" s="41"/>
      <c r="N219" s="85" t="s">
        <v>34</v>
      </c>
      <c r="O219" s="21"/>
      <c r="P219" s="33"/>
      <c r="Q219" s="136"/>
      <c r="R219" s="136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6"/>
      <c r="AF219" s="136"/>
    </row>
    <row r="220" spans="1:32" s="1" customFormat="1" x14ac:dyDescent="0.35">
      <c r="A220" s="175">
        <v>45145</v>
      </c>
      <c r="B220" s="48" t="s">
        <v>15</v>
      </c>
      <c r="C220" s="8"/>
      <c r="D220" s="23"/>
      <c r="E220" s="23"/>
      <c r="F220" s="24" t="s">
        <v>25</v>
      </c>
      <c r="G220" s="25" t="s">
        <v>12</v>
      </c>
      <c r="H220" s="26" t="s">
        <v>24</v>
      </c>
      <c r="I220" s="159"/>
      <c r="J220" s="159"/>
      <c r="K220" s="122">
        <v>1</v>
      </c>
      <c r="L220" s="36" t="s">
        <v>7</v>
      </c>
      <c r="M220" s="37" t="s">
        <v>6</v>
      </c>
      <c r="N220" s="83"/>
      <c r="O220" s="21"/>
      <c r="P220" s="25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</row>
    <row r="221" spans="1:32" s="1" customFormat="1" x14ac:dyDescent="0.35">
      <c r="A221" s="54">
        <v>45146</v>
      </c>
      <c r="B221" s="49" t="s">
        <v>41</v>
      </c>
      <c r="C221" s="6"/>
      <c r="D221" s="27"/>
      <c r="E221" s="27"/>
      <c r="F221" s="28" t="s">
        <v>24</v>
      </c>
      <c r="G221" s="29" t="s">
        <v>12</v>
      </c>
      <c r="H221" s="30" t="s">
        <v>25</v>
      </c>
      <c r="I221" s="160"/>
      <c r="J221" s="160"/>
      <c r="K221" s="123"/>
      <c r="L221" s="38" t="s">
        <v>5</v>
      </c>
      <c r="M221" s="39" t="s">
        <v>6</v>
      </c>
      <c r="N221" s="84"/>
      <c r="O221" s="21"/>
      <c r="P221" s="2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</row>
    <row r="222" spans="1:32" s="1" customFormat="1" x14ac:dyDescent="0.35">
      <c r="A222" s="54">
        <v>45147</v>
      </c>
      <c r="B222" s="49" t="s">
        <v>29</v>
      </c>
      <c r="C222" s="6"/>
      <c r="D222" s="27"/>
      <c r="E222" s="27"/>
      <c r="F222" s="28" t="s">
        <v>25</v>
      </c>
      <c r="G222" s="29" t="s">
        <v>12</v>
      </c>
      <c r="H222" s="30" t="s">
        <v>24</v>
      </c>
      <c r="I222" s="160"/>
      <c r="J222" s="160"/>
      <c r="K222" s="123"/>
      <c r="L222" s="38" t="s">
        <v>7</v>
      </c>
      <c r="M222" s="39" t="s">
        <v>6</v>
      </c>
      <c r="N222" s="84"/>
      <c r="O222" s="21"/>
      <c r="P222" s="2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</row>
    <row r="223" spans="1:32" s="1" customFormat="1" x14ac:dyDescent="0.35">
      <c r="A223" s="54">
        <v>45148</v>
      </c>
      <c r="B223" s="50" t="s">
        <v>44</v>
      </c>
      <c r="C223" s="6"/>
      <c r="D223" s="27"/>
      <c r="E223" s="27"/>
      <c r="F223" s="28" t="s">
        <v>24</v>
      </c>
      <c r="G223" s="29" t="s">
        <v>26</v>
      </c>
      <c r="H223" s="30" t="s">
        <v>26</v>
      </c>
      <c r="I223" s="160"/>
      <c r="J223" s="160"/>
      <c r="K223" s="123"/>
      <c r="L223" s="38" t="s">
        <v>5</v>
      </c>
      <c r="M223" s="39" t="s">
        <v>85</v>
      </c>
      <c r="N223" s="84"/>
      <c r="O223" s="21"/>
      <c r="P223" s="2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</row>
    <row r="224" spans="1:32" s="1" customFormat="1" x14ac:dyDescent="0.35">
      <c r="A224" s="54">
        <v>45149</v>
      </c>
      <c r="B224" s="49" t="s">
        <v>31</v>
      </c>
      <c r="C224" s="6"/>
      <c r="D224" s="27"/>
      <c r="E224" s="27"/>
      <c r="F224" s="28" t="s">
        <v>26</v>
      </c>
      <c r="G224" s="29" t="s">
        <v>24</v>
      </c>
      <c r="H224" s="30" t="s">
        <v>12</v>
      </c>
      <c r="I224" s="160"/>
      <c r="J224" s="160"/>
      <c r="K224" s="123"/>
      <c r="L224" s="38" t="s">
        <v>6</v>
      </c>
      <c r="M224" s="39" t="s">
        <v>7</v>
      </c>
      <c r="N224" s="84"/>
      <c r="O224" s="21"/>
      <c r="P224" s="29" t="s">
        <v>60</v>
      </c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</row>
    <row r="225" spans="1:32" s="1" customFormat="1" x14ac:dyDescent="0.35">
      <c r="A225" s="54">
        <v>45150</v>
      </c>
      <c r="B225" s="49" t="s">
        <v>33</v>
      </c>
      <c r="C225" s="6"/>
      <c r="D225" s="27"/>
      <c r="E225" s="27"/>
      <c r="F225" s="28" t="s">
        <v>87</v>
      </c>
      <c r="G225" s="29" t="s">
        <v>24</v>
      </c>
      <c r="H225" s="30"/>
      <c r="I225" s="160"/>
      <c r="J225" s="160"/>
      <c r="K225" s="123"/>
      <c r="L225" s="38" t="s">
        <v>6</v>
      </c>
      <c r="M225" s="39"/>
      <c r="N225" s="84" t="s">
        <v>49</v>
      </c>
      <c r="O225" s="21"/>
      <c r="P225" s="2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</row>
    <row r="226" spans="1:32" s="1" customFormat="1" ht="15" thickBot="1" x14ac:dyDescent="0.4">
      <c r="A226" s="55">
        <v>45151</v>
      </c>
      <c r="B226" s="51" t="s">
        <v>35</v>
      </c>
      <c r="C226" s="7"/>
      <c r="D226" s="31"/>
      <c r="E226" s="31"/>
      <c r="F226" s="32" t="s">
        <v>87</v>
      </c>
      <c r="G226" s="33" t="s">
        <v>24</v>
      </c>
      <c r="H226" s="34"/>
      <c r="I226" s="161"/>
      <c r="J226" s="161"/>
      <c r="K226" s="124"/>
      <c r="L226" s="40" t="s">
        <v>6</v>
      </c>
      <c r="M226" s="41"/>
      <c r="N226" s="85" t="s">
        <v>34</v>
      </c>
      <c r="O226" s="21"/>
      <c r="P226" s="33"/>
      <c r="Q226" s="139"/>
      <c r="R226" s="139"/>
      <c r="S226" s="140"/>
      <c r="T226" s="140"/>
      <c r="U226" s="140"/>
      <c r="V226" s="140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</row>
    <row r="227" spans="1:32" s="1" customFormat="1" ht="15" thickBot="1" x14ac:dyDescent="0.4">
      <c r="A227" s="175">
        <v>45152</v>
      </c>
      <c r="B227" s="48" t="s">
        <v>15</v>
      </c>
      <c r="C227" s="8"/>
      <c r="D227" s="23"/>
      <c r="E227" s="23"/>
      <c r="F227" s="24" t="s">
        <v>24</v>
      </c>
      <c r="G227" s="25" t="s">
        <v>25</v>
      </c>
      <c r="H227" s="26" t="s">
        <v>76</v>
      </c>
      <c r="I227" s="107" t="s">
        <v>12</v>
      </c>
      <c r="J227" s="159"/>
      <c r="K227" s="122">
        <v>2</v>
      </c>
      <c r="L227" s="36" t="s">
        <v>5</v>
      </c>
      <c r="M227" s="37" t="s">
        <v>8</v>
      </c>
      <c r="N227" s="83"/>
      <c r="O227" s="21"/>
      <c r="P227" s="25"/>
      <c r="Q227" s="139"/>
      <c r="R227" s="139"/>
      <c r="S227" s="242" t="s">
        <v>88</v>
      </c>
      <c r="T227" s="243"/>
      <c r="U227" s="243"/>
      <c r="V227" s="244"/>
      <c r="W227" s="140"/>
      <c r="X227" s="140"/>
      <c r="Y227" s="140"/>
      <c r="Z227" s="139"/>
      <c r="AA227" s="139"/>
      <c r="AB227" s="139"/>
      <c r="AC227" s="139"/>
      <c r="AD227" s="139"/>
      <c r="AE227" s="139"/>
      <c r="AF227" s="139"/>
    </row>
    <row r="228" spans="1:32" s="1" customFormat="1" ht="15" thickBot="1" x14ac:dyDescent="0.4">
      <c r="A228" s="54">
        <v>45153</v>
      </c>
      <c r="B228" s="49" t="s">
        <v>41</v>
      </c>
      <c r="C228" s="6"/>
      <c r="D228" s="27"/>
      <c r="E228" s="23"/>
      <c r="F228" s="28" t="s">
        <v>24</v>
      </c>
      <c r="G228" s="29" t="s">
        <v>26</v>
      </c>
      <c r="H228" s="30" t="s">
        <v>25</v>
      </c>
      <c r="I228" s="108" t="s">
        <v>12</v>
      </c>
      <c r="J228" s="160"/>
      <c r="K228" s="123"/>
      <c r="L228" s="38" t="s">
        <v>5</v>
      </c>
      <c r="M228" s="39" t="s">
        <v>8</v>
      </c>
      <c r="N228" s="84"/>
      <c r="O228" s="21"/>
      <c r="P228" s="29"/>
      <c r="Q228" s="139"/>
      <c r="R228" s="139"/>
      <c r="S228" s="245" t="s">
        <v>27</v>
      </c>
      <c r="T228" s="246"/>
      <c r="U228" s="78" t="s">
        <v>5</v>
      </c>
      <c r="V228" s="78" t="s">
        <v>6</v>
      </c>
      <c r="W228" s="133" t="s">
        <v>7</v>
      </c>
      <c r="X228" s="135" t="s">
        <v>8</v>
      </c>
      <c r="Y228" s="133" t="s">
        <v>9</v>
      </c>
      <c r="Z228" s="139"/>
      <c r="AA228" s="139"/>
      <c r="AB228" s="139"/>
      <c r="AC228" s="139"/>
      <c r="AD228" s="139"/>
      <c r="AE228" s="139"/>
      <c r="AF228" s="139"/>
    </row>
    <row r="229" spans="1:32" s="1" customFormat="1" x14ac:dyDescent="0.35">
      <c r="A229" s="54">
        <v>45154</v>
      </c>
      <c r="B229" s="49" t="s">
        <v>29</v>
      </c>
      <c r="C229" s="6"/>
      <c r="D229" s="27"/>
      <c r="E229" s="27"/>
      <c r="F229" s="28" t="s">
        <v>25</v>
      </c>
      <c r="G229" s="29" t="s">
        <v>24</v>
      </c>
      <c r="H229" s="30" t="s">
        <v>25</v>
      </c>
      <c r="I229" s="108" t="s">
        <v>12</v>
      </c>
      <c r="J229" s="160"/>
      <c r="K229" s="123"/>
      <c r="L229" s="38" t="s">
        <v>6</v>
      </c>
      <c r="M229" s="39" t="s">
        <v>8</v>
      </c>
      <c r="N229" s="84"/>
      <c r="O229" s="21"/>
      <c r="P229" s="29"/>
      <c r="Q229" s="139"/>
      <c r="R229" s="139"/>
      <c r="S229" s="247" t="s">
        <v>12</v>
      </c>
      <c r="T229" s="248"/>
      <c r="U229" s="81">
        <f>COUNTIF(F220:F247,"Support")</f>
        <v>2</v>
      </c>
      <c r="V229" s="81">
        <f>COUNTIF(G220:G247,"Support")</f>
        <v>5</v>
      </c>
      <c r="W229" s="81">
        <f>COUNTIF(H220:H247,"Support")</f>
        <v>5</v>
      </c>
      <c r="X229" s="81">
        <f>COUNTIF(I220:I247,"Support")</f>
        <v>5</v>
      </c>
      <c r="Y229" s="81">
        <f>COUNTIF(J220:J247,"Support")</f>
        <v>0</v>
      </c>
      <c r="Z229" s="139"/>
      <c r="AA229" s="139"/>
      <c r="AB229" s="139"/>
      <c r="AC229" s="139"/>
      <c r="AD229" s="139"/>
      <c r="AE229" s="139"/>
      <c r="AF229" s="139"/>
    </row>
    <row r="230" spans="1:32" s="1" customFormat="1" x14ac:dyDescent="0.35">
      <c r="A230" s="54">
        <v>45155</v>
      </c>
      <c r="B230" s="49" t="s">
        <v>44</v>
      </c>
      <c r="C230" s="6"/>
      <c r="D230" s="27"/>
      <c r="E230" s="27"/>
      <c r="F230" s="28" t="s">
        <v>26</v>
      </c>
      <c r="G230" s="29" t="s">
        <v>24</v>
      </c>
      <c r="H230" s="30" t="s">
        <v>26</v>
      </c>
      <c r="I230" s="108" t="s">
        <v>12</v>
      </c>
      <c r="J230" s="160"/>
      <c r="K230" s="123"/>
      <c r="L230" s="38" t="s">
        <v>6</v>
      </c>
      <c r="M230" s="39" t="s">
        <v>8</v>
      </c>
      <c r="N230" s="84"/>
      <c r="O230" s="21"/>
      <c r="P230" s="29"/>
      <c r="Q230" s="139"/>
      <c r="R230" s="139"/>
      <c r="S230" s="234" t="s">
        <v>25</v>
      </c>
      <c r="T230" s="235"/>
      <c r="U230" s="82">
        <f>COUNTIF(F220:F247,"CST")</f>
        <v>3</v>
      </c>
      <c r="V230" s="82">
        <f>COUNTIF(G220:G247,"CST")</f>
        <v>4</v>
      </c>
      <c r="W230" s="82">
        <f>COUNTIF(H220:H247,"CST")</f>
        <v>6</v>
      </c>
      <c r="X230" s="82">
        <f>COUNTIF(I220:J247,"CST")</f>
        <v>1</v>
      </c>
      <c r="Y230" s="82">
        <f>COUNTIF(J220:K247,"CST")</f>
        <v>0</v>
      </c>
      <c r="Z230" s="139"/>
      <c r="AA230" s="139"/>
      <c r="AB230" s="139"/>
      <c r="AC230" s="139"/>
      <c r="AD230" s="139"/>
      <c r="AE230" s="139"/>
      <c r="AF230" s="139"/>
    </row>
    <row r="231" spans="1:32" s="1" customFormat="1" x14ac:dyDescent="0.35">
      <c r="A231" s="54">
        <v>45156</v>
      </c>
      <c r="B231" s="49" t="s">
        <v>31</v>
      </c>
      <c r="C231" s="6"/>
      <c r="D231" s="27"/>
      <c r="E231" s="27"/>
      <c r="F231" s="28" t="s">
        <v>12</v>
      </c>
      <c r="G231" s="29" t="s">
        <v>25</v>
      </c>
      <c r="H231" s="30" t="s">
        <v>24</v>
      </c>
      <c r="I231" s="108" t="s">
        <v>26</v>
      </c>
      <c r="J231" s="160"/>
      <c r="K231" s="123"/>
      <c r="L231" s="38" t="s">
        <v>7</v>
      </c>
      <c r="M231" s="39" t="s">
        <v>5</v>
      </c>
      <c r="N231" s="84"/>
      <c r="O231" s="21"/>
      <c r="P231" s="29"/>
      <c r="Q231" s="139"/>
      <c r="R231" s="139"/>
      <c r="S231" s="234" t="s">
        <v>19</v>
      </c>
      <c r="T231" s="235"/>
      <c r="U231" s="82">
        <f>COUNTIF(F220:F247,"PH")</f>
        <v>0</v>
      </c>
      <c r="V231" s="82">
        <f>COUNTIF(G220:G247,"PH")</f>
        <v>0</v>
      </c>
      <c r="W231" s="82">
        <f>COUNTIF(H220:H247,"PH")</f>
        <v>0</v>
      </c>
      <c r="X231" s="82">
        <f>COUNTIF(I220:I247,"PH")</f>
        <v>0</v>
      </c>
      <c r="Y231" s="82">
        <f>COUNTIF(J220:J247,"PH")</f>
        <v>0</v>
      </c>
      <c r="Z231" s="139"/>
      <c r="AA231" s="139"/>
      <c r="AB231" s="139"/>
      <c r="AC231" s="139"/>
      <c r="AD231" s="139"/>
      <c r="AE231" s="139"/>
      <c r="AF231" s="139"/>
    </row>
    <row r="232" spans="1:32" s="1" customFormat="1" ht="15" thickBot="1" x14ac:dyDescent="0.4">
      <c r="A232" s="54">
        <v>45157</v>
      </c>
      <c r="B232" s="49" t="s">
        <v>33</v>
      </c>
      <c r="C232" s="6"/>
      <c r="D232" s="27"/>
      <c r="E232" s="27"/>
      <c r="F232" s="28"/>
      <c r="G232" s="29"/>
      <c r="H232" s="30" t="s">
        <v>24</v>
      </c>
      <c r="I232" s="108"/>
      <c r="J232" s="160"/>
      <c r="K232" s="123"/>
      <c r="L232" s="38" t="s">
        <v>7</v>
      </c>
      <c r="M232" s="39"/>
      <c r="N232" s="84" t="s">
        <v>59</v>
      </c>
      <c r="O232" s="21"/>
      <c r="P232" s="29"/>
      <c r="Q232" s="139"/>
      <c r="R232" s="139"/>
      <c r="S232" s="234" t="s">
        <v>3</v>
      </c>
      <c r="T232" s="235"/>
      <c r="U232" s="82">
        <f>COUNTIF(F220:F247,"QCH")</f>
        <v>4</v>
      </c>
      <c r="V232" s="82">
        <f>COUNTIF(G220:G247,"QCH")</f>
        <v>0</v>
      </c>
      <c r="W232" s="82">
        <f>COUNTIF(H220:H247,"QCH")</f>
        <v>0</v>
      </c>
      <c r="X232" s="82">
        <f>COUNTIF(I220:I247,"QCH")</f>
        <v>0</v>
      </c>
      <c r="Y232" s="82">
        <f>COUNTIF(J220:J247,"QCH")</f>
        <v>0</v>
      </c>
      <c r="Z232" s="140"/>
      <c r="AA232" s="140"/>
      <c r="AB232" s="140"/>
      <c r="AC232" s="140"/>
      <c r="AD232" s="140"/>
      <c r="AE232" s="139"/>
      <c r="AF232" s="139"/>
    </row>
    <row r="233" spans="1:32" s="1" customFormat="1" ht="15" thickBot="1" x14ac:dyDescent="0.4">
      <c r="A233" s="55">
        <v>45158</v>
      </c>
      <c r="B233" s="51" t="s">
        <v>35</v>
      </c>
      <c r="C233" s="7"/>
      <c r="D233" s="31"/>
      <c r="E233" s="65"/>
      <c r="F233" s="32"/>
      <c r="G233" s="33"/>
      <c r="H233" s="34" t="s">
        <v>24</v>
      </c>
      <c r="I233" s="109"/>
      <c r="J233" s="161"/>
      <c r="K233" s="124"/>
      <c r="L233" s="40" t="s">
        <v>89</v>
      </c>
      <c r="M233" s="41"/>
      <c r="N233" s="85" t="s">
        <v>59</v>
      </c>
      <c r="O233" s="21"/>
      <c r="P233" s="33"/>
      <c r="Q233" s="139"/>
      <c r="R233" s="139"/>
      <c r="S233" s="234" t="s">
        <v>17</v>
      </c>
      <c r="T233" s="235"/>
      <c r="U233" s="82">
        <f>COUNTIF(F220:F247,"PH 1st")</f>
        <v>0</v>
      </c>
      <c r="V233" s="82">
        <f>COUNTIF(G220:G247,"PH 1st")</f>
        <v>0</v>
      </c>
      <c r="W233" s="82">
        <f>COUNTIF(H220:H247,"PH 1st")</f>
        <v>0</v>
      </c>
      <c r="X233" s="82">
        <f>COUNTIF(I220:I247,"PH 1st")</f>
        <v>0</v>
      </c>
      <c r="Y233" s="82">
        <f>COUNTIF(J220:J247,"PH 1st")</f>
        <v>0</v>
      </c>
      <c r="Z233" s="132"/>
      <c r="AA233" s="133" t="s">
        <v>36</v>
      </c>
      <c r="AB233" s="133" t="s">
        <v>20</v>
      </c>
      <c r="AC233" s="133" t="s">
        <v>37</v>
      </c>
      <c r="AD233" s="133" t="s">
        <v>38</v>
      </c>
      <c r="AE233" s="139"/>
      <c r="AF233" s="139"/>
    </row>
    <row r="234" spans="1:32" s="1" customFormat="1" ht="15" thickBot="1" x14ac:dyDescent="0.4">
      <c r="A234" s="175">
        <v>45159</v>
      </c>
      <c r="B234" s="45" t="s">
        <v>15</v>
      </c>
      <c r="C234" s="8"/>
      <c r="D234" s="23"/>
      <c r="E234" s="27"/>
      <c r="F234" s="24" t="s">
        <v>32</v>
      </c>
      <c r="G234" s="25" t="s">
        <v>24</v>
      </c>
      <c r="H234" s="26" t="s">
        <v>25</v>
      </c>
      <c r="I234" s="107" t="s">
        <v>12</v>
      </c>
      <c r="J234" s="159"/>
      <c r="K234" s="118">
        <v>3</v>
      </c>
      <c r="L234" s="36" t="s">
        <v>6</v>
      </c>
      <c r="M234" s="37" t="s">
        <v>8</v>
      </c>
      <c r="N234" s="83"/>
      <c r="O234" s="21"/>
      <c r="P234" s="25" t="s">
        <v>53</v>
      </c>
      <c r="Q234" s="139"/>
      <c r="R234" s="139"/>
      <c r="S234" s="236" t="s">
        <v>40</v>
      </c>
      <c r="T234" s="237"/>
      <c r="U234" s="100">
        <f>COUNTIFS(L220:L223,"Lister")+COUNTIFS(L227:L230,"Lister")+COUNTIFS(L234:L237,"Lister")+COUNTIFS(L241:L244,"Lister")</f>
        <v>4</v>
      </c>
      <c r="V234" s="100">
        <f>+COUNTIFS(L220:L223,"Prager")+COUNTIFS(L227:L230,"Prager")+COUNTIFS(L234:L237,"Prager")+COUNTIFS(L241:L244,"Prager")</f>
        <v>6</v>
      </c>
      <c r="W234" s="100">
        <f>COUNTIFS(L220:L223,"Stanley")+COUNTIFS(L227:L230,"Stanley")+COUNTIFS(L234:L237,"Stanley")+COUNTIFS(L241:L244,"Stanley")</f>
        <v>2</v>
      </c>
      <c r="X234" s="100">
        <f>COUNTIFS(L220:L223,"Farrell")+COUNTIFS(L227:L230,"Farrell")+COUNTIFS(L234:L237,"Farrell")+COUNTIFS(L241:L244,"Farrell")</f>
        <v>2</v>
      </c>
      <c r="Y234" s="100">
        <f>COUNTIFS(L220:L223,"McSharry")+COUNTIFS(L227:L230,"McSHarry")+COUNTIFS(L234:L237,"McSharry")+COUNTIFS(L241:L244,"McSharry")</f>
        <v>0</v>
      </c>
      <c r="Z234" s="104"/>
      <c r="AA234" s="106">
        <f>COUNTIFS(L220:L223,"O'Donoghue")+COUNTIFS(L227:L230,"O'Donoghue")+COUNTIFS(L234:L237,"O'Donoghue")+COUNTIFS(L241:L244,"O'Donoghue")</f>
        <v>2</v>
      </c>
      <c r="AB234" s="106">
        <f>COUNTIFS(L220:L223,"Marment")+COUNTIFS(L227:L230,"Marment")+COUNTIFS(L234:L237,"Marment")+COUNTIFS(L241:L244,"Marment")</f>
        <v>0</v>
      </c>
      <c r="AC234" s="106">
        <f>COUNTIFS(L220:L223,"Nagaraj")+COUNTIFS(L227:L230,"Nagaraj")+COUNTIFS(L234:L237,"Nagaraj")+COUNTIFS(L241:L244,"Nagaraj")</f>
        <v>0</v>
      </c>
      <c r="AD234" s="106">
        <f>COUNTIFS(L220:L223,"Garrett")+COUNTIFS(L227:L230,"Garrett")+COUNTIFS(L234:L237,"Garrett")+COUNTIFS(L241:L244,"Garrett")</f>
        <v>0</v>
      </c>
      <c r="AE234" s="139"/>
      <c r="AF234" s="139"/>
    </row>
    <row r="235" spans="1:32" s="1" customFormat="1" ht="15" thickBot="1" x14ac:dyDescent="0.4">
      <c r="A235" s="54">
        <v>45160</v>
      </c>
      <c r="B235" s="46" t="s">
        <v>41</v>
      </c>
      <c r="C235" s="6"/>
      <c r="D235" s="27"/>
      <c r="E235" s="27"/>
      <c r="F235" s="28" t="s">
        <v>32</v>
      </c>
      <c r="G235" s="29" t="s">
        <v>24</v>
      </c>
      <c r="H235" s="30" t="s">
        <v>12</v>
      </c>
      <c r="I235" s="108" t="s">
        <v>26</v>
      </c>
      <c r="J235" s="160"/>
      <c r="K235" s="119"/>
      <c r="L235" s="38" t="s">
        <v>6</v>
      </c>
      <c r="M235" s="39" t="s">
        <v>7</v>
      </c>
      <c r="N235" s="84"/>
      <c r="O235" s="21"/>
      <c r="P235" s="29" t="s">
        <v>55</v>
      </c>
      <c r="Q235" s="139"/>
      <c r="R235" s="139"/>
      <c r="S235" s="236" t="s">
        <v>42</v>
      </c>
      <c r="T235" s="237"/>
      <c r="U235" s="100">
        <f>COUNTIFS(L224:L226,"Lister")+COUNTIFS(L231:L233,"Lister")+COUNTIFS(L238:L240,"Lister")+COUNTIFS(L245:L247,"Lister")</f>
        <v>2</v>
      </c>
      <c r="V235" s="100">
        <f>+COUNTIFS(L231:L233,"Prager")+COUNTIFS(L224:L226,"Prager")+COUNTIFS(L238:L240,"Prager")+COUNTIFS(L245:L247,"Prager")</f>
        <v>4</v>
      </c>
      <c r="W235" s="100">
        <f>COUNTIFS(L224:L226,"Stanley")+COUNTIFS(L231:L233,"Stanley")+COUNTIFS(L238:L240,"Stanley")+COUNTIFS(L245:L247,"Stanley")</f>
        <v>4</v>
      </c>
      <c r="X235" s="100">
        <f>COUNTIFS(L224:L226,"Farrell")+COUNTIFS(L231:L233,"Farrell")+COUNTIFS(L238:L240,"Farrell")+COUNTIFS(L245:L247,"Farrell")</f>
        <v>0</v>
      </c>
      <c r="Y235" s="100">
        <f>COUNTIFS(L224:L226,"McSharry")+COUNTIFS(L231:L233,"McSharry")+COUNTIFS(L238:L240,"McSharry")+COUNTIFS(L245:L247,"McSharry")</f>
        <v>0</v>
      </c>
      <c r="Z235" s="104"/>
      <c r="AA235" s="100">
        <f>COUNTIFS(L224:L226,"O'Donoghue")+COUNTIFS(L231:L233,"O'Donoghue")+COUNTIFS(L238:L240,"O'Donoghue")+COUNTIFS(L245:L247,"O'Donoghue")</f>
        <v>0</v>
      </c>
      <c r="AB235" s="100">
        <f>COUNTIFS(L224:L226,"Marment")+COUNTIFS(L231:L233,"Marment")+COUNTIFS(L238:L240,"Marment")+COUNTIFS(L245:L247,"Marment")</f>
        <v>0</v>
      </c>
      <c r="AC235" s="100">
        <f>COUNTIFS(L224:L226,"Nagaraj")+COUNTIFS(L231:L233,"Nagaraj")+COUNTIFS(L238:L240,"Nagaraj")+COUNTIFS(L245:L247,"Nagaraj")</f>
        <v>0</v>
      </c>
      <c r="AD235" s="100">
        <f>COUNTIFS(L224:L226,"Garrett")+COUNTIFS(L231:L233,"Garrett")+COUNTIFS(L238:L240,"Garrett")+COUNTIFS(L245:L247,"Garrett")</f>
        <v>0</v>
      </c>
      <c r="AE235" s="139"/>
      <c r="AF235" s="139"/>
    </row>
    <row r="236" spans="1:32" s="1" customFormat="1" ht="15" thickBot="1" x14ac:dyDescent="0.4">
      <c r="A236" s="54">
        <v>45161</v>
      </c>
      <c r="B236" s="46" t="s">
        <v>29</v>
      </c>
      <c r="C236" s="6"/>
      <c r="D236" s="27"/>
      <c r="E236" s="27"/>
      <c r="F236" s="28" t="s">
        <v>26</v>
      </c>
      <c r="G236" s="29" t="s">
        <v>25</v>
      </c>
      <c r="H236" s="30" t="s">
        <v>12</v>
      </c>
      <c r="I236" s="108" t="s">
        <v>24</v>
      </c>
      <c r="J236" s="160"/>
      <c r="K236" s="119"/>
      <c r="L236" s="38" t="s">
        <v>8</v>
      </c>
      <c r="M236" s="39" t="s">
        <v>7</v>
      </c>
      <c r="N236" s="84" t="s">
        <v>7</v>
      </c>
      <c r="O236" s="21"/>
      <c r="P236" s="29" t="s">
        <v>55</v>
      </c>
      <c r="Q236" s="139"/>
      <c r="R236" s="139"/>
      <c r="S236" s="238" t="s">
        <v>43</v>
      </c>
      <c r="T236" s="239"/>
      <c r="U236" s="101">
        <f>COUNTIFS(N220:N223,"Lister")+COUNTIFS(N227:N230,"Lister")+COUNTIFS(N234:N237,"Lister")+COUNTIFS(N241:N244,"Lister")</f>
        <v>1</v>
      </c>
      <c r="V236" s="101">
        <f>COUNTIFS(N220:N223,"Prager")+COUNTIFS(N227:N230,"Prager")+COUNTIFS(N234:N237,"Prager")+COUNTIFS(N241:N244,"Prager")</f>
        <v>2</v>
      </c>
      <c r="W236" s="101">
        <f>COUNTIFS(N220:N223,"Stanley")+COUNTIFS(N227:N230,"Stanley")+COUNTIFS(N234:N237,"Stanley")+COUNTIFS(N241:N244,"Stanley")</f>
        <v>1</v>
      </c>
      <c r="X236" s="101">
        <f>COUNTIFS(N220:N223,"Farrell")+COUNTIFS(N227:N230,"Farrell")+COUNTIFS(N234:N237,"Farrell")+COUNTIFS(N241:N244,"Farrell")</f>
        <v>0</v>
      </c>
      <c r="Y236" s="101">
        <f>COUNTIFS(N220:N223,"McSharry")+COUNTIFS(N227:N230,"McSharry")+COUNTIFS(N234:N237,"McSharry")+COUNTIFS(N241:N244,"McSharry")</f>
        <v>0</v>
      </c>
      <c r="Z236" s="104"/>
      <c r="AA236" s="101"/>
      <c r="AB236" s="101"/>
      <c r="AC236" s="101"/>
      <c r="AD236" s="101"/>
      <c r="AE236" s="139"/>
      <c r="AF236" s="139"/>
    </row>
    <row r="237" spans="1:32" s="1" customFormat="1" ht="15" thickBot="1" x14ac:dyDescent="0.4">
      <c r="A237" s="54">
        <v>45162</v>
      </c>
      <c r="B237" s="46" t="s">
        <v>44</v>
      </c>
      <c r="C237" s="6"/>
      <c r="D237" s="27"/>
      <c r="E237" s="27"/>
      <c r="F237" s="28" t="s">
        <v>12</v>
      </c>
      <c r="G237" s="29" t="s">
        <v>26</v>
      </c>
      <c r="H237" s="30" t="s">
        <v>25</v>
      </c>
      <c r="I237" s="108" t="s">
        <v>24</v>
      </c>
      <c r="J237" s="160"/>
      <c r="K237" s="119"/>
      <c r="L237" s="38" t="s">
        <v>8</v>
      </c>
      <c r="M237" s="39" t="s">
        <v>5</v>
      </c>
      <c r="N237" s="84" t="s">
        <v>5</v>
      </c>
      <c r="O237" s="21"/>
      <c r="P237" s="29" t="s">
        <v>55</v>
      </c>
      <c r="Q237" s="139"/>
      <c r="R237" s="139"/>
      <c r="S237" s="238" t="s">
        <v>45</v>
      </c>
      <c r="T237" s="239"/>
      <c r="U237" s="101">
        <f>COUNTIFS(N224:N226,"Lister")+COUNTIFS(N231:N233,"Lister")+COUNTIFS(N238:N240,"Lister")+COUNTIFS(N245:N247,"Lister")</f>
        <v>0</v>
      </c>
      <c r="V237" s="101">
        <f>COUNTIFS(N224:N226,"Prager")+COUNTIFS(N231:N233,"Prager")+COUNTIFS(N238:N240,"Prager")+COUNTIFS(N245:N247,"Prager")</f>
        <v>0</v>
      </c>
      <c r="W237" s="101">
        <f>COUNTIFS(N224:N226,"Stanley")+COUNTIFS(N231:N233,"Stanley")+COUNTIFS(N238:N240,"Stanley")+COUNTIFS(N245:N247,"Stanley")</f>
        <v>0</v>
      </c>
      <c r="X237" s="101">
        <f>COUNTIFS(N224:N226,"Farrell")+COUNTIFS(N231:N233,"Farrell")+COUNTIFS(N238:N240,"Farrell")+COUNTIFS(N245:N247,"Farrell")</f>
        <v>0</v>
      </c>
      <c r="Y237" s="101">
        <f>COUNTIFS(N224:N226,"McSharry")+COUNTIFS(N231:N233,"McSharry")+COUNTIFS(N238:N240,"McSharry")+COUNTIFS(N245:N247,"McSharry")</f>
        <v>0</v>
      </c>
      <c r="Z237" s="104"/>
      <c r="AA237" s="101"/>
      <c r="AB237" s="101"/>
      <c r="AC237" s="101"/>
      <c r="AD237" s="101"/>
      <c r="AE237" s="139"/>
      <c r="AF237" s="139"/>
    </row>
    <row r="238" spans="1:32" s="1" customFormat="1" ht="15" thickBot="1" x14ac:dyDescent="0.4">
      <c r="A238" s="54">
        <v>45163</v>
      </c>
      <c r="B238" s="46" t="s">
        <v>31</v>
      </c>
      <c r="C238" s="6"/>
      <c r="D238" s="27"/>
      <c r="E238" s="27"/>
      <c r="F238" s="28" t="s">
        <v>24</v>
      </c>
      <c r="G238" s="29" t="s">
        <v>12</v>
      </c>
      <c r="H238" s="30" t="s">
        <v>26</v>
      </c>
      <c r="I238" s="108" t="s">
        <v>25</v>
      </c>
      <c r="J238" s="160"/>
      <c r="K238" s="119"/>
      <c r="L238" s="38" t="s">
        <v>5</v>
      </c>
      <c r="M238" s="39" t="s">
        <v>6</v>
      </c>
      <c r="N238" s="84"/>
      <c r="O238" s="21"/>
      <c r="P238" s="29"/>
      <c r="Q238" s="139"/>
      <c r="R238" s="139"/>
      <c r="S238" s="240" t="s">
        <v>46</v>
      </c>
      <c r="T238" s="241"/>
      <c r="U238" s="102">
        <f>COUNTIFS(N224:N226,"Lister (day)")+COUNTIFS(N231:N233,"Lister (day)")+COUNTIFS(N238:N240,"Lister (day)")+COUNTIFS(N245:N247,"Lister (day)")</f>
        <v>1</v>
      </c>
      <c r="V238" s="102">
        <f>COUNTIFS(N224:N226,"Prager (day)")+COUNTIFS(N231:N233,"Prager (day)")+COUNTIFS(N238:N240,"Prager (day)")+COUNTIFS(N245:N247,"Prager (day)")</f>
        <v>5</v>
      </c>
      <c r="W238" s="102">
        <f>COUNTIFS(N224:N226,"Stanley (day)")+COUNTIFS(N231:N233,"Stanley (day)")+COUNTIFS(N238:N240,"Stanley (day)")+COUNTIFS(N245:N247,"Stanley (day)")</f>
        <v>1</v>
      </c>
      <c r="X238" s="102">
        <f>COUNTIFS(N224:N226,"Farrell (day)")+COUNTIFS(N231:N233,"Farrell (day)")+COUNTIFS(N238:N240,"Farrell (day)")+COUNTIFS(N245:N247,"Farrell (day)")</f>
        <v>0</v>
      </c>
      <c r="Y238" s="102">
        <f>COUNTIFS(N224:N226,"McSharry (day)")+COUNTIFS(N231:N233,"McSharry (day)")+COUNTIFS(N238:N240,"McSharry (day)")+COUNTIFS(N245:N247,"McSharry (day)")</f>
        <v>0</v>
      </c>
      <c r="Z238" s="104"/>
      <c r="AA238" s="102"/>
      <c r="AB238" s="102"/>
      <c r="AC238" s="102"/>
      <c r="AD238" s="102"/>
      <c r="AE238" s="139"/>
      <c r="AF238" s="139"/>
    </row>
    <row r="239" spans="1:32" s="1" customFormat="1" ht="15" thickBot="1" x14ac:dyDescent="0.4">
      <c r="A239" s="54">
        <v>45164</v>
      </c>
      <c r="B239" s="46" t="s">
        <v>33</v>
      </c>
      <c r="C239" s="6"/>
      <c r="D239" s="27"/>
      <c r="E239" s="27"/>
      <c r="F239" s="28" t="s">
        <v>24</v>
      </c>
      <c r="G239" s="29"/>
      <c r="H239" s="30"/>
      <c r="I239" s="108"/>
      <c r="J239" s="160"/>
      <c r="K239" s="119"/>
      <c r="L239" s="38" t="s">
        <v>5</v>
      </c>
      <c r="M239" s="39"/>
      <c r="N239" s="84" t="s">
        <v>59</v>
      </c>
      <c r="O239" s="21"/>
      <c r="P239" s="29"/>
      <c r="Q239" s="139"/>
      <c r="R239" s="139"/>
      <c r="S239" s="226" t="s">
        <v>47</v>
      </c>
      <c r="T239" s="227"/>
      <c r="U239" s="103">
        <f>SUM(U234:U235)</f>
        <v>6</v>
      </c>
      <c r="V239" s="103">
        <f>SUM(V234:V235)</f>
        <v>10</v>
      </c>
      <c r="W239" s="103">
        <f>SUM(W234:W235)</f>
        <v>6</v>
      </c>
      <c r="X239" s="103">
        <f>SUM(X234:X235)</f>
        <v>2</v>
      </c>
      <c r="Y239" s="103">
        <f>SUM(Y234:Y235)</f>
        <v>0</v>
      </c>
      <c r="Z239" s="105"/>
      <c r="AA239" s="103">
        <f>SUM(AA234:AA235)</f>
        <v>2</v>
      </c>
      <c r="AB239" s="103">
        <f>SUM(AB234:AB235)</f>
        <v>0</v>
      </c>
      <c r="AC239" s="103">
        <f>SUM(AC234:AC235)</f>
        <v>0</v>
      </c>
      <c r="AD239" s="103">
        <f>SUM(AD234:AD235)</f>
        <v>0</v>
      </c>
      <c r="AE239" s="139"/>
      <c r="AF239" s="139"/>
    </row>
    <row r="240" spans="1:32" s="1" customFormat="1" ht="15" thickBot="1" x14ac:dyDescent="0.4">
      <c r="A240" s="55">
        <v>45165</v>
      </c>
      <c r="B240" s="47" t="s">
        <v>35</v>
      </c>
      <c r="C240" s="7"/>
      <c r="D240" s="31"/>
      <c r="E240" s="31"/>
      <c r="F240" s="32"/>
      <c r="G240" s="33" t="s">
        <v>24</v>
      </c>
      <c r="H240" s="34"/>
      <c r="I240" s="109"/>
      <c r="J240" s="161"/>
      <c r="K240" s="120"/>
      <c r="L240" s="40" t="s">
        <v>6</v>
      </c>
      <c r="M240" s="41"/>
      <c r="N240" s="85"/>
      <c r="O240" s="21"/>
      <c r="P240" s="33"/>
      <c r="Q240" s="139"/>
      <c r="R240" s="139"/>
      <c r="S240" s="222" t="s">
        <v>48</v>
      </c>
      <c r="T240" s="223"/>
      <c r="U240" s="128">
        <f>SUM(U236:U238)</f>
        <v>2</v>
      </c>
      <c r="V240" s="128">
        <f>SUM(V236:V238)</f>
        <v>7</v>
      </c>
      <c r="W240" s="128">
        <f>SUM(W236:W238)</f>
        <v>2</v>
      </c>
      <c r="X240" s="128">
        <f>SUM(X236:X238)</f>
        <v>0</v>
      </c>
      <c r="Y240" s="128">
        <f>SUM(Y236:Y238)</f>
        <v>0</v>
      </c>
      <c r="Z240" s="129"/>
      <c r="AA240" s="128">
        <f>SUM(AA236:AA238)</f>
        <v>0</v>
      </c>
      <c r="AB240" s="128">
        <f>SUM(AB236:AB238)</f>
        <v>0</v>
      </c>
      <c r="AC240" s="128">
        <f>SUM(AC236:AC238)</f>
        <v>0</v>
      </c>
      <c r="AD240" s="128">
        <f>SUM(AD236:AD238)</f>
        <v>0</v>
      </c>
      <c r="AE240" s="139"/>
      <c r="AF240" s="139"/>
    </row>
    <row r="241" spans="1:32" s="1" customFormat="1" x14ac:dyDescent="0.35">
      <c r="A241" s="175">
        <v>45166</v>
      </c>
      <c r="B241" s="45" t="s">
        <v>15</v>
      </c>
      <c r="C241" s="8"/>
      <c r="D241" s="23" t="s">
        <v>26</v>
      </c>
      <c r="E241" s="23" t="s">
        <v>39</v>
      </c>
      <c r="F241" s="24" t="s">
        <v>3</v>
      </c>
      <c r="G241" s="25" t="s">
        <v>24</v>
      </c>
      <c r="H241" s="26" t="s">
        <v>12</v>
      </c>
      <c r="I241" s="159"/>
      <c r="J241" s="159"/>
      <c r="K241" s="118">
        <v>4</v>
      </c>
      <c r="L241" s="36" t="s">
        <v>6</v>
      </c>
      <c r="M241" s="37" t="s">
        <v>36</v>
      </c>
      <c r="N241" s="83"/>
      <c r="O241" s="21"/>
      <c r="P241" s="25" t="s">
        <v>60</v>
      </c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</row>
    <row r="242" spans="1:32" s="1" customFormat="1" x14ac:dyDescent="0.35">
      <c r="A242" s="54">
        <v>45167</v>
      </c>
      <c r="B242" s="46" t="s">
        <v>41</v>
      </c>
      <c r="C242" s="6"/>
      <c r="D242" s="27" t="s">
        <v>12</v>
      </c>
      <c r="E242" s="23" t="s">
        <v>39</v>
      </c>
      <c r="F242" s="28" t="s">
        <v>3</v>
      </c>
      <c r="G242" s="29" t="s">
        <v>24</v>
      </c>
      <c r="H242" s="30" t="s">
        <v>25</v>
      </c>
      <c r="I242" s="160"/>
      <c r="J242" s="160"/>
      <c r="K242" s="119"/>
      <c r="L242" s="38" t="s">
        <v>6</v>
      </c>
      <c r="M242" s="39" t="s">
        <v>36</v>
      </c>
      <c r="N242" s="84"/>
      <c r="O242" s="21"/>
      <c r="P242" s="29" t="s">
        <v>60</v>
      </c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</row>
    <row r="243" spans="1:32" s="1" customFormat="1" x14ac:dyDescent="0.35">
      <c r="A243" s="54">
        <v>45168</v>
      </c>
      <c r="B243" s="46" t="s">
        <v>29</v>
      </c>
      <c r="C243" s="6"/>
      <c r="D243" s="27" t="s">
        <v>24</v>
      </c>
      <c r="E243" s="23" t="s">
        <v>39</v>
      </c>
      <c r="F243" s="28" t="s">
        <v>3</v>
      </c>
      <c r="G243" s="29" t="s">
        <v>25</v>
      </c>
      <c r="H243" s="30" t="s">
        <v>12</v>
      </c>
      <c r="I243" s="160"/>
      <c r="J243" s="160"/>
      <c r="K243" s="119"/>
      <c r="L243" s="38" t="s">
        <v>36</v>
      </c>
      <c r="M243" s="39" t="s">
        <v>7</v>
      </c>
      <c r="N243" s="84" t="s">
        <v>6</v>
      </c>
      <c r="O243" s="21"/>
      <c r="P243" s="2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</row>
    <row r="244" spans="1:32" s="1" customFormat="1" x14ac:dyDescent="0.35">
      <c r="A244" s="54">
        <v>45169</v>
      </c>
      <c r="B244" s="46" t="s">
        <v>44</v>
      </c>
      <c r="C244" s="6"/>
      <c r="D244" s="27" t="s">
        <v>24</v>
      </c>
      <c r="E244" s="23" t="s">
        <v>39</v>
      </c>
      <c r="F244" s="28" t="s">
        <v>3</v>
      </c>
      <c r="G244" s="29" t="s">
        <v>12</v>
      </c>
      <c r="H244" s="30" t="s">
        <v>26</v>
      </c>
      <c r="I244" s="160"/>
      <c r="J244" s="160"/>
      <c r="K244" s="119"/>
      <c r="L244" s="38" t="s">
        <v>36</v>
      </c>
      <c r="M244" s="39" t="s">
        <v>6</v>
      </c>
      <c r="N244" s="84" t="s">
        <v>6</v>
      </c>
      <c r="O244" s="21"/>
      <c r="P244" s="2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</row>
    <row r="245" spans="1:32" s="1" customFormat="1" x14ac:dyDescent="0.35">
      <c r="A245" s="54">
        <v>45170</v>
      </c>
      <c r="B245" s="46" t="s">
        <v>31</v>
      </c>
      <c r="C245" s="6"/>
      <c r="D245" s="27" t="s">
        <v>12</v>
      </c>
      <c r="E245" s="23" t="s">
        <v>39</v>
      </c>
      <c r="F245" s="28" t="s">
        <v>26</v>
      </c>
      <c r="G245" s="29" t="s">
        <v>26</v>
      </c>
      <c r="H245" s="30" t="s">
        <v>24</v>
      </c>
      <c r="I245" s="160"/>
      <c r="J245" s="160"/>
      <c r="K245" s="119"/>
      <c r="L245" s="38" t="s">
        <v>89</v>
      </c>
      <c r="M245" s="39" t="s">
        <v>36</v>
      </c>
      <c r="N245" s="84"/>
      <c r="O245" s="21"/>
      <c r="P245" s="2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</row>
    <row r="246" spans="1:32" s="1" customFormat="1" x14ac:dyDescent="0.35">
      <c r="A246" s="54">
        <v>45171</v>
      </c>
      <c r="B246" s="46" t="s">
        <v>33</v>
      </c>
      <c r="C246" s="6"/>
      <c r="D246" s="27"/>
      <c r="E246" s="23" t="s">
        <v>39</v>
      </c>
      <c r="F246" s="28"/>
      <c r="G246" s="29"/>
      <c r="H246" s="30" t="s">
        <v>24</v>
      </c>
      <c r="I246" s="160"/>
      <c r="J246" s="160"/>
      <c r="K246" s="119"/>
      <c r="L246" s="38" t="s">
        <v>7</v>
      </c>
      <c r="M246" s="39"/>
      <c r="N246" s="84" t="s">
        <v>59</v>
      </c>
      <c r="O246" s="21"/>
      <c r="P246" s="29" t="s">
        <v>60</v>
      </c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</row>
    <row r="247" spans="1:32" s="1" customFormat="1" ht="15" thickBot="1" x14ac:dyDescent="0.4">
      <c r="A247" s="55">
        <v>45172</v>
      </c>
      <c r="B247" s="47" t="s">
        <v>35</v>
      </c>
      <c r="C247" s="7"/>
      <c r="D247" s="31"/>
      <c r="E247" s="31" t="s">
        <v>39</v>
      </c>
      <c r="F247" s="32"/>
      <c r="G247" s="33"/>
      <c r="H247" s="34" t="s">
        <v>24</v>
      </c>
      <c r="I247" s="161"/>
      <c r="J247" s="161"/>
      <c r="K247" s="120"/>
      <c r="L247" s="40" t="s">
        <v>7</v>
      </c>
      <c r="M247" s="41"/>
      <c r="N247" s="85" t="s">
        <v>59</v>
      </c>
      <c r="O247" s="21"/>
      <c r="P247" s="33" t="s">
        <v>60</v>
      </c>
      <c r="Q247" s="139"/>
      <c r="R247" s="139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141"/>
      <c r="AD247" s="141"/>
      <c r="AE247" s="139"/>
      <c r="AF247" s="139"/>
    </row>
    <row r="248" spans="1:32" s="1" customFormat="1" x14ac:dyDescent="0.35">
      <c r="A248" s="175">
        <v>45173</v>
      </c>
      <c r="B248" s="48" t="s">
        <v>15</v>
      </c>
      <c r="C248" s="8"/>
      <c r="D248" s="23" t="s">
        <v>24</v>
      </c>
      <c r="E248" s="23" t="s">
        <v>50</v>
      </c>
      <c r="F248" s="24" t="s">
        <v>72</v>
      </c>
      <c r="G248" s="25" t="s">
        <v>12</v>
      </c>
      <c r="H248" s="26" t="s">
        <v>25</v>
      </c>
      <c r="I248" s="159" t="s">
        <v>90</v>
      </c>
      <c r="J248" s="159"/>
      <c r="K248" s="122">
        <v>1</v>
      </c>
      <c r="L248" s="36" t="s">
        <v>37</v>
      </c>
      <c r="M248" s="37" t="s">
        <v>6</v>
      </c>
      <c r="N248" s="83"/>
      <c r="O248" s="21"/>
      <c r="P248" s="25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  <c r="AF248" s="136"/>
    </row>
    <row r="249" spans="1:32" s="1" customFormat="1" x14ac:dyDescent="0.35">
      <c r="A249" s="54">
        <v>45174</v>
      </c>
      <c r="B249" s="49" t="s">
        <v>41</v>
      </c>
      <c r="C249" s="6"/>
      <c r="D249" s="27" t="s">
        <v>24</v>
      </c>
      <c r="E249" s="23" t="s">
        <v>50</v>
      </c>
      <c r="F249" s="28" t="s">
        <v>72</v>
      </c>
      <c r="G249" s="29" t="s">
        <v>12</v>
      </c>
      <c r="H249" s="30" t="s">
        <v>26</v>
      </c>
      <c r="I249" s="160" t="s">
        <v>90</v>
      </c>
      <c r="J249" s="159"/>
      <c r="K249" s="123"/>
      <c r="L249" s="38" t="s">
        <v>37</v>
      </c>
      <c r="M249" s="39" t="s">
        <v>6</v>
      </c>
      <c r="N249" s="84"/>
      <c r="O249" s="21"/>
      <c r="P249" s="29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  <c r="AF249" s="136"/>
    </row>
    <row r="250" spans="1:32" s="1" customFormat="1" x14ac:dyDescent="0.35">
      <c r="A250" s="54">
        <v>45175</v>
      </c>
      <c r="B250" s="49" t="s">
        <v>29</v>
      </c>
      <c r="C250" s="6"/>
      <c r="D250" s="27"/>
      <c r="E250" s="27"/>
      <c r="F250" s="28" t="s">
        <v>25</v>
      </c>
      <c r="G250" s="29" t="s">
        <v>24</v>
      </c>
      <c r="H250" s="30" t="s">
        <v>12</v>
      </c>
      <c r="I250" s="160" t="s">
        <v>90</v>
      </c>
      <c r="J250" s="159"/>
      <c r="K250" s="123"/>
      <c r="L250" s="38" t="s">
        <v>6</v>
      </c>
      <c r="M250" s="39" t="s">
        <v>7</v>
      </c>
      <c r="N250" s="84"/>
      <c r="O250" s="21"/>
      <c r="P250" s="29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  <c r="AE250" s="136"/>
      <c r="AF250" s="136"/>
    </row>
    <row r="251" spans="1:32" s="1" customFormat="1" x14ac:dyDescent="0.35">
      <c r="A251" s="54">
        <v>45176</v>
      </c>
      <c r="B251" s="50" t="s">
        <v>44</v>
      </c>
      <c r="C251" s="6"/>
      <c r="D251" s="27"/>
      <c r="E251" s="27"/>
      <c r="F251" s="28" t="s">
        <v>26</v>
      </c>
      <c r="G251" s="29" t="s">
        <v>24</v>
      </c>
      <c r="H251" s="30" t="s">
        <v>12</v>
      </c>
      <c r="I251" s="160"/>
      <c r="J251" s="160"/>
      <c r="K251" s="123"/>
      <c r="L251" s="38" t="s">
        <v>6</v>
      </c>
      <c r="M251" s="39" t="s">
        <v>7</v>
      </c>
      <c r="N251" s="84"/>
      <c r="O251" s="21"/>
      <c r="P251" s="29" t="s">
        <v>53</v>
      </c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  <c r="AF251" s="136"/>
    </row>
    <row r="252" spans="1:32" s="1" customFormat="1" x14ac:dyDescent="0.35">
      <c r="A252" s="54">
        <v>45177</v>
      </c>
      <c r="B252" s="49" t="s">
        <v>31</v>
      </c>
      <c r="C252" s="6"/>
      <c r="D252" s="27"/>
      <c r="E252" s="27"/>
      <c r="F252" s="28" t="s">
        <v>24</v>
      </c>
      <c r="G252" s="29" t="s">
        <v>26</v>
      </c>
      <c r="H252" s="30" t="s">
        <v>12</v>
      </c>
      <c r="I252" s="160"/>
      <c r="J252" s="160"/>
      <c r="K252" s="123"/>
      <c r="L252" s="38" t="s">
        <v>5</v>
      </c>
      <c r="M252" s="39" t="s">
        <v>7</v>
      </c>
      <c r="N252" s="84"/>
      <c r="O252" s="21"/>
      <c r="P252" s="29" t="s">
        <v>55</v>
      </c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  <c r="AE252" s="136"/>
      <c r="AF252" s="136"/>
    </row>
    <row r="253" spans="1:32" s="1" customFormat="1" x14ac:dyDescent="0.35">
      <c r="A253" s="54">
        <v>45178</v>
      </c>
      <c r="B253" s="49" t="s">
        <v>33</v>
      </c>
      <c r="C253" s="6"/>
      <c r="D253" s="27"/>
      <c r="E253" s="27"/>
      <c r="F253" s="28" t="s">
        <v>24</v>
      </c>
      <c r="G253" s="29"/>
      <c r="H253" s="30"/>
      <c r="I253" s="160"/>
      <c r="J253" s="160"/>
      <c r="K253" s="123"/>
      <c r="L253" s="38" t="s">
        <v>5</v>
      </c>
      <c r="M253" s="39"/>
      <c r="N253" s="84" t="s">
        <v>34</v>
      </c>
      <c r="O253" s="21"/>
      <c r="P253" s="29" t="s">
        <v>55</v>
      </c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  <c r="AF253" s="136"/>
    </row>
    <row r="254" spans="1:32" s="1" customFormat="1" ht="15" thickBot="1" x14ac:dyDescent="0.4">
      <c r="A254" s="55">
        <v>45179</v>
      </c>
      <c r="B254" s="51" t="s">
        <v>35</v>
      </c>
      <c r="C254" s="7"/>
      <c r="D254" s="31"/>
      <c r="E254" s="65"/>
      <c r="F254" s="32" t="s">
        <v>24</v>
      </c>
      <c r="G254" s="33"/>
      <c r="H254" s="34"/>
      <c r="I254" s="161"/>
      <c r="J254" s="161"/>
      <c r="K254" s="124"/>
      <c r="L254" s="40" t="s">
        <v>5</v>
      </c>
      <c r="M254" s="41"/>
      <c r="N254" s="85" t="s">
        <v>34</v>
      </c>
      <c r="O254" s="21"/>
      <c r="P254" s="33" t="s">
        <v>55</v>
      </c>
      <c r="Q254" s="136"/>
      <c r="R254" s="136"/>
      <c r="S254" s="137"/>
      <c r="T254" s="137"/>
      <c r="U254" s="137"/>
      <c r="V254" s="137"/>
      <c r="W254" s="136"/>
      <c r="X254" s="136"/>
      <c r="Y254" s="136"/>
      <c r="Z254" s="136"/>
      <c r="AA254" s="136"/>
      <c r="AB254" s="136"/>
      <c r="AC254" s="136"/>
      <c r="AD254" s="136"/>
      <c r="AE254" s="136"/>
      <c r="AF254" s="136"/>
    </row>
    <row r="255" spans="1:32" s="1" customFormat="1" ht="15" thickBot="1" x14ac:dyDescent="0.4">
      <c r="A255" s="175">
        <v>45180</v>
      </c>
      <c r="B255" s="48" t="s">
        <v>15</v>
      </c>
      <c r="C255" s="8"/>
      <c r="D255" s="23"/>
      <c r="E255" s="23"/>
      <c r="F255" s="24" t="s">
        <v>25</v>
      </c>
      <c r="G255" s="25" t="s">
        <v>24</v>
      </c>
      <c r="H255" s="26" t="s">
        <v>12</v>
      </c>
      <c r="I255" s="107" t="s">
        <v>91</v>
      </c>
      <c r="J255" s="159"/>
      <c r="K255" s="122">
        <v>2</v>
      </c>
      <c r="L255" s="36" t="s">
        <v>6</v>
      </c>
      <c r="M255" s="37" t="s">
        <v>7</v>
      </c>
      <c r="N255" s="83"/>
      <c r="O255" s="21"/>
      <c r="P255" s="25" t="s">
        <v>55</v>
      </c>
      <c r="Q255" s="136"/>
      <c r="R255" s="136"/>
      <c r="S255" s="242" t="s">
        <v>92</v>
      </c>
      <c r="T255" s="243"/>
      <c r="U255" s="243"/>
      <c r="V255" s="244"/>
      <c r="W255" s="137"/>
      <c r="X255" s="137"/>
      <c r="Y255" s="137"/>
      <c r="Z255" s="136"/>
      <c r="AA255" s="136"/>
      <c r="AB255" s="136"/>
      <c r="AC255" s="136"/>
      <c r="AD255" s="136"/>
      <c r="AE255" s="136"/>
      <c r="AF255" s="136"/>
    </row>
    <row r="256" spans="1:32" s="1" customFormat="1" ht="15" thickBot="1" x14ac:dyDescent="0.4">
      <c r="A256" s="54">
        <v>45181</v>
      </c>
      <c r="B256" s="49" t="s">
        <v>41</v>
      </c>
      <c r="C256" s="6"/>
      <c r="D256" s="27"/>
      <c r="E256" s="27"/>
      <c r="F256" s="28" t="s">
        <v>26</v>
      </c>
      <c r="G256" s="29" t="s">
        <v>24</v>
      </c>
      <c r="H256" s="30" t="s">
        <v>25</v>
      </c>
      <c r="I256" s="108" t="s">
        <v>12</v>
      </c>
      <c r="J256" s="160"/>
      <c r="K256" s="123"/>
      <c r="L256" s="38" t="s">
        <v>6</v>
      </c>
      <c r="M256" s="39" t="s">
        <v>8</v>
      </c>
      <c r="N256" s="84"/>
      <c r="O256" s="21"/>
      <c r="P256" s="29" t="s">
        <v>53</v>
      </c>
      <c r="Q256" s="136"/>
      <c r="R256" s="136"/>
      <c r="S256" s="245" t="s">
        <v>27</v>
      </c>
      <c r="T256" s="246"/>
      <c r="U256" s="78" t="s">
        <v>5</v>
      </c>
      <c r="V256" s="78" t="s">
        <v>6</v>
      </c>
      <c r="W256" s="133" t="s">
        <v>7</v>
      </c>
      <c r="X256" s="135" t="s">
        <v>8</v>
      </c>
      <c r="Y256" s="133" t="s">
        <v>9</v>
      </c>
      <c r="Z256" s="136"/>
      <c r="AA256" s="136"/>
      <c r="AB256" s="136"/>
      <c r="AC256" s="136"/>
      <c r="AD256" s="136"/>
      <c r="AE256" s="136"/>
      <c r="AF256" s="136"/>
    </row>
    <row r="257" spans="1:32" s="1" customFormat="1" x14ac:dyDescent="0.35">
      <c r="A257" s="54">
        <v>45182</v>
      </c>
      <c r="B257" s="49" t="s">
        <v>29</v>
      </c>
      <c r="C257" s="6"/>
      <c r="D257" s="27"/>
      <c r="E257" s="27"/>
      <c r="F257" s="28" t="s">
        <v>25</v>
      </c>
      <c r="G257" s="29" t="s">
        <v>25</v>
      </c>
      <c r="H257" s="30" t="s">
        <v>12</v>
      </c>
      <c r="I257" s="108" t="s">
        <v>24</v>
      </c>
      <c r="J257" s="160"/>
      <c r="K257" s="123"/>
      <c r="L257" s="38" t="s">
        <v>8</v>
      </c>
      <c r="M257" s="39" t="s">
        <v>12</v>
      </c>
      <c r="N257" s="84" t="s">
        <v>7</v>
      </c>
      <c r="O257" s="21"/>
      <c r="P257" s="29" t="s">
        <v>53</v>
      </c>
      <c r="Q257" s="136"/>
      <c r="R257" s="136"/>
      <c r="S257" s="247" t="s">
        <v>12</v>
      </c>
      <c r="T257" s="248"/>
      <c r="U257" s="81">
        <f>COUNTIF(F248:F275,"Support")</f>
        <v>4</v>
      </c>
      <c r="V257" s="81">
        <f>COUNTIF(G248:G275,"Support")</f>
        <v>4</v>
      </c>
      <c r="W257" s="81">
        <f>COUNTIF(H248:H275,"Support")</f>
        <v>6</v>
      </c>
      <c r="X257" s="81">
        <f>COUNTIF(I248:I275,"Support")</f>
        <v>1</v>
      </c>
      <c r="Y257" s="81">
        <f>COUNTIF(J248:J275,"Support")</f>
        <v>0</v>
      </c>
      <c r="Z257" s="136"/>
      <c r="AA257" s="136"/>
      <c r="AB257" s="136"/>
      <c r="AC257" s="136"/>
      <c r="AD257" s="136"/>
      <c r="AE257" s="136"/>
      <c r="AF257" s="136"/>
    </row>
    <row r="258" spans="1:32" s="1" customFormat="1" x14ac:dyDescent="0.35">
      <c r="A258" s="54">
        <v>45183</v>
      </c>
      <c r="B258" s="49" t="s">
        <v>44</v>
      </c>
      <c r="C258" s="6"/>
      <c r="D258" s="27"/>
      <c r="E258" s="27"/>
      <c r="F258" s="28" t="s">
        <v>12</v>
      </c>
      <c r="G258" s="29" t="s">
        <v>26</v>
      </c>
      <c r="H258" s="30" t="s">
        <v>26</v>
      </c>
      <c r="I258" s="108" t="s">
        <v>24</v>
      </c>
      <c r="J258" s="160"/>
      <c r="K258" s="123"/>
      <c r="L258" s="38" t="s">
        <v>8</v>
      </c>
      <c r="M258" s="39" t="s">
        <v>5</v>
      </c>
      <c r="N258" s="84" t="s">
        <v>5</v>
      </c>
      <c r="O258" s="21"/>
      <c r="P258" s="29"/>
      <c r="Q258" s="136"/>
      <c r="R258" s="136"/>
      <c r="S258" s="234" t="s">
        <v>25</v>
      </c>
      <c r="T258" s="235"/>
      <c r="U258" s="82">
        <f>COUNTIF(F248:F275,"CST")</f>
        <v>3</v>
      </c>
      <c r="V258" s="82">
        <f>COUNTIF(G248:G275,"CST")</f>
        <v>1</v>
      </c>
      <c r="W258" s="82">
        <f>COUNTIF(H248:H275,"CST")</f>
        <v>3</v>
      </c>
      <c r="X258" s="82">
        <f>COUNTIF(I248:J275,"CST")</f>
        <v>1</v>
      </c>
      <c r="Y258" s="82">
        <f>COUNTIF(J248:K275,"CST")</f>
        <v>0</v>
      </c>
      <c r="Z258" s="136"/>
      <c r="AA258" s="136"/>
      <c r="AB258" s="136"/>
      <c r="AC258" s="136"/>
      <c r="AD258" s="136"/>
      <c r="AE258" s="136"/>
      <c r="AF258" s="136"/>
    </row>
    <row r="259" spans="1:32" s="1" customFormat="1" x14ac:dyDescent="0.35">
      <c r="A259" s="54">
        <v>45184</v>
      </c>
      <c r="B259" s="49" t="s">
        <v>31</v>
      </c>
      <c r="C259" s="6"/>
      <c r="D259" s="27"/>
      <c r="E259" s="27"/>
      <c r="F259" s="28" t="s">
        <v>12</v>
      </c>
      <c r="G259" s="29" t="s">
        <v>72</v>
      </c>
      <c r="H259" s="30" t="s">
        <v>24</v>
      </c>
      <c r="I259" s="108" t="s">
        <v>25</v>
      </c>
      <c r="J259" s="160"/>
      <c r="K259" s="123"/>
      <c r="L259" s="38" t="s">
        <v>7</v>
      </c>
      <c r="M259" s="39" t="s">
        <v>5</v>
      </c>
      <c r="N259" s="84"/>
      <c r="O259" s="21"/>
      <c r="P259" s="29"/>
      <c r="Q259" s="136"/>
      <c r="R259" s="136"/>
      <c r="S259" s="234" t="s">
        <v>19</v>
      </c>
      <c r="T259" s="235"/>
      <c r="U259" s="82">
        <f>COUNTIF(F248:F275,"PH")</f>
        <v>0</v>
      </c>
      <c r="V259" s="82">
        <f>COUNTIF(G248:G275,"PH")</f>
        <v>0</v>
      </c>
      <c r="W259" s="82">
        <f>COUNTIF(H248:H275,"PH")</f>
        <v>0</v>
      </c>
      <c r="X259" s="82">
        <f>COUNTIF(I248:I275,"PH")</f>
        <v>0</v>
      </c>
      <c r="Y259" s="82">
        <f>COUNTIF(J248:J275,"PH")</f>
        <v>0</v>
      </c>
      <c r="Z259" s="136"/>
      <c r="AA259" s="136"/>
      <c r="AB259" s="136"/>
      <c r="AC259" s="136"/>
      <c r="AD259" s="136"/>
      <c r="AE259" s="136"/>
      <c r="AF259" s="136"/>
    </row>
    <row r="260" spans="1:32" s="1" customFormat="1" ht="15" thickBot="1" x14ac:dyDescent="0.4">
      <c r="A260" s="54">
        <v>45185</v>
      </c>
      <c r="B260" s="49" t="s">
        <v>33</v>
      </c>
      <c r="C260" s="6"/>
      <c r="D260" s="27"/>
      <c r="E260" s="27"/>
      <c r="F260" s="28"/>
      <c r="G260" s="29"/>
      <c r="H260" s="30" t="s">
        <v>24</v>
      </c>
      <c r="I260" s="108"/>
      <c r="J260" s="160"/>
      <c r="K260" s="123"/>
      <c r="L260" s="38" t="s">
        <v>7</v>
      </c>
      <c r="M260" s="39"/>
      <c r="N260" s="84" t="s">
        <v>49</v>
      </c>
      <c r="O260" s="21"/>
      <c r="P260" s="29"/>
      <c r="Q260" s="136"/>
      <c r="R260" s="136"/>
      <c r="S260" s="234" t="s">
        <v>3</v>
      </c>
      <c r="T260" s="235"/>
      <c r="U260" s="82">
        <f>COUNTIF(F248:F275,"QCH")</f>
        <v>0</v>
      </c>
      <c r="V260" s="82">
        <f>COUNTIF(G248:G275,"QCH")</f>
        <v>0</v>
      </c>
      <c r="W260" s="82">
        <f>COUNTIF(H248:H275,"QCH")</f>
        <v>0</v>
      </c>
      <c r="X260" s="82">
        <f>COUNTIF(I248:I275,"QCH")</f>
        <v>0</v>
      </c>
      <c r="Y260" s="82">
        <f>COUNTIF(J248:J275,"QCH")</f>
        <v>0</v>
      </c>
      <c r="Z260" s="137"/>
      <c r="AA260" s="137"/>
      <c r="AB260" s="137"/>
      <c r="AC260" s="137"/>
      <c r="AD260" s="137"/>
      <c r="AE260" s="136"/>
      <c r="AF260" s="136"/>
    </row>
    <row r="261" spans="1:32" s="1" customFormat="1" ht="15" thickBot="1" x14ac:dyDescent="0.4">
      <c r="A261" s="55">
        <v>45186</v>
      </c>
      <c r="B261" s="51" t="s">
        <v>35</v>
      </c>
      <c r="C261" s="7"/>
      <c r="D261" s="31"/>
      <c r="E261" s="31"/>
      <c r="F261" s="32"/>
      <c r="G261" s="33"/>
      <c r="H261" s="34" t="s">
        <v>24</v>
      </c>
      <c r="I261" s="109"/>
      <c r="J261" s="161"/>
      <c r="K261" s="124"/>
      <c r="L261" s="40" t="s">
        <v>7</v>
      </c>
      <c r="M261" s="41"/>
      <c r="N261" s="85" t="s">
        <v>49</v>
      </c>
      <c r="O261" s="21"/>
      <c r="P261" s="33"/>
      <c r="Q261" s="136"/>
      <c r="R261" s="136"/>
      <c r="S261" s="234" t="s">
        <v>17</v>
      </c>
      <c r="T261" s="235"/>
      <c r="U261" s="82">
        <f>COUNTIF(F248:F275,"PH 1st")</f>
        <v>0</v>
      </c>
      <c r="V261" s="82">
        <f>COUNTIF(G248:G275,"PH 1st")</f>
        <v>0</v>
      </c>
      <c r="W261" s="82">
        <f>COUNTIF(H248:H275,"PH 1st")</f>
        <v>0</v>
      </c>
      <c r="X261" s="82">
        <f>COUNTIF(I248:I275,"PH 1st")</f>
        <v>0</v>
      </c>
      <c r="Y261" s="82">
        <f>COUNTIF(J248:J275,"PH 1st")</f>
        <v>0</v>
      </c>
      <c r="Z261" s="132"/>
      <c r="AA261" s="133" t="s">
        <v>36</v>
      </c>
      <c r="AB261" s="133" t="s">
        <v>20</v>
      </c>
      <c r="AC261" s="133" t="s">
        <v>37</v>
      </c>
      <c r="AD261" s="133" t="s">
        <v>38</v>
      </c>
      <c r="AE261" s="136"/>
      <c r="AF261" s="136"/>
    </row>
    <row r="262" spans="1:32" s="1" customFormat="1" ht="15" thickBot="1" x14ac:dyDescent="0.4">
      <c r="A262" s="175">
        <v>45187</v>
      </c>
      <c r="B262" s="45" t="s">
        <v>15</v>
      </c>
      <c r="C262" s="8"/>
      <c r="D262" s="23" t="s">
        <v>93</v>
      </c>
      <c r="E262" s="23" t="s">
        <v>39</v>
      </c>
      <c r="F262" s="24" t="s">
        <v>24</v>
      </c>
      <c r="G262" s="25" t="s">
        <v>72</v>
      </c>
      <c r="H262" s="26" t="s">
        <v>25</v>
      </c>
      <c r="I262" s="107" t="s">
        <v>94</v>
      </c>
      <c r="J262" s="159"/>
      <c r="K262" s="118">
        <v>3</v>
      </c>
      <c r="L262" s="36" t="s">
        <v>5</v>
      </c>
      <c r="M262" s="37" t="s">
        <v>7</v>
      </c>
      <c r="N262" s="83"/>
      <c r="O262" s="21"/>
      <c r="P262" s="25"/>
      <c r="Q262" s="136"/>
      <c r="R262" s="136"/>
      <c r="S262" s="236" t="s">
        <v>40</v>
      </c>
      <c r="T262" s="237"/>
      <c r="U262" s="100">
        <f>COUNTIFS(L248:L251,"Lister")+COUNTIFS(L255:L258,"Lister")+COUNTIFS(L262:L265,"Lister")+COUNTIFS(L269:L272,"Lister")</f>
        <v>5</v>
      </c>
      <c r="V262" s="100">
        <f>+COUNTIFS(L248:L251,"Prager")+COUNTIFS(L255:L258,"Prager")+COUNTIFS(L262:L265,"Prager")+COUNTIFS(L269:L272,"Prager")</f>
        <v>5</v>
      </c>
      <c r="W262" s="100">
        <f>COUNTIFS(L248:L251,"Stanley")+COUNTIFS(L255:L258,"Stanley")+COUNTIFS(L262:L265,"Stanley")+COUNTIFS(L269:L272,"Stanley")</f>
        <v>2</v>
      </c>
      <c r="X262" s="100">
        <f>COUNTIFS(L248:L251,"Farrell")+COUNTIFS(L255:L258,"Farrell")+COUNTIFS(L262:L265,"Farrell")+COUNTIFS(L269:L272,"Farrell")</f>
        <v>2</v>
      </c>
      <c r="Y262" s="100">
        <f>COUNTIFS(L248:L251,"McSharry")+COUNTIFS(L255:L258,"McSHarry")+COUNTIFS(L262:L265,"McSharry")+COUNTIFS(L269:L272,"McSharry")</f>
        <v>0</v>
      </c>
      <c r="Z262" s="104"/>
      <c r="AA262" s="106">
        <f>COUNTIFS(L248:L251,"O'Donoghue")+COUNTIFS(L255:L258,"O'Donoghue")+COUNTIFS(L262:L265,"O'Donoghue")+COUNTIFS(L269:L272,"O'Donoghue")</f>
        <v>0</v>
      </c>
      <c r="AB262" s="106">
        <f>COUNTIFS(L248:L251,"Marment")+COUNTIFS(L255:L258,"Marment")+COUNTIFS(L262:L265,"Marment")+COUNTIFS(L269:L272,"Marment")</f>
        <v>0</v>
      </c>
      <c r="AC262" s="106">
        <f>COUNTIFS(L248:L251,"Nagaraj")+COUNTIFS(L255:L258,"Nagaraj")+COUNTIFS(L262:L265,"Nagaraj")+COUNTIFS(L269:L272,"Nagaraj")</f>
        <v>2</v>
      </c>
      <c r="AD262" s="106">
        <f>COUNTIFS(L248:L251,"Garrett")+COUNTIFS(L255:L258,"Garrett")+COUNTIFS(L262:L265,"Garrett")+COUNTIFS(L269:L272,"Garrett")</f>
        <v>0</v>
      </c>
      <c r="AE262" s="136"/>
      <c r="AF262" s="136"/>
    </row>
    <row r="263" spans="1:32" s="1" customFormat="1" ht="15" thickBot="1" x14ac:dyDescent="0.4">
      <c r="A263" s="54">
        <v>45188</v>
      </c>
      <c r="B263" s="46" t="s">
        <v>41</v>
      </c>
      <c r="C263" s="9" t="s">
        <v>23</v>
      </c>
      <c r="D263" s="27" t="s">
        <v>93</v>
      </c>
      <c r="E263" s="23" t="s">
        <v>39</v>
      </c>
      <c r="F263" s="28" t="s">
        <v>24</v>
      </c>
      <c r="G263" s="29" t="s">
        <v>72</v>
      </c>
      <c r="H263" s="30" t="s">
        <v>26</v>
      </c>
      <c r="I263" s="108" t="s">
        <v>95</v>
      </c>
      <c r="J263" s="160"/>
      <c r="K263" s="119"/>
      <c r="L263" s="38" t="s">
        <v>5</v>
      </c>
      <c r="M263" s="39"/>
      <c r="N263" s="84"/>
      <c r="O263" s="21"/>
      <c r="P263" s="29"/>
      <c r="Q263" s="136"/>
      <c r="R263" s="136"/>
      <c r="S263" s="236" t="s">
        <v>42</v>
      </c>
      <c r="T263" s="237"/>
      <c r="U263" s="100">
        <f>COUNTIFS(L252:L254,"Lister")+COUNTIFS(L259:L261,"Lister")+COUNTIFS(L266:L268,"Lister")+COUNTIFS(L273:L275,"Lister")</f>
        <v>6</v>
      </c>
      <c r="V263" s="100">
        <f>+COUNTIFS(L259:L261,"Prager")+COUNTIFS(L252:L254,"Prager")+COUNTIFS(L266:L268,"Prager")+COUNTIFS(L273:L275,"Prager")</f>
        <v>3</v>
      </c>
      <c r="W263" s="100">
        <f>COUNTIFS(L252:L254,"Stanley")+COUNTIFS(L259:L261,"Stanley")+COUNTIFS(L266:L268,"Stanley")+COUNTIFS(L273:L275,"Stanley")</f>
        <v>3</v>
      </c>
      <c r="X263" s="100">
        <f>COUNTIFS(L252:L254,"Farrell")+COUNTIFS(L259:L261,"Farrell")+COUNTIFS(L266:L268,"Farrell")+COUNTIFS(L273:L275,"Farrell")</f>
        <v>0</v>
      </c>
      <c r="Y263" s="100">
        <f>COUNTIFS(L252:L254,"McSharry")+COUNTIFS(L259:L261,"McSharry")+COUNTIFS(L266:L268,"McSharry")+COUNTIFS(L273:L275,"McSharry")</f>
        <v>0</v>
      </c>
      <c r="Z263" s="104"/>
      <c r="AA263" s="100">
        <f>COUNTIFS(L252:L254,"O'Donoghue")+COUNTIFS(L259:L261,"O'Donoghue")+COUNTIFS(L266:L268,"O'Donoghue")+COUNTIFS(L273:L275,"O'Donoghue")</f>
        <v>0</v>
      </c>
      <c r="AB263" s="100">
        <f>COUNTIFS(L252:L254,"Marment")+COUNTIFS(L259:L261,"Marment")+COUNTIFS(L266:L268,"Marment")+COUNTIFS(L273:L275,"Marment")</f>
        <v>0</v>
      </c>
      <c r="AC263" s="100">
        <f>COUNTIFS(L252:L254,"Nagaraj")+COUNTIFS(L259:L261,"Nagaraj")+COUNTIFS(L266:L268,"Nagaraj")+COUNTIFS(L273:L275,"Nagaraj")</f>
        <v>0</v>
      </c>
      <c r="AD263" s="100">
        <f>COUNTIFS(L252:L254,"Garrett")+COUNTIFS(L259:L261,"Garrett")+COUNTIFS(L266:L268,"Garrett")+COUNTIFS(L273:L275,"Garrett")</f>
        <v>0</v>
      </c>
      <c r="AE263" s="136"/>
      <c r="AF263" s="136"/>
    </row>
    <row r="264" spans="1:32" s="1" customFormat="1" ht="15" thickBot="1" x14ac:dyDescent="0.4">
      <c r="A264" s="54">
        <v>45189</v>
      </c>
      <c r="B264" s="46" t="s">
        <v>29</v>
      </c>
      <c r="C264" s="9" t="s">
        <v>23</v>
      </c>
      <c r="D264" s="27" t="s">
        <v>93</v>
      </c>
      <c r="E264" s="23" t="s">
        <v>39</v>
      </c>
      <c r="F264" s="28" t="s">
        <v>12</v>
      </c>
      <c r="G264" s="29" t="s">
        <v>72</v>
      </c>
      <c r="H264" s="30" t="s">
        <v>24</v>
      </c>
      <c r="I264" s="108" t="s">
        <v>26</v>
      </c>
      <c r="J264" s="160"/>
      <c r="K264" s="119"/>
      <c r="L264" s="38" t="s">
        <v>7</v>
      </c>
      <c r="M264" s="39" t="s">
        <v>5</v>
      </c>
      <c r="N264" s="84"/>
      <c r="O264" s="21"/>
      <c r="P264" s="29" t="s">
        <v>60</v>
      </c>
      <c r="Q264" s="136"/>
      <c r="R264" s="136"/>
      <c r="S264" s="238" t="s">
        <v>43</v>
      </c>
      <c r="T264" s="239"/>
      <c r="U264" s="101">
        <f>COUNTIFS(N248:N251,"Lister")+COUNTIFS(N255:N258,"Lister")+COUNTIFS(N262:N265,"Lister")+COUNTIFS(N269:N272,"Lister")</f>
        <v>1</v>
      </c>
      <c r="V264" s="101">
        <f>COUNTIFS(N248:N251,"Prager")+COUNTIFS(N255:N258,"Prager")+COUNTIFS(N262:N265,"Prager")+COUNTIFS(N269:N272,"Prager")</f>
        <v>0</v>
      </c>
      <c r="W264" s="101">
        <f>COUNTIFS(N248:N251,"Stanley")+COUNTIFS(N255:N258,"Stanley")+COUNTIFS(N262:N265,"Stanley")+COUNTIFS(N269:N272,"Stanley")</f>
        <v>1</v>
      </c>
      <c r="X264" s="101">
        <f>COUNTIFS(N248:N251,"Farrell")+COUNTIFS(N255:N258,"Farrell")+COUNTIFS(N262:N265,"Farrell")+COUNTIFS(N269:N272,"Farrell")</f>
        <v>0</v>
      </c>
      <c r="Y264" s="101">
        <f>COUNTIFS(N248:N251,"McSharry")+COUNTIFS(N255:N258,"McSharry")+COUNTIFS(N262:N265,"McSharry")+COUNTIFS(N269:N272,"McSharry")</f>
        <v>0</v>
      </c>
      <c r="Z264" s="104"/>
      <c r="AA264" s="101"/>
      <c r="AB264" s="101"/>
      <c r="AC264" s="101"/>
      <c r="AD264" s="101"/>
      <c r="AE264" s="136"/>
      <c r="AF264" s="136"/>
    </row>
    <row r="265" spans="1:32" s="1" customFormat="1" ht="15" thickBot="1" x14ac:dyDescent="0.4">
      <c r="A265" s="54">
        <v>45190</v>
      </c>
      <c r="B265" s="46" t="s">
        <v>44</v>
      </c>
      <c r="C265" s="9" t="s">
        <v>23</v>
      </c>
      <c r="D265" s="27" t="s">
        <v>93</v>
      </c>
      <c r="E265" s="23" t="s">
        <v>39</v>
      </c>
      <c r="F265" s="28" t="s">
        <v>26</v>
      </c>
      <c r="G265" s="29" t="s">
        <v>72</v>
      </c>
      <c r="H265" s="30" t="s">
        <v>24</v>
      </c>
      <c r="I265" s="108" t="s">
        <v>32</v>
      </c>
      <c r="J265" s="160"/>
      <c r="K265" s="119"/>
      <c r="L265" s="38" t="s">
        <v>7</v>
      </c>
      <c r="M265" s="39"/>
      <c r="N265" s="84" t="s">
        <v>49</v>
      </c>
      <c r="O265" s="21"/>
      <c r="P265" s="29" t="s">
        <v>60</v>
      </c>
      <c r="Q265" s="136"/>
      <c r="R265" s="136"/>
      <c r="S265" s="238" t="s">
        <v>45</v>
      </c>
      <c r="T265" s="239"/>
      <c r="U265" s="101">
        <f>COUNTIFS(N252:N254,"Lister")+COUNTIFS(N259:N261,"Lister")+COUNTIFS(N266:N268,"Lister")+COUNTIFS(N273:N275,"Lister")</f>
        <v>0</v>
      </c>
      <c r="V265" s="101">
        <f>COUNTIFS(N252:N254,"Prager")+COUNTIFS(N259:N261,"Prager")+COUNTIFS(N266:N268,"Prager")+COUNTIFS(N273:N275,"Prager")</f>
        <v>0</v>
      </c>
      <c r="W265" s="101">
        <f>COUNTIFS(N252:N254,"Stanley")+COUNTIFS(N259:N261,"Stanley")+COUNTIFS(N266:N268,"Stanley")+COUNTIFS(N273:N275,"Stanley")</f>
        <v>0</v>
      </c>
      <c r="X265" s="101">
        <f>COUNTIFS(N252:N254,"Farrell")+COUNTIFS(N259:N261,"Farrell")+COUNTIFS(N266:N268,"Farrell")+COUNTIFS(N273:N275,"Farrell")</f>
        <v>0</v>
      </c>
      <c r="Y265" s="101">
        <f>COUNTIFS(N252:N254,"McSharry")+COUNTIFS(N259:N261,"McSharry")+COUNTIFS(N266:N268,"McSharry")+COUNTIFS(N273:N275,"McSharry")</f>
        <v>0</v>
      </c>
      <c r="Z265" s="104"/>
      <c r="AA265" s="101"/>
      <c r="AB265" s="101"/>
      <c r="AC265" s="101"/>
      <c r="AD265" s="101"/>
      <c r="AE265" s="136"/>
      <c r="AF265" s="136"/>
    </row>
    <row r="266" spans="1:32" s="1" customFormat="1" ht="15" thickBot="1" x14ac:dyDescent="0.4">
      <c r="A266" s="54">
        <v>45191</v>
      </c>
      <c r="B266" s="46" t="s">
        <v>31</v>
      </c>
      <c r="C266" s="9" t="s">
        <v>23</v>
      </c>
      <c r="D266" s="27" t="s">
        <v>93</v>
      </c>
      <c r="E266" s="23" t="s">
        <v>39</v>
      </c>
      <c r="F266" s="28" t="s">
        <v>24</v>
      </c>
      <c r="G266" s="29" t="s">
        <v>26</v>
      </c>
      <c r="H266" s="30" t="s">
        <v>12</v>
      </c>
      <c r="I266" s="108" t="s">
        <v>32</v>
      </c>
      <c r="J266" s="160"/>
      <c r="K266" s="119"/>
      <c r="L266" s="38" t="s">
        <v>5</v>
      </c>
      <c r="M266" s="39" t="s">
        <v>7</v>
      </c>
      <c r="N266" s="84"/>
      <c r="O266" s="21"/>
      <c r="P266" s="29"/>
      <c r="Q266" s="136"/>
      <c r="R266" s="136"/>
      <c r="S266" s="240" t="s">
        <v>46</v>
      </c>
      <c r="T266" s="241"/>
      <c r="U266" s="102">
        <f>COUNTIFS(N252:N254,"Lister (day)")+COUNTIFS(N259:N261,"Lister (day)")+COUNTIFS(N266:N268,"Lister (day)")+COUNTIFS(N273:N275,"Lister (day)")</f>
        <v>5</v>
      </c>
      <c r="V266" s="102">
        <f>COUNTIFS(N252:N254,"Prager (day)")+COUNTIFS(N259:N261,"Prager (day)")+COUNTIFS(N266:N268,"Prager (day)")+COUNTIFS(N273:N275,"Prager (day)")</f>
        <v>0</v>
      </c>
      <c r="W266" s="102">
        <f>COUNTIFS(N252:N254,"Stanley (day)")+COUNTIFS(N259:N261,"Stanley (day)")+COUNTIFS(N266:N268,"Stanley (day)")+COUNTIFS(N273:N275,"Stanley (day)")</f>
        <v>4</v>
      </c>
      <c r="X266" s="102">
        <f>COUNTIFS(N252:N254,"Farrell (day)")+COUNTIFS(N259:N261,"Farrell (day)")+COUNTIFS(N266:N268,"Farrell (day)")+COUNTIFS(N273:N275,"Farrell (day)")</f>
        <v>0</v>
      </c>
      <c r="Y266" s="102">
        <f>COUNTIFS(N252:N254,"McSharry (day)")+COUNTIFS(N259:N261,"McSharry (day)")+COUNTIFS(N266:N268,"McSharry (day)")+COUNTIFS(N273:N275,"McSharry (day)")</f>
        <v>0</v>
      </c>
      <c r="Z266" s="104"/>
      <c r="AA266" s="102"/>
      <c r="AB266" s="102"/>
      <c r="AC266" s="102"/>
      <c r="AD266" s="102"/>
      <c r="AE266" s="136"/>
      <c r="AF266" s="136"/>
    </row>
    <row r="267" spans="1:32" s="1" customFormat="1" ht="15" thickBot="1" x14ac:dyDescent="0.4">
      <c r="A267" s="54">
        <v>45192</v>
      </c>
      <c r="B267" s="46" t="s">
        <v>33</v>
      </c>
      <c r="C267" s="9" t="s">
        <v>23</v>
      </c>
      <c r="D267" s="27"/>
      <c r="E267" s="23" t="s">
        <v>39</v>
      </c>
      <c r="F267" s="28" t="s">
        <v>24</v>
      </c>
      <c r="G267" s="29"/>
      <c r="H267" s="30"/>
      <c r="I267" s="108"/>
      <c r="J267" s="160"/>
      <c r="K267" s="119"/>
      <c r="L267" s="38" t="s">
        <v>5</v>
      </c>
      <c r="M267" s="39"/>
      <c r="N267" s="84" t="s">
        <v>34</v>
      </c>
      <c r="O267" s="21"/>
      <c r="P267" s="29"/>
      <c r="Q267" s="136"/>
      <c r="R267" s="136"/>
      <c r="S267" s="226" t="s">
        <v>47</v>
      </c>
      <c r="T267" s="227"/>
      <c r="U267" s="103">
        <f>SUM(U262:U263)</f>
        <v>11</v>
      </c>
      <c r="V267" s="103">
        <f>SUM(V262:V263)</f>
        <v>8</v>
      </c>
      <c r="W267" s="103">
        <f>SUM(W262:W263)</f>
        <v>5</v>
      </c>
      <c r="X267" s="103">
        <f>SUM(X262:X263)</f>
        <v>2</v>
      </c>
      <c r="Y267" s="103">
        <f>SUM(Y262:Y263)</f>
        <v>0</v>
      </c>
      <c r="Z267" s="105"/>
      <c r="AA267" s="103">
        <f>SUM(AA262:AA263)</f>
        <v>0</v>
      </c>
      <c r="AB267" s="103">
        <f>SUM(AB262:AB263)</f>
        <v>0</v>
      </c>
      <c r="AC267" s="103">
        <f>SUM(AC262:AC263)</f>
        <v>2</v>
      </c>
      <c r="AD267" s="103">
        <f>SUM(AD262:AD263)</f>
        <v>0</v>
      </c>
      <c r="AE267" s="136"/>
      <c r="AF267" s="136"/>
    </row>
    <row r="268" spans="1:32" s="1" customFormat="1" ht="15" thickBot="1" x14ac:dyDescent="0.4">
      <c r="A268" s="55">
        <v>45193</v>
      </c>
      <c r="B268" s="47" t="s">
        <v>35</v>
      </c>
      <c r="C268" s="14" t="s">
        <v>23</v>
      </c>
      <c r="D268" s="31"/>
      <c r="E268" s="31" t="s">
        <v>39</v>
      </c>
      <c r="F268" s="32" t="s">
        <v>24</v>
      </c>
      <c r="G268" s="33"/>
      <c r="H268" s="34"/>
      <c r="I268" s="109"/>
      <c r="J268" s="161"/>
      <c r="K268" s="120"/>
      <c r="L268" s="40" t="s">
        <v>5</v>
      </c>
      <c r="M268" s="41"/>
      <c r="N268" s="85" t="s">
        <v>34</v>
      </c>
      <c r="O268" s="21"/>
      <c r="P268" s="33"/>
      <c r="Q268" s="136"/>
      <c r="R268" s="136"/>
      <c r="S268" s="222" t="s">
        <v>48</v>
      </c>
      <c r="T268" s="223"/>
      <c r="U268" s="128">
        <f>SUM(U264:U266)</f>
        <v>6</v>
      </c>
      <c r="V268" s="128">
        <f>SUM(V264:V266)</f>
        <v>0</v>
      </c>
      <c r="W268" s="128">
        <f>SUM(W264:W266)</f>
        <v>5</v>
      </c>
      <c r="X268" s="128">
        <f>SUM(X264:X266)</f>
        <v>0</v>
      </c>
      <c r="Y268" s="128">
        <f>SUM(Y264:Y266)</f>
        <v>0</v>
      </c>
      <c r="Z268" s="129"/>
      <c r="AA268" s="128">
        <f>SUM(AA264:AA266)</f>
        <v>0</v>
      </c>
      <c r="AB268" s="128">
        <f>SUM(AB264:AB266)</f>
        <v>0</v>
      </c>
      <c r="AC268" s="128">
        <f>SUM(AC264:AC266)</f>
        <v>0</v>
      </c>
      <c r="AD268" s="128">
        <f>SUM(AD264:AD266)</f>
        <v>0</v>
      </c>
      <c r="AE268" s="136"/>
      <c r="AF268" s="136"/>
    </row>
    <row r="269" spans="1:32" s="1" customFormat="1" x14ac:dyDescent="0.35">
      <c r="A269" s="175">
        <v>45194</v>
      </c>
      <c r="B269" s="45" t="s">
        <v>15</v>
      </c>
      <c r="C269" s="11" t="s">
        <v>23</v>
      </c>
      <c r="D269" s="23"/>
      <c r="E269" s="23"/>
      <c r="F269" s="24" t="s">
        <v>26</v>
      </c>
      <c r="G269" s="25" t="s">
        <v>24</v>
      </c>
      <c r="H269" s="26" t="s">
        <v>32</v>
      </c>
      <c r="I269" s="159"/>
      <c r="J269" s="159"/>
      <c r="K269" s="118">
        <v>4</v>
      </c>
      <c r="L269" s="36" t="s">
        <v>6</v>
      </c>
      <c r="M269" s="37" t="s">
        <v>5</v>
      </c>
      <c r="N269" s="83"/>
      <c r="O269" s="21"/>
      <c r="P269" s="25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  <c r="AE269" s="136"/>
      <c r="AF269" s="136"/>
    </row>
    <row r="270" spans="1:32" s="1" customFormat="1" x14ac:dyDescent="0.35">
      <c r="A270" s="54">
        <v>45195</v>
      </c>
      <c r="B270" s="46" t="s">
        <v>41</v>
      </c>
      <c r="C270" s="9" t="s">
        <v>23</v>
      </c>
      <c r="D270" s="27"/>
      <c r="E270" s="27"/>
      <c r="F270" s="28" t="s">
        <v>24</v>
      </c>
      <c r="G270" s="29" t="s">
        <v>12</v>
      </c>
      <c r="H270" s="30" t="s">
        <v>32</v>
      </c>
      <c r="I270" s="160"/>
      <c r="J270" s="160"/>
      <c r="K270" s="119"/>
      <c r="L270" s="38" t="s">
        <v>5</v>
      </c>
      <c r="M270" s="39" t="s">
        <v>6</v>
      </c>
      <c r="N270" s="84"/>
      <c r="O270" s="21"/>
      <c r="P270" s="29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  <c r="AE270" s="136"/>
      <c r="AF270" s="136"/>
    </row>
    <row r="271" spans="1:32" s="1" customFormat="1" x14ac:dyDescent="0.35">
      <c r="A271" s="54">
        <v>45196</v>
      </c>
      <c r="B271" s="46" t="s">
        <v>29</v>
      </c>
      <c r="C271" s="9" t="s">
        <v>23</v>
      </c>
      <c r="D271" s="27"/>
      <c r="E271" s="27"/>
      <c r="F271" s="28" t="s">
        <v>24</v>
      </c>
      <c r="G271" s="29" t="s">
        <v>12</v>
      </c>
      <c r="H271" s="30" t="s">
        <v>32</v>
      </c>
      <c r="I271" s="160"/>
      <c r="J271" s="160"/>
      <c r="K271" s="119"/>
      <c r="L271" s="38" t="s">
        <v>5</v>
      </c>
      <c r="M271" s="39" t="s">
        <v>6</v>
      </c>
      <c r="N271" s="84"/>
      <c r="O271" s="21"/>
      <c r="P271" s="29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  <c r="AE271" s="136"/>
      <c r="AF271" s="136"/>
    </row>
    <row r="272" spans="1:32" s="1" customFormat="1" x14ac:dyDescent="0.35">
      <c r="A272" s="54">
        <v>45197</v>
      </c>
      <c r="B272" s="46" t="s">
        <v>44</v>
      </c>
      <c r="C272" s="9" t="s">
        <v>23</v>
      </c>
      <c r="D272" s="27"/>
      <c r="E272" s="27"/>
      <c r="F272" s="28" t="s">
        <v>24</v>
      </c>
      <c r="G272" s="29" t="s">
        <v>26</v>
      </c>
      <c r="H272" s="30" t="s">
        <v>32</v>
      </c>
      <c r="I272" s="160"/>
      <c r="J272" s="160"/>
      <c r="K272" s="119"/>
      <c r="L272" s="38" t="s">
        <v>5</v>
      </c>
      <c r="M272" s="39"/>
      <c r="N272" s="84" t="s">
        <v>96</v>
      </c>
      <c r="O272" s="21"/>
      <c r="P272" s="29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  <c r="AE272" s="136"/>
      <c r="AF272" s="136"/>
    </row>
    <row r="273" spans="1:32" s="1" customFormat="1" x14ac:dyDescent="0.35">
      <c r="A273" s="54">
        <v>45198</v>
      </c>
      <c r="B273" s="46" t="s">
        <v>31</v>
      </c>
      <c r="C273" s="9" t="s">
        <v>23</v>
      </c>
      <c r="D273" s="27"/>
      <c r="E273" s="27"/>
      <c r="F273" s="28" t="s">
        <v>12</v>
      </c>
      <c r="G273" s="29" t="s">
        <v>24</v>
      </c>
      <c r="H273" s="30" t="s">
        <v>26</v>
      </c>
      <c r="I273" s="160" t="s">
        <v>87</v>
      </c>
      <c r="J273" s="160"/>
      <c r="K273" s="119"/>
      <c r="L273" s="38" t="s">
        <v>6</v>
      </c>
      <c r="M273" s="39"/>
      <c r="N273" s="84" t="s">
        <v>49</v>
      </c>
      <c r="O273" s="21"/>
      <c r="P273" s="29" t="s">
        <v>60</v>
      </c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  <c r="AE273" s="136"/>
      <c r="AF273" s="136"/>
    </row>
    <row r="274" spans="1:32" s="1" customFormat="1" x14ac:dyDescent="0.35">
      <c r="A274" s="54">
        <v>45199</v>
      </c>
      <c r="B274" s="46" t="s">
        <v>33</v>
      </c>
      <c r="C274" s="9" t="s">
        <v>23</v>
      </c>
      <c r="D274" s="27"/>
      <c r="E274" s="27"/>
      <c r="F274" s="28"/>
      <c r="G274" s="29" t="s">
        <v>24</v>
      </c>
      <c r="H274" s="30"/>
      <c r="I274" s="160" t="s">
        <v>87</v>
      </c>
      <c r="J274" s="160"/>
      <c r="K274" s="119"/>
      <c r="L274" s="38" t="s">
        <v>6</v>
      </c>
      <c r="M274" s="39"/>
      <c r="N274" s="84" t="s">
        <v>49</v>
      </c>
      <c r="O274" s="21"/>
      <c r="P274" s="29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  <c r="AE274" s="136"/>
      <c r="AF274" s="136"/>
    </row>
    <row r="275" spans="1:32" s="1" customFormat="1" ht="15" thickBot="1" x14ac:dyDescent="0.4">
      <c r="A275" s="55">
        <v>45200</v>
      </c>
      <c r="B275" s="47" t="s">
        <v>35</v>
      </c>
      <c r="C275" s="14" t="s">
        <v>23</v>
      </c>
      <c r="D275" s="31"/>
      <c r="E275" s="31"/>
      <c r="F275" s="32"/>
      <c r="G275" s="33" t="s">
        <v>24</v>
      </c>
      <c r="H275" s="34"/>
      <c r="I275" s="161" t="s">
        <v>87</v>
      </c>
      <c r="J275" s="161"/>
      <c r="K275" s="120"/>
      <c r="L275" s="40" t="s">
        <v>6</v>
      </c>
      <c r="M275" s="41"/>
      <c r="N275" s="85" t="s">
        <v>49</v>
      </c>
      <c r="O275" s="21"/>
      <c r="P275" s="33"/>
      <c r="Q275" s="136"/>
      <c r="R275" s="136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6"/>
      <c r="AF275" s="136"/>
    </row>
    <row r="276" spans="1:32" s="1" customFormat="1" x14ac:dyDescent="0.35">
      <c r="A276" s="175">
        <v>45201</v>
      </c>
      <c r="B276" s="48" t="s">
        <v>15</v>
      </c>
      <c r="C276" s="15" t="s">
        <v>16</v>
      </c>
      <c r="D276" s="23" t="s">
        <v>93</v>
      </c>
      <c r="E276" s="23"/>
      <c r="F276" s="24" t="s">
        <v>19</v>
      </c>
      <c r="G276" s="25" t="s">
        <v>19</v>
      </c>
      <c r="H276" s="26" t="s">
        <v>24</v>
      </c>
      <c r="I276" s="159"/>
      <c r="J276" s="159"/>
      <c r="K276" s="122">
        <v>1</v>
      </c>
      <c r="L276" s="36" t="s">
        <v>7</v>
      </c>
      <c r="M276" s="37"/>
      <c r="N276" s="83"/>
      <c r="O276" s="21"/>
      <c r="P276" s="25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</row>
    <row r="277" spans="1:32" s="1" customFormat="1" x14ac:dyDescent="0.35">
      <c r="A277" s="54">
        <v>45202</v>
      </c>
      <c r="B277" s="49" t="s">
        <v>41</v>
      </c>
      <c r="C277" s="6"/>
      <c r="D277" s="27" t="s">
        <v>93</v>
      </c>
      <c r="E277" s="27"/>
      <c r="F277" s="28" t="s">
        <v>12</v>
      </c>
      <c r="G277" s="29" t="s">
        <v>26</v>
      </c>
      <c r="H277" s="30" t="s">
        <v>24</v>
      </c>
      <c r="I277" s="160"/>
      <c r="J277" s="160"/>
      <c r="K277" s="123"/>
      <c r="L277" s="38" t="s">
        <v>7</v>
      </c>
      <c r="M277" s="39" t="s">
        <v>6</v>
      </c>
      <c r="N277" s="84"/>
      <c r="O277" s="21"/>
      <c r="P277" s="2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</row>
    <row r="278" spans="1:32" s="1" customFormat="1" x14ac:dyDescent="0.35">
      <c r="A278" s="54">
        <v>45203</v>
      </c>
      <c r="B278" s="49" t="s">
        <v>29</v>
      </c>
      <c r="C278" s="6"/>
      <c r="D278" s="27" t="s">
        <v>93</v>
      </c>
      <c r="E278" s="27"/>
      <c r="F278" s="28" t="s">
        <v>24</v>
      </c>
      <c r="G278" s="29" t="s">
        <v>25</v>
      </c>
      <c r="H278" s="30" t="s">
        <v>12</v>
      </c>
      <c r="I278" s="160"/>
      <c r="J278" s="160" t="s">
        <v>97</v>
      </c>
      <c r="K278" s="123"/>
      <c r="L278" s="38" t="s">
        <v>5</v>
      </c>
      <c r="M278" s="39" t="s">
        <v>7</v>
      </c>
      <c r="N278" s="84"/>
      <c r="O278" s="21"/>
      <c r="P278" s="2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</row>
    <row r="279" spans="1:32" s="1" customFormat="1" x14ac:dyDescent="0.35">
      <c r="A279" s="54">
        <v>45204</v>
      </c>
      <c r="B279" s="50" t="s">
        <v>44</v>
      </c>
      <c r="C279" s="6"/>
      <c r="D279" s="27" t="s">
        <v>93</v>
      </c>
      <c r="E279" s="27"/>
      <c r="F279" s="28" t="s">
        <v>24</v>
      </c>
      <c r="G279" s="29" t="s">
        <v>12</v>
      </c>
      <c r="H279" s="30" t="s">
        <v>26</v>
      </c>
      <c r="I279" s="160"/>
      <c r="J279" s="160"/>
      <c r="K279" s="123"/>
      <c r="L279" s="38" t="s">
        <v>5</v>
      </c>
      <c r="M279" s="39" t="s">
        <v>6</v>
      </c>
      <c r="N279" s="84"/>
      <c r="O279" s="21"/>
      <c r="P279" s="2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</row>
    <row r="280" spans="1:32" s="1" customFormat="1" x14ac:dyDescent="0.35">
      <c r="A280" s="54">
        <v>45205</v>
      </c>
      <c r="B280" s="49" t="s">
        <v>31</v>
      </c>
      <c r="C280" s="6"/>
      <c r="D280" s="27" t="s">
        <v>93</v>
      </c>
      <c r="E280" s="27"/>
      <c r="F280" s="28" t="s">
        <v>26</v>
      </c>
      <c r="G280" s="29" t="s">
        <v>12</v>
      </c>
      <c r="H280" s="30" t="s">
        <v>24</v>
      </c>
      <c r="I280" s="160"/>
      <c r="J280" s="160"/>
      <c r="K280" s="123"/>
      <c r="L280" s="38" t="s">
        <v>89</v>
      </c>
      <c r="M280" s="39" t="s">
        <v>6</v>
      </c>
      <c r="N280" s="84"/>
      <c r="O280" s="21"/>
      <c r="P280" s="29" t="s">
        <v>53</v>
      </c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</row>
    <row r="281" spans="1:32" s="1" customFormat="1" x14ac:dyDescent="0.35">
      <c r="A281" s="54">
        <v>45206</v>
      </c>
      <c r="B281" s="49" t="s">
        <v>33</v>
      </c>
      <c r="C281" s="6"/>
      <c r="D281" s="27"/>
      <c r="E281" s="27"/>
      <c r="F281" s="28"/>
      <c r="G281" s="29"/>
      <c r="H281" s="30" t="s">
        <v>24</v>
      </c>
      <c r="I281" s="160"/>
      <c r="J281" s="160"/>
      <c r="K281" s="123"/>
      <c r="L281" s="38" t="s">
        <v>7</v>
      </c>
      <c r="M281" s="39"/>
      <c r="N281" s="84" t="s">
        <v>59</v>
      </c>
      <c r="O281" s="21"/>
      <c r="P281" s="29" t="s">
        <v>53</v>
      </c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</row>
    <row r="282" spans="1:32" s="1" customFormat="1" ht="15" thickBot="1" x14ac:dyDescent="0.4">
      <c r="A282" s="55">
        <v>45207</v>
      </c>
      <c r="B282" s="51" t="s">
        <v>35</v>
      </c>
      <c r="C282" s="7"/>
      <c r="D282" s="31"/>
      <c r="E282" s="31"/>
      <c r="F282" s="32"/>
      <c r="G282" s="33"/>
      <c r="H282" s="34" t="s">
        <v>24</v>
      </c>
      <c r="I282" s="161"/>
      <c r="J282" s="161"/>
      <c r="K282" s="124"/>
      <c r="L282" s="40" t="s">
        <v>7</v>
      </c>
      <c r="M282" s="41"/>
      <c r="N282" s="85" t="s">
        <v>59</v>
      </c>
      <c r="O282" s="21"/>
      <c r="P282" s="33" t="s">
        <v>53</v>
      </c>
      <c r="Q282" s="139"/>
      <c r="R282" s="139"/>
      <c r="S282" s="140"/>
      <c r="T282" s="140"/>
      <c r="U282" s="140"/>
      <c r="V282" s="140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</row>
    <row r="283" spans="1:32" s="1" customFormat="1" ht="15" thickBot="1" x14ac:dyDescent="0.4">
      <c r="A283" s="175">
        <v>45208</v>
      </c>
      <c r="B283" s="48" t="s">
        <v>15</v>
      </c>
      <c r="C283" s="8"/>
      <c r="D283" s="23"/>
      <c r="E283" s="23"/>
      <c r="F283" s="24" t="s">
        <v>3</v>
      </c>
      <c r="G283" s="25" t="s">
        <v>24</v>
      </c>
      <c r="H283" s="26" t="s">
        <v>25</v>
      </c>
      <c r="I283" s="112" t="s">
        <v>12</v>
      </c>
      <c r="J283" s="159"/>
      <c r="K283" s="122">
        <v>2</v>
      </c>
      <c r="L283" s="36" t="s">
        <v>6</v>
      </c>
      <c r="M283" s="37" t="s">
        <v>8</v>
      </c>
      <c r="N283" s="83"/>
      <c r="O283" s="21"/>
      <c r="P283" s="25" t="s">
        <v>53</v>
      </c>
      <c r="Q283" s="139"/>
      <c r="R283" s="139"/>
      <c r="S283" s="242" t="s">
        <v>98</v>
      </c>
      <c r="T283" s="243"/>
      <c r="U283" s="243"/>
      <c r="V283" s="244"/>
      <c r="W283" s="140"/>
      <c r="X283" s="140"/>
      <c r="Y283" s="140"/>
      <c r="Z283" s="139"/>
      <c r="AA283" s="139"/>
      <c r="AB283" s="139"/>
      <c r="AC283" s="139"/>
      <c r="AD283" s="139"/>
      <c r="AE283" s="139"/>
      <c r="AF283" s="139"/>
    </row>
    <row r="284" spans="1:32" s="1" customFormat="1" ht="15" thickBot="1" x14ac:dyDescent="0.4">
      <c r="A284" s="54">
        <v>45209</v>
      </c>
      <c r="B284" s="49" t="s">
        <v>41</v>
      </c>
      <c r="C284" s="6"/>
      <c r="D284" s="27"/>
      <c r="E284" s="27"/>
      <c r="F284" s="28" t="s">
        <v>3</v>
      </c>
      <c r="G284" s="29" t="s">
        <v>24</v>
      </c>
      <c r="H284" s="30" t="s">
        <v>26</v>
      </c>
      <c r="I284" s="111" t="s">
        <v>12</v>
      </c>
      <c r="J284" s="160"/>
      <c r="K284" s="123"/>
      <c r="L284" s="38" t="s">
        <v>6</v>
      </c>
      <c r="M284" s="39" t="s">
        <v>8</v>
      </c>
      <c r="N284" s="84"/>
      <c r="O284" s="21"/>
      <c r="P284" s="29" t="s">
        <v>55</v>
      </c>
      <c r="Q284" s="139"/>
      <c r="R284" s="139"/>
      <c r="S284" s="245" t="s">
        <v>27</v>
      </c>
      <c r="T284" s="246"/>
      <c r="U284" s="78" t="s">
        <v>5</v>
      </c>
      <c r="V284" s="78" t="s">
        <v>6</v>
      </c>
      <c r="W284" s="133" t="s">
        <v>7</v>
      </c>
      <c r="X284" s="135" t="s">
        <v>8</v>
      </c>
      <c r="Y284" s="133" t="s">
        <v>9</v>
      </c>
      <c r="Z284" s="139"/>
      <c r="AA284" s="139"/>
      <c r="AB284" s="139"/>
      <c r="AC284" s="139"/>
      <c r="AD284" s="139"/>
      <c r="AE284" s="139"/>
      <c r="AF284" s="139"/>
    </row>
    <row r="285" spans="1:32" s="1" customFormat="1" x14ac:dyDescent="0.35">
      <c r="A285" s="54">
        <v>45210</v>
      </c>
      <c r="B285" s="49" t="s">
        <v>29</v>
      </c>
      <c r="C285" s="6"/>
      <c r="D285" s="27"/>
      <c r="E285" s="27"/>
      <c r="F285" s="28" t="s">
        <v>3</v>
      </c>
      <c r="G285" s="29" t="s">
        <v>25</v>
      </c>
      <c r="H285" s="30" t="s">
        <v>24</v>
      </c>
      <c r="I285" s="111" t="s">
        <v>12</v>
      </c>
      <c r="J285" s="160"/>
      <c r="K285" s="123"/>
      <c r="L285" s="38" t="s">
        <v>7</v>
      </c>
      <c r="M285" s="39" t="s">
        <v>8</v>
      </c>
      <c r="N285" s="84"/>
      <c r="O285" s="21"/>
      <c r="P285" s="29" t="s">
        <v>55</v>
      </c>
      <c r="Q285" s="139"/>
      <c r="R285" s="139"/>
      <c r="S285" s="247" t="s">
        <v>12</v>
      </c>
      <c r="T285" s="248"/>
      <c r="U285" s="81">
        <f>COUNTIF(F276:F303,"Support")</f>
        <v>5</v>
      </c>
      <c r="V285" s="81">
        <f>COUNTIF(G276:G303,"Support")</f>
        <v>5</v>
      </c>
      <c r="W285" s="81">
        <f>COUNTIF(H276:H303,"Support")</f>
        <v>2</v>
      </c>
      <c r="X285" s="81">
        <f>COUNTIF(I276:I303,"Support")</f>
        <v>3</v>
      </c>
      <c r="Y285" s="81">
        <f>COUNTIF(J276:J303,"Support")</f>
        <v>0</v>
      </c>
      <c r="Z285" s="139"/>
      <c r="AA285" s="139"/>
      <c r="AB285" s="139"/>
      <c r="AC285" s="139"/>
      <c r="AD285" s="139"/>
      <c r="AE285" s="139"/>
      <c r="AF285" s="139"/>
    </row>
    <row r="286" spans="1:32" s="1" customFormat="1" x14ac:dyDescent="0.35">
      <c r="A286" s="54">
        <v>45211</v>
      </c>
      <c r="B286" s="49" t="s">
        <v>44</v>
      </c>
      <c r="C286" s="6"/>
      <c r="D286" s="27"/>
      <c r="E286" s="27"/>
      <c r="F286" s="28" t="s">
        <v>3</v>
      </c>
      <c r="G286" s="29" t="s">
        <v>12</v>
      </c>
      <c r="H286" s="30" t="s">
        <v>24</v>
      </c>
      <c r="I286" s="111" t="s">
        <v>26</v>
      </c>
      <c r="J286" s="160"/>
      <c r="K286" s="123"/>
      <c r="L286" s="38" t="s">
        <v>7</v>
      </c>
      <c r="M286" s="39" t="s">
        <v>6</v>
      </c>
      <c r="N286" s="84"/>
      <c r="O286" s="21"/>
      <c r="P286" s="29" t="s">
        <v>55</v>
      </c>
      <c r="Q286" s="139"/>
      <c r="R286" s="139"/>
      <c r="S286" s="234" t="s">
        <v>25</v>
      </c>
      <c r="T286" s="235"/>
      <c r="U286" s="82">
        <f>COUNTIF(F276:F303,"CST")</f>
        <v>3</v>
      </c>
      <c r="V286" s="82">
        <f>COUNTIF(G276:G303,"CST")</f>
        <v>3</v>
      </c>
      <c r="W286" s="82">
        <f>COUNTIF(H276:H303,"CST")</f>
        <v>5</v>
      </c>
      <c r="X286" s="82">
        <f>COUNTIF(I276:J303,"CST")</f>
        <v>2</v>
      </c>
      <c r="Y286" s="82">
        <f>COUNTIF(J276:K303,"CST")</f>
        <v>0</v>
      </c>
      <c r="Z286" s="139"/>
      <c r="AA286" s="139"/>
      <c r="AB286" s="139"/>
      <c r="AC286" s="139"/>
      <c r="AD286" s="139"/>
      <c r="AE286" s="139"/>
      <c r="AF286" s="139"/>
    </row>
    <row r="287" spans="1:32" s="1" customFormat="1" x14ac:dyDescent="0.35">
      <c r="A287" s="54">
        <v>45212</v>
      </c>
      <c r="B287" s="49" t="s">
        <v>31</v>
      </c>
      <c r="C287" s="6"/>
      <c r="D287" s="27"/>
      <c r="E287" s="27"/>
      <c r="F287" s="28" t="s">
        <v>26</v>
      </c>
      <c r="G287" s="29" t="s">
        <v>26</v>
      </c>
      <c r="H287" s="30" t="s">
        <v>12</v>
      </c>
      <c r="I287" s="111" t="s">
        <v>24</v>
      </c>
      <c r="J287" s="160"/>
      <c r="K287" s="123"/>
      <c r="L287" s="38" t="s">
        <v>8</v>
      </c>
      <c r="M287" s="39" t="s">
        <v>7</v>
      </c>
      <c r="N287" s="84" t="s">
        <v>99</v>
      </c>
      <c r="O287" s="21"/>
      <c r="P287" s="29"/>
      <c r="Q287" s="139"/>
      <c r="R287" s="139"/>
      <c r="S287" s="234" t="s">
        <v>19</v>
      </c>
      <c r="T287" s="235"/>
      <c r="U287" s="82">
        <f>COUNTIF(F276:F303,"PH")</f>
        <v>1</v>
      </c>
      <c r="V287" s="82">
        <f>COUNTIF(G276:G303,"PH")</f>
        <v>1</v>
      </c>
      <c r="W287" s="82">
        <f>COUNTIF(H276:H303,"PH")</f>
        <v>0</v>
      </c>
      <c r="X287" s="82">
        <f>COUNTIF(I276:I303,"PH")</f>
        <v>0</v>
      </c>
      <c r="Y287" s="82">
        <f>COUNTIF(J276:J303,"PH")</f>
        <v>0</v>
      </c>
      <c r="Z287" s="139"/>
      <c r="AA287" s="139"/>
      <c r="AB287" s="139"/>
      <c r="AC287" s="139"/>
      <c r="AD287" s="139"/>
      <c r="AE287" s="139"/>
      <c r="AF287" s="139"/>
    </row>
    <row r="288" spans="1:32" s="1" customFormat="1" ht="15" thickBot="1" x14ac:dyDescent="0.4">
      <c r="A288" s="54">
        <v>45213</v>
      </c>
      <c r="B288" s="49" t="s">
        <v>33</v>
      </c>
      <c r="C288" s="6"/>
      <c r="D288" s="27"/>
      <c r="E288" s="27"/>
      <c r="F288" s="28"/>
      <c r="G288" s="29"/>
      <c r="H288" s="30"/>
      <c r="I288" s="111" t="s">
        <v>24</v>
      </c>
      <c r="J288" s="160"/>
      <c r="K288" s="123"/>
      <c r="L288" s="38" t="s">
        <v>8</v>
      </c>
      <c r="M288" s="39"/>
      <c r="N288" s="84" t="s">
        <v>99</v>
      </c>
      <c r="O288" s="21"/>
      <c r="P288" s="29"/>
      <c r="Q288" s="139"/>
      <c r="R288" s="139"/>
      <c r="S288" s="234" t="s">
        <v>3</v>
      </c>
      <c r="T288" s="235"/>
      <c r="U288" s="82">
        <f>COUNTIF(F276:F303,"QCH")</f>
        <v>4</v>
      </c>
      <c r="V288" s="82">
        <f>COUNTIF(G276:G303,"QCH")</f>
        <v>0</v>
      </c>
      <c r="W288" s="82">
        <f>COUNTIF(H276:H303,"QCH")</f>
        <v>0</v>
      </c>
      <c r="X288" s="82">
        <f>COUNTIF(I276:I303,"QCH")</f>
        <v>0</v>
      </c>
      <c r="Y288" s="82">
        <f>COUNTIF(J276:J303,"QCH")</f>
        <v>0</v>
      </c>
      <c r="Z288" s="140"/>
      <c r="AA288" s="140"/>
      <c r="AB288" s="140"/>
      <c r="AC288" s="140"/>
      <c r="AD288" s="140"/>
      <c r="AE288" s="139"/>
      <c r="AF288" s="139"/>
    </row>
    <row r="289" spans="1:32" s="1" customFormat="1" ht="15" thickBot="1" x14ac:dyDescent="0.4">
      <c r="A289" s="55">
        <v>45214</v>
      </c>
      <c r="B289" s="51" t="s">
        <v>35</v>
      </c>
      <c r="C289" s="7"/>
      <c r="D289" s="31"/>
      <c r="E289" s="31"/>
      <c r="F289" s="32"/>
      <c r="G289" s="33"/>
      <c r="H289" s="34"/>
      <c r="I289" s="113" t="s">
        <v>24</v>
      </c>
      <c r="J289" s="161"/>
      <c r="K289" s="124"/>
      <c r="L289" s="40" t="s">
        <v>8</v>
      </c>
      <c r="M289" s="41"/>
      <c r="N289" s="85" t="s">
        <v>99</v>
      </c>
      <c r="O289" s="21"/>
      <c r="P289" s="33"/>
      <c r="Q289" s="139"/>
      <c r="R289" s="139"/>
      <c r="S289" s="234" t="s">
        <v>17</v>
      </c>
      <c r="T289" s="235"/>
      <c r="U289" s="82">
        <f>COUNTIF(F276:F303,"PH 1st")</f>
        <v>0</v>
      </c>
      <c r="V289" s="82">
        <f>COUNTIF(G276:G303,"PH 1st")</f>
        <v>0</v>
      </c>
      <c r="W289" s="82">
        <f>COUNTIF(H276:H303,"PH 1st")</f>
        <v>0</v>
      </c>
      <c r="X289" s="82">
        <f>COUNTIF(I276:I303,"PH 1st")</f>
        <v>0</v>
      </c>
      <c r="Y289" s="82">
        <f>COUNTIF(J276:J303,"PH 1st")</f>
        <v>0</v>
      </c>
      <c r="Z289" s="132"/>
      <c r="AA289" s="133" t="s">
        <v>36</v>
      </c>
      <c r="AB289" s="133" t="s">
        <v>20</v>
      </c>
      <c r="AC289" s="133" t="s">
        <v>37</v>
      </c>
      <c r="AD289" s="133" t="s">
        <v>38</v>
      </c>
      <c r="AE289" s="139"/>
      <c r="AF289" s="139"/>
    </row>
    <row r="290" spans="1:32" s="1" customFormat="1" ht="15" thickBot="1" x14ac:dyDescent="0.4">
      <c r="A290" s="175">
        <v>45215</v>
      </c>
      <c r="B290" s="45" t="s">
        <v>15</v>
      </c>
      <c r="C290" s="8"/>
      <c r="D290" s="23"/>
      <c r="E290" s="23"/>
      <c r="F290" s="24" t="s">
        <v>12</v>
      </c>
      <c r="G290" s="25" t="s">
        <v>76</v>
      </c>
      <c r="H290" s="26" t="s">
        <v>24</v>
      </c>
      <c r="I290" s="112" t="s">
        <v>25</v>
      </c>
      <c r="J290" s="159"/>
      <c r="K290" s="118">
        <v>3</v>
      </c>
      <c r="L290" s="36" t="s">
        <v>7</v>
      </c>
      <c r="M290" s="37" t="s">
        <v>5</v>
      </c>
      <c r="N290" s="83"/>
      <c r="O290" s="21"/>
      <c r="P290" s="25" t="s">
        <v>60</v>
      </c>
      <c r="Q290" s="139"/>
      <c r="R290" s="139"/>
      <c r="S290" s="236" t="s">
        <v>40</v>
      </c>
      <c r="T290" s="237"/>
      <c r="U290" s="100">
        <f>COUNTIFS(L276:L279,"Lister")+COUNTIFS(L283:L286,"Lister")+COUNTIFS(L290:L293,"Lister")+COUNTIFS(L297:L300,"Lister")</f>
        <v>2</v>
      </c>
      <c r="V290" s="100">
        <f>+COUNTIFS(L276:L279,"Prager")+COUNTIFS(L283:L286,"Prager")+COUNTIFS(L290:L293,"Prager")+COUNTIFS(L297:L300,"Prager")</f>
        <v>4</v>
      </c>
      <c r="W290" s="100">
        <f>COUNTIFS(L276:L279,"Stanley")+COUNTIFS(L283:L286,"Stanley")+COUNTIFS(L290:L293,"Stanley")+COUNTIFS(L297:L300,"Stanley")</f>
        <v>8</v>
      </c>
      <c r="X290" s="100">
        <f>COUNTIFS(L276:L279,"Farrell")+COUNTIFS(L283:L286,"Farrell")+COUNTIFS(L290:L293,"Farrell")+COUNTIFS(L297:L300,"Farrell")</f>
        <v>2</v>
      </c>
      <c r="Y290" s="100">
        <f>COUNTIFS(L276:L279,"McSharry")+COUNTIFS(L283:L286,"McSHarry")+COUNTIFS(L290:L293,"McSharry")+COUNTIFS(L297:L300,"McSharry")</f>
        <v>0</v>
      </c>
      <c r="Z290" s="104"/>
      <c r="AA290" s="106">
        <f>COUNTIFS(L276:L279,"O'Donoghue")+COUNTIFS(L283:L286,"O'Donoghue")+COUNTIFS(L290:L293,"O'Donoghue")+COUNTIFS(L297:L300,"O'Donoghue")</f>
        <v>0</v>
      </c>
      <c r="AB290" s="106">
        <f>COUNTIFS(L276:L279,"Marment")+COUNTIFS(L283:L286,"Marment")+COUNTIFS(L290:L293,"Marment")+COUNTIFS(L297:L300,"Marment")</f>
        <v>0</v>
      </c>
      <c r="AC290" s="106">
        <f>COUNTIFS(L276:L279,"Nagaraj")+COUNTIFS(L283:L286,"Nagaraj")+COUNTIFS(L290:L293,"Nagaraj")+COUNTIFS(L297:L300,"Nagaraj")</f>
        <v>0</v>
      </c>
      <c r="AD290" s="106">
        <f>COUNTIFS(L276:L279,"Garrett")+COUNTIFS(L283:L286,"Garrett")+COUNTIFS(L290:L293,"Garrett")+COUNTIFS(L297:L300,"Garrett")</f>
        <v>0</v>
      </c>
      <c r="AE290" s="139"/>
      <c r="AF290" s="139"/>
    </row>
    <row r="291" spans="1:32" s="1" customFormat="1" ht="15" thickBot="1" x14ac:dyDescent="0.4">
      <c r="A291" s="54">
        <v>45216</v>
      </c>
      <c r="B291" s="46" t="s">
        <v>41</v>
      </c>
      <c r="C291" s="6"/>
      <c r="D291" s="27"/>
      <c r="E291" s="27"/>
      <c r="F291" s="28" t="s">
        <v>12</v>
      </c>
      <c r="G291" s="29" t="s">
        <v>76</v>
      </c>
      <c r="H291" s="30" t="s">
        <v>24</v>
      </c>
      <c r="I291" s="111" t="s">
        <v>26</v>
      </c>
      <c r="J291" s="160"/>
      <c r="K291" s="119"/>
      <c r="L291" s="38" t="s">
        <v>7</v>
      </c>
      <c r="M291" s="39" t="s">
        <v>5</v>
      </c>
      <c r="N291" s="84"/>
      <c r="O291" s="21"/>
      <c r="P291" s="29" t="s">
        <v>60</v>
      </c>
      <c r="Q291" s="139"/>
      <c r="R291" s="139"/>
      <c r="S291" s="236" t="s">
        <v>42</v>
      </c>
      <c r="T291" s="237"/>
      <c r="U291" s="100">
        <f>COUNTIFS(L280:L282,"Lister")+COUNTIFS(L287:L289,"Lister")+COUNTIFS(L294:L296,"Lister")+COUNTIFS(L301:L303,"Lister")</f>
        <v>3</v>
      </c>
      <c r="V291" s="100">
        <f>+COUNTIFS(L287:L289,"Prager")+COUNTIFS(L280:L282,"Prager")+COUNTIFS(L294:L296,"Prager")+COUNTIFS(L301:L303,"Prager")</f>
        <v>0</v>
      </c>
      <c r="W291" s="100">
        <f>COUNTIFS(L280:L282,"Stanley")+COUNTIFS(L287:L289,"Stanley")+COUNTIFS(L294:L296,"Stanley")+COUNTIFS(L301:L303,"Stanley")</f>
        <v>2</v>
      </c>
      <c r="X291" s="100">
        <f>COUNTIFS(L280:L282,"Farrell")+COUNTIFS(L287:L289,"Farrell")+COUNTIFS(L294:L296,"Farrell")+COUNTIFS(L301:L303,"Farrell")</f>
        <v>3</v>
      </c>
      <c r="Y291" s="100">
        <f>COUNTIFS(L280:L282,"McSharry")+COUNTIFS(L287:L289,"McSharry")+COUNTIFS(L294:L296,"McSharry")+COUNTIFS(L301:L303,"McSharry")</f>
        <v>0</v>
      </c>
      <c r="Z291" s="104"/>
      <c r="AA291" s="100">
        <f>COUNTIFS(L280:L282,"O'Donoghue")+COUNTIFS(L287:L289,"O'Donoghue")+COUNTIFS(L294:L296,"O'Donoghue")+COUNTIFS(L301:L303,"O'Donoghue")</f>
        <v>3</v>
      </c>
      <c r="AB291" s="100">
        <f>COUNTIFS(L280:L282,"Marment")+COUNTIFS(L287:L289,"Marment")+COUNTIFS(L294:L296,"Marment")+COUNTIFS(L301:L303,"Marment")</f>
        <v>0</v>
      </c>
      <c r="AC291" s="100">
        <f>COUNTIFS(L280:L282,"Nagaraj")+COUNTIFS(L287:L289,"Nagaraj")+COUNTIFS(L294:L296,"Nagaraj")+COUNTIFS(L301:L303,"Nagaraj")</f>
        <v>0</v>
      </c>
      <c r="AD291" s="100">
        <f>COUNTIFS(L280:L282,"Garrett")+COUNTIFS(L287:L289,"Garrett")+COUNTIFS(L294:L296,"Garrett")+COUNTIFS(L301:L303,"Garrett")</f>
        <v>0</v>
      </c>
      <c r="AE291" s="139"/>
      <c r="AF291" s="139"/>
    </row>
    <row r="292" spans="1:32" s="1" customFormat="1" ht="15" thickBot="1" x14ac:dyDescent="0.4">
      <c r="A292" s="54">
        <v>45217</v>
      </c>
      <c r="B292" s="46" t="s">
        <v>29</v>
      </c>
      <c r="C292" s="6"/>
      <c r="D292" s="27"/>
      <c r="E292" s="27"/>
      <c r="F292" s="28" t="s">
        <v>12</v>
      </c>
      <c r="G292" s="29" t="s">
        <v>26</v>
      </c>
      <c r="H292" s="30" t="s">
        <v>25</v>
      </c>
      <c r="I292" s="111" t="s">
        <v>24</v>
      </c>
      <c r="J292" s="160"/>
      <c r="K292" s="119"/>
      <c r="L292" s="38" t="s">
        <v>8</v>
      </c>
      <c r="M292" s="39" t="s">
        <v>5</v>
      </c>
      <c r="N292" s="84" t="s">
        <v>5</v>
      </c>
      <c r="O292" s="21"/>
      <c r="P292" s="29"/>
      <c r="Q292" s="139"/>
      <c r="R292" s="139"/>
      <c r="S292" s="238" t="s">
        <v>43</v>
      </c>
      <c r="T292" s="239"/>
      <c r="U292" s="101">
        <f>COUNTIFS(N276:N279,"Lister")+COUNTIFS(N283:N286,"Lister")+COUNTIFS(N290:N293,"Lister")+COUNTIFS(N297:N300,"Lister")</f>
        <v>1</v>
      </c>
      <c r="V292" s="101">
        <f>COUNTIFS(N276:N279,"Prager")+COUNTIFS(N283:N286,"Prager")+COUNTIFS(N290:N293,"Prager")+COUNTIFS(N297:N300,"Prager")</f>
        <v>1</v>
      </c>
      <c r="W292" s="101">
        <f>COUNTIFS(N276:N279,"Stanley")+COUNTIFS(N283:N286,"Stanley")+COUNTIFS(N290:N293,"Stanley")+COUNTIFS(N297:N300,"Stanley")</f>
        <v>0</v>
      </c>
      <c r="X292" s="101">
        <f>COUNTIFS(N276:N279,"Farrell")+COUNTIFS(N283:N286,"Farrell")+COUNTIFS(N290:N293,"Farrell")+COUNTIFS(N297:N300,"Farrell")</f>
        <v>0</v>
      </c>
      <c r="Y292" s="101">
        <f>COUNTIFS(N276:N279,"McSharry")+COUNTIFS(N283:N286,"McSharry")+COUNTIFS(N290:N293,"McSharry")+COUNTIFS(N297:N300,"McSharry")</f>
        <v>0</v>
      </c>
      <c r="Z292" s="104"/>
      <c r="AA292" s="101"/>
      <c r="AB292" s="101"/>
      <c r="AC292" s="101"/>
      <c r="AD292" s="101"/>
      <c r="AE292" s="139"/>
      <c r="AF292" s="139"/>
    </row>
    <row r="293" spans="1:32" s="1" customFormat="1" ht="15" thickBot="1" x14ac:dyDescent="0.4">
      <c r="A293" s="54">
        <v>45218</v>
      </c>
      <c r="B293" s="46" t="s">
        <v>44</v>
      </c>
      <c r="C293" s="6"/>
      <c r="D293" s="27"/>
      <c r="E293" s="27"/>
      <c r="F293" s="28" t="s">
        <v>26</v>
      </c>
      <c r="G293" s="29" t="s">
        <v>12</v>
      </c>
      <c r="H293" s="30" t="s">
        <v>26</v>
      </c>
      <c r="I293" s="111" t="s">
        <v>24</v>
      </c>
      <c r="J293" s="160"/>
      <c r="K293" s="119"/>
      <c r="L293" s="38" t="s">
        <v>8</v>
      </c>
      <c r="M293" s="39" t="s">
        <v>6</v>
      </c>
      <c r="N293" s="84" t="s">
        <v>6</v>
      </c>
      <c r="O293" s="21"/>
      <c r="P293" s="29"/>
      <c r="Q293" s="139"/>
      <c r="R293" s="139"/>
      <c r="S293" s="238" t="s">
        <v>45</v>
      </c>
      <c r="T293" s="239"/>
      <c r="U293" s="101">
        <f>COUNTIFS(N280:N282,"Lister")+COUNTIFS(N287:N289,"Lister")+COUNTIFS(N294:N296,"Lister")+COUNTIFS(N301:N303,"Lister")</f>
        <v>3</v>
      </c>
      <c r="V293" s="101">
        <f>COUNTIFS(N280:N282,"Prager")+COUNTIFS(N287:N289,"Prager")+COUNTIFS(N294:N296,"Prager")+COUNTIFS(N301:N303,"Prager")</f>
        <v>0</v>
      </c>
      <c r="W293" s="101">
        <f>COUNTIFS(N280:N282,"Stanley")+COUNTIFS(N287:N289,"Stanley")+COUNTIFS(N294:N296,"Stanley")+COUNTIFS(N301:N303,"Stanley")</f>
        <v>0</v>
      </c>
      <c r="X293" s="101">
        <f>COUNTIFS(N280:N282,"Farrell")+COUNTIFS(N287:N289,"Farrell")+COUNTIFS(N294:N296,"Farrell")+COUNTIFS(N301:N303,"Farrell")</f>
        <v>0</v>
      </c>
      <c r="Y293" s="101">
        <f>COUNTIFS(N280:N282,"McSharry")+COUNTIFS(N287:N289,"McSharry")+COUNTIFS(N294:N296,"McSharry")+COUNTIFS(N301:N303,"McSharry")</f>
        <v>0</v>
      </c>
      <c r="Z293" s="104"/>
      <c r="AA293" s="101"/>
      <c r="AB293" s="101"/>
      <c r="AC293" s="101"/>
      <c r="AD293" s="101"/>
      <c r="AE293" s="139"/>
      <c r="AF293" s="139"/>
    </row>
    <row r="294" spans="1:32" s="1" customFormat="1" ht="15" thickBot="1" x14ac:dyDescent="0.4">
      <c r="A294" s="54">
        <v>45219</v>
      </c>
      <c r="B294" s="46" t="s">
        <v>31</v>
      </c>
      <c r="C294" s="6"/>
      <c r="D294" s="27"/>
      <c r="E294" s="27"/>
      <c r="F294" s="28" t="s">
        <v>24</v>
      </c>
      <c r="G294" s="29" t="s">
        <v>12</v>
      </c>
      <c r="H294" s="30" t="s">
        <v>25</v>
      </c>
      <c r="I294" s="111" t="s">
        <v>25</v>
      </c>
      <c r="J294" s="160"/>
      <c r="K294" s="119"/>
      <c r="L294" s="38" t="s">
        <v>5</v>
      </c>
      <c r="M294" s="39" t="s">
        <v>6</v>
      </c>
      <c r="N294" s="84"/>
      <c r="O294" s="21"/>
      <c r="P294" s="29"/>
      <c r="Q294" s="139"/>
      <c r="R294" s="139"/>
      <c r="S294" s="240" t="s">
        <v>46</v>
      </c>
      <c r="T294" s="241"/>
      <c r="U294" s="102">
        <f>COUNTIFS(N280:N282,"Lister (day)")+COUNTIFS(N287:N289,"Lister (day)")+COUNTIFS(N294:N296,"Lister (day)")+COUNTIFS(N301:N303,"Lister (day)")</f>
        <v>0</v>
      </c>
      <c r="V294" s="102">
        <f>COUNTIFS(N280:N282,"Prager (day)")+COUNTIFS(N287:N289,"Prager (day)")+COUNTIFS(N294:N296,"Prager (day)")+COUNTIFS(N301:N303,"Prager (day)")</f>
        <v>3</v>
      </c>
      <c r="W294" s="102">
        <f>COUNTIFS(N280:N282,"Stanley (day)")+COUNTIFS(N287:N289,"Stanley (day)")+COUNTIFS(N294:N296,"Stanley (day)")+COUNTIFS(N301:N303,"Stanley (day)")</f>
        <v>0</v>
      </c>
      <c r="X294" s="102">
        <f>COUNTIFS(N280:N282,"Farrell (day)")+COUNTIFS(N287:N289,"Farrell (day)")+COUNTIFS(N294:N296,"Farrell (day)")+COUNTIFS(N301:N303,"Farrell (day)")</f>
        <v>0</v>
      </c>
      <c r="Y294" s="102">
        <f>COUNTIFS(N280:N282,"McSharry (day)")+COUNTIFS(N287:N289,"McSharry (day)")+COUNTIFS(N294:N296,"McSharry (day)")+COUNTIFS(N301:N303,"McSharry (day)")</f>
        <v>0</v>
      </c>
      <c r="Z294" s="104"/>
      <c r="AA294" s="102"/>
      <c r="AB294" s="102"/>
      <c r="AC294" s="102"/>
      <c r="AD294" s="102"/>
      <c r="AE294" s="139"/>
      <c r="AF294" s="139"/>
    </row>
    <row r="295" spans="1:32" s="1" customFormat="1" ht="15" thickBot="1" x14ac:dyDescent="0.4">
      <c r="A295" s="54">
        <v>45220</v>
      </c>
      <c r="B295" s="46" t="s">
        <v>33</v>
      </c>
      <c r="C295" s="6"/>
      <c r="D295" s="27"/>
      <c r="E295" s="27"/>
      <c r="F295" s="28" t="s">
        <v>24</v>
      </c>
      <c r="G295" s="29"/>
      <c r="H295" s="30"/>
      <c r="I295" s="111"/>
      <c r="J295" s="160"/>
      <c r="K295" s="119"/>
      <c r="L295" s="38" t="s">
        <v>5</v>
      </c>
      <c r="M295" s="39"/>
      <c r="N295" s="84" t="s">
        <v>59</v>
      </c>
      <c r="O295" s="21"/>
      <c r="P295" s="29" t="s">
        <v>60</v>
      </c>
      <c r="Q295" s="139"/>
      <c r="R295" s="139"/>
      <c r="S295" s="226" t="s">
        <v>47</v>
      </c>
      <c r="T295" s="227"/>
      <c r="U295" s="103">
        <f>SUM(U290:U291)</f>
        <v>5</v>
      </c>
      <c r="V295" s="103">
        <f>SUM(V290:V291)</f>
        <v>4</v>
      </c>
      <c r="W295" s="103">
        <f>SUM(W290:W291)</f>
        <v>10</v>
      </c>
      <c r="X295" s="103">
        <f>SUM(X290:X291)</f>
        <v>5</v>
      </c>
      <c r="Y295" s="103">
        <f>SUM(Y290:Y291)</f>
        <v>0</v>
      </c>
      <c r="Z295" s="105"/>
      <c r="AA295" s="103">
        <f>SUM(AA290:AA291)</f>
        <v>3</v>
      </c>
      <c r="AB295" s="103">
        <f>SUM(AB290:AB291)</f>
        <v>0</v>
      </c>
      <c r="AC295" s="103">
        <f>SUM(AC290:AC291)</f>
        <v>0</v>
      </c>
      <c r="AD295" s="103">
        <f>SUM(AD290:AD291)</f>
        <v>0</v>
      </c>
      <c r="AE295" s="139"/>
      <c r="AF295" s="139"/>
    </row>
    <row r="296" spans="1:32" s="1" customFormat="1" ht="15" thickBot="1" x14ac:dyDescent="0.4">
      <c r="A296" s="55">
        <v>45221</v>
      </c>
      <c r="B296" s="47" t="s">
        <v>35</v>
      </c>
      <c r="C296" s="7"/>
      <c r="D296" s="31"/>
      <c r="E296" s="31"/>
      <c r="F296" s="32" t="s">
        <v>24</v>
      </c>
      <c r="G296" s="33"/>
      <c r="H296" s="34"/>
      <c r="I296" s="113"/>
      <c r="J296" s="161"/>
      <c r="K296" s="120"/>
      <c r="L296" s="40" t="s">
        <v>5</v>
      </c>
      <c r="M296" s="41"/>
      <c r="N296" s="85" t="s">
        <v>96</v>
      </c>
      <c r="O296" s="21"/>
      <c r="P296" s="33" t="s">
        <v>60</v>
      </c>
      <c r="Q296" s="139"/>
      <c r="R296" s="139"/>
      <c r="S296" s="222" t="s">
        <v>48</v>
      </c>
      <c r="T296" s="223"/>
      <c r="U296" s="128">
        <f>SUM(U292:U294)</f>
        <v>4</v>
      </c>
      <c r="V296" s="128">
        <f>SUM(V292:V294)</f>
        <v>4</v>
      </c>
      <c r="W296" s="128">
        <f>SUM(W292:W294)</f>
        <v>0</v>
      </c>
      <c r="X296" s="128">
        <f>SUM(X292:X294)</f>
        <v>0</v>
      </c>
      <c r="Y296" s="128">
        <f>SUM(Y292:Y294)</f>
        <v>0</v>
      </c>
      <c r="Z296" s="129"/>
      <c r="AA296" s="128">
        <f>SUM(AA292:AA294)</f>
        <v>0</v>
      </c>
      <c r="AB296" s="128">
        <f>SUM(AB292:AB294)</f>
        <v>0</v>
      </c>
      <c r="AC296" s="128">
        <f>SUM(AC292:AC294)</f>
        <v>0</v>
      </c>
      <c r="AD296" s="128">
        <f>SUM(AD292:AD294)</f>
        <v>0</v>
      </c>
      <c r="AE296" s="139"/>
      <c r="AF296" s="139"/>
    </row>
    <row r="297" spans="1:32" s="1" customFormat="1" x14ac:dyDescent="0.35">
      <c r="A297" s="175">
        <v>45222</v>
      </c>
      <c r="B297" s="45" t="s">
        <v>15</v>
      </c>
      <c r="C297" s="8"/>
      <c r="D297" s="23" t="s">
        <v>12</v>
      </c>
      <c r="E297" s="27" t="s">
        <v>39</v>
      </c>
      <c r="F297" s="24" t="s">
        <v>25</v>
      </c>
      <c r="G297" s="25" t="s">
        <v>24</v>
      </c>
      <c r="H297" s="26" t="s">
        <v>26</v>
      </c>
      <c r="I297" s="159"/>
      <c r="J297" s="159"/>
      <c r="K297" s="118">
        <v>4</v>
      </c>
      <c r="L297" s="36" t="s">
        <v>6</v>
      </c>
      <c r="M297" s="37" t="s">
        <v>36</v>
      </c>
      <c r="N297" s="83"/>
      <c r="O297" s="21"/>
      <c r="P297" s="25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</row>
    <row r="298" spans="1:32" s="1" customFormat="1" x14ac:dyDescent="0.35">
      <c r="A298" s="54">
        <v>45223</v>
      </c>
      <c r="B298" s="46" t="s">
        <v>41</v>
      </c>
      <c r="C298" s="6"/>
      <c r="D298" s="27" t="s">
        <v>12</v>
      </c>
      <c r="E298" s="27" t="s">
        <v>39</v>
      </c>
      <c r="F298" s="28" t="s">
        <v>26</v>
      </c>
      <c r="G298" s="29" t="s">
        <v>24</v>
      </c>
      <c r="H298" s="30" t="s">
        <v>25</v>
      </c>
      <c r="I298" s="160"/>
      <c r="J298" s="160"/>
      <c r="K298" s="119"/>
      <c r="L298" s="38" t="s">
        <v>6</v>
      </c>
      <c r="M298" s="39" t="s">
        <v>36</v>
      </c>
      <c r="N298" s="84"/>
      <c r="O298" s="21"/>
      <c r="P298" s="2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</row>
    <row r="299" spans="1:32" s="1" customFormat="1" x14ac:dyDescent="0.35">
      <c r="A299" s="54">
        <v>45224</v>
      </c>
      <c r="B299" s="46" t="s">
        <v>29</v>
      </c>
      <c r="C299" s="6"/>
      <c r="D299" s="27" t="s">
        <v>12</v>
      </c>
      <c r="E299" s="27" t="s">
        <v>39</v>
      </c>
      <c r="F299" s="28" t="s">
        <v>25</v>
      </c>
      <c r="G299" s="29" t="s">
        <v>25</v>
      </c>
      <c r="H299" s="30" t="s">
        <v>24</v>
      </c>
      <c r="I299" s="160" t="s">
        <v>100</v>
      </c>
      <c r="J299" s="160"/>
      <c r="K299" s="119"/>
      <c r="L299" s="38" t="s">
        <v>7</v>
      </c>
      <c r="M299" s="39" t="s">
        <v>36</v>
      </c>
      <c r="N299" s="84"/>
      <c r="O299" s="21"/>
      <c r="P299" s="2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</row>
    <row r="300" spans="1:32" s="1" customFormat="1" x14ac:dyDescent="0.35">
      <c r="A300" s="54">
        <v>45225</v>
      </c>
      <c r="B300" s="46" t="s">
        <v>44</v>
      </c>
      <c r="C300" s="6"/>
      <c r="D300" s="27" t="s">
        <v>26</v>
      </c>
      <c r="E300" s="27" t="s">
        <v>39</v>
      </c>
      <c r="F300" s="28" t="s">
        <v>25</v>
      </c>
      <c r="G300" s="29" t="s">
        <v>101</v>
      </c>
      <c r="H300" s="30" t="s">
        <v>24</v>
      </c>
      <c r="I300" s="160" t="s">
        <v>100</v>
      </c>
      <c r="J300" s="160"/>
      <c r="K300" s="119"/>
      <c r="L300" s="38" t="s">
        <v>7</v>
      </c>
      <c r="M300" s="39" t="s">
        <v>6</v>
      </c>
      <c r="N300" s="84"/>
      <c r="O300" s="21"/>
      <c r="P300" s="29" t="s">
        <v>53</v>
      </c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</row>
    <row r="301" spans="1:32" s="1" customFormat="1" x14ac:dyDescent="0.35">
      <c r="A301" s="54">
        <v>45226</v>
      </c>
      <c r="B301" s="46" t="s">
        <v>31</v>
      </c>
      <c r="C301" s="6"/>
      <c r="D301" s="27" t="s">
        <v>24</v>
      </c>
      <c r="E301" s="27" t="s">
        <v>39</v>
      </c>
      <c r="F301" s="28" t="s">
        <v>12</v>
      </c>
      <c r="G301" s="29" t="s">
        <v>26</v>
      </c>
      <c r="H301" s="30" t="s">
        <v>25</v>
      </c>
      <c r="I301" s="160" t="s">
        <v>100</v>
      </c>
      <c r="J301" s="160"/>
      <c r="K301" s="119"/>
      <c r="L301" s="38" t="s">
        <v>36</v>
      </c>
      <c r="M301" s="39" t="s">
        <v>5</v>
      </c>
      <c r="N301" s="84" t="s">
        <v>5</v>
      </c>
      <c r="O301" s="21"/>
      <c r="P301" s="29" t="s">
        <v>55</v>
      </c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</row>
    <row r="302" spans="1:32" s="1" customFormat="1" x14ac:dyDescent="0.35">
      <c r="A302" s="54">
        <v>45227</v>
      </c>
      <c r="B302" s="46" t="s">
        <v>33</v>
      </c>
      <c r="C302" s="151" t="s">
        <v>102</v>
      </c>
      <c r="D302" s="27" t="s">
        <v>24</v>
      </c>
      <c r="E302" s="27" t="s">
        <v>39</v>
      </c>
      <c r="F302" s="28"/>
      <c r="G302" s="29"/>
      <c r="H302" s="30"/>
      <c r="I302" s="160"/>
      <c r="J302" s="160"/>
      <c r="K302" s="119"/>
      <c r="L302" s="38" t="s">
        <v>36</v>
      </c>
      <c r="M302" s="39"/>
      <c r="N302" s="150" t="s">
        <v>5</v>
      </c>
      <c r="O302" s="21"/>
      <c r="P302" s="29" t="s">
        <v>55</v>
      </c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</row>
    <row r="303" spans="1:32" s="1" customFormat="1" ht="15" thickBot="1" x14ac:dyDescent="0.4">
      <c r="A303" s="55">
        <v>45228</v>
      </c>
      <c r="B303" s="47" t="s">
        <v>35</v>
      </c>
      <c r="C303" s="7"/>
      <c r="D303" s="31" t="s">
        <v>24</v>
      </c>
      <c r="E303" s="31" t="s">
        <v>39</v>
      </c>
      <c r="F303" s="32"/>
      <c r="G303" s="33"/>
      <c r="H303" s="34"/>
      <c r="I303" s="161"/>
      <c r="J303" s="161"/>
      <c r="K303" s="120"/>
      <c r="L303" s="40" t="s">
        <v>36</v>
      </c>
      <c r="M303" s="41"/>
      <c r="N303" s="85" t="s">
        <v>5</v>
      </c>
      <c r="O303" s="21"/>
      <c r="P303" s="33" t="s">
        <v>55</v>
      </c>
      <c r="Q303" s="139"/>
      <c r="R303" s="139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141"/>
      <c r="AD303" s="141"/>
      <c r="AE303" s="139"/>
      <c r="AF303" s="139"/>
    </row>
    <row r="304" spans="1:32" s="1" customFormat="1" x14ac:dyDescent="0.35">
      <c r="A304" s="175">
        <v>45229</v>
      </c>
      <c r="B304" s="48" t="s">
        <v>15</v>
      </c>
      <c r="C304" s="8"/>
      <c r="D304" s="23" t="s">
        <v>93</v>
      </c>
      <c r="E304" s="23"/>
      <c r="F304" s="24" t="s">
        <v>24</v>
      </c>
      <c r="G304" s="152" t="s">
        <v>12</v>
      </c>
      <c r="H304" s="26" t="s">
        <v>26</v>
      </c>
      <c r="I304" s="159"/>
      <c r="J304" s="159"/>
      <c r="K304" s="122">
        <v>1</v>
      </c>
      <c r="L304" s="36" t="s">
        <v>5</v>
      </c>
      <c r="M304" s="37" t="s">
        <v>6</v>
      </c>
      <c r="N304" s="83"/>
      <c r="O304" s="21"/>
      <c r="P304" s="25" t="s">
        <v>55</v>
      </c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  <c r="AF304" s="136"/>
    </row>
    <row r="305" spans="1:32" s="1" customFormat="1" x14ac:dyDescent="0.35">
      <c r="A305" s="54">
        <v>45230</v>
      </c>
      <c r="B305" s="49" t="s">
        <v>41</v>
      </c>
      <c r="C305" s="6"/>
      <c r="D305" s="27" t="s">
        <v>93</v>
      </c>
      <c r="E305" s="27"/>
      <c r="F305" s="28" t="s">
        <v>24</v>
      </c>
      <c r="G305" s="153" t="s">
        <v>25</v>
      </c>
      <c r="H305" s="30" t="s">
        <v>12</v>
      </c>
      <c r="I305" s="160"/>
      <c r="J305" s="160"/>
      <c r="K305" s="123"/>
      <c r="L305" s="38" t="s">
        <v>5</v>
      </c>
      <c r="M305" s="39" t="s">
        <v>7</v>
      </c>
      <c r="N305" s="84"/>
      <c r="O305" s="21"/>
      <c r="P305" s="29" t="s">
        <v>53</v>
      </c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  <c r="AF305" s="136"/>
    </row>
    <row r="306" spans="1:32" s="1" customFormat="1" x14ac:dyDescent="0.35">
      <c r="A306" s="54">
        <v>45231</v>
      </c>
      <c r="B306" s="49" t="s">
        <v>29</v>
      </c>
      <c r="C306" s="6"/>
      <c r="D306" s="27" t="s">
        <v>93</v>
      </c>
      <c r="E306" s="27"/>
      <c r="F306" s="28" t="s">
        <v>25</v>
      </c>
      <c r="G306" s="153" t="s">
        <v>12</v>
      </c>
      <c r="H306" s="30" t="s">
        <v>24</v>
      </c>
      <c r="I306" s="160"/>
      <c r="J306" s="160"/>
      <c r="K306" s="123"/>
      <c r="L306" s="38" t="s">
        <v>7</v>
      </c>
      <c r="M306" s="39" t="s">
        <v>6</v>
      </c>
      <c r="N306" s="84"/>
      <c r="O306" s="21"/>
      <c r="P306" s="29" t="s">
        <v>53</v>
      </c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  <c r="AF306" s="136"/>
    </row>
    <row r="307" spans="1:32" s="1" customFormat="1" x14ac:dyDescent="0.35">
      <c r="A307" s="54">
        <v>45232</v>
      </c>
      <c r="B307" s="50" t="s">
        <v>44</v>
      </c>
      <c r="C307" s="6"/>
      <c r="D307" s="27" t="s">
        <v>93</v>
      </c>
      <c r="E307" s="27"/>
      <c r="F307" s="28" t="s">
        <v>12</v>
      </c>
      <c r="G307" s="153" t="s">
        <v>26</v>
      </c>
      <c r="H307" s="30" t="s">
        <v>24</v>
      </c>
      <c r="I307" s="160"/>
      <c r="J307" s="160"/>
      <c r="K307" s="123"/>
      <c r="L307" s="38" t="s">
        <v>7</v>
      </c>
      <c r="M307" s="39" t="s">
        <v>5</v>
      </c>
      <c r="N307" s="84"/>
      <c r="O307" s="21"/>
      <c r="P307" s="29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  <c r="AF307" s="136"/>
    </row>
    <row r="308" spans="1:32" s="1" customFormat="1" x14ac:dyDescent="0.35">
      <c r="A308" s="54">
        <v>45233</v>
      </c>
      <c r="B308" s="49" t="s">
        <v>31</v>
      </c>
      <c r="C308" s="6"/>
      <c r="D308" s="27" t="s">
        <v>93</v>
      </c>
      <c r="E308" s="27"/>
      <c r="F308" s="28" t="s">
        <v>26</v>
      </c>
      <c r="G308" s="153" t="s">
        <v>24</v>
      </c>
      <c r="H308" s="30" t="s">
        <v>12</v>
      </c>
      <c r="I308" s="160"/>
      <c r="J308" s="160"/>
      <c r="K308" s="123"/>
      <c r="L308" s="38" t="s">
        <v>6</v>
      </c>
      <c r="M308" s="39" t="s">
        <v>7</v>
      </c>
      <c r="N308" s="84"/>
      <c r="O308" s="21"/>
      <c r="P308" s="29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</row>
    <row r="309" spans="1:32" s="1" customFormat="1" x14ac:dyDescent="0.35">
      <c r="A309" s="54">
        <v>45234</v>
      </c>
      <c r="B309" s="49" t="s">
        <v>33</v>
      </c>
      <c r="C309" s="6"/>
      <c r="D309" s="27"/>
      <c r="E309" s="27"/>
      <c r="F309" s="28"/>
      <c r="G309" s="153" t="s">
        <v>24</v>
      </c>
      <c r="H309" s="30"/>
      <c r="I309" s="160"/>
      <c r="J309" s="160"/>
      <c r="K309" s="123"/>
      <c r="L309" s="38" t="s">
        <v>6</v>
      </c>
      <c r="M309" s="39"/>
      <c r="N309" s="84" t="s">
        <v>34</v>
      </c>
      <c r="O309" s="21"/>
      <c r="P309" s="29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</row>
    <row r="310" spans="1:32" s="1" customFormat="1" ht="15" thickBot="1" x14ac:dyDescent="0.4">
      <c r="A310" s="55">
        <v>45235</v>
      </c>
      <c r="B310" s="51" t="s">
        <v>35</v>
      </c>
      <c r="C310" s="7"/>
      <c r="D310" s="31"/>
      <c r="E310" s="31"/>
      <c r="F310" s="32"/>
      <c r="G310" s="154" t="s">
        <v>24</v>
      </c>
      <c r="H310" s="34"/>
      <c r="I310" s="161"/>
      <c r="J310" s="161"/>
      <c r="K310" s="124"/>
      <c r="L310" s="40" t="s">
        <v>6</v>
      </c>
      <c r="M310" s="41"/>
      <c r="N310" s="85" t="s">
        <v>34</v>
      </c>
      <c r="O310" s="21"/>
      <c r="P310" s="33"/>
      <c r="Q310" s="136"/>
      <c r="R310" s="136"/>
      <c r="S310" s="137"/>
      <c r="T310" s="137"/>
      <c r="U310" s="137"/>
      <c r="V310" s="137"/>
      <c r="W310" s="136"/>
      <c r="X310" s="136"/>
      <c r="Y310" s="136"/>
      <c r="Z310" s="136"/>
      <c r="AA310" s="136"/>
      <c r="AB310" s="136"/>
      <c r="AC310" s="136"/>
      <c r="AD310" s="136"/>
      <c r="AE310" s="136"/>
      <c r="AF310" s="136"/>
    </row>
    <row r="311" spans="1:32" s="1" customFormat="1" ht="15" thickBot="1" x14ac:dyDescent="0.4">
      <c r="A311" s="175">
        <v>45236</v>
      </c>
      <c r="B311" s="48" t="s">
        <v>15</v>
      </c>
      <c r="C311" s="8"/>
      <c r="D311" s="23"/>
      <c r="E311" s="23"/>
      <c r="F311" s="24" t="s">
        <v>24</v>
      </c>
      <c r="G311" s="152" t="s">
        <v>25</v>
      </c>
      <c r="H311" s="26" t="s">
        <v>12</v>
      </c>
      <c r="I311" s="112" t="s">
        <v>25</v>
      </c>
      <c r="J311" s="159"/>
      <c r="K311" s="122">
        <v>2</v>
      </c>
      <c r="L311" s="36" t="s">
        <v>5</v>
      </c>
      <c r="M311" s="37" t="s">
        <v>7</v>
      </c>
      <c r="N311" s="83"/>
      <c r="O311" s="21"/>
      <c r="P311" s="25"/>
      <c r="Q311" s="136"/>
      <c r="R311" s="136"/>
      <c r="S311" s="242" t="s">
        <v>103</v>
      </c>
      <c r="T311" s="243"/>
      <c r="U311" s="243"/>
      <c r="V311" s="244"/>
      <c r="W311" s="137"/>
      <c r="X311" s="137"/>
      <c r="Y311" s="137"/>
      <c r="Z311" s="136"/>
      <c r="AA311" s="136"/>
      <c r="AB311" s="136"/>
      <c r="AC311" s="136"/>
      <c r="AD311" s="136"/>
      <c r="AE311" s="136"/>
      <c r="AF311" s="136"/>
    </row>
    <row r="312" spans="1:32" s="1" customFormat="1" ht="15" thickBot="1" x14ac:dyDescent="0.4">
      <c r="A312" s="54">
        <v>45237</v>
      </c>
      <c r="B312" s="49" t="s">
        <v>41</v>
      </c>
      <c r="C312" s="6"/>
      <c r="D312" s="27"/>
      <c r="E312" s="27"/>
      <c r="F312" s="28" t="s">
        <v>24</v>
      </c>
      <c r="G312" s="153" t="s">
        <v>26</v>
      </c>
      <c r="H312" s="30" t="s">
        <v>25</v>
      </c>
      <c r="I312" s="111" t="s">
        <v>12</v>
      </c>
      <c r="J312" s="160"/>
      <c r="K312" s="123"/>
      <c r="L312" s="38" t="s">
        <v>5</v>
      </c>
      <c r="M312" s="39" t="s">
        <v>8</v>
      </c>
      <c r="N312" s="84"/>
      <c r="O312" s="21"/>
      <c r="P312" s="29"/>
      <c r="Q312" s="136"/>
      <c r="R312" s="136"/>
      <c r="S312" s="245" t="s">
        <v>27</v>
      </c>
      <c r="T312" s="246"/>
      <c r="U312" s="78" t="s">
        <v>5</v>
      </c>
      <c r="V312" s="78" t="s">
        <v>6</v>
      </c>
      <c r="W312" s="133" t="s">
        <v>7</v>
      </c>
      <c r="X312" s="135" t="s">
        <v>8</v>
      </c>
      <c r="Y312" s="133" t="s">
        <v>9</v>
      </c>
      <c r="Z312" s="136"/>
      <c r="AA312" s="136"/>
      <c r="AB312" s="136"/>
      <c r="AC312" s="136"/>
      <c r="AD312" s="136"/>
      <c r="AE312" s="136"/>
      <c r="AF312" s="136"/>
    </row>
    <row r="313" spans="1:32" s="1" customFormat="1" x14ac:dyDescent="0.35">
      <c r="A313" s="54">
        <v>45238</v>
      </c>
      <c r="B313" s="49" t="s">
        <v>29</v>
      </c>
      <c r="C313" s="6"/>
      <c r="D313" s="27"/>
      <c r="E313" s="27"/>
      <c r="F313" s="28" t="s">
        <v>26</v>
      </c>
      <c r="G313" s="153" t="s">
        <v>12</v>
      </c>
      <c r="H313" s="30" t="s">
        <v>25</v>
      </c>
      <c r="I313" s="111" t="s">
        <v>24</v>
      </c>
      <c r="J313" s="160"/>
      <c r="K313" s="123"/>
      <c r="L313" s="38" t="s">
        <v>8</v>
      </c>
      <c r="M313" s="39" t="s">
        <v>6</v>
      </c>
      <c r="N313" s="84" t="s">
        <v>6</v>
      </c>
      <c r="O313" s="21"/>
      <c r="P313" s="29" t="s">
        <v>60</v>
      </c>
      <c r="Q313" s="136"/>
      <c r="R313" s="136"/>
      <c r="S313" s="247" t="s">
        <v>12</v>
      </c>
      <c r="T313" s="248"/>
      <c r="U313" s="81">
        <f>COUNTIF(F304:F331,"Support")</f>
        <v>2</v>
      </c>
      <c r="V313" s="81">
        <f>COUNTIF(G304:G331,"Support")</f>
        <v>7</v>
      </c>
      <c r="W313" s="81">
        <f>COUNTIF(H304:H331,"Support")</f>
        <v>7</v>
      </c>
      <c r="X313" s="81">
        <f>COUNTIF(I304:I331,"Support")</f>
        <v>3</v>
      </c>
      <c r="Y313" s="81">
        <f>COUNTIF(J304:J331,"Support")</f>
        <v>0</v>
      </c>
      <c r="Z313" s="136"/>
      <c r="AA313" s="136"/>
      <c r="AB313" s="136"/>
      <c r="AC313" s="136"/>
      <c r="AD313" s="136"/>
      <c r="AE313" s="136"/>
      <c r="AF313" s="136"/>
    </row>
    <row r="314" spans="1:32" s="1" customFormat="1" x14ac:dyDescent="0.35">
      <c r="A314" s="54">
        <v>45239</v>
      </c>
      <c r="B314" s="49" t="s">
        <v>44</v>
      </c>
      <c r="C314" s="6"/>
      <c r="D314" s="27"/>
      <c r="E314" s="27"/>
      <c r="F314" s="28" t="s">
        <v>104</v>
      </c>
      <c r="G314" s="153" t="s">
        <v>12</v>
      </c>
      <c r="H314" s="30" t="s">
        <v>26</v>
      </c>
      <c r="I314" s="111" t="s">
        <v>24</v>
      </c>
      <c r="J314" s="160"/>
      <c r="K314" s="123"/>
      <c r="L314" s="38" t="s">
        <v>8</v>
      </c>
      <c r="M314" s="39" t="s">
        <v>6</v>
      </c>
      <c r="N314" s="84" t="s">
        <v>6</v>
      </c>
      <c r="O314" s="21"/>
      <c r="P314" s="29" t="s">
        <v>60</v>
      </c>
      <c r="Q314" s="136"/>
      <c r="R314" s="136"/>
      <c r="S314" s="234" t="s">
        <v>25</v>
      </c>
      <c r="T314" s="235"/>
      <c r="U314" s="82">
        <f>COUNTIF(F304:F331,"CST")</f>
        <v>2</v>
      </c>
      <c r="V314" s="82">
        <f>COUNTIF(G304:G331,"CST")</f>
        <v>2</v>
      </c>
      <c r="W314" s="82">
        <f>COUNTIF(H304:H331,"CST")</f>
        <v>4</v>
      </c>
      <c r="X314" s="82">
        <f>COUNTIF(I304:J331,"CST")</f>
        <v>2</v>
      </c>
      <c r="Y314" s="82">
        <f>COUNTIF(J304:K331,"CST")</f>
        <v>0</v>
      </c>
      <c r="Z314" s="136"/>
      <c r="AA314" s="136"/>
      <c r="AB314" s="136"/>
      <c r="AC314" s="136"/>
      <c r="AD314" s="136"/>
      <c r="AE314" s="136"/>
      <c r="AF314" s="136"/>
    </row>
    <row r="315" spans="1:32" s="1" customFormat="1" x14ac:dyDescent="0.35">
      <c r="A315" s="54">
        <v>45240</v>
      </c>
      <c r="B315" s="49" t="s">
        <v>31</v>
      </c>
      <c r="C315" s="6"/>
      <c r="D315" s="27"/>
      <c r="E315" s="27"/>
      <c r="F315" s="28" t="s">
        <v>104</v>
      </c>
      <c r="G315" s="153" t="s">
        <v>12</v>
      </c>
      <c r="H315" s="30" t="s">
        <v>24</v>
      </c>
      <c r="I315" s="111" t="s">
        <v>26</v>
      </c>
      <c r="J315" s="160"/>
      <c r="K315" s="123"/>
      <c r="L315" s="38" t="s">
        <v>7</v>
      </c>
      <c r="M315" s="39" t="s">
        <v>6</v>
      </c>
      <c r="N315" s="84"/>
      <c r="O315" s="21"/>
      <c r="P315" s="29"/>
      <c r="Q315" s="136"/>
      <c r="R315" s="136"/>
      <c r="S315" s="234" t="s">
        <v>19</v>
      </c>
      <c r="T315" s="235"/>
      <c r="U315" s="82">
        <f>COUNTIF(F304:F331,"PH")</f>
        <v>0</v>
      </c>
      <c r="V315" s="82">
        <f>COUNTIF(G304:G331,"PH")</f>
        <v>0</v>
      </c>
      <c r="W315" s="82">
        <f>COUNTIF(H304:H331,"PH")</f>
        <v>0</v>
      </c>
      <c r="X315" s="82">
        <f>COUNTIF(I304:I331,"PH")</f>
        <v>0</v>
      </c>
      <c r="Y315" s="82">
        <f>COUNTIF(J304:J331,"PH")</f>
        <v>0</v>
      </c>
      <c r="Z315" s="136"/>
      <c r="AA315" s="136"/>
      <c r="AB315" s="136"/>
      <c r="AC315" s="136"/>
      <c r="AD315" s="136"/>
      <c r="AE315" s="136"/>
      <c r="AF315" s="136"/>
    </row>
    <row r="316" spans="1:32" s="1" customFormat="1" ht="15" thickBot="1" x14ac:dyDescent="0.4">
      <c r="A316" s="54">
        <v>45241</v>
      </c>
      <c r="B316" s="49" t="s">
        <v>33</v>
      </c>
      <c r="C316" s="6"/>
      <c r="D316" s="27"/>
      <c r="E316" s="27"/>
      <c r="F316" s="28"/>
      <c r="G316" s="153"/>
      <c r="H316" s="30" t="s">
        <v>24</v>
      </c>
      <c r="I316" s="111"/>
      <c r="J316" s="160"/>
      <c r="K316" s="123"/>
      <c r="L316" s="38" t="s">
        <v>7</v>
      </c>
      <c r="M316" s="39"/>
      <c r="N316" s="84" t="s">
        <v>49</v>
      </c>
      <c r="O316" s="21"/>
      <c r="P316" s="29"/>
      <c r="Q316" s="136"/>
      <c r="R316" s="136"/>
      <c r="S316" s="234" t="s">
        <v>3</v>
      </c>
      <c r="T316" s="235"/>
      <c r="U316" s="82">
        <f>COUNTIF(F304:F331,"QCH")</f>
        <v>0</v>
      </c>
      <c r="V316" s="82">
        <f>COUNTIF(G304:G331,"QCH")</f>
        <v>0</v>
      </c>
      <c r="W316" s="82">
        <f>COUNTIF(H304:H331,"QCH")</f>
        <v>0</v>
      </c>
      <c r="X316" s="82">
        <f>COUNTIF(I304:I331,"QCH")</f>
        <v>0</v>
      </c>
      <c r="Y316" s="82">
        <f>COUNTIF(J304:J331,"QCH")</f>
        <v>0</v>
      </c>
      <c r="Z316" s="137"/>
      <c r="AA316" s="137"/>
      <c r="AB316" s="137"/>
      <c r="AC316" s="137"/>
      <c r="AD316" s="137"/>
      <c r="AE316" s="136"/>
      <c r="AF316" s="136"/>
    </row>
    <row r="317" spans="1:32" s="1" customFormat="1" ht="15" thickBot="1" x14ac:dyDescent="0.4">
      <c r="A317" s="55">
        <v>45242</v>
      </c>
      <c r="B317" s="51" t="s">
        <v>35</v>
      </c>
      <c r="C317" s="7"/>
      <c r="D317" s="31"/>
      <c r="E317" s="31"/>
      <c r="F317" s="32"/>
      <c r="G317" s="154"/>
      <c r="H317" s="34" t="s">
        <v>24</v>
      </c>
      <c r="I317" s="113"/>
      <c r="J317" s="161"/>
      <c r="K317" s="124"/>
      <c r="L317" s="40" t="s">
        <v>7</v>
      </c>
      <c r="M317" s="41"/>
      <c r="N317" s="85" t="s">
        <v>49</v>
      </c>
      <c r="O317" s="21"/>
      <c r="P317" s="33"/>
      <c r="Q317" s="136"/>
      <c r="R317" s="136"/>
      <c r="S317" s="234" t="s">
        <v>17</v>
      </c>
      <c r="T317" s="235"/>
      <c r="U317" s="82">
        <f>COUNTIF(F304:F331,"PH 1st")</f>
        <v>0</v>
      </c>
      <c r="V317" s="82">
        <f>COUNTIF(G304:G331,"PH 1st")</f>
        <v>0</v>
      </c>
      <c r="W317" s="82">
        <f>COUNTIF(H304:H331,"PH 1st")</f>
        <v>0</v>
      </c>
      <c r="X317" s="82">
        <f>COUNTIF(I304:I331,"PH 1st")</f>
        <v>0</v>
      </c>
      <c r="Y317" s="82">
        <f>COUNTIF(J304:J331,"PH 1st")</f>
        <v>0</v>
      </c>
      <c r="Z317" s="132"/>
      <c r="AA317" s="133" t="s">
        <v>36</v>
      </c>
      <c r="AB317" s="133" t="s">
        <v>20</v>
      </c>
      <c r="AC317" s="133" t="s">
        <v>37</v>
      </c>
      <c r="AD317" s="133" t="s">
        <v>38</v>
      </c>
      <c r="AE317" s="136"/>
      <c r="AF317" s="136"/>
    </row>
    <row r="318" spans="1:32" s="1" customFormat="1" ht="15" thickBot="1" x14ac:dyDescent="0.4">
      <c r="A318" s="175">
        <v>45243</v>
      </c>
      <c r="B318" s="45" t="s">
        <v>15</v>
      </c>
      <c r="C318" s="8"/>
      <c r="D318" s="23" t="s">
        <v>26</v>
      </c>
      <c r="E318" s="23" t="s">
        <v>39</v>
      </c>
      <c r="F318" s="24" t="s">
        <v>24</v>
      </c>
      <c r="G318" s="156"/>
      <c r="H318" s="26" t="s">
        <v>25</v>
      </c>
      <c r="I318" s="112" t="s">
        <v>12</v>
      </c>
      <c r="J318" s="159"/>
      <c r="K318" s="118">
        <v>3</v>
      </c>
      <c r="L318" s="36" t="s">
        <v>5</v>
      </c>
      <c r="M318" s="37" t="s">
        <v>8</v>
      </c>
      <c r="N318" s="83"/>
      <c r="O318" s="21"/>
      <c r="P318" s="25"/>
      <c r="Q318" s="136"/>
      <c r="R318" s="136"/>
      <c r="S318" s="236" t="s">
        <v>40</v>
      </c>
      <c r="T318" s="237"/>
      <c r="U318" s="100">
        <f>COUNTIFS(L304:L307,"Lister")+COUNTIFS(L311:L314,"Lister")+COUNTIFS(L318:L321,"Lister")+COUNTIFS(L325:L328,"Lister")</f>
        <v>6</v>
      </c>
      <c r="V318" s="100">
        <f>+COUNTIFS(L304:L307,"Prager")+COUNTIFS(L311:L314,"Prager")+COUNTIFS(L318:L321,"Prager")+COUNTIFS(L325:L328,"Prager")</f>
        <v>2</v>
      </c>
      <c r="W318" s="100">
        <f>COUNTIFS(L304:L307,"Stanley")+COUNTIFS(L311:L314,"Stanley")+COUNTIFS(L318:L321,"Stanley")+COUNTIFS(L325:L328,"Stanley")</f>
        <v>4</v>
      </c>
      <c r="X318" s="100">
        <f>COUNTIFS(L304:L307,"Farrell")+COUNTIFS(L311:L314,"Farrell")+COUNTIFS(L318:L321,"Farrell")+COUNTIFS(L325:L328,"Farrell")</f>
        <v>2</v>
      </c>
      <c r="Y318" s="100">
        <f>COUNTIFS(L304:L307,"McSharry")+COUNTIFS(L311:L314,"McSHarry")+COUNTIFS(L318:L321,"McSharry")+COUNTIFS(L325:L328,"McSharry")</f>
        <v>0</v>
      </c>
      <c r="Z318" s="104"/>
      <c r="AA318" s="106">
        <f>COUNTIFS(L304:L307,"O'Donoghue")+COUNTIFS(L311:L314,"O'Donoghue")+COUNTIFS(L318:L321,"O'Donoghue")+COUNTIFS(L325:L328,"O'Donoghue")</f>
        <v>2</v>
      </c>
      <c r="AB318" s="106">
        <f>COUNTIFS(L304:L307,"Marment")+COUNTIFS(L311:L314,"Marment")+COUNTIFS(L318:L321,"Marment")+COUNTIFS(L325:L328,"Marment")</f>
        <v>0</v>
      </c>
      <c r="AC318" s="106">
        <f>COUNTIFS(L304:L307,"Nagaraj")+COUNTIFS(L311:L314,"Nagaraj")+COUNTIFS(L318:L321,"Nagaraj")+COUNTIFS(L325:L328,"Nagaraj")</f>
        <v>0</v>
      </c>
      <c r="AD318" s="106">
        <f>COUNTIFS(L304:L307,"Garrett")+COUNTIFS(L311:L314,"Garrett")+COUNTIFS(L318:L321,"Garrett")+COUNTIFS(L325:L328,"Garrett")</f>
        <v>0</v>
      </c>
      <c r="AE318" s="136"/>
      <c r="AF318" s="136"/>
    </row>
    <row r="319" spans="1:32" s="1" customFormat="1" ht="15" thickBot="1" x14ac:dyDescent="0.4">
      <c r="A319" s="54">
        <v>45244</v>
      </c>
      <c r="B319" s="46" t="s">
        <v>41</v>
      </c>
      <c r="C319" s="6"/>
      <c r="D319" s="27" t="s">
        <v>12</v>
      </c>
      <c r="E319" s="23" t="s">
        <v>39</v>
      </c>
      <c r="F319" s="28" t="s">
        <v>24</v>
      </c>
      <c r="G319" s="157"/>
      <c r="H319" s="30" t="s">
        <v>26</v>
      </c>
      <c r="I319" s="111" t="s">
        <v>25</v>
      </c>
      <c r="J319" s="160"/>
      <c r="K319" s="119"/>
      <c r="L319" s="38" t="s">
        <v>5</v>
      </c>
      <c r="M319" s="39" t="s">
        <v>36</v>
      </c>
      <c r="N319" s="84"/>
      <c r="O319" s="21"/>
      <c r="P319" s="29"/>
      <c r="Q319" s="136"/>
      <c r="R319" s="136"/>
      <c r="S319" s="236" t="s">
        <v>42</v>
      </c>
      <c r="T319" s="237"/>
      <c r="U319" s="100">
        <f>COUNTIFS(L308:L310,"Lister")+COUNTIFS(L315:L317,"Lister")+COUNTIFS(L322:L324,"Lister")+COUNTIFS(L329:L331,"Lister")</f>
        <v>3</v>
      </c>
      <c r="V319" s="100">
        <f>+COUNTIFS(L315:L317,"Prager")+COUNTIFS(L308:L310,"Prager")+COUNTIFS(L322:L324,"Prager")+COUNTIFS(L329:L331,"Prager")</f>
        <v>3</v>
      </c>
      <c r="W319" s="100">
        <f>COUNTIFS(L308:L310,"Stanley")+COUNTIFS(L315:L317,"Stanley")+COUNTIFS(L322:L324,"Stanley")+COUNTIFS(L329:L331,"Stanley")</f>
        <v>3</v>
      </c>
      <c r="X319" s="100">
        <f>COUNTIFS(L308:L310,"Farrell")+COUNTIFS(L315:L317,"Farrell")+COUNTIFS(L322:L324,"Farrell")+COUNTIFS(L329:L331,"Farrell")</f>
        <v>3</v>
      </c>
      <c r="Y319" s="100">
        <f>COUNTIFS(L308:L310,"McSharry")+COUNTIFS(L315:L317,"McSharry")+COUNTIFS(L322:L324,"McSharry")+COUNTIFS(L329:L331,"McSharry")</f>
        <v>0</v>
      </c>
      <c r="Z319" s="104"/>
      <c r="AA319" s="100">
        <f>COUNTIFS(L308:L310,"O'Donoghue")+COUNTIFS(L315:L317,"O'Donoghue")+COUNTIFS(L322:L324,"O'Donoghue")+COUNTIFS(L329:L331,"O'Donoghue")</f>
        <v>0</v>
      </c>
      <c r="AB319" s="100">
        <f>COUNTIFS(L308:L310,"Marment")+COUNTIFS(L315:L317,"Marment")+COUNTIFS(L322:L324,"Marment")+COUNTIFS(L329:L331,"Marment")</f>
        <v>0</v>
      </c>
      <c r="AC319" s="100">
        <f>COUNTIFS(L308:L310,"Nagaraj")+COUNTIFS(L315:L317,"Nagaraj")+COUNTIFS(L322:L324,"Nagaraj")+COUNTIFS(L329:L331,"Nagaraj")</f>
        <v>0</v>
      </c>
      <c r="AD319" s="100">
        <f>COUNTIFS(L308:L310,"Garrett")+COUNTIFS(L315:L317,"Garrett")+COUNTIFS(L322:L324,"Garrett")+COUNTIFS(L329:L331,"Garrett")</f>
        <v>0</v>
      </c>
      <c r="AE319" s="136"/>
      <c r="AF319" s="136"/>
    </row>
    <row r="320" spans="1:32" s="1" customFormat="1" ht="15" thickBot="1" x14ac:dyDescent="0.4">
      <c r="A320" s="54">
        <v>45245</v>
      </c>
      <c r="B320" s="46" t="s">
        <v>29</v>
      </c>
      <c r="C320" s="6"/>
      <c r="D320" s="27" t="s">
        <v>24</v>
      </c>
      <c r="E320" s="23" t="s">
        <v>39</v>
      </c>
      <c r="F320" s="28" t="s">
        <v>26</v>
      </c>
      <c r="G320" s="157"/>
      <c r="H320" s="30" t="s">
        <v>25</v>
      </c>
      <c r="I320" s="111" t="s">
        <v>12</v>
      </c>
      <c r="J320" s="160"/>
      <c r="K320" s="119"/>
      <c r="L320" s="38" t="s">
        <v>36</v>
      </c>
      <c r="M320" s="39" t="s">
        <v>8</v>
      </c>
      <c r="N320" s="84"/>
      <c r="O320" s="21"/>
      <c r="P320" s="29"/>
      <c r="Q320" s="136"/>
      <c r="R320" s="136"/>
      <c r="S320" s="238" t="s">
        <v>43</v>
      </c>
      <c r="T320" s="239"/>
      <c r="U320" s="101">
        <f>COUNTIFS(N304:N307,"Lister")+COUNTIFS(N311:N314,"Lister")+COUNTIFS(N318:N321,"Lister")+COUNTIFS(N325:N328,"Lister")</f>
        <v>0</v>
      </c>
      <c r="V320" s="101">
        <f>COUNTIFS(N304:N307,"Prager")+COUNTIFS(N311:N314,"Prager")+COUNTIFS(N318:N321,"Prager")+COUNTIFS(N325:N328,"Prager")</f>
        <v>2</v>
      </c>
      <c r="W320" s="101">
        <f>COUNTIFS(N304:N307,"Stanley")+COUNTIFS(N311:N314,"Stanley")+COUNTIFS(N318:N321,"Stanley")+COUNTIFS(N325:N328,"Stanley")</f>
        <v>0</v>
      </c>
      <c r="X320" s="101">
        <f>COUNTIFS(N304:N307,"Farrell")+COUNTIFS(N311:N314,"Farrell")+COUNTIFS(N318:N321,"Farrell")+COUNTIFS(N325:N328,"Farrell")</f>
        <v>0</v>
      </c>
      <c r="Y320" s="101">
        <f>COUNTIFS(N304:N307,"McSharry")+COUNTIFS(N311:N314,"McSharry")+COUNTIFS(N318:N321,"McSharry")+COUNTIFS(N325:N328,"McSharry")</f>
        <v>0</v>
      </c>
      <c r="Z320" s="104"/>
      <c r="AA320" s="101"/>
      <c r="AB320" s="101"/>
      <c r="AC320" s="101"/>
      <c r="AD320" s="101"/>
      <c r="AE320" s="136"/>
      <c r="AF320" s="136"/>
    </row>
    <row r="321" spans="1:32" s="1" customFormat="1" ht="15" thickBot="1" x14ac:dyDescent="0.4">
      <c r="A321" s="54">
        <v>45246</v>
      </c>
      <c r="B321" s="46" t="s">
        <v>44</v>
      </c>
      <c r="C321" s="6"/>
      <c r="D321" s="27" t="s">
        <v>24</v>
      </c>
      <c r="E321" s="23" t="s">
        <v>39</v>
      </c>
      <c r="F321" s="28" t="s">
        <v>105</v>
      </c>
      <c r="G321" s="157"/>
      <c r="H321" s="30" t="s">
        <v>12</v>
      </c>
      <c r="I321" s="111" t="s">
        <v>26</v>
      </c>
      <c r="J321" s="160"/>
      <c r="K321" s="119"/>
      <c r="L321" s="38" t="s">
        <v>36</v>
      </c>
      <c r="M321" s="39" t="s">
        <v>7</v>
      </c>
      <c r="N321" s="84"/>
      <c r="O321" s="21"/>
      <c r="P321" s="29"/>
      <c r="Q321" s="136"/>
      <c r="R321" s="136"/>
      <c r="S321" s="238" t="s">
        <v>45</v>
      </c>
      <c r="T321" s="239"/>
      <c r="U321" s="101">
        <f>COUNTIFS(N308:N310,"Lister")+COUNTIFS(N315:N317,"Lister")+COUNTIFS(N322:N324,"Lister")+COUNTIFS(N329:N331,"Lister")</f>
        <v>0</v>
      </c>
      <c r="V321" s="101">
        <f>COUNTIFS(N308:N310,"Prager")+COUNTIFS(N315:N317,"Prager")+COUNTIFS(N322:N324,"Prager")+COUNTIFS(N329:N331,"Prager")</f>
        <v>0</v>
      </c>
      <c r="W321" s="101">
        <f>COUNTIFS(N308:N310,"Stanley")+COUNTIFS(N315:N317,"Stanley")+COUNTIFS(N322:N324,"Stanley")+COUNTIFS(N329:N331,"Stanley")</f>
        <v>3</v>
      </c>
      <c r="X321" s="101">
        <f>COUNTIFS(N308:N310,"Farrell")+COUNTIFS(N315:N317,"Farrell")+COUNTIFS(N322:N324,"Farrell")+COUNTIFS(N329:N331,"Farrell")</f>
        <v>0</v>
      </c>
      <c r="Y321" s="101">
        <f>COUNTIFS(N308:N310,"McSharry")+COUNTIFS(N315:N317,"McSharry")+COUNTIFS(N322:N324,"McSharry")+COUNTIFS(N329:N331,"McSharry")</f>
        <v>0</v>
      </c>
      <c r="Z321" s="104"/>
      <c r="AA321" s="101"/>
      <c r="AB321" s="101"/>
      <c r="AC321" s="101"/>
      <c r="AD321" s="101"/>
      <c r="AE321" s="136"/>
      <c r="AF321" s="136"/>
    </row>
    <row r="322" spans="1:32" s="1" customFormat="1" ht="15" thickBot="1" x14ac:dyDescent="0.4">
      <c r="A322" s="54">
        <v>45247</v>
      </c>
      <c r="B322" s="46" t="s">
        <v>31</v>
      </c>
      <c r="C322" s="6"/>
      <c r="D322" s="27" t="s">
        <v>25</v>
      </c>
      <c r="E322" s="23" t="s">
        <v>39</v>
      </c>
      <c r="F322" s="28" t="s">
        <v>105</v>
      </c>
      <c r="G322" s="157"/>
      <c r="H322" s="30" t="s">
        <v>12</v>
      </c>
      <c r="I322" s="111" t="s">
        <v>24</v>
      </c>
      <c r="J322" s="160"/>
      <c r="K322" s="119"/>
      <c r="L322" s="38" t="s">
        <v>8</v>
      </c>
      <c r="M322" s="39" t="s">
        <v>7</v>
      </c>
      <c r="N322" s="84" t="s">
        <v>7</v>
      </c>
      <c r="O322" s="21"/>
      <c r="P322" s="29" t="s">
        <v>60</v>
      </c>
      <c r="Q322" s="136"/>
      <c r="R322" s="136"/>
      <c r="S322" s="240" t="s">
        <v>46</v>
      </c>
      <c r="T322" s="241"/>
      <c r="U322" s="102">
        <f>COUNTIFS(N308:N310,"Lister (day)")+COUNTIFS(N315:N317,"Lister (day)")+COUNTIFS(N322:N324,"Lister (day)")+COUNTIFS(N329:N331,"Lister (day)")</f>
        <v>2</v>
      </c>
      <c r="V322" s="102">
        <f>COUNTIFS(N308:N310,"Prager (day)")+COUNTIFS(N315:N317,"Prager (day)")+COUNTIFS(N322:N324,"Prager (day)")+COUNTIFS(N329:N331,"Prager (day)")</f>
        <v>2</v>
      </c>
      <c r="W322" s="102">
        <f>COUNTIFS(N308:N310,"Stanley (day)")+COUNTIFS(N315:N317,"Stanley (day)")+COUNTIFS(N322:N324,"Stanley (day)")+COUNTIFS(N329:N331,"Stanley (day)")</f>
        <v>2</v>
      </c>
      <c r="X322" s="102">
        <f>COUNTIFS(N308:N310,"Farrell (day)")+COUNTIFS(N315:N317,"Farrell (day)")+COUNTIFS(N322:N324,"Farrell (day)")+COUNTIFS(N329:N331,"Farrell (day)")</f>
        <v>0</v>
      </c>
      <c r="Y322" s="102">
        <f>COUNTIFS(N308:N310,"McSharry (day)")+COUNTIFS(N315:N317,"McSharry (day)")+COUNTIFS(N322:N324,"McSharry (day)")+COUNTIFS(N329:N331,"McSharry (day)")</f>
        <v>0</v>
      </c>
      <c r="Z322" s="104"/>
      <c r="AA322" s="102"/>
      <c r="AB322" s="102"/>
      <c r="AC322" s="102"/>
      <c r="AD322" s="102"/>
      <c r="AE322" s="136"/>
      <c r="AF322" s="136"/>
    </row>
    <row r="323" spans="1:32" s="1" customFormat="1" ht="15" thickBot="1" x14ac:dyDescent="0.4">
      <c r="A323" s="54">
        <v>45248</v>
      </c>
      <c r="B323" s="46" t="s">
        <v>33</v>
      </c>
      <c r="C323" s="6"/>
      <c r="D323" s="27"/>
      <c r="E323" s="23" t="s">
        <v>39</v>
      </c>
      <c r="F323" s="28"/>
      <c r="G323" s="157"/>
      <c r="H323" s="30"/>
      <c r="I323" s="111" t="s">
        <v>24</v>
      </c>
      <c r="J323" s="160"/>
      <c r="K323" s="119"/>
      <c r="L323" s="38" t="s">
        <v>8</v>
      </c>
      <c r="M323" s="39"/>
      <c r="N323" s="84" t="s">
        <v>7</v>
      </c>
      <c r="O323" s="21"/>
      <c r="P323" s="29"/>
      <c r="Q323" s="136"/>
      <c r="R323" s="136"/>
      <c r="S323" s="226" t="s">
        <v>47</v>
      </c>
      <c r="T323" s="227"/>
      <c r="U323" s="103">
        <f>SUM(U318:U319)</f>
        <v>9</v>
      </c>
      <c r="V323" s="103">
        <f>SUM(V318:V319)</f>
        <v>5</v>
      </c>
      <c r="W323" s="103">
        <f>SUM(W318:W319)</f>
        <v>7</v>
      </c>
      <c r="X323" s="103">
        <f>SUM(X318:X319)</f>
        <v>5</v>
      </c>
      <c r="Y323" s="103">
        <f>SUM(Y318:Y319)</f>
        <v>0</v>
      </c>
      <c r="Z323" s="105"/>
      <c r="AA323" s="103">
        <f>SUM(AA318:AA319)</f>
        <v>2</v>
      </c>
      <c r="AB323" s="103">
        <f>SUM(AB318:AB319)</f>
        <v>0</v>
      </c>
      <c r="AC323" s="103">
        <f>SUM(AC318:AC319)</f>
        <v>0</v>
      </c>
      <c r="AD323" s="103">
        <f>SUM(AD318:AD319)</f>
        <v>0</v>
      </c>
      <c r="AE323" s="136"/>
      <c r="AF323" s="136"/>
    </row>
    <row r="324" spans="1:32" s="1" customFormat="1" ht="15" thickBot="1" x14ac:dyDescent="0.4">
      <c r="A324" s="55">
        <v>45249</v>
      </c>
      <c r="B324" s="47" t="s">
        <v>35</v>
      </c>
      <c r="C324" s="7"/>
      <c r="D324" s="31"/>
      <c r="E324" s="31" t="s">
        <v>39</v>
      </c>
      <c r="F324" s="32"/>
      <c r="G324" s="158"/>
      <c r="H324" s="34"/>
      <c r="I324" s="113" t="s">
        <v>24</v>
      </c>
      <c r="J324" s="161"/>
      <c r="K324" s="120"/>
      <c r="L324" s="40" t="s">
        <v>8</v>
      </c>
      <c r="M324" s="41"/>
      <c r="N324" s="85" t="s">
        <v>7</v>
      </c>
      <c r="O324" s="21"/>
      <c r="P324" s="33"/>
      <c r="Q324" s="136"/>
      <c r="R324" s="136"/>
      <c r="S324" s="222" t="s">
        <v>48</v>
      </c>
      <c r="T324" s="223"/>
      <c r="U324" s="128">
        <f>SUM(U320:U322)</f>
        <v>2</v>
      </c>
      <c r="V324" s="128">
        <f>SUM(V320:V322)</f>
        <v>4</v>
      </c>
      <c r="W324" s="128">
        <f>SUM(W320:W322)</f>
        <v>5</v>
      </c>
      <c r="X324" s="128">
        <f>SUM(X320:X322)</f>
        <v>0</v>
      </c>
      <c r="Y324" s="128">
        <f>SUM(Y320:Y322)</f>
        <v>0</v>
      </c>
      <c r="Z324" s="129"/>
      <c r="AA324" s="128">
        <f>SUM(AA320:AA322)</f>
        <v>0</v>
      </c>
      <c r="AB324" s="128">
        <f>SUM(AB320:AB322)</f>
        <v>0</v>
      </c>
      <c r="AC324" s="128">
        <f>SUM(AC320:AC322)</f>
        <v>0</v>
      </c>
      <c r="AD324" s="128">
        <f>SUM(AD320:AD322)</f>
        <v>0</v>
      </c>
      <c r="AE324" s="136"/>
      <c r="AF324" s="136"/>
    </row>
    <row r="325" spans="1:32" s="1" customFormat="1" x14ac:dyDescent="0.35">
      <c r="A325" s="175">
        <v>45250</v>
      </c>
      <c r="B325" s="45" t="s">
        <v>15</v>
      </c>
      <c r="C325" s="8"/>
      <c r="D325" s="23"/>
      <c r="E325" s="23"/>
      <c r="F325" s="24" t="s">
        <v>12</v>
      </c>
      <c r="G325" s="152" t="s">
        <v>26</v>
      </c>
      <c r="H325" s="26" t="s">
        <v>24</v>
      </c>
      <c r="I325" s="159"/>
      <c r="J325" s="148" t="s">
        <v>106</v>
      </c>
      <c r="K325" s="118">
        <v>4</v>
      </c>
      <c r="L325" s="36" t="s">
        <v>7</v>
      </c>
      <c r="M325" s="37" t="s">
        <v>5</v>
      </c>
      <c r="N325" s="83"/>
      <c r="O325" s="21"/>
      <c r="P325" s="25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</row>
    <row r="326" spans="1:32" s="1" customFormat="1" x14ac:dyDescent="0.35">
      <c r="A326" s="54">
        <v>45251</v>
      </c>
      <c r="B326" s="46" t="s">
        <v>41</v>
      </c>
      <c r="C326" s="6"/>
      <c r="D326" s="27"/>
      <c r="E326" s="27"/>
      <c r="F326" s="28" t="s">
        <v>25</v>
      </c>
      <c r="G326" s="153" t="s">
        <v>12</v>
      </c>
      <c r="H326" s="30" t="s">
        <v>24</v>
      </c>
      <c r="I326" s="160"/>
      <c r="J326" s="148" t="s">
        <v>106</v>
      </c>
      <c r="K326" s="119"/>
      <c r="L326" s="38" t="s">
        <v>7</v>
      </c>
      <c r="M326" s="39" t="s">
        <v>6</v>
      </c>
      <c r="N326" s="84"/>
      <c r="O326" s="21"/>
      <c r="P326" s="29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</row>
    <row r="327" spans="1:32" s="1" customFormat="1" x14ac:dyDescent="0.35">
      <c r="A327" s="54">
        <v>45252</v>
      </c>
      <c r="B327" s="46" t="s">
        <v>29</v>
      </c>
      <c r="C327" s="6"/>
      <c r="D327" s="27"/>
      <c r="E327" s="27"/>
      <c r="F327" s="28" t="s">
        <v>107</v>
      </c>
      <c r="G327" s="153" t="s">
        <v>24</v>
      </c>
      <c r="H327" s="30" t="s">
        <v>12</v>
      </c>
      <c r="I327" s="160"/>
      <c r="J327" s="148" t="s">
        <v>108</v>
      </c>
      <c r="K327" s="119"/>
      <c r="L327" s="38" t="s">
        <v>6</v>
      </c>
      <c r="M327" s="39" t="s">
        <v>12</v>
      </c>
      <c r="N327" s="84"/>
      <c r="O327" s="21"/>
      <c r="P327" s="29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</row>
    <row r="328" spans="1:32" s="1" customFormat="1" x14ac:dyDescent="0.35">
      <c r="A328" s="54">
        <v>45253</v>
      </c>
      <c r="B328" s="46" t="s">
        <v>44</v>
      </c>
      <c r="C328" s="6"/>
      <c r="D328" s="27"/>
      <c r="E328" s="27"/>
      <c r="F328" s="28" t="s">
        <v>26</v>
      </c>
      <c r="G328" s="153" t="s">
        <v>24</v>
      </c>
      <c r="H328" s="30" t="s">
        <v>12</v>
      </c>
      <c r="I328" s="160"/>
      <c r="J328" s="148" t="s">
        <v>106</v>
      </c>
      <c r="K328" s="119"/>
      <c r="L328" s="38" t="s">
        <v>6</v>
      </c>
      <c r="M328" s="39" t="s">
        <v>7</v>
      </c>
      <c r="N328" s="84"/>
      <c r="O328" s="21"/>
      <c r="P328" s="29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</row>
    <row r="329" spans="1:32" s="1" customFormat="1" x14ac:dyDescent="0.35">
      <c r="A329" s="54">
        <v>45254</v>
      </c>
      <c r="B329" s="46" t="s">
        <v>31</v>
      </c>
      <c r="C329" s="6"/>
      <c r="D329" s="27"/>
      <c r="E329" s="27"/>
      <c r="F329" s="28" t="s">
        <v>24</v>
      </c>
      <c r="G329" s="153" t="s">
        <v>12</v>
      </c>
      <c r="H329" s="30" t="s">
        <v>26</v>
      </c>
      <c r="I329" s="160" t="s">
        <v>87</v>
      </c>
      <c r="J329" s="148" t="s">
        <v>26</v>
      </c>
      <c r="K329" s="119"/>
      <c r="L329" s="38" t="s">
        <v>5</v>
      </c>
      <c r="M329" s="39" t="s">
        <v>6</v>
      </c>
      <c r="N329" s="84"/>
      <c r="O329" s="21"/>
      <c r="P329" s="29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</row>
    <row r="330" spans="1:32" s="1" customFormat="1" x14ac:dyDescent="0.35">
      <c r="A330" s="54">
        <v>45255</v>
      </c>
      <c r="B330" s="46" t="s">
        <v>33</v>
      </c>
      <c r="C330" s="6"/>
      <c r="D330" s="27" t="s">
        <v>82</v>
      </c>
      <c r="E330" s="27"/>
      <c r="F330" s="28" t="s">
        <v>24</v>
      </c>
      <c r="G330" s="153"/>
      <c r="H330" s="30" t="s">
        <v>87</v>
      </c>
      <c r="I330" s="160" t="s">
        <v>87</v>
      </c>
      <c r="J330" s="148"/>
      <c r="K330" s="119"/>
      <c r="L330" s="38" t="s">
        <v>5</v>
      </c>
      <c r="M330" s="39"/>
      <c r="N330" s="84" t="s">
        <v>59</v>
      </c>
      <c r="O330" s="21"/>
      <c r="P330" s="29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</row>
    <row r="331" spans="1:32" s="1" customFormat="1" ht="15" thickBot="1" x14ac:dyDescent="0.4">
      <c r="A331" s="55">
        <v>45256</v>
      </c>
      <c r="B331" s="47" t="s">
        <v>35</v>
      </c>
      <c r="C331" s="7"/>
      <c r="D331" s="35" t="s">
        <v>82</v>
      </c>
      <c r="E331" s="31"/>
      <c r="F331" s="32" t="s">
        <v>24</v>
      </c>
      <c r="G331" s="154"/>
      <c r="H331" s="34" t="s">
        <v>87</v>
      </c>
      <c r="I331" s="161" t="s">
        <v>87</v>
      </c>
      <c r="J331" s="147"/>
      <c r="K331" s="120"/>
      <c r="L331" s="40" t="s">
        <v>5</v>
      </c>
      <c r="M331" s="41"/>
      <c r="N331" s="85" t="s">
        <v>59</v>
      </c>
      <c r="O331" s="21"/>
      <c r="P331" s="33"/>
      <c r="Q331" s="136"/>
      <c r="R331" s="136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6"/>
      <c r="AF331" s="136"/>
    </row>
    <row r="332" spans="1:32" s="1" customFormat="1" x14ac:dyDescent="0.35">
      <c r="A332" s="175">
        <v>45257</v>
      </c>
      <c r="B332" s="48" t="s">
        <v>15</v>
      </c>
      <c r="C332" s="8"/>
      <c r="D332" s="23"/>
      <c r="E332" s="23"/>
      <c r="F332" s="24" t="s">
        <v>25</v>
      </c>
      <c r="G332" s="152" t="s">
        <v>32</v>
      </c>
      <c r="H332" s="26" t="s">
        <v>12</v>
      </c>
      <c r="I332" s="159"/>
      <c r="J332" s="148" t="s">
        <v>24</v>
      </c>
      <c r="K332" s="122">
        <v>1</v>
      </c>
      <c r="L332" s="36" t="s">
        <v>9</v>
      </c>
      <c r="M332" s="37" t="s">
        <v>7</v>
      </c>
      <c r="N332" s="83" t="s">
        <v>7</v>
      </c>
      <c r="O332" s="21"/>
      <c r="P332" s="25" t="s">
        <v>53</v>
      </c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</row>
    <row r="333" spans="1:32" s="1" customFormat="1" x14ac:dyDescent="0.35">
      <c r="A333" s="54">
        <v>45258</v>
      </c>
      <c r="B333" s="49" t="s">
        <v>41</v>
      </c>
      <c r="C333" s="6"/>
      <c r="D333" s="27"/>
      <c r="E333" s="27"/>
      <c r="F333" s="28" t="s">
        <v>24</v>
      </c>
      <c r="G333" s="153" t="s">
        <v>32</v>
      </c>
      <c r="H333" s="30" t="s">
        <v>12</v>
      </c>
      <c r="I333" s="160"/>
      <c r="J333" s="149" t="s">
        <v>26</v>
      </c>
      <c r="K333" s="123"/>
      <c r="L333" s="38" t="s">
        <v>5</v>
      </c>
      <c r="M333" s="39" t="s">
        <v>7</v>
      </c>
      <c r="N333" s="84"/>
      <c r="O333" s="21"/>
      <c r="P333" s="29" t="s">
        <v>55</v>
      </c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</row>
    <row r="334" spans="1:32" s="1" customFormat="1" x14ac:dyDescent="0.35">
      <c r="A334" s="54">
        <v>45259</v>
      </c>
      <c r="B334" s="49" t="s">
        <v>29</v>
      </c>
      <c r="C334" s="6"/>
      <c r="D334" s="27"/>
      <c r="E334" s="27"/>
      <c r="F334" s="28" t="s">
        <v>12</v>
      </c>
      <c r="G334" s="153" t="s">
        <v>26</v>
      </c>
      <c r="H334" s="30" t="s">
        <v>26</v>
      </c>
      <c r="I334" s="160"/>
      <c r="J334" s="149" t="s">
        <v>24</v>
      </c>
      <c r="K334" s="123"/>
      <c r="L334" s="38" t="s">
        <v>9</v>
      </c>
      <c r="M334" s="39" t="s">
        <v>5</v>
      </c>
      <c r="N334" s="84" t="s">
        <v>5</v>
      </c>
      <c r="O334" s="21"/>
      <c r="P334" s="29" t="s">
        <v>55</v>
      </c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</row>
    <row r="335" spans="1:32" s="1" customFormat="1" x14ac:dyDescent="0.35">
      <c r="A335" s="54">
        <v>45260</v>
      </c>
      <c r="B335" s="50" t="s">
        <v>44</v>
      </c>
      <c r="C335" s="6"/>
      <c r="D335" s="27"/>
      <c r="E335" s="27"/>
      <c r="F335" s="28" t="s">
        <v>25</v>
      </c>
      <c r="G335" s="153" t="s">
        <v>32</v>
      </c>
      <c r="H335" s="30" t="s">
        <v>12</v>
      </c>
      <c r="I335" s="160"/>
      <c r="J335" s="149" t="s">
        <v>24</v>
      </c>
      <c r="K335" s="123"/>
      <c r="L335" s="38" t="s">
        <v>9</v>
      </c>
      <c r="M335" s="39" t="s">
        <v>7</v>
      </c>
      <c r="N335" s="84" t="s">
        <v>7</v>
      </c>
      <c r="O335" s="21"/>
      <c r="P335" s="29" t="s">
        <v>55</v>
      </c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</row>
    <row r="336" spans="1:32" s="1" customFormat="1" x14ac:dyDescent="0.35">
      <c r="A336" s="54">
        <v>45261</v>
      </c>
      <c r="B336" s="49" t="s">
        <v>31</v>
      </c>
      <c r="C336" s="6"/>
      <c r="D336" s="27"/>
      <c r="E336" s="27"/>
      <c r="F336" s="28" t="s">
        <v>26</v>
      </c>
      <c r="G336" s="153" t="s">
        <v>32</v>
      </c>
      <c r="H336" s="30" t="s">
        <v>24</v>
      </c>
      <c r="I336" s="160"/>
      <c r="J336" s="149" t="s">
        <v>12</v>
      </c>
      <c r="K336" s="123"/>
      <c r="L336" s="38" t="s">
        <v>7</v>
      </c>
      <c r="M336" s="39" t="s">
        <v>5</v>
      </c>
      <c r="N336" s="84"/>
      <c r="O336" s="21"/>
      <c r="P336" s="2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</row>
    <row r="337" spans="1:32" s="1" customFormat="1" x14ac:dyDescent="0.35">
      <c r="A337" s="54">
        <v>45262</v>
      </c>
      <c r="B337" s="49" t="s">
        <v>33</v>
      </c>
      <c r="C337" s="6"/>
      <c r="D337" s="27"/>
      <c r="E337" s="27"/>
      <c r="F337" s="28"/>
      <c r="G337" s="153"/>
      <c r="H337" s="30" t="s">
        <v>24</v>
      </c>
      <c r="I337" s="160"/>
      <c r="J337" s="149"/>
      <c r="K337" s="123"/>
      <c r="L337" s="38" t="s">
        <v>7</v>
      </c>
      <c r="M337" s="39"/>
      <c r="N337" s="84" t="s">
        <v>49</v>
      </c>
      <c r="O337" s="21"/>
      <c r="P337" s="2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</row>
    <row r="338" spans="1:32" s="1" customFormat="1" ht="15" thickBot="1" x14ac:dyDescent="0.4">
      <c r="A338" s="55">
        <v>45263</v>
      </c>
      <c r="B338" s="51" t="s">
        <v>35</v>
      </c>
      <c r="C338" s="7"/>
      <c r="D338" s="31"/>
      <c r="E338" s="31"/>
      <c r="F338" s="32"/>
      <c r="G338" s="154"/>
      <c r="H338" s="34" t="s">
        <v>24</v>
      </c>
      <c r="I338" s="161"/>
      <c r="J338" s="147"/>
      <c r="K338" s="124"/>
      <c r="L338" s="40" t="s">
        <v>7</v>
      </c>
      <c r="M338" s="41"/>
      <c r="N338" s="85" t="s">
        <v>49</v>
      </c>
      <c r="O338" s="21"/>
      <c r="P338" s="33"/>
      <c r="Q338" s="139"/>
      <c r="R338" s="139"/>
      <c r="S338" s="140"/>
      <c r="T338" s="140"/>
      <c r="U338" s="140"/>
      <c r="V338" s="140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</row>
    <row r="339" spans="1:32" s="1" customFormat="1" ht="15" thickBot="1" x14ac:dyDescent="0.4">
      <c r="A339" s="175">
        <v>45264</v>
      </c>
      <c r="B339" s="48" t="s">
        <v>15</v>
      </c>
      <c r="C339" s="8"/>
      <c r="D339" s="23"/>
      <c r="E339" s="23"/>
      <c r="F339" s="24" t="s">
        <v>3</v>
      </c>
      <c r="G339" s="152" t="s">
        <v>12</v>
      </c>
      <c r="H339" s="26" t="s">
        <v>25</v>
      </c>
      <c r="I339" s="112" t="s">
        <v>24</v>
      </c>
      <c r="J339" s="159"/>
      <c r="K339" s="122">
        <v>2</v>
      </c>
      <c r="L339" s="36" t="s">
        <v>8</v>
      </c>
      <c r="M339" s="37" t="s">
        <v>6</v>
      </c>
      <c r="N339" s="83" t="s">
        <v>6</v>
      </c>
      <c r="O339" s="21"/>
      <c r="P339" s="25" t="s">
        <v>60</v>
      </c>
      <c r="Q339" s="139"/>
      <c r="R339" s="139"/>
      <c r="S339" s="242" t="s">
        <v>109</v>
      </c>
      <c r="T339" s="243"/>
      <c r="U339" s="243"/>
      <c r="V339" s="244"/>
      <c r="W339" s="140"/>
      <c r="X339" s="140"/>
      <c r="Y339" s="140"/>
      <c r="Z339" s="139"/>
      <c r="AA339" s="139"/>
      <c r="AB339" s="139"/>
      <c r="AC339" s="139"/>
      <c r="AD339" s="139"/>
      <c r="AE339" s="139"/>
      <c r="AF339" s="139"/>
    </row>
    <row r="340" spans="1:32" s="1" customFormat="1" ht="15" thickBot="1" x14ac:dyDescent="0.4">
      <c r="A340" s="54">
        <v>45265</v>
      </c>
      <c r="B340" s="49" t="s">
        <v>41</v>
      </c>
      <c r="C340" s="6"/>
      <c r="D340" s="27"/>
      <c r="E340" s="27"/>
      <c r="F340" s="28" t="s">
        <v>3</v>
      </c>
      <c r="G340" s="153" t="s">
        <v>12</v>
      </c>
      <c r="H340" s="30" t="s">
        <v>26</v>
      </c>
      <c r="I340" s="111" t="s">
        <v>24</v>
      </c>
      <c r="J340" s="160"/>
      <c r="K340" s="123"/>
      <c r="L340" s="38" t="s">
        <v>8</v>
      </c>
      <c r="M340" s="39" t="s">
        <v>6</v>
      </c>
      <c r="N340" s="84" t="s">
        <v>6</v>
      </c>
      <c r="O340" s="21"/>
      <c r="P340" s="29" t="s">
        <v>60</v>
      </c>
      <c r="Q340" s="139"/>
      <c r="R340" s="139"/>
      <c r="S340" s="245" t="s">
        <v>27</v>
      </c>
      <c r="T340" s="246"/>
      <c r="U340" s="78" t="s">
        <v>5</v>
      </c>
      <c r="V340" s="78" t="s">
        <v>6</v>
      </c>
      <c r="W340" s="133" t="s">
        <v>7</v>
      </c>
      <c r="X340" s="135" t="s">
        <v>8</v>
      </c>
      <c r="Y340" s="133" t="s">
        <v>9</v>
      </c>
      <c r="Z340" s="139"/>
      <c r="AA340" s="139"/>
      <c r="AB340" s="139"/>
      <c r="AC340" s="139"/>
      <c r="AD340" s="139"/>
      <c r="AE340" s="139"/>
      <c r="AF340" s="139"/>
    </row>
    <row r="341" spans="1:32" s="1" customFormat="1" x14ac:dyDescent="0.35">
      <c r="A341" s="54">
        <v>45266</v>
      </c>
      <c r="B341" s="49" t="s">
        <v>29</v>
      </c>
      <c r="C341" s="6"/>
      <c r="D341" s="27"/>
      <c r="E341" s="27"/>
      <c r="F341" s="28" t="s">
        <v>3</v>
      </c>
      <c r="G341" s="153" t="s">
        <v>12</v>
      </c>
      <c r="H341" s="30" t="s">
        <v>24</v>
      </c>
      <c r="I341" s="111" t="s">
        <v>25</v>
      </c>
      <c r="J341" s="160"/>
      <c r="K341" s="123"/>
      <c r="L341" s="38" t="s">
        <v>7</v>
      </c>
      <c r="M341" s="39" t="s">
        <v>6</v>
      </c>
      <c r="N341" s="84"/>
      <c r="O341" s="21"/>
      <c r="P341" s="29"/>
      <c r="Q341" s="139"/>
      <c r="R341" s="139"/>
      <c r="S341" s="247" t="s">
        <v>12</v>
      </c>
      <c r="T341" s="248"/>
      <c r="U341" s="81">
        <f>COUNTIF(F332:F359,"Support")</f>
        <v>5</v>
      </c>
      <c r="V341" s="81">
        <f>COUNTIF(G332:G359,"Support")</f>
        <v>3</v>
      </c>
      <c r="W341" s="81">
        <f>COUNTIF(H332:H359,"Support")</f>
        <v>4</v>
      </c>
      <c r="X341" s="81">
        <f>COUNTIF(I332:I359,"Support")</f>
        <v>2</v>
      </c>
      <c r="Y341" s="81">
        <f>COUNTIF(J332:J359,"Support")</f>
        <v>3</v>
      </c>
      <c r="Z341" s="139"/>
      <c r="AA341" s="139"/>
      <c r="AB341" s="139"/>
      <c r="AC341" s="139"/>
      <c r="AD341" s="139"/>
      <c r="AE341" s="139"/>
      <c r="AF341" s="139"/>
    </row>
    <row r="342" spans="1:32" s="1" customFormat="1" x14ac:dyDescent="0.35">
      <c r="A342" s="54">
        <v>45267</v>
      </c>
      <c r="B342" s="49" t="s">
        <v>44</v>
      </c>
      <c r="C342" s="6"/>
      <c r="D342" s="27"/>
      <c r="E342" s="27"/>
      <c r="F342" s="28" t="s">
        <v>3</v>
      </c>
      <c r="G342" s="153" t="s">
        <v>26</v>
      </c>
      <c r="H342" s="30" t="s">
        <v>24</v>
      </c>
      <c r="I342" s="111" t="s">
        <v>12</v>
      </c>
      <c r="J342" s="160"/>
      <c r="K342" s="123"/>
      <c r="L342" s="38" t="s">
        <v>7</v>
      </c>
      <c r="M342" s="39" t="s">
        <v>8</v>
      </c>
      <c r="N342" s="84"/>
      <c r="O342" s="21"/>
      <c r="P342" s="29"/>
      <c r="Q342" s="139"/>
      <c r="R342" s="139"/>
      <c r="S342" s="234" t="s">
        <v>25</v>
      </c>
      <c r="T342" s="235"/>
      <c r="U342" s="82">
        <f>COUNTIF(F332:F359,"CST")</f>
        <v>5</v>
      </c>
      <c r="V342" s="82">
        <f>COUNTIF(G332:G359,"CST")</f>
        <v>1</v>
      </c>
      <c r="W342" s="82">
        <f>COUNTIF(H332:H359,"CST")</f>
        <v>1</v>
      </c>
      <c r="X342" s="82">
        <f>COUNTIF(I332:J359,"CST")</f>
        <v>1</v>
      </c>
      <c r="Y342" s="82">
        <f>COUNTIF(J332:K359,"CST")</f>
        <v>0</v>
      </c>
      <c r="Z342" s="139"/>
      <c r="AA342" s="139"/>
      <c r="AB342" s="139"/>
      <c r="AC342" s="139"/>
      <c r="AD342" s="139"/>
      <c r="AE342" s="139"/>
      <c r="AF342" s="139"/>
    </row>
    <row r="343" spans="1:32" s="1" customFormat="1" x14ac:dyDescent="0.35">
      <c r="A343" s="54">
        <v>45268</v>
      </c>
      <c r="B343" s="49" t="s">
        <v>31</v>
      </c>
      <c r="C343" s="6"/>
      <c r="D343" s="27"/>
      <c r="E343" s="27"/>
      <c r="F343" s="28" t="s">
        <v>26</v>
      </c>
      <c r="G343" s="153" t="s">
        <v>24</v>
      </c>
      <c r="H343" s="30" t="s">
        <v>12</v>
      </c>
      <c r="I343" s="111" t="s">
        <v>26</v>
      </c>
      <c r="J343" s="160"/>
      <c r="K343" s="123"/>
      <c r="L343" s="38" t="s">
        <v>6</v>
      </c>
      <c r="M343" s="39" t="s">
        <v>7</v>
      </c>
      <c r="N343" s="84"/>
      <c r="O343" s="21"/>
      <c r="P343" s="29"/>
      <c r="Q343" s="139"/>
      <c r="R343" s="139"/>
      <c r="S343" s="234" t="s">
        <v>19</v>
      </c>
      <c r="T343" s="235"/>
      <c r="U343" s="82">
        <f>COUNTIF(F332:F359,"PH")</f>
        <v>0</v>
      </c>
      <c r="V343" s="82">
        <f>COUNTIF(G332:G359,"PH")</f>
        <v>0</v>
      </c>
      <c r="W343" s="82">
        <f>COUNTIF(H332:H359,"PH")</f>
        <v>0</v>
      </c>
      <c r="X343" s="82">
        <f>COUNTIF(I332:I359,"PH")</f>
        <v>0</v>
      </c>
      <c r="Y343" s="82">
        <f>COUNTIF(J332:J359,"PH")</f>
        <v>0</v>
      </c>
      <c r="Z343" s="139"/>
      <c r="AA343" s="139"/>
      <c r="AB343" s="139"/>
      <c r="AC343" s="139"/>
      <c r="AD343" s="139"/>
      <c r="AE343" s="139"/>
      <c r="AF343" s="139"/>
    </row>
    <row r="344" spans="1:32" s="1" customFormat="1" ht="15" thickBot="1" x14ac:dyDescent="0.4">
      <c r="A344" s="54">
        <v>45269</v>
      </c>
      <c r="B344" s="49" t="s">
        <v>33</v>
      </c>
      <c r="C344" s="9" t="s">
        <v>23</v>
      </c>
      <c r="D344" s="27"/>
      <c r="E344" s="27"/>
      <c r="F344" s="28"/>
      <c r="G344" s="153" t="s">
        <v>24</v>
      </c>
      <c r="H344" s="30"/>
      <c r="I344" s="111" t="s">
        <v>110</v>
      </c>
      <c r="J344" s="160"/>
      <c r="K344" s="123"/>
      <c r="L344" s="38" t="s">
        <v>6</v>
      </c>
      <c r="M344" s="39"/>
      <c r="N344" s="84" t="s">
        <v>111</v>
      </c>
      <c r="O344" s="21"/>
      <c r="P344" s="29" t="s">
        <v>60</v>
      </c>
      <c r="Q344" s="139"/>
      <c r="R344" s="139"/>
      <c r="S344" s="234" t="s">
        <v>3</v>
      </c>
      <c r="T344" s="235"/>
      <c r="U344" s="82">
        <f>COUNTIF(F332:F359,"QCH")</f>
        <v>4</v>
      </c>
      <c r="V344" s="82">
        <f>COUNTIF(G332:G359,"QCH")</f>
        <v>0</v>
      </c>
      <c r="W344" s="82">
        <f>COUNTIF(H332:H359,"QCH")</f>
        <v>0</v>
      </c>
      <c r="X344" s="82">
        <f>COUNTIF(I332:I359,"QCH")</f>
        <v>0</v>
      </c>
      <c r="Y344" s="82">
        <f>COUNTIF(J332:J359,"QCH")</f>
        <v>0</v>
      </c>
      <c r="Z344" s="140"/>
      <c r="AA344" s="140"/>
      <c r="AB344" s="140"/>
      <c r="AC344" s="140"/>
      <c r="AD344" s="140"/>
      <c r="AE344" s="139"/>
      <c r="AF344" s="139"/>
    </row>
    <row r="345" spans="1:32" s="1" customFormat="1" ht="15" thickBot="1" x14ac:dyDescent="0.4">
      <c r="A345" s="55">
        <v>45270</v>
      </c>
      <c r="B345" s="51" t="s">
        <v>35</v>
      </c>
      <c r="C345" s="14" t="s">
        <v>23</v>
      </c>
      <c r="D345" s="31"/>
      <c r="E345" s="31"/>
      <c r="F345" s="32"/>
      <c r="G345" s="154" t="s">
        <v>24</v>
      </c>
      <c r="H345" s="34"/>
      <c r="I345" s="113" t="s">
        <v>112</v>
      </c>
      <c r="J345" s="161"/>
      <c r="K345" s="124"/>
      <c r="L345" s="40" t="s">
        <v>6</v>
      </c>
      <c r="M345" s="41"/>
      <c r="N345" s="85" t="s">
        <v>111</v>
      </c>
      <c r="O345" s="21"/>
      <c r="P345" s="33" t="s">
        <v>60</v>
      </c>
      <c r="Q345" s="139"/>
      <c r="R345" s="139"/>
      <c r="S345" s="234" t="s">
        <v>17</v>
      </c>
      <c r="T345" s="235"/>
      <c r="U345" s="82">
        <f>COUNTIF(F332:F359,"PH 1st")</f>
        <v>0</v>
      </c>
      <c r="V345" s="82">
        <f>COUNTIF(G332:G359,"PH 1st")</f>
        <v>0</v>
      </c>
      <c r="W345" s="82">
        <f>COUNTIF(H332:H359,"PH 1st")</f>
        <v>0</v>
      </c>
      <c r="X345" s="82">
        <f>COUNTIF(I332:I359,"PH 1st")</f>
        <v>0</v>
      </c>
      <c r="Y345" s="82">
        <f>COUNTIF(J332:J359,"PH 1st")</f>
        <v>0</v>
      </c>
      <c r="Z345" s="132"/>
      <c r="AA345" s="133" t="s">
        <v>36</v>
      </c>
      <c r="AB345" s="133" t="s">
        <v>20</v>
      </c>
      <c r="AC345" s="133" t="s">
        <v>37</v>
      </c>
      <c r="AD345" s="133" t="s">
        <v>38</v>
      </c>
      <c r="AE345" s="139"/>
      <c r="AF345" s="139"/>
    </row>
    <row r="346" spans="1:32" s="1" customFormat="1" ht="15" thickBot="1" x14ac:dyDescent="0.4">
      <c r="A346" s="175">
        <v>45271</v>
      </c>
      <c r="B346" s="45" t="s">
        <v>15</v>
      </c>
      <c r="C346" s="11" t="s">
        <v>23</v>
      </c>
      <c r="D346" s="23" t="s">
        <v>26</v>
      </c>
      <c r="E346" s="23" t="s">
        <v>39</v>
      </c>
      <c r="F346" s="24" t="s">
        <v>12</v>
      </c>
      <c r="G346" s="156"/>
      <c r="H346" s="26" t="s">
        <v>32</v>
      </c>
      <c r="I346" s="112" t="s">
        <v>24</v>
      </c>
      <c r="J346" s="159"/>
      <c r="K346" s="118">
        <v>3</v>
      </c>
      <c r="L346" s="36" t="s">
        <v>8</v>
      </c>
      <c r="M346" s="37" t="s">
        <v>5</v>
      </c>
      <c r="N346" s="83" t="s">
        <v>5</v>
      </c>
      <c r="O346" s="21"/>
      <c r="P346" s="25"/>
      <c r="Q346" s="139"/>
      <c r="R346" s="139"/>
      <c r="S346" s="236" t="s">
        <v>40</v>
      </c>
      <c r="T346" s="237"/>
      <c r="U346" s="100">
        <f>COUNTIFS(L332:L335,"Lister")+COUNTIFS(L339:L342,"Lister")+COUNTIFS(L346:L349,"Lister")+COUNTIFS(L353:L356,"Lister")</f>
        <v>1</v>
      </c>
      <c r="V346" s="100">
        <f>+COUNTIFS(L332:L335,"Prager")+COUNTIFS(L339:L342,"Prager")+COUNTIFS(L346:L349,"Prager")+COUNTIFS(L353:L356,"Prager")</f>
        <v>2</v>
      </c>
      <c r="W346" s="100">
        <f>COUNTIFS(L332:L335,"Stanley")+COUNTIFS(L339:L342,"Stanley")+COUNTIFS(L346:L349,"Stanley")+COUNTIFS(L353:L356,"Stanley")</f>
        <v>2</v>
      </c>
      <c r="X346" s="100">
        <f>COUNTIFS(L332:L335,"Farrell")+COUNTIFS(L339:L342,"Farrell")+COUNTIFS(L346:L349,"Farrell")+COUNTIFS(L353:L356,"Farrell")</f>
        <v>4</v>
      </c>
      <c r="Y346" s="100">
        <f>COUNTIFS(L332:L335,"McSharry")+COUNTIFS(L339:L342,"McSHarry")+COUNTIFS(L346:L349,"McSharry")+COUNTIFS(L353:L356,"McSharry")</f>
        <v>5</v>
      </c>
      <c r="Z346" s="104"/>
      <c r="AA346" s="106">
        <f>COUNTIFS(L332:L335,"O'Donoghue")+COUNTIFS(L339:L342,"O'Donoghue")+COUNTIFS(L346:L349,"O'Donoghue")+COUNTIFS(L353:L356,"O'Donoghue")</f>
        <v>2</v>
      </c>
      <c r="AB346" s="106">
        <f>COUNTIFS(L332:L335,"Marment")+COUNTIFS(L339:L342,"Marment")+COUNTIFS(L346:L349,"Marment")+COUNTIFS(L353:L356,"Marment")</f>
        <v>0</v>
      </c>
      <c r="AC346" s="106">
        <f>COUNTIFS(L332:L335,"Nagaraj")+COUNTIFS(L339:L342,"Nagaraj")+COUNTIFS(L346:L349,"Nagaraj")+COUNTIFS(L353:L356,"Nagaraj")</f>
        <v>0</v>
      </c>
      <c r="AD346" s="106">
        <f>COUNTIFS(L332:L335,"Garrett")+COUNTIFS(L339:L342,"Garrett")+COUNTIFS(L346:L349,"Garrett")+COUNTIFS(L353:L356,"Garrett")</f>
        <v>0</v>
      </c>
      <c r="AE346" s="139"/>
      <c r="AF346" s="139"/>
    </row>
    <row r="347" spans="1:32" s="1" customFormat="1" ht="15" thickBot="1" x14ac:dyDescent="0.4">
      <c r="A347" s="54">
        <v>45272</v>
      </c>
      <c r="B347" s="46" t="s">
        <v>41</v>
      </c>
      <c r="C347" s="9" t="s">
        <v>23</v>
      </c>
      <c r="D347" s="27" t="s">
        <v>12</v>
      </c>
      <c r="E347" s="23" t="s">
        <v>39</v>
      </c>
      <c r="F347" s="28" t="s">
        <v>25</v>
      </c>
      <c r="G347" s="157"/>
      <c r="H347" s="26" t="s">
        <v>32</v>
      </c>
      <c r="I347" s="111" t="s">
        <v>24</v>
      </c>
      <c r="J347" s="160"/>
      <c r="K347" s="119"/>
      <c r="L347" s="38" t="s">
        <v>8</v>
      </c>
      <c r="M347" s="39" t="s">
        <v>36</v>
      </c>
      <c r="N347" s="84" t="s">
        <v>5</v>
      </c>
      <c r="O347" s="21"/>
      <c r="P347" s="29"/>
      <c r="Q347" s="139"/>
      <c r="R347" s="139"/>
      <c r="S347" s="236" t="s">
        <v>42</v>
      </c>
      <c r="T347" s="237"/>
      <c r="U347" s="100">
        <f>COUNTIFS(L336:L338,"Lister")+COUNTIFS(L343:L345,"Lister")+COUNTIFS(L350:L352,"Lister")+COUNTIFS(L357:L359,"Lister")</f>
        <v>5</v>
      </c>
      <c r="V347" s="100">
        <f>+COUNTIFS(L343:L345,"Prager")+COUNTIFS(L336:L338,"Prager")+COUNTIFS(L350:L352,"Prager")+COUNTIFS(L357:L359,"Prager")</f>
        <v>4</v>
      </c>
      <c r="W347" s="100">
        <f>COUNTIFS(L336:L338,"Stanley")+COUNTIFS(L343:L345,"Stanley")+COUNTIFS(L350:L352,"Stanley")+COUNTIFS(L357:L359,"Stanley")</f>
        <v>3</v>
      </c>
      <c r="X347" s="100">
        <f>COUNTIFS(L336:L338,"Farrell")+COUNTIFS(L343:L345,"Farrell")+COUNTIFS(L350:L352,"Farrell")+COUNTIFS(L357:L359,"Farrell")</f>
        <v>0</v>
      </c>
      <c r="Y347" s="100">
        <f>COUNTIFS(L336:L338,"McSharry")+COUNTIFS(L343:L345,"McSharry")+COUNTIFS(L350:L352,"McSharry")+COUNTIFS(L357:L359,"McSharry")</f>
        <v>0</v>
      </c>
      <c r="Z347" s="104"/>
      <c r="AA347" s="100">
        <f>COUNTIFS(L336:L338,"O'Donoghue")+COUNTIFS(L343:L345,"O'Donoghue")+COUNTIFS(L350:L352,"O'Donoghue")+COUNTIFS(L357:L359,"O'Donoghue")</f>
        <v>0</v>
      </c>
      <c r="AB347" s="100">
        <f>COUNTIFS(L336:L338,"Marment")+COUNTIFS(L343:L345,"Marment")+COUNTIFS(L350:L352,"Marment")+COUNTIFS(L357:L359,"Marment")</f>
        <v>0</v>
      </c>
      <c r="AC347" s="100">
        <f>COUNTIFS(L336:L338,"Nagaraj")+COUNTIFS(L343:L345,"Nagaraj")+COUNTIFS(L350:L352,"Nagaraj")+COUNTIFS(L357:L359,"Nagaraj")</f>
        <v>0</v>
      </c>
      <c r="AD347" s="100">
        <f>COUNTIFS(L336:L338,"Garrett")+COUNTIFS(L343:L345,"Garrett")+COUNTIFS(L350:L352,"Garrett")+COUNTIFS(L357:L359,"Garrett")</f>
        <v>0</v>
      </c>
      <c r="AE347" s="139"/>
      <c r="AF347" s="139"/>
    </row>
    <row r="348" spans="1:32" s="1" customFormat="1" ht="15" thickBot="1" x14ac:dyDescent="0.4">
      <c r="A348" s="54">
        <v>45273</v>
      </c>
      <c r="B348" s="46" t="s">
        <v>29</v>
      </c>
      <c r="C348" s="9" t="s">
        <v>23</v>
      </c>
      <c r="D348" s="27" t="s">
        <v>24</v>
      </c>
      <c r="E348" s="23" t="s">
        <v>39</v>
      </c>
      <c r="F348" s="28" t="s">
        <v>26</v>
      </c>
      <c r="G348" s="157"/>
      <c r="H348" s="26" t="s">
        <v>32</v>
      </c>
      <c r="I348" s="111" t="s">
        <v>12</v>
      </c>
      <c r="J348" s="160"/>
      <c r="K348" s="119"/>
      <c r="L348" s="38" t="s">
        <v>36</v>
      </c>
      <c r="M348" s="39" t="s">
        <v>8</v>
      </c>
      <c r="N348" s="84" t="s">
        <v>5</v>
      </c>
      <c r="O348" s="21"/>
      <c r="P348" s="29"/>
      <c r="Q348" s="139"/>
      <c r="R348" s="139"/>
      <c r="S348" s="238" t="s">
        <v>43</v>
      </c>
      <c r="T348" s="239"/>
      <c r="U348" s="101">
        <f>COUNTIFS(N332:N335,"Lister")+COUNTIFS(N339:N342,"Lister")+COUNTIFS(N346:N349,"Lister")+COUNTIFS(N353:N356,"Lister")</f>
        <v>7</v>
      </c>
      <c r="V348" s="101">
        <f>COUNTIFS(N332:N335,"Prager")+COUNTIFS(N339:N342,"Prager")+COUNTIFS(N346:N349,"Prager")+COUNTIFS(N353:N356,"Prager")</f>
        <v>2</v>
      </c>
      <c r="W348" s="101">
        <f>COUNTIFS(N332:N335,"Stanley")+COUNTIFS(N339:N342,"Stanley")+COUNTIFS(N346:N349,"Stanley")+COUNTIFS(N353:N356,"Stanley")</f>
        <v>2</v>
      </c>
      <c r="X348" s="101">
        <f>COUNTIFS(N332:N335,"Farrell")+COUNTIFS(N339:N342,"Farrell")+COUNTIFS(N346:N349,"Farrell")+COUNTIFS(N353:N356,"Farrell")</f>
        <v>0</v>
      </c>
      <c r="Y348" s="101">
        <f>COUNTIFS(N332:N335,"McSharry")+COUNTIFS(N339:N342,"McSharry")+COUNTIFS(N346:N349,"McSharry")+COUNTIFS(N353:N356,"McSharry")</f>
        <v>0</v>
      </c>
      <c r="Z348" s="104"/>
      <c r="AA348" s="101"/>
      <c r="AB348" s="101"/>
      <c r="AC348" s="101"/>
      <c r="AD348" s="101"/>
      <c r="AE348" s="139"/>
      <c r="AF348" s="139"/>
    </row>
    <row r="349" spans="1:32" s="1" customFormat="1" ht="15" thickBot="1" x14ac:dyDescent="0.4">
      <c r="A349" s="54">
        <v>45274</v>
      </c>
      <c r="B349" s="46" t="s">
        <v>44</v>
      </c>
      <c r="C349" s="9" t="s">
        <v>23</v>
      </c>
      <c r="D349" s="27" t="s">
        <v>24</v>
      </c>
      <c r="E349" s="23" t="s">
        <v>39</v>
      </c>
      <c r="F349" s="28" t="s">
        <v>25</v>
      </c>
      <c r="G349" s="157"/>
      <c r="H349" s="26" t="s">
        <v>32</v>
      </c>
      <c r="I349" s="111" t="s">
        <v>101</v>
      </c>
      <c r="J349" s="160"/>
      <c r="K349" s="119"/>
      <c r="L349" s="38" t="s">
        <v>36</v>
      </c>
      <c r="M349" s="39" t="s">
        <v>8</v>
      </c>
      <c r="N349" s="84" t="s">
        <v>5</v>
      </c>
      <c r="O349" s="21"/>
      <c r="P349" s="29" t="s">
        <v>53</v>
      </c>
      <c r="Q349" s="139"/>
      <c r="R349" s="139"/>
      <c r="S349" s="238" t="s">
        <v>45</v>
      </c>
      <c r="T349" s="239"/>
      <c r="U349" s="101">
        <f>COUNTIFS(N336:N338,"Lister")+COUNTIFS(N343:N345,"Lister")+COUNTIFS(N350:N352,"Lister")+COUNTIFS(N357:N359,"Lister")</f>
        <v>0</v>
      </c>
      <c r="V349" s="101">
        <f>COUNTIFS(N336:N338,"Prager")+COUNTIFS(N343:N345,"Prager")+COUNTIFS(N350:N352,"Prager")+COUNTIFS(N357:N359,"Prager")</f>
        <v>0</v>
      </c>
      <c r="W349" s="101">
        <f>COUNTIFS(N336:N338,"Stanley")+COUNTIFS(N343:N345,"Stanley")+COUNTIFS(N350:N352,"Stanley")+COUNTIFS(N357:N359,"Stanley")</f>
        <v>0</v>
      </c>
      <c r="X349" s="101">
        <f>COUNTIFS(N336:N338,"Farrell")+COUNTIFS(N343:N345,"Farrell")+COUNTIFS(N350:N352,"Farrell")+COUNTIFS(N357:N359,"Farrell")</f>
        <v>0</v>
      </c>
      <c r="Y349" s="101">
        <f>COUNTIFS(N336:N338,"McSharry")+COUNTIFS(N343:N345,"McSharry")+COUNTIFS(N350:N352,"McSharry")+COUNTIFS(N357:N359,"McSharry")</f>
        <v>0</v>
      </c>
      <c r="Z349" s="104"/>
      <c r="AA349" s="101"/>
      <c r="AB349" s="101"/>
      <c r="AC349" s="101"/>
      <c r="AD349" s="101"/>
      <c r="AE349" s="139"/>
      <c r="AF349" s="139"/>
    </row>
    <row r="350" spans="1:32" s="1" customFormat="1" ht="15" thickBot="1" x14ac:dyDescent="0.4">
      <c r="A350" s="54">
        <v>45275</v>
      </c>
      <c r="B350" s="46" t="s">
        <v>31</v>
      </c>
      <c r="C350" s="9" t="s">
        <v>23</v>
      </c>
      <c r="D350" s="27" t="s">
        <v>12</v>
      </c>
      <c r="E350" s="23" t="s">
        <v>39</v>
      </c>
      <c r="F350" s="28" t="s">
        <v>24</v>
      </c>
      <c r="G350" s="157"/>
      <c r="H350" s="26" t="s">
        <v>26</v>
      </c>
      <c r="I350" s="111" t="s">
        <v>26</v>
      </c>
      <c r="J350" s="160"/>
      <c r="K350" s="119"/>
      <c r="L350" s="38" t="s">
        <v>5</v>
      </c>
      <c r="M350" s="39" t="s">
        <v>36</v>
      </c>
      <c r="N350" s="84"/>
      <c r="O350" s="21"/>
      <c r="P350" s="29" t="s">
        <v>55</v>
      </c>
      <c r="Q350" s="139"/>
      <c r="R350" s="139"/>
      <c r="S350" s="240" t="s">
        <v>46</v>
      </c>
      <c r="T350" s="241"/>
      <c r="U350" s="102">
        <f>COUNTIFS(N336:N338,"Lister (day)")+COUNTIFS(N343:N345,"Lister (day)")+COUNTIFS(N350:N352,"Lister (day)")+COUNTIFS(N357:N359,"Lister (day)")</f>
        <v>2</v>
      </c>
      <c r="V350" s="102">
        <f>COUNTIFS(N336:N338,"Prager (day)")+COUNTIFS(N343:N345,"Prager (day)")+COUNTIFS(N350:N352,"Prager (day)")+COUNTIFS(N357:N359,"Prager (day)")</f>
        <v>1</v>
      </c>
      <c r="W350" s="102">
        <f>COUNTIFS(N336:N338,"Stanley (day)")+COUNTIFS(N343:N345,"Stanley (day)")+COUNTIFS(N350:N352,"Stanley (day)")+COUNTIFS(N357:N359,"Stanley (day)")</f>
        <v>0</v>
      </c>
      <c r="X350" s="102">
        <f>COUNTIFS(N336:N338,"Farrell (day)")+COUNTIFS(N343:N345,"Farrell (day)")+COUNTIFS(N350:N352,"Farrell (day)")+COUNTIFS(N357:N359,"Farrell (day)")</f>
        <v>2</v>
      </c>
      <c r="Y350" s="102">
        <f>COUNTIFS(N336:N338,"McSharry (day)")+COUNTIFS(N343:N345,"McSharry (day)")+COUNTIFS(N350:N352,"McSharry (day)")+COUNTIFS(N357:N359,"McSharry (day)")</f>
        <v>0</v>
      </c>
      <c r="Z350" s="104"/>
      <c r="AA350" s="102"/>
      <c r="AB350" s="102"/>
      <c r="AC350" s="102"/>
      <c r="AD350" s="102"/>
      <c r="AE350" s="139"/>
      <c r="AF350" s="139"/>
    </row>
    <row r="351" spans="1:32" s="1" customFormat="1" ht="15" thickBot="1" x14ac:dyDescent="0.4">
      <c r="A351" s="54">
        <v>45276</v>
      </c>
      <c r="B351" s="46" t="s">
        <v>33</v>
      </c>
      <c r="C351" s="9" t="s">
        <v>23</v>
      </c>
      <c r="D351" s="27"/>
      <c r="E351" s="23" t="s">
        <v>39</v>
      </c>
      <c r="F351" s="28" t="s">
        <v>24</v>
      </c>
      <c r="G351" s="157"/>
      <c r="H351" s="26"/>
      <c r="I351" s="111"/>
      <c r="J351" s="160"/>
      <c r="K351" s="119"/>
      <c r="L351" s="38" t="s">
        <v>5</v>
      </c>
      <c r="M351" s="39"/>
      <c r="N351" s="84"/>
      <c r="O351" s="21"/>
      <c r="P351" s="29" t="s">
        <v>55</v>
      </c>
      <c r="Q351" s="139"/>
      <c r="R351" s="139"/>
      <c r="S351" s="226" t="s">
        <v>47</v>
      </c>
      <c r="T351" s="227"/>
      <c r="U351" s="103">
        <f>SUM(U346:U347)</f>
        <v>6</v>
      </c>
      <c r="V351" s="103">
        <f>SUM(V346:V347)</f>
        <v>6</v>
      </c>
      <c r="W351" s="103">
        <f>SUM(W346:W347)</f>
        <v>5</v>
      </c>
      <c r="X351" s="103">
        <f>SUM(X346:X347)</f>
        <v>4</v>
      </c>
      <c r="Y351" s="103">
        <f>SUM(Y346:Y347)</f>
        <v>5</v>
      </c>
      <c r="Z351" s="105"/>
      <c r="AA351" s="103">
        <f>SUM(AA346:AA347)</f>
        <v>2</v>
      </c>
      <c r="AB351" s="103">
        <f>SUM(AB346:AB347)</f>
        <v>0</v>
      </c>
      <c r="AC351" s="103">
        <f>SUM(AC346:AC347)</f>
        <v>0</v>
      </c>
      <c r="AD351" s="103">
        <f>SUM(AD346:AD347)</f>
        <v>0</v>
      </c>
      <c r="AE351" s="139"/>
      <c r="AF351" s="139"/>
    </row>
    <row r="352" spans="1:32" s="1" customFormat="1" ht="15" thickBot="1" x14ac:dyDescent="0.4">
      <c r="A352" s="55">
        <v>45277</v>
      </c>
      <c r="B352" s="47" t="s">
        <v>35</v>
      </c>
      <c r="C352" s="14" t="s">
        <v>23</v>
      </c>
      <c r="D352" s="31"/>
      <c r="E352" s="31" t="s">
        <v>39</v>
      </c>
      <c r="F352" s="32" t="s">
        <v>24</v>
      </c>
      <c r="G352" s="158"/>
      <c r="H352" s="26"/>
      <c r="I352" s="113"/>
      <c r="J352" s="161"/>
      <c r="K352" s="120"/>
      <c r="L352" s="40" t="s">
        <v>5</v>
      </c>
      <c r="M352" s="41"/>
      <c r="N352" s="85"/>
      <c r="O352" s="21"/>
      <c r="P352" s="33" t="s">
        <v>55</v>
      </c>
      <c r="Q352" s="139"/>
      <c r="R352" s="139"/>
      <c r="S352" s="222" t="s">
        <v>48</v>
      </c>
      <c r="T352" s="223"/>
      <c r="U352" s="128">
        <f>SUM(U348:U350)</f>
        <v>9</v>
      </c>
      <c r="V352" s="128">
        <f>SUM(V348:V350)</f>
        <v>3</v>
      </c>
      <c r="W352" s="128">
        <f>SUM(W348:W350)</f>
        <v>2</v>
      </c>
      <c r="X352" s="128">
        <f>SUM(X348:X350)</f>
        <v>2</v>
      </c>
      <c r="Y352" s="128">
        <f>SUM(Y348:Y350)</f>
        <v>0</v>
      </c>
      <c r="Z352" s="129"/>
      <c r="AA352" s="128">
        <f>SUM(AA348:AA350)</f>
        <v>0</v>
      </c>
      <c r="AB352" s="128">
        <f>SUM(AB348:AB350)</f>
        <v>0</v>
      </c>
      <c r="AC352" s="128">
        <f>SUM(AC348:AC350)</f>
        <v>0</v>
      </c>
      <c r="AD352" s="128">
        <f>SUM(AD348:AD350)</f>
        <v>0</v>
      </c>
      <c r="AE352" s="139"/>
      <c r="AF352" s="139"/>
    </row>
    <row r="353" spans="1:50" s="1" customFormat="1" x14ac:dyDescent="0.35">
      <c r="A353" s="175">
        <v>45278</v>
      </c>
      <c r="B353" s="45" t="s">
        <v>15</v>
      </c>
      <c r="C353" s="11" t="s">
        <v>23</v>
      </c>
      <c r="D353" s="23"/>
      <c r="E353" s="23"/>
      <c r="F353" s="24" t="s">
        <v>25</v>
      </c>
      <c r="G353" s="152" t="s">
        <v>24</v>
      </c>
      <c r="H353" s="26" t="s">
        <v>32</v>
      </c>
      <c r="I353" s="159"/>
      <c r="J353" s="148" t="s">
        <v>12</v>
      </c>
      <c r="K353" s="118">
        <v>4</v>
      </c>
      <c r="L353" s="36" t="s">
        <v>6</v>
      </c>
      <c r="M353" s="37" t="s">
        <v>9</v>
      </c>
      <c r="N353" s="83"/>
      <c r="O353" s="21"/>
      <c r="P353" s="25" t="s">
        <v>55</v>
      </c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</row>
    <row r="354" spans="1:50" s="1" customFormat="1" x14ac:dyDescent="0.35">
      <c r="A354" s="54">
        <v>45279</v>
      </c>
      <c r="B354" s="46" t="s">
        <v>41</v>
      </c>
      <c r="C354" s="9" t="s">
        <v>23</v>
      </c>
      <c r="D354" s="27"/>
      <c r="E354" s="27"/>
      <c r="F354" s="28" t="s">
        <v>12</v>
      </c>
      <c r="G354" s="153" t="s">
        <v>24</v>
      </c>
      <c r="H354" s="26" t="s">
        <v>32</v>
      </c>
      <c r="I354" s="160"/>
      <c r="J354" s="149" t="s">
        <v>26</v>
      </c>
      <c r="K354" s="119"/>
      <c r="L354" s="38" t="s">
        <v>6</v>
      </c>
      <c r="M354" s="39" t="s">
        <v>5</v>
      </c>
      <c r="N354" s="84"/>
      <c r="O354" s="21"/>
      <c r="P354" s="29" t="s">
        <v>53</v>
      </c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</row>
    <row r="355" spans="1:50" s="1" customFormat="1" x14ac:dyDescent="0.35">
      <c r="A355" s="54">
        <v>45280</v>
      </c>
      <c r="B355" s="46" t="s">
        <v>29</v>
      </c>
      <c r="C355" s="9" t="s">
        <v>23</v>
      </c>
      <c r="D355" s="27"/>
      <c r="E355" s="27"/>
      <c r="F355" s="28" t="s">
        <v>12</v>
      </c>
      <c r="G355" s="153" t="s">
        <v>25</v>
      </c>
      <c r="H355" s="26" t="s">
        <v>32</v>
      </c>
      <c r="I355" s="160"/>
      <c r="J355" s="149" t="s">
        <v>24</v>
      </c>
      <c r="K355" s="119"/>
      <c r="L355" s="38" t="s">
        <v>9</v>
      </c>
      <c r="M355" s="39" t="s">
        <v>5</v>
      </c>
      <c r="N355" s="84" t="s">
        <v>5</v>
      </c>
      <c r="O355" s="21"/>
      <c r="P355" s="29" t="s">
        <v>53</v>
      </c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</row>
    <row r="356" spans="1:50" s="1" customFormat="1" x14ac:dyDescent="0.35">
      <c r="A356" s="54">
        <v>45281</v>
      </c>
      <c r="B356" s="46" t="s">
        <v>44</v>
      </c>
      <c r="C356" s="9" t="s">
        <v>23</v>
      </c>
      <c r="D356" s="27"/>
      <c r="E356" s="27"/>
      <c r="F356" s="28" t="s">
        <v>12</v>
      </c>
      <c r="G356" s="153" t="s">
        <v>26</v>
      </c>
      <c r="H356" s="26" t="s">
        <v>32</v>
      </c>
      <c r="I356" s="160"/>
      <c r="J356" s="149" t="s">
        <v>24</v>
      </c>
      <c r="K356" s="119"/>
      <c r="L356" s="38" t="s">
        <v>9</v>
      </c>
      <c r="M356" s="39" t="s">
        <v>5</v>
      </c>
      <c r="N356" s="84" t="s">
        <v>5</v>
      </c>
      <c r="O356" s="21"/>
      <c r="P356" s="2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</row>
    <row r="357" spans="1:50" s="1" customFormat="1" x14ac:dyDescent="0.35">
      <c r="A357" s="54">
        <v>45282</v>
      </c>
      <c r="B357" s="46" t="s">
        <v>31</v>
      </c>
      <c r="C357" s="9" t="s">
        <v>23</v>
      </c>
      <c r="D357" s="27"/>
      <c r="E357" s="27"/>
      <c r="F357" s="28" t="s">
        <v>26</v>
      </c>
      <c r="G357" s="153" t="s">
        <v>24</v>
      </c>
      <c r="H357" s="26" t="s">
        <v>26</v>
      </c>
      <c r="I357" s="160"/>
      <c r="J357" s="149" t="s">
        <v>12</v>
      </c>
      <c r="K357" s="119"/>
      <c r="L357" s="38" t="s">
        <v>6</v>
      </c>
      <c r="M357" s="39" t="s">
        <v>9</v>
      </c>
      <c r="N357" s="84"/>
      <c r="O357" s="21"/>
      <c r="P357" s="2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</row>
    <row r="358" spans="1:50" s="1" customFormat="1" x14ac:dyDescent="0.35">
      <c r="A358" s="54">
        <v>45283</v>
      </c>
      <c r="B358" s="46" t="s">
        <v>33</v>
      </c>
      <c r="C358" s="9" t="s">
        <v>23</v>
      </c>
      <c r="D358" s="27"/>
      <c r="E358" s="27"/>
      <c r="F358" s="28" t="s">
        <v>24</v>
      </c>
      <c r="G358" s="153"/>
      <c r="H358" s="26"/>
      <c r="I358" s="160"/>
      <c r="J358" s="149"/>
      <c r="K358" s="119"/>
      <c r="L358" s="38" t="s">
        <v>5</v>
      </c>
      <c r="M358" s="39"/>
      <c r="N358" s="84"/>
      <c r="O358" s="21"/>
      <c r="P358" s="2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</row>
    <row r="359" spans="1:50" s="1" customFormat="1" ht="15" thickBot="1" x14ac:dyDescent="0.4">
      <c r="A359" s="55">
        <v>45284</v>
      </c>
      <c r="B359" s="47" t="s">
        <v>35</v>
      </c>
      <c r="C359" s="14" t="s">
        <v>23</v>
      </c>
      <c r="D359" s="31"/>
      <c r="E359" s="31"/>
      <c r="F359" s="32" t="s">
        <v>24</v>
      </c>
      <c r="G359" s="154"/>
      <c r="H359" s="26"/>
      <c r="I359" s="161"/>
      <c r="J359" s="147"/>
      <c r="K359" s="120"/>
      <c r="L359" s="40" t="s">
        <v>5</v>
      </c>
      <c r="M359" s="41"/>
      <c r="N359" s="85" t="s">
        <v>59</v>
      </c>
      <c r="O359" s="21"/>
      <c r="P359" s="33"/>
      <c r="Q359" s="139"/>
      <c r="R359" s="139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141"/>
      <c r="AD359" s="141"/>
      <c r="AE359" s="139"/>
      <c r="AF359" s="139"/>
    </row>
    <row r="360" spans="1:50" s="1" customFormat="1" x14ac:dyDescent="0.35">
      <c r="A360" s="175">
        <v>45285</v>
      </c>
      <c r="B360" s="48" t="s">
        <v>15</v>
      </c>
      <c r="C360" s="15" t="s">
        <v>16</v>
      </c>
      <c r="D360" s="23"/>
      <c r="E360" s="23"/>
      <c r="F360" s="24" t="s">
        <v>24</v>
      </c>
      <c r="G360" s="152" t="s">
        <v>19</v>
      </c>
      <c r="H360" s="26" t="s">
        <v>19</v>
      </c>
      <c r="I360" s="159"/>
      <c r="J360" s="148" t="s">
        <v>19</v>
      </c>
      <c r="K360" s="122">
        <v>1</v>
      </c>
      <c r="L360" s="36" t="s">
        <v>5</v>
      </c>
      <c r="M360" s="37"/>
      <c r="N360" s="83"/>
      <c r="O360" s="21"/>
      <c r="P360" s="25"/>
    </row>
    <row r="361" spans="1:50" s="1" customFormat="1" x14ac:dyDescent="0.35">
      <c r="A361" s="54">
        <v>45286</v>
      </c>
      <c r="B361" s="49" t="s">
        <v>41</v>
      </c>
      <c r="C361" s="13" t="s">
        <v>16</v>
      </c>
      <c r="D361" s="27"/>
      <c r="E361" s="27"/>
      <c r="F361" s="28" t="s">
        <v>24</v>
      </c>
      <c r="G361" s="153" t="s">
        <v>19</v>
      </c>
      <c r="H361" s="26" t="s">
        <v>19</v>
      </c>
      <c r="I361" s="160"/>
      <c r="J361" s="149" t="s">
        <v>19</v>
      </c>
      <c r="K361" s="123"/>
      <c r="L361" s="38" t="s">
        <v>5</v>
      </c>
      <c r="M361" s="39"/>
      <c r="N361" s="84" t="s">
        <v>59</v>
      </c>
      <c r="O361" s="21"/>
      <c r="P361" s="29"/>
    </row>
    <row r="362" spans="1:50" s="1" customFormat="1" x14ac:dyDescent="0.35">
      <c r="A362" s="54">
        <v>45287</v>
      </c>
      <c r="B362" s="49" t="s">
        <v>29</v>
      </c>
      <c r="C362" s="9" t="s">
        <v>23</v>
      </c>
      <c r="D362" s="27"/>
      <c r="E362" s="27"/>
      <c r="F362" s="28" t="s">
        <v>12</v>
      </c>
      <c r="G362" s="153" t="s">
        <v>24</v>
      </c>
      <c r="H362" s="26" t="s">
        <v>32</v>
      </c>
      <c r="I362" s="160"/>
      <c r="J362" s="149" t="s">
        <v>26</v>
      </c>
      <c r="K362" s="123"/>
      <c r="L362" s="38" t="s">
        <v>6</v>
      </c>
      <c r="M362" s="39" t="s">
        <v>5</v>
      </c>
      <c r="N362" s="84"/>
      <c r="O362" s="21"/>
      <c r="P362" s="29" t="s">
        <v>60</v>
      </c>
    </row>
    <row r="363" spans="1:50" s="1" customFormat="1" x14ac:dyDescent="0.35">
      <c r="A363" s="54">
        <v>45288</v>
      </c>
      <c r="B363" s="50" t="s">
        <v>44</v>
      </c>
      <c r="C363" s="9" t="s">
        <v>23</v>
      </c>
      <c r="D363" s="27"/>
      <c r="E363" s="27"/>
      <c r="F363" s="28" t="s">
        <v>25</v>
      </c>
      <c r="G363" s="153" t="s">
        <v>24</v>
      </c>
      <c r="H363" s="26" t="s">
        <v>32</v>
      </c>
      <c r="I363" s="160"/>
      <c r="J363" s="149" t="s">
        <v>12</v>
      </c>
      <c r="K363" s="123"/>
      <c r="L363" s="38" t="s">
        <v>6</v>
      </c>
      <c r="M363" s="39" t="s">
        <v>9</v>
      </c>
      <c r="N363" s="84"/>
      <c r="O363" s="21"/>
      <c r="P363" s="29" t="s">
        <v>60</v>
      </c>
    </row>
    <row r="364" spans="1:50" s="1" customFormat="1" x14ac:dyDescent="0.35">
      <c r="A364" s="54">
        <v>45289</v>
      </c>
      <c r="B364" s="49" t="s">
        <v>31</v>
      </c>
      <c r="C364" s="9" t="s">
        <v>23</v>
      </c>
      <c r="D364" s="27"/>
      <c r="E364" s="27"/>
      <c r="F364" s="28" t="s">
        <v>26</v>
      </c>
      <c r="G364" s="153" t="s">
        <v>12</v>
      </c>
      <c r="H364" s="30" t="s">
        <v>26</v>
      </c>
      <c r="I364" s="160"/>
      <c r="J364" s="149" t="s">
        <v>24</v>
      </c>
      <c r="K364" s="123"/>
      <c r="L364" s="38" t="s">
        <v>9</v>
      </c>
      <c r="M364" s="39" t="s">
        <v>6</v>
      </c>
      <c r="N364" s="84"/>
      <c r="O364" s="21"/>
      <c r="P364" s="29"/>
    </row>
    <row r="365" spans="1:50" s="1" customFormat="1" x14ac:dyDescent="0.35">
      <c r="A365" s="54">
        <v>45290</v>
      </c>
      <c r="B365" s="49" t="s">
        <v>33</v>
      </c>
      <c r="C365" s="9" t="s">
        <v>23</v>
      </c>
      <c r="D365" s="27"/>
      <c r="E365" s="27"/>
      <c r="F365" s="28"/>
      <c r="G365" s="153"/>
      <c r="H365" s="30"/>
      <c r="I365" s="160"/>
      <c r="J365" s="149" t="s">
        <v>24</v>
      </c>
      <c r="K365" s="123"/>
      <c r="L365" s="38" t="s">
        <v>9</v>
      </c>
      <c r="M365" s="39"/>
      <c r="N365" s="84" t="s">
        <v>34</v>
      </c>
      <c r="O365" s="21"/>
      <c r="P365" s="29"/>
    </row>
    <row r="366" spans="1:50" s="1" customFormat="1" ht="15" thickBot="1" x14ac:dyDescent="0.4">
      <c r="A366" s="55">
        <v>45291</v>
      </c>
      <c r="B366" s="51" t="s">
        <v>35</v>
      </c>
      <c r="C366" s="14" t="s">
        <v>23</v>
      </c>
      <c r="D366" s="31"/>
      <c r="E366" s="31"/>
      <c r="F366" s="32"/>
      <c r="G366" s="154"/>
      <c r="H366" s="34"/>
      <c r="I366" s="161"/>
      <c r="J366" s="147" t="s">
        <v>24</v>
      </c>
      <c r="K366" s="124"/>
      <c r="L366" s="40" t="s">
        <v>9</v>
      </c>
      <c r="M366" s="41"/>
      <c r="N366" s="85" t="s">
        <v>34</v>
      </c>
      <c r="O366" s="21"/>
      <c r="P366" s="33"/>
    </row>
    <row r="367" spans="1:50" x14ac:dyDescent="0.35">
      <c r="B367" s="17"/>
      <c r="S367" s="1"/>
      <c r="T367" s="1"/>
      <c r="U367" s="1"/>
      <c r="V367" s="1"/>
      <c r="W367" s="1"/>
      <c r="X367" s="1"/>
      <c r="Y367" s="1"/>
      <c r="Z367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35">
      <c r="B368" s="17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2:50" ht="15" thickBot="1" x14ac:dyDescent="0.4">
      <c r="B369" s="17"/>
      <c r="D369" s="64"/>
      <c r="E369" s="64"/>
      <c r="F369" s="64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2:50" ht="19" thickBot="1" x14ac:dyDescent="0.5">
      <c r="B370" s="208" t="s">
        <v>27</v>
      </c>
      <c r="C370" s="228"/>
      <c r="D370" s="69" t="s">
        <v>4</v>
      </c>
      <c r="E370" s="67"/>
      <c r="F370" s="70" t="s">
        <v>5</v>
      </c>
      <c r="G370" s="61" t="s">
        <v>6</v>
      </c>
      <c r="H370" s="61" t="s">
        <v>7</v>
      </c>
      <c r="I370" s="61" t="s">
        <v>8</v>
      </c>
      <c r="J370" s="61" t="s">
        <v>9</v>
      </c>
      <c r="S370" s="229"/>
      <c r="T370" s="229"/>
      <c r="U370" s="230"/>
      <c r="V370" s="230"/>
      <c r="W370" s="142"/>
      <c r="X370" s="142"/>
      <c r="Y370" s="142"/>
      <c r="Z370" s="142"/>
      <c r="AA370" s="142"/>
      <c r="AB370" s="142"/>
      <c r="AC370" s="142"/>
      <c r="AD370" s="142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2:50" ht="15.75" customHeight="1" thickBot="1" x14ac:dyDescent="0.4">
      <c r="B371" s="231" t="s">
        <v>12</v>
      </c>
      <c r="C371" s="232"/>
      <c r="D371" s="57">
        <f>COUNTIF(D3:D366,"Support")</f>
        <v>52</v>
      </c>
      <c r="E371" s="68"/>
      <c r="F371" s="57">
        <f>COUNTIF(F3:F366,"Support")</f>
        <v>43</v>
      </c>
      <c r="G371" s="57">
        <f t="shared" ref="G371:H371" si="0">COUNTIF(G3:G366,"Support")</f>
        <v>59</v>
      </c>
      <c r="H371" s="57">
        <f t="shared" si="0"/>
        <v>64</v>
      </c>
      <c r="I371" s="90">
        <f>COUNTIF(I3:I366,"Support")</f>
        <v>14</v>
      </c>
      <c r="J371" s="90">
        <f>COUNTIF(J3:J366,"Support")</f>
        <v>4</v>
      </c>
      <c r="S371" s="233"/>
      <c r="T371" s="233"/>
      <c r="U371" s="133" t="s">
        <v>5</v>
      </c>
      <c r="V371" s="133" t="s">
        <v>6</v>
      </c>
      <c r="W371" s="133" t="s">
        <v>7</v>
      </c>
      <c r="X371" s="135" t="s">
        <v>8</v>
      </c>
      <c r="Y371" s="135" t="s">
        <v>9</v>
      </c>
      <c r="Z371" s="145"/>
      <c r="AA371" s="133" t="s">
        <v>36</v>
      </c>
      <c r="AB371" s="133" t="s">
        <v>20</v>
      </c>
      <c r="AC371" s="135" t="s">
        <v>37</v>
      </c>
      <c r="AD371" s="133" t="s">
        <v>38</v>
      </c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2:50" ht="15.75" customHeight="1" x14ac:dyDescent="0.35">
      <c r="B372" s="218" t="s">
        <v>25</v>
      </c>
      <c r="C372" s="219"/>
      <c r="D372" s="56">
        <f>COUNTIF(D3:D366,"CST")</f>
        <v>14</v>
      </c>
      <c r="E372" s="68"/>
      <c r="F372" s="56">
        <f>COUNTIF(F3:F366,"CST")</f>
        <v>53</v>
      </c>
      <c r="G372" s="56">
        <f t="shared" ref="G372:I372" si="1">COUNTIF(G3:G366,"CST")</f>
        <v>33</v>
      </c>
      <c r="H372" s="56">
        <f t="shared" si="1"/>
        <v>38</v>
      </c>
      <c r="I372" s="91">
        <f t="shared" si="1"/>
        <v>7</v>
      </c>
      <c r="J372" s="91">
        <f>COUNTIF(J3:J366,"CST")</f>
        <v>0</v>
      </c>
      <c r="S372" s="220" t="s">
        <v>113</v>
      </c>
      <c r="T372" s="221"/>
      <c r="U372" s="103">
        <f t="shared" ref="U372:Y373" si="2">SUM(U10+U38+U66+U94+U122+U150+U178+U206+U234+U262+U290+U318+U346)</f>
        <v>39</v>
      </c>
      <c r="V372" s="103">
        <f t="shared" si="2"/>
        <v>42</v>
      </c>
      <c r="W372" s="103">
        <f t="shared" si="2"/>
        <v>56</v>
      </c>
      <c r="X372" s="103">
        <f t="shared" si="2"/>
        <v>12</v>
      </c>
      <c r="Y372" s="103">
        <f t="shared" si="2"/>
        <v>5</v>
      </c>
      <c r="Z372" s="127"/>
      <c r="AA372" s="103">
        <f t="shared" ref="AA372:AD373" si="3">SUM(AA10+AA38+AA66+AA94+AA122+AA150+AA178+AA206+AA234+AA262+AA290+AA318+AA346)</f>
        <v>16</v>
      </c>
      <c r="AB372" s="103">
        <f t="shared" si="3"/>
        <v>12</v>
      </c>
      <c r="AC372" s="103">
        <f t="shared" si="3"/>
        <v>12</v>
      </c>
      <c r="AD372" s="103">
        <f t="shared" si="3"/>
        <v>6</v>
      </c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2:50" ht="15.75" customHeight="1" thickBot="1" x14ac:dyDescent="0.4">
      <c r="B373" s="218" t="s">
        <v>19</v>
      </c>
      <c r="C373" s="219"/>
      <c r="D373" s="56">
        <f>COUNTIF(D3:D366,"PH")</f>
        <v>2</v>
      </c>
      <c r="E373" s="68"/>
      <c r="F373" s="56">
        <f>COUNTIF(F3:F366,"PH")</f>
        <v>6</v>
      </c>
      <c r="G373" s="56">
        <f t="shared" ref="G373:I373" si="4">COUNTIF(G3:G366,"PH")</f>
        <v>8</v>
      </c>
      <c r="H373" s="56">
        <f t="shared" si="4"/>
        <v>8</v>
      </c>
      <c r="I373" s="91">
        <f t="shared" si="4"/>
        <v>0</v>
      </c>
      <c r="J373" s="91">
        <f>COUNTIF(J3:J366,"PH")</f>
        <v>2</v>
      </c>
      <c r="S373" s="222" t="s">
        <v>114</v>
      </c>
      <c r="T373" s="223"/>
      <c r="U373" s="128">
        <f t="shared" si="2"/>
        <v>51</v>
      </c>
      <c r="V373" s="128">
        <f t="shared" si="2"/>
        <v>36</v>
      </c>
      <c r="W373" s="128">
        <f t="shared" si="2"/>
        <v>36</v>
      </c>
      <c r="X373" s="128">
        <f t="shared" si="2"/>
        <v>6</v>
      </c>
      <c r="Y373" s="128">
        <f t="shared" si="2"/>
        <v>0</v>
      </c>
      <c r="Z373" s="127"/>
      <c r="AA373" s="128">
        <f t="shared" si="3"/>
        <v>9</v>
      </c>
      <c r="AB373" s="128">
        <f t="shared" si="3"/>
        <v>3</v>
      </c>
      <c r="AC373" s="128">
        <f t="shared" si="3"/>
        <v>2</v>
      </c>
      <c r="AD373" s="128">
        <f t="shared" si="3"/>
        <v>4</v>
      </c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2:50" ht="15.75" customHeight="1" x14ac:dyDescent="0.35">
      <c r="B374" s="224" t="s">
        <v>3</v>
      </c>
      <c r="C374" s="225"/>
      <c r="D374" s="77">
        <f>COUNTIF(D3:D366,"QCH")</f>
        <v>0</v>
      </c>
      <c r="E374" s="68"/>
      <c r="F374" s="172">
        <f>COUNTIF(F3:F366,"QCH")</f>
        <v>20</v>
      </c>
      <c r="G374" s="77">
        <f t="shared" ref="G374:I374" si="5">COUNTIF(G3:G366,"QCH")</f>
        <v>0</v>
      </c>
      <c r="H374" s="77">
        <f t="shared" si="5"/>
        <v>0</v>
      </c>
      <c r="I374" s="92">
        <f t="shared" si="5"/>
        <v>0</v>
      </c>
      <c r="J374" s="92">
        <f>COUNTIF(J3:J366,"QCH")</f>
        <v>0</v>
      </c>
      <c r="S374" s="205"/>
      <c r="T374" s="205"/>
      <c r="U374" s="143"/>
      <c r="V374" s="143"/>
      <c r="W374" s="143"/>
      <c r="X374" s="143"/>
      <c r="Y374" s="143"/>
      <c r="Z374" s="144"/>
      <c r="AA374" s="144"/>
      <c r="AB374" s="144"/>
      <c r="AC374" s="144"/>
      <c r="AD374" s="144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2:50" ht="15.75" customHeight="1" thickBot="1" x14ac:dyDescent="0.4">
      <c r="B375" s="212" t="s">
        <v>115</v>
      </c>
      <c r="C375" s="213"/>
      <c r="D375" s="76">
        <f>COUNTIF(D3:D366,"PH 1st")</f>
        <v>2</v>
      </c>
      <c r="E375" s="68"/>
      <c r="F375" s="76">
        <f>COUNTIF(F3:F366,"PH 1st")</f>
        <v>2</v>
      </c>
      <c r="G375" s="76">
        <f>COUNTIF(G3:G366,"PH 1st")</f>
        <v>1</v>
      </c>
      <c r="H375" s="76">
        <f>COUNTIF(H3:H366,"PH 1st")</f>
        <v>0</v>
      </c>
      <c r="I375" s="93">
        <f>COUNTIF(I3:I366,"PH 1st")</f>
        <v>0</v>
      </c>
      <c r="J375" s="93">
        <f>COUNTIF(J3:J366,"PH 1st")</f>
        <v>0</v>
      </c>
      <c r="S375" s="205"/>
      <c r="T375" s="205"/>
      <c r="U375" s="143"/>
      <c r="V375" s="143"/>
      <c r="W375" s="143"/>
      <c r="X375" s="143"/>
      <c r="Y375" s="143"/>
      <c r="Z375" s="144"/>
      <c r="AA375" s="144"/>
      <c r="AB375" s="144"/>
      <c r="AC375" s="144"/>
      <c r="AD375" s="144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2:50" ht="15.75" customHeight="1" thickBot="1" x14ac:dyDescent="0.4">
      <c r="B376" s="214" t="s">
        <v>11</v>
      </c>
      <c r="C376" s="215"/>
      <c r="D376" s="60">
        <f>COUNTIF(D3:D366,"1st")</f>
        <v>64</v>
      </c>
      <c r="E376" s="68"/>
      <c r="F376" s="60">
        <f>COUNTIF(L11:L370,"Lister")</f>
        <v>89</v>
      </c>
      <c r="G376" s="60">
        <f>COUNTIF(L11:L370,"Prager")</f>
        <v>80</v>
      </c>
      <c r="H376" s="60">
        <f>COUNTIF(L11:L370,"Stanley")</f>
        <v>90</v>
      </c>
      <c r="I376" s="94">
        <f>COUNTIF(L11:L370,"Farrell")</f>
        <v>18</v>
      </c>
      <c r="J376" s="94">
        <f>COUNTIF(L11:L370,"McSharry")</f>
        <v>8</v>
      </c>
      <c r="M376" s="116"/>
      <c r="S376" s="205"/>
      <c r="T376" s="205"/>
      <c r="U376" s="143"/>
      <c r="V376" s="143"/>
      <c r="W376" s="143"/>
      <c r="X376" s="143"/>
      <c r="Y376" s="143"/>
      <c r="Z376" s="144"/>
      <c r="AA376" s="144"/>
      <c r="AB376" s="144"/>
      <c r="AC376" s="144"/>
      <c r="AD376" s="144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2:50" ht="15.75" customHeight="1" x14ac:dyDescent="0.35">
      <c r="B377" s="216" t="s">
        <v>13</v>
      </c>
      <c r="C377" s="217"/>
      <c r="D377" s="58">
        <f>COUNTIF(D3:D366,"2nd")</f>
        <v>0</v>
      </c>
      <c r="E377" s="68"/>
      <c r="F377" s="58">
        <f>COUNTIF(N11:N370,"Lister")</f>
        <v>29</v>
      </c>
      <c r="G377" s="58">
        <f>COUNTIF(N11:N370,"Prager")</f>
        <v>27</v>
      </c>
      <c r="H377" s="58">
        <f>COUNTIF(N11:N370,"Stanley")</f>
        <v>26</v>
      </c>
      <c r="I377" s="95">
        <f>COUNTIF(N11:N370,"Farrell")</f>
        <v>0</v>
      </c>
      <c r="J377" s="95">
        <f>COUNTIF(N11:N370,"McSharry")</f>
        <v>0</v>
      </c>
      <c r="S377" s="205"/>
      <c r="T377" s="205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2:50" ht="15.75" customHeight="1" thickBot="1" x14ac:dyDescent="0.4">
      <c r="B378" s="203" t="s">
        <v>116</v>
      </c>
      <c r="C378" s="204"/>
      <c r="D378" s="59">
        <f>COUNTIF(D3:D366,"2nd")</f>
        <v>0</v>
      </c>
      <c r="E378" s="68"/>
      <c r="F378" s="59">
        <f>COUNTIF(N11:N370,"Lister (day)")</f>
        <v>23</v>
      </c>
      <c r="G378" s="59">
        <f>COUNTIF(N11:N370,"Prager (day)")</f>
        <v>24</v>
      </c>
      <c r="H378" s="59">
        <f>COUNTIF(N11:N370,"Stanley (day)")</f>
        <v>29</v>
      </c>
      <c r="I378" s="96">
        <f>COUNTIF(N11:N370,"Farrell (day)")</f>
        <v>2</v>
      </c>
      <c r="J378" s="96">
        <f>COUNTIF(N11:N370,"McSharry (day)")</f>
        <v>0</v>
      </c>
      <c r="S378" s="205"/>
      <c r="T378" s="205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</row>
    <row r="379" spans="2:50" ht="15.75" customHeight="1" thickTop="1" thickBot="1" x14ac:dyDescent="0.4">
      <c r="B379" s="206" t="s">
        <v>117</v>
      </c>
      <c r="C379" s="207"/>
      <c r="D379" s="63">
        <f>SUM(D377:D378)</f>
        <v>0</v>
      </c>
      <c r="E379" s="71"/>
      <c r="F379" s="63">
        <f>SUM(F377:F378)</f>
        <v>52</v>
      </c>
      <c r="G379" s="63">
        <f t="shared" ref="G379" si="6">SUM(G377:G378)</f>
        <v>51</v>
      </c>
      <c r="H379" s="63">
        <f>SUM(H377:H378)</f>
        <v>55</v>
      </c>
      <c r="I379" s="97">
        <f>SUM(I377:I378)</f>
        <v>2</v>
      </c>
      <c r="J379" s="97">
        <f>SUM(J377:J378)</f>
        <v>0</v>
      </c>
      <c r="S379" s="144"/>
      <c r="T379" s="144"/>
      <c r="U379" s="144"/>
      <c r="V379" s="144"/>
      <c r="W379" s="144"/>
      <c r="X379" s="144"/>
      <c r="Y379" s="144"/>
      <c r="Z379" s="144"/>
      <c r="AA379" s="144"/>
      <c r="AB379" s="144"/>
      <c r="AC379" s="144"/>
      <c r="AD379" s="144"/>
    </row>
    <row r="380" spans="2:50" ht="15" thickBot="1" x14ac:dyDescent="0.4">
      <c r="E380" s="64"/>
      <c r="S380" s="144"/>
      <c r="T380" s="144"/>
      <c r="U380" s="144"/>
      <c r="V380" s="144"/>
      <c r="W380" s="144"/>
      <c r="X380" s="144"/>
      <c r="Y380" s="144"/>
      <c r="Z380" s="144"/>
      <c r="AA380" s="144"/>
      <c r="AB380" s="144"/>
      <c r="AC380" s="144"/>
      <c r="AD380" s="144"/>
    </row>
    <row r="381" spans="2:50" ht="19" thickBot="1" x14ac:dyDescent="0.5">
      <c r="B381" s="208"/>
      <c r="C381" s="209"/>
      <c r="D381" s="62" t="s">
        <v>118</v>
      </c>
      <c r="E381" s="68"/>
      <c r="F381" s="61" t="s">
        <v>119</v>
      </c>
      <c r="G381" s="61" t="s">
        <v>119</v>
      </c>
      <c r="H381" s="61" t="s">
        <v>119</v>
      </c>
      <c r="I381" s="61" t="s">
        <v>120</v>
      </c>
      <c r="J381" s="61" t="s">
        <v>120</v>
      </c>
      <c r="S381" s="205"/>
      <c r="T381" s="205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</row>
    <row r="382" spans="2:50" x14ac:dyDescent="0.35">
      <c r="B382" s="210" t="s">
        <v>121</v>
      </c>
      <c r="C382" s="211"/>
      <c r="D382" s="72">
        <v>81</v>
      </c>
      <c r="E382" s="68"/>
      <c r="F382" s="66">
        <v>81</v>
      </c>
      <c r="G382" s="66">
        <v>81</v>
      </c>
      <c r="H382" s="66">
        <v>81</v>
      </c>
      <c r="I382" s="98">
        <v>41</v>
      </c>
      <c r="J382" s="66"/>
      <c r="S382" s="144"/>
      <c r="T382" s="144"/>
      <c r="U382" s="144"/>
      <c r="V382" s="144"/>
      <c r="W382" s="144"/>
      <c r="X382" s="144"/>
      <c r="Y382" s="144"/>
      <c r="Z382" s="144"/>
      <c r="AA382" s="144"/>
      <c r="AB382" s="144"/>
      <c r="AC382" s="144"/>
      <c r="AD382" s="144"/>
    </row>
    <row r="383" spans="2:50" ht="15" customHeight="1" thickBot="1" x14ac:dyDescent="0.4">
      <c r="B383" s="201" t="s">
        <v>11</v>
      </c>
      <c r="C383" s="202"/>
      <c r="D383" s="73">
        <f>D376/D382</f>
        <v>0.79012345679012341</v>
      </c>
      <c r="E383" s="74"/>
      <c r="F383" s="75">
        <f>F376/F382</f>
        <v>1.0987654320987654</v>
      </c>
      <c r="G383" s="75">
        <f>G376/G382</f>
        <v>0.98765432098765427</v>
      </c>
      <c r="H383" s="75">
        <f>H376/H382</f>
        <v>1.1111111111111112</v>
      </c>
      <c r="I383" s="99">
        <f>I376/I382</f>
        <v>0.43902439024390244</v>
      </c>
      <c r="J383" s="75"/>
      <c r="S383" s="144"/>
      <c r="T383" s="144"/>
      <c r="U383" s="144"/>
      <c r="V383" s="144"/>
      <c r="W383" s="144"/>
      <c r="X383" s="144"/>
      <c r="Y383" s="144"/>
      <c r="Z383" s="144"/>
      <c r="AA383" s="144"/>
      <c r="AB383" s="144"/>
      <c r="AC383" s="144"/>
      <c r="AD383" s="144"/>
    </row>
    <row r="384" spans="2:50" ht="15" customHeight="1" x14ac:dyDescent="0.35">
      <c r="I384" s="110"/>
      <c r="J384" s="110"/>
    </row>
    <row r="385" spans="9:16" x14ac:dyDescent="0.35">
      <c r="I385" s="110"/>
      <c r="J385" s="110"/>
      <c r="O385" s="17"/>
      <c r="P385" s="17"/>
    </row>
    <row r="386" spans="9:16" x14ac:dyDescent="0.35">
      <c r="I386" s="110"/>
      <c r="J386" s="110"/>
      <c r="O386" s="17"/>
      <c r="P386" s="17"/>
    </row>
  </sheetData>
  <mergeCells count="211">
    <mergeCell ref="A1:A2"/>
    <mergeCell ref="B1:B2"/>
    <mergeCell ref="C1:C2"/>
    <mergeCell ref="D1:J1"/>
    <mergeCell ref="L1:N1"/>
    <mergeCell ref="D2:E2"/>
    <mergeCell ref="S9:T9"/>
    <mergeCell ref="S10:T10"/>
    <mergeCell ref="S11:T11"/>
    <mergeCell ref="S12:T12"/>
    <mergeCell ref="S13:T13"/>
    <mergeCell ref="S14:T14"/>
    <mergeCell ref="S3:V3"/>
    <mergeCell ref="S4:T4"/>
    <mergeCell ref="S5:T5"/>
    <mergeCell ref="S6:T6"/>
    <mergeCell ref="S7:T7"/>
    <mergeCell ref="S8:T8"/>
    <mergeCell ref="S35:T35"/>
    <mergeCell ref="S36:T36"/>
    <mergeCell ref="S37:T37"/>
    <mergeCell ref="S38:T38"/>
    <mergeCell ref="S39:T39"/>
    <mergeCell ref="S40:T40"/>
    <mergeCell ref="S15:T15"/>
    <mergeCell ref="S16:T16"/>
    <mergeCell ref="S31:V31"/>
    <mergeCell ref="S32:T32"/>
    <mergeCell ref="S33:T33"/>
    <mergeCell ref="S34:T34"/>
    <mergeCell ref="S61:T61"/>
    <mergeCell ref="S62:T62"/>
    <mergeCell ref="S63:T63"/>
    <mergeCell ref="S64:T64"/>
    <mergeCell ref="S65:T65"/>
    <mergeCell ref="S66:T66"/>
    <mergeCell ref="S41:T41"/>
    <mergeCell ref="S42:T42"/>
    <mergeCell ref="S43:T43"/>
    <mergeCell ref="S44:T44"/>
    <mergeCell ref="S59:V59"/>
    <mergeCell ref="S60:T60"/>
    <mergeCell ref="S87:V87"/>
    <mergeCell ref="S88:T88"/>
    <mergeCell ref="S89:T89"/>
    <mergeCell ref="S90:T90"/>
    <mergeCell ref="S91:T91"/>
    <mergeCell ref="S92:T92"/>
    <mergeCell ref="S67:T67"/>
    <mergeCell ref="S68:T68"/>
    <mergeCell ref="S69:T69"/>
    <mergeCell ref="S70:T70"/>
    <mergeCell ref="S71:T71"/>
    <mergeCell ref="S72:T72"/>
    <mergeCell ref="S99:T99"/>
    <mergeCell ref="S100:T100"/>
    <mergeCell ref="S115:V115"/>
    <mergeCell ref="S116:T116"/>
    <mergeCell ref="S117:T117"/>
    <mergeCell ref="S118:T118"/>
    <mergeCell ref="S93:T93"/>
    <mergeCell ref="S94:T94"/>
    <mergeCell ref="S95:T95"/>
    <mergeCell ref="S96:T96"/>
    <mergeCell ref="S97:T97"/>
    <mergeCell ref="S98:T98"/>
    <mergeCell ref="S125:T125"/>
    <mergeCell ref="S126:T126"/>
    <mergeCell ref="S127:T127"/>
    <mergeCell ref="S128:T128"/>
    <mergeCell ref="S143:V143"/>
    <mergeCell ref="S144:T144"/>
    <mergeCell ref="S119:T119"/>
    <mergeCell ref="S120:T120"/>
    <mergeCell ref="S121:T121"/>
    <mergeCell ref="S122:T122"/>
    <mergeCell ref="S123:T123"/>
    <mergeCell ref="S124:T124"/>
    <mergeCell ref="S151:T151"/>
    <mergeCell ref="S152:T152"/>
    <mergeCell ref="S153:T153"/>
    <mergeCell ref="S154:T154"/>
    <mergeCell ref="S155:T155"/>
    <mergeCell ref="S156:T156"/>
    <mergeCell ref="S145:T145"/>
    <mergeCell ref="S146:T146"/>
    <mergeCell ref="S147:T147"/>
    <mergeCell ref="S148:T148"/>
    <mergeCell ref="S149:T149"/>
    <mergeCell ref="S150:T150"/>
    <mergeCell ref="S177:T177"/>
    <mergeCell ref="S178:T178"/>
    <mergeCell ref="S179:T179"/>
    <mergeCell ref="S180:T180"/>
    <mergeCell ref="S181:T181"/>
    <mergeCell ref="S182:T182"/>
    <mergeCell ref="S171:V171"/>
    <mergeCell ref="S172:T172"/>
    <mergeCell ref="S173:T173"/>
    <mergeCell ref="S174:T174"/>
    <mergeCell ref="S175:T175"/>
    <mergeCell ref="S176:T176"/>
    <mergeCell ref="S203:T203"/>
    <mergeCell ref="S204:T204"/>
    <mergeCell ref="S205:T205"/>
    <mergeCell ref="S206:T206"/>
    <mergeCell ref="S207:T207"/>
    <mergeCell ref="S208:T208"/>
    <mergeCell ref="S183:T183"/>
    <mergeCell ref="S184:T184"/>
    <mergeCell ref="S199:V199"/>
    <mergeCell ref="S200:T200"/>
    <mergeCell ref="S201:T201"/>
    <mergeCell ref="S202:T202"/>
    <mergeCell ref="S229:T229"/>
    <mergeCell ref="S230:T230"/>
    <mergeCell ref="S231:T231"/>
    <mergeCell ref="S232:T232"/>
    <mergeCell ref="S233:T233"/>
    <mergeCell ref="S234:T234"/>
    <mergeCell ref="S209:T209"/>
    <mergeCell ref="S210:T210"/>
    <mergeCell ref="S211:T211"/>
    <mergeCell ref="S212:T212"/>
    <mergeCell ref="S227:V227"/>
    <mergeCell ref="S228:T228"/>
    <mergeCell ref="S255:V255"/>
    <mergeCell ref="S256:T256"/>
    <mergeCell ref="S257:T257"/>
    <mergeCell ref="S258:T258"/>
    <mergeCell ref="S259:T259"/>
    <mergeCell ref="S260:T260"/>
    <mergeCell ref="S235:T235"/>
    <mergeCell ref="S236:T236"/>
    <mergeCell ref="S237:T237"/>
    <mergeCell ref="S238:T238"/>
    <mergeCell ref="S239:T239"/>
    <mergeCell ref="S240:T240"/>
    <mergeCell ref="S267:T267"/>
    <mergeCell ref="S268:T268"/>
    <mergeCell ref="S283:V283"/>
    <mergeCell ref="S284:T284"/>
    <mergeCell ref="S285:T285"/>
    <mergeCell ref="S286:T286"/>
    <mergeCell ref="S261:T261"/>
    <mergeCell ref="S262:T262"/>
    <mergeCell ref="S263:T263"/>
    <mergeCell ref="S264:T264"/>
    <mergeCell ref="S265:T265"/>
    <mergeCell ref="S266:T266"/>
    <mergeCell ref="S293:T293"/>
    <mergeCell ref="S294:T294"/>
    <mergeCell ref="S295:T295"/>
    <mergeCell ref="S296:T296"/>
    <mergeCell ref="S311:V311"/>
    <mergeCell ref="S312:T312"/>
    <mergeCell ref="S287:T287"/>
    <mergeCell ref="S288:T288"/>
    <mergeCell ref="S289:T289"/>
    <mergeCell ref="S290:T290"/>
    <mergeCell ref="S291:T291"/>
    <mergeCell ref="S292:T292"/>
    <mergeCell ref="S319:T319"/>
    <mergeCell ref="S320:T320"/>
    <mergeCell ref="S321:T321"/>
    <mergeCell ref="S322:T322"/>
    <mergeCell ref="S323:T323"/>
    <mergeCell ref="S324:T324"/>
    <mergeCell ref="S313:T313"/>
    <mergeCell ref="S314:T314"/>
    <mergeCell ref="S315:T315"/>
    <mergeCell ref="S316:T316"/>
    <mergeCell ref="S317:T317"/>
    <mergeCell ref="S318:T318"/>
    <mergeCell ref="S345:T345"/>
    <mergeCell ref="S346:T346"/>
    <mergeCell ref="S347:T347"/>
    <mergeCell ref="S348:T348"/>
    <mergeCell ref="S349:T349"/>
    <mergeCell ref="S350:T350"/>
    <mergeCell ref="S339:V339"/>
    <mergeCell ref="S340:T340"/>
    <mergeCell ref="S341:T341"/>
    <mergeCell ref="S342:T342"/>
    <mergeCell ref="S343:T343"/>
    <mergeCell ref="S344:T344"/>
    <mergeCell ref="B372:C372"/>
    <mergeCell ref="S372:T372"/>
    <mergeCell ref="B373:C373"/>
    <mergeCell ref="S373:T373"/>
    <mergeCell ref="B374:C374"/>
    <mergeCell ref="S374:T374"/>
    <mergeCell ref="S351:T351"/>
    <mergeCell ref="S352:T352"/>
    <mergeCell ref="B370:C370"/>
    <mergeCell ref="S370:V370"/>
    <mergeCell ref="B371:C371"/>
    <mergeCell ref="S371:T371"/>
    <mergeCell ref="B383:C383"/>
    <mergeCell ref="B378:C378"/>
    <mergeCell ref="S378:T378"/>
    <mergeCell ref="B379:C379"/>
    <mergeCell ref="B381:C381"/>
    <mergeCell ref="S381:T381"/>
    <mergeCell ref="B382:C382"/>
    <mergeCell ref="B375:C375"/>
    <mergeCell ref="S375:T375"/>
    <mergeCell ref="B376:C376"/>
    <mergeCell ref="S376:T376"/>
    <mergeCell ref="B377:C377"/>
    <mergeCell ref="S377:T377"/>
  </mergeCells>
  <conditionalFormatting sqref="A3:A1048576">
    <cfRule type="expression" dxfId="22" priority="1">
      <formula>$A3&lt;TODAY()</formula>
    </cfRule>
  </conditionalFormatting>
  <printOptions horizontalCentered="1" verticalCentered="1" gridLines="1"/>
  <pageMargins left="0.23622047244094491" right="0.23622047244094491" top="0.74803149606299213" bottom="0.74803149606299213" header="0.31496062992125984" footer="0.31496062992125984"/>
  <pageSetup paperSize="9" scale="48" orientation="landscape" r:id="rId1"/>
  <headerFooter>
    <oddFooter>&amp;L&amp;CPage &amp;P&amp;R&amp;D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F868-D347-4515-9136-0DC833BB77BD}">
  <dimension ref="A1:AY386"/>
  <sheetViews>
    <sheetView workbookViewId="0">
      <pane xSplit="3" ySplit="2" topLeftCell="M3" activePane="bottomRight" state="frozen"/>
      <selection pane="topRight"/>
      <selection pane="bottomLeft"/>
      <selection pane="bottomRight" activeCell="M1" sqref="M1"/>
    </sheetView>
  </sheetViews>
  <sheetFormatPr defaultColWidth="9.1796875" defaultRowHeight="14.5" x14ac:dyDescent="0.35"/>
  <cols>
    <col min="1" max="1" width="11.453125" style="176" customWidth="1"/>
    <col min="2" max="2" width="6" style="16" customWidth="1"/>
    <col min="3" max="3" width="8.7265625" style="17" customWidth="1"/>
    <col min="4" max="4" width="13.7265625" style="17" customWidth="1"/>
    <col min="5" max="5" width="5.1796875" style="17" customWidth="1"/>
    <col min="6" max="10" width="13.7265625" style="17" customWidth="1"/>
    <col min="11" max="11" width="4.54296875" style="115" customWidth="1"/>
    <col min="12" max="12" width="18" style="17" customWidth="1"/>
    <col min="13" max="14" width="17.7265625" style="17" customWidth="1"/>
    <col min="15" max="15" width="5.26953125" style="18" customWidth="1"/>
    <col min="16" max="16" width="6.1796875" style="18" customWidth="1"/>
    <col min="17" max="17" width="2.1796875" style="18" customWidth="1"/>
    <col min="18" max="18" width="2.26953125" style="18" customWidth="1"/>
    <col min="19" max="20" width="7.81640625" style="18" customWidth="1"/>
    <col min="21" max="25" width="8.54296875" style="18" customWidth="1"/>
    <col min="26" max="26" width="4" style="18" customWidth="1"/>
    <col min="27" max="30" width="7.54296875" style="18" customWidth="1"/>
    <col min="31" max="44" width="7.81640625" style="18" customWidth="1"/>
    <col min="45" max="51" width="4.7265625" style="18" customWidth="1"/>
    <col min="52" max="16384" width="9.1796875" style="18"/>
  </cols>
  <sheetData>
    <row r="1" spans="1:51" s="1" customFormat="1" ht="22.5" customHeight="1" x14ac:dyDescent="0.5">
      <c r="A1" s="252"/>
      <c r="B1" s="254"/>
      <c r="C1" s="256" t="s">
        <v>0</v>
      </c>
      <c r="D1" s="266" t="s">
        <v>1</v>
      </c>
      <c r="E1" s="267"/>
      <c r="F1" s="267"/>
      <c r="G1" s="267"/>
      <c r="H1" s="267"/>
      <c r="I1" s="267"/>
      <c r="J1" s="267"/>
      <c r="K1" s="117"/>
      <c r="L1" s="260" t="s">
        <v>2</v>
      </c>
      <c r="M1" s="260"/>
      <c r="N1" s="261"/>
      <c r="O1" s="21"/>
      <c r="P1" s="42" t="s">
        <v>3</v>
      </c>
    </row>
    <row r="2" spans="1:51" s="1" customFormat="1" ht="22.5" customHeight="1" x14ac:dyDescent="0.35">
      <c r="A2" s="253"/>
      <c r="B2" s="255"/>
      <c r="C2" s="257"/>
      <c r="D2" s="262" t="s">
        <v>4</v>
      </c>
      <c r="E2" s="263"/>
      <c r="F2" s="2" t="s">
        <v>5</v>
      </c>
      <c r="G2" s="3" t="s">
        <v>6</v>
      </c>
      <c r="H2" s="4" t="s">
        <v>7</v>
      </c>
      <c r="I2" s="86" t="s">
        <v>8</v>
      </c>
      <c r="J2" s="114" t="s">
        <v>9</v>
      </c>
      <c r="K2" s="121" t="s">
        <v>10</v>
      </c>
      <c r="L2" s="87" t="s">
        <v>11</v>
      </c>
      <c r="M2" s="88" t="s">
        <v>12</v>
      </c>
      <c r="N2" s="89" t="s">
        <v>13</v>
      </c>
      <c r="O2" s="22"/>
      <c r="P2" s="43" t="s">
        <v>14</v>
      </c>
      <c r="W2" s="80"/>
      <c r="X2" s="80"/>
      <c r="Y2" s="80"/>
      <c r="Z2" s="80"/>
      <c r="AA2" s="80"/>
      <c r="AB2" s="80"/>
      <c r="AC2" s="80"/>
      <c r="AD2" s="80"/>
    </row>
    <row r="3" spans="1:51" s="1" customFormat="1" x14ac:dyDescent="0.35">
      <c r="A3" s="53">
        <v>45292</v>
      </c>
      <c r="B3" s="52" t="s">
        <v>15</v>
      </c>
      <c r="C3" s="5" t="s">
        <v>16</v>
      </c>
      <c r="D3" s="167"/>
      <c r="E3" s="167"/>
      <c r="F3" s="24"/>
      <c r="G3" s="152"/>
      <c r="H3" s="26"/>
      <c r="I3" s="112"/>
      <c r="J3" s="143"/>
      <c r="K3" s="122"/>
      <c r="L3" s="36"/>
      <c r="M3" s="37"/>
      <c r="N3" s="83"/>
      <c r="O3" s="21"/>
      <c r="P3" s="25"/>
      <c r="Q3" s="125"/>
      <c r="R3" s="125"/>
      <c r="S3" s="249" t="s">
        <v>21</v>
      </c>
      <c r="T3" s="250"/>
      <c r="U3" s="250"/>
      <c r="V3" s="251"/>
      <c r="W3" s="134"/>
      <c r="X3" s="134"/>
      <c r="Y3" s="134"/>
      <c r="Z3" s="125"/>
      <c r="AA3" s="125"/>
      <c r="AB3" s="125"/>
      <c r="AC3" s="125"/>
      <c r="AD3" s="125"/>
      <c r="AE3" s="125"/>
      <c r="AF3" s="125"/>
    </row>
    <row r="4" spans="1:51" s="1" customFormat="1" x14ac:dyDescent="0.35">
      <c r="A4" s="54">
        <v>45293</v>
      </c>
      <c r="B4" s="49" t="s">
        <v>22</v>
      </c>
      <c r="C4" s="9" t="s">
        <v>23</v>
      </c>
      <c r="D4" s="167"/>
      <c r="E4" s="167"/>
      <c r="F4" s="28"/>
      <c r="G4" s="153"/>
      <c r="H4" s="30"/>
      <c r="I4" s="112"/>
      <c r="J4" s="143"/>
      <c r="K4" s="123"/>
      <c r="L4" s="38"/>
      <c r="M4" s="39"/>
      <c r="N4" s="84"/>
      <c r="O4" s="21"/>
      <c r="P4" s="29"/>
      <c r="Q4" s="125"/>
      <c r="R4" s="125"/>
      <c r="S4" s="245" t="s">
        <v>27</v>
      </c>
      <c r="T4" s="246"/>
      <c r="U4" s="78" t="s">
        <v>5</v>
      </c>
      <c r="V4" s="78" t="s">
        <v>6</v>
      </c>
      <c r="W4" s="133" t="s">
        <v>7</v>
      </c>
      <c r="X4" s="135" t="s">
        <v>28</v>
      </c>
      <c r="Y4" s="133" t="s">
        <v>28</v>
      </c>
      <c r="Z4" s="125"/>
      <c r="AA4" s="125"/>
      <c r="AB4" s="125"/>
      <c r="AC4" s="125"/>
      <c r="AD4" s="125"/>
      <c r="AE4" s="125"/>
      <c r="AF4" s="125"/>
    </row>
    <row r="5" spans="1:51" s="1" customFormat="1" x14ac:dyDescent="0.35">
      <c r="A5" s="54">
        <v>45294</v>
      </c>
      <c r="B5" s="49" t="s">
        <v>29</v>
      </c>
      <c r="C5" s="9" t="s">
        <v>23</v>
      </c>
      <c r="D5" s="168"/>
      <c r="E5" s="168"/>
      <c r="F5" s="28"/>
      <c r="G5" s="153"/>
      <c r="H5" s="30"/>
      <c r="I5" s="112"/>
      <c r="J5" s="143"/>
      <c r="K5" s="123"/>
      <c r="L5" s="38"/>
      <c r="M5" s="39"/>
      <c r="N5" s="84"/>
      <c r="O5" s="21"/>
      <c r="P5" s="29"/>
      <c r="Q5" s="125"/>
      <c r="R5" s="125"/>
      <c r="S5" s="247" t="s">
        <v>12</v>
      </c>
      <c r="T5" s="248"/>
      <c r="U5" s="81">
        <f>COUNTIF(F3:F23,"Support")</f>
        <v>0</v>
      </c>
      <c r="V5" s="81">
        <f>COUNTIF(G3:G23,"Support")</f>
        <v>0</v>
      </c>
      <c r="W5" s="81">
        <f>COUNTIF(H3:H23,"Support")</f>
        <v>0</v>
      </c>
      <c r="X5" s="130">
        <f>COUNTIF(I3:I23,"Support")</f>
        <v>0</v>
      </c>
      <c r="Y5" s="81">
        <f>COUNTIF(J3:J23,"Support")</f>
        <v>0</v>
      </c>
      <c r="Z5" s="125"/>
      <c r="AA5" s="125"/>
      <c r="AB5" s="125"/>
      <c r="AC5" s="125"/>
      <c r="AD5" s="125"/>
      <c r="AE5" s="125"/>
      <c r="AF5" s="125"/>
    </row>
    <row r="6" spans="1:51" s="1" customFormat="1" x14ac:dyDescent="0.35">
      <c r="A6" s="54">
        <v>45295</v>
      </c>
      <c r="B6" s="49" t="s">
        <v>30</v>
      </c>
      <c r="C6" s="9" t="s">
        <v>23</v>
      </c>
      <c r="D6" s="168"/>
      <c r="E6" s="168"/>
      <c r="F6" s="28"/>
      <c r="G6" s="153"/>
      <c r="H6" s="30"/>
      <c r="I6" s="112"/>
      <c r="J6" s="143"/>
      <c r="K6" s="123"/>
      <c r="L6" s="38"/>
      <c r="M6" s="39"/>
      <c r="N6" s="84"/>
      <c r="O6" s="21"/>
      <c r="P6" s="29"/>
      <c r="Q6" s="125"/>
      <c r="R6" s="125"/>
      <c r="S6" s="234" t="s">
        <v>25</v>
      </c>
      <c r="T6" s="235"/>
      <c r="U6" s="82">
        <f>COUNTIF(F3:F23,"CST")</f>
        <v>0</v>
      </c>
      <c r="V6" s="82">
        <f>COUNTIF(G3:G23,"CST")</f>
        <v>0</v>
      </c>
      <c r="W6" s="82">
        <f>COUNTIF(H3:H23,"CST")</f>
        <v>0</v>
      </c>
      <c r="X6" s="131">
        <f>COUNTIF(I3:I23,"CST")</f>
        <v>0</v>
      </c>
      <c r="Y6" s="82">
        <f>COUNTIF(J3:J23,"CST")</f>
        <v>0</v>
      </c>
      <c r="Z6" s="125"/>
      <c r="AA6" s="125"/>
      <c r="AB6" s="125"/>
      <c r="AC6" s="125"/>
      <c r="AD6" s="125"/>
      <c r="AE6" s="125"/>
      <c r="AF6" s="125"/>
    </row>
    <row r="7" spans="1:51" s="1" customFormat="1" x14ac:dyDescent="0.35">
      <c r="A7" s="54">
        <v>45296</v>
      </c>
      <c r="B7" s="49" t="s">
        <v>31</v>
      </c>
      <c r="C7" s="9" t="s">
        <v>23</v>
      </c>
      <c r="D7" s="168"/>
      <c r="E7" s="168"/>
      <c r="F7" s="28"/>
      <c r="G7" s="153"/>
      <c r="H7" s="30"/>
      <c r="I7" s="112"/>
      <c r="J7" s="143"/>
      <c r="K7" s="123"/>
      <c r="L7" s="38"/>
      <c r="M7" s="39"/>
      <c r="N7" s="84"/>
      <c r="O7" s="21"/>
      <c r="P7" s="29"/>
      <c r="Q7" s="125"/>
      <c r="R7" s="125"/>
      <c r="S7" s="234" t="s">
        <v>19</v>
      </c>
      <c r="T7" s="235"/>
      <c r="U7" s="82">
        <f>COUNTIF(F3:F23,"PH")</f>
        <v>0</v>
      </c>
      <c r="V7" s="82">
        <f>COUNTIF(G3:G23,"PH")</f>
        <v>0</v>
      </c>
      <c r="W7" s="82">
        <f>COUNTIF(H3:H23,"PH")</f>
        <v>0</v>
      </c>
      <c r="X7" s="131">
        <f>COUNTIF(I3:I23,"PH")</f>
        <v>0</v>
      </c>
      <c r="Y7" s="82">
        <f>COUNTIF(J3:J23,"PH")</f>
        <v>0</v>
      </c>
      <c r="Z7" s="125"/>
      <c r="AA7" s="125"/>
      <c r="AB7" s="125"/>
      <c r="AC7" s="125"/>
      <c r="AD7" s="125"/>
      <c r="AE7" s="125"/>
      <c r="AF7" s="125"/>
    </row>
    <row r="8" spans="1:51" s="1" customFormat="1" x14ac:dyDescent="0.35">
      <c r="A8" s="54">
        <v>45297</v>
      </c>
      <c r="B8" s="49" t="s">
        <v>33</v>
      </c>
      <c r="C8" s="9" t="s">
        <v>23</v>
      </c>
      <c r="D8" s="168"/>
      <c r="E8" s="168"/>
      <c r="F8" s="28"/>
      <c r="G8" s="153"/>
      <c r="H8" s="30"/>
      <c r="I8" s="112"/>
      <c r="J8" s="143"/>
      <c r="K8" s="123"/>
      <c r="L8" s="38"/>
      <c r="M8" s="39"/>
      <c r="N8" s="84"/>
      <c r="O8" s="21"/>
      <c r="P8" s="29"/>
      <c r="Q8" s="125"/>
      <c r="R8" s="125"/>
      <c r="S8" s="234" t="s">
        <v>3</v>
      </c>
      <c r="T8" s="235"/>
      <c r="U8" s="82">
        <f>COUNTIF(F3:F23,"QCH")</f>
        <v>0</v>
      </c>
      <c r="V8" s="82">
        <f>COUNTIF(G3:G23,"QCH")</f>
        <v>0</v>
      </c>
      <c r="W8" s="82">
        <f>COUNTIF(H3:H23,"QCH")</f>
        <v>0</v>
      </c>
      <c r="X8" s="131">
        <f>COUNTIF(I3:I23,"QCH")</f>
        <v>0</v>
      </c>
      <c r="Y8" s="82">
        <f>COUNTIF(J3:J23,"QCH")</f>
        <v>0</v>
      </c>
      <c r="Z8" s="134"/>
      <c r="AA8" s="134"/>
      <c r="AB8" s="134"/>
      <c r="AC8" s="134"/>
      <c r="AD8" s="134"/>
      <c r="AE8" s="125"/>
      <c r="AF8" s="125"/>
    </row>
    <row r="9" spans="1:51" s="1" customFormat="1" x14ac:dyDescent="0.35">
      <c r="A9" s="55">
        <v>45298</v>
      </c>
      <c r="B9" s="51" t="s">
        <v>35</v>
      </c>
      <c r="C9" s="10" t="s">
        <v>23</v>
      </c>
      <c r="D9" s="169"/>
      <c r="E9" s="170"/>
      <c r="F9" s="32"/>
      <c r="G9" s="154"/>
      <c r="H9" s="34"/>
      <c r="I9" s="166"/>
      <c r="J9" s="162"/>
      <c r="K9" s="124"/>
      <c r="L9" s="40"/>
      <c r="M9" s="41"/>
      <c r="N9" s="85"/>
      <c r="O9" s="21"/>
      <c r="P9" s="33"/>
      <c r="Q9" s="125"/>
      <c r="R9" s="125"/>
      <c r="S9" s="234" t="s">
        <v>17</v>
      </c>
      <c r="T9" s="235"/>
      <c r="U9" s="82">
        <f>COUNTIF(F3:F23,"PH 1st")</f>
        <v>0</v>
      </c>
      <c r="V9" s="82">
        <f>COUNTIF(G3:G23,"PH 1st")</f>
        <v>0</v>
      </c>
      <c r="W9" s="82">
        <f>COUNTIF(H3:H23,"PH 1st")</f>
        <v>0</v>
      </c>
      <c r="X9" s="82">
        <f>COUNTIF(I3:I23,"PH 1st")</f>
        <v>0</v>
      </c>
      <c r="Y9" s="82">
        <f>COUNTIF(J3:J23,"PH 1st")</f>
        <v>0</v>
      </c>
      <c r="Z9" s="132"/>
      <c r="AA9" s="133" t="s">
        <v>36</v>
      </c>
      <c r="AB9" s="133" t="s">
        <v>20</v>
      </c>
      <c r="AC9" s="133" t="s">
        <v>37</v>
      </c>
      <c r="AD9" s="133" t="s">
        <v>38</v>
      </c>
      <c r="AE9" s="125"/>
      <c r="AF9" s="125"/>
    </row>
    <row r="10" spans="1:51" s="1" customFormat="1" x14ac:dyDescent="0.35">
      <c r="A10" s="175">
        <v>45299</v>
      </c>
      <c r="B10" s="45" t="s">
        <v>15</v>
      </c>
      <c r="C10" s="11" t="s">
        <v>23</v>
      </c>
      <c r="D10" s="23"/>
      <c r="E10" s="23"/>
      <c r="F10" s="24"/>
      <c r="G10" s="156"/>
      <c r="H10" s="26"/>
      <c r="I10" s="112"/>
      <c r="J10" s="143"/>
      <c r="K10" s="118"/>
      <c r="L10" s="36"/>
      <c r="M10" s="37"/>
      <c r="N10" s="83"/>
      <c r="O10" s="21"/>
      <c r="P10" s="25"/>
      <c r="Q10" s="125"/>
      <c r="R10" s="125"/>
      <c r="S10" s="236" t="s">
        <v>40</v>
      </c>
      <c r="T10" s="237"/>
      <c r="U10" s="100">
        <f>COUNTIFS(L3:L6,"Lister")+COUNTIFS(L10:L13,"Lister")+COUNTIFS(L17:L20,"Lister")</f>
        <v>0</v>
      </c>
      <c r="V10" s="100">
        <f>COUNTIFS(L7:L9,"Prager")+COUNTIFS(L14:L16,"Prager")+COUNTIFS(L21:L23,"Prager")</f>
        <v>0</v>
      </c>
      <c r="W10" s="100">
        <f>COUNTIFS(L7:L9,"Stanley")+COUNTIFS(L14:L16,"Stanley")+COUNTIFS(L21:L23,"Stanley")</f>
        <v>0</v>
      </c>
      <c r="X10" s="100">
        <f>COUNTIFS(L7:L9,"Farrell")+COUNTIFS(L14:L16,"Farrell")+COUNTIFS(L21:L23,"Farrell")</f>
        <v>0</v>
      </c>
      <c r="Y10" s="100">
        <f>COUNTIFS(L7:L9,"McSharry")+COUNTIFS(L14:L16,"McSharry")+COUNTIFS(L21:L23,"McSharry")</f>
        <v>0</v>
      </c>
      <c r="Z10" s="104"/>
      <c r="AA10" s="106">
        <f>COUNTIFS(L3:L6,"O'Donoghue")+COUNTIFS(L10:L13,"O'Donoghue")+COUNTIFS(L17:L20,"O'Donoghue")</f>
        <v>0</v>
      </c>
      <c r="AB10" s="106">
        <f>COUNTIFS(L3:L6,"Marment")+COUNTIFS(L10:L13,"Marment")+COUNTIFS(L17:L20,"Marment")</f>
        <v>0</v>
      </c>
      <c r="AC10" s="106">
        <f>COUNTIFS(L3:L6,"Nagaraj")+COUNTIFS(L10:L13,"Nagaraj")+COUNTIFS(L17:L20,"Nagaraj")</f>
        <v>0</v>
      </c>
      <c r="AD10" s="106">
        <f>COUNTIFS(L3:L6,"Garrett")+COUNTIFS(L10:L13,"Garrett")+COUNTIFS(L17:L20,"Garrett")</f>
        <v>0</v>
      </c>
      <c r="AE10" s="125"/>
      <c r="AF10" s="125"/>
      <c r="AY10" s="79"/>
    </row>
    <row r="11" spans="1:51" s="1" customFormat="1" x14ac:dyDescent="0.35">
      <c r="A11" s="54">
        <v>45300</v>
      </c>
      <c r="B11" s="46" t="s">
        <v>41</v>
      </c>
      <c r="C11" s="9" t="s">
        <v>23</v>
      </c>
      <c r="D11" s="27"/>
      <c r="E11" s="23"/>
      <c r="F11" s="28"/>
      <c r="G11" s="157"/>
      <c r="H11" s="30"/>
      <c r="I11" s="112"/>
      <c r="J11" s="143"/>
      <c r="K11" s="119"/>
      <c r="L11" s="38"/>
      <c r="M11" s="39"/>
      <c r="N11" s="84"/>
      <c r="O11" s="21"/>
      <c r="P11" s="29"/>
      <c r="Q11" s="125"/>
      <c r="R11" s="125"/>
      <c r="S11" s="236" t="s">
        <v>42</v>
      </c>
      <c r="T11" s="237"/>
      <c r="U11" s="100">
        <f>COUNTIFS(L7:L9,"Lister")+COUNTIFS(L14:L16,"Lister")+COUNTIFS(L21:L23,"Lister")</f>
        <v>0</v>
      </c>
      <c r="V11" s="100">
        <f>COUNTIFS(L7:L9,"Prager")+COUNTIFS(L14:L16,"Prager")+COUNTIFS(L21:L23,"Prager")</f>
        <v>0</v>
      </c>
      <c r="W11" s="100">
        <f>COUNTIFS(L7:L9,"Stanley")+COUNTIFS(L14:L16,"Stanley")+COUNTIFS(L21:L23,"Stanley")</f>
        <v>0</v>
      </c>
      <c r="X11" s="100">
        <f>COUNTIFS(L7:L9,"Farrell")+COUNTIFS(L14:L16,"Farrell")+COUNTIFS(L21:L23,"Farrell")</f>
        <v>0</v>
      </c>
      <c r="Y11" s="100">
        <f>COUNTIFS(L7:L9,"McSharry")+COUNTIFS(L14:L16,"McSharry")+COUNTIFS(L21:L23,"McSharry")</f>
        <v>0</v>
      </c>
      <c r="Z11" s="104"/>
      <c r="AA11" s="100">
        <f>COUNTIFS(L7:L9,"O'Donoghue")+COUNTIFS(L14:L16,"O'Donoghue")+COUNTIFS(L21:L23,"O'Donoghue")</f>
        <v>0</v>
      </c>
      <c r="AB11" s="100">
        <f>COUNTIFS(L7:L9,"Marment")+COUNTIFS(L14:L16,"Marment")+COUNTIFS(L21:L23,"Marment")</f>
        <v>0</v>
      </c>
      <c r="AC11" s="100">
        <f>COUNTIFS(L7:L9,"Nagaraj")+COUNTIFS(L14:L16,"Nagaraj")+COUNTIFS(L21:L23,"Nagaraj")</f>
        <v>0</v>
      </c>
      <c r="AD11" s="100">
        <f>COUNTIFS(L7:L9,"Garrett")+COUNTIFS(L14:L16,"Garrett")+COUNTIFS(L21:L23,"Garrett")</f>
        <v>0</v>
      </c>
      <c r="AE11" s="125"/>
      <c r="AF11" s="125"/>
      <c r="AY11" s="79"/>
    </row>
    <row r="12" spans="1:51" s="1" customFormat="1" x14ac:dyDescent="0.35">
      <c r="A12" s="54">
        <v>45301</v>
      </c>
      <c r="B12" s="46" t="s">
        <v>29</v>
      </c>
      <c r="C12" s="9" t="s">
        <v>23</v>
      </c>
      <c r="D12" s="27"/>
      <c r="E12" s="23"/>
      <c r="F12" s="28"/>
      <c r="G12" s="157"/>
      <c r="H12" s="30"/>
      <c r="I12" s="112"/>
      <c r="J12" s="143"/>
      <c r="K12" s="119"/>
      <c r="L12" s="38"/>
      <c r="M12" s="39"/>
      <c r="N12" s="84"/>
      <c r="O12" s="21"/>
      <c r="P12" s="29"/>
      <c r="Q12" s="125"/>
      <c r="R12" s="125"/>
      <c r="S12" s="238" t="s">
        <v>43</v>
      </c>
      <c r="T12" s="239"/>
      <c r="U12" s="101">
        <f>COUNTIFS(N3:N6,"Lister")+COUNTIFS(N10:N13,"Lister")+COUNTIFS(N17:N20,"Lister")</f>
        <v>0</v>
      </c>
      <c r="V12" s="101">
        <f>COUNTIFS(N3:N6,"Prager")+COUNTIFS(N10:N13,"Prager")+COUNTIFS(N17:N20,"Prager")</f>
        <v>0</v>
      </c>
      <c r="W12" s="101">
        <f>COUNTIFS(N3:N6,"Stanley")+COUNTIFS(N10:N13,"Stanley")+COUNTIFS(N17:N20,"Stanley")</f>
        <v>0</v>
      </c>
      <c r="X12" s="101">
        <f>COUNTIFS(N3:N6,"Farrell")+COUNTIFS(N10:N13,"Farrell")+COUNTIFS(N17:N20,"Farrell")</f>
        <v>0</v>
      </c>
      <c r="Y12" s="101">
        <f>COUNTIFS(N3:N6,"McSharry")+COUNTIFS(N10:N13,"McSharry")+COUNTIFS(N17:N20,"McSharry")</f>
        <v>0</v>
      </c>
      <c r="Z12" s="104"/>
      <c r="AA12" s="101"/>
      <c r="AB12" s="101"/>
      <c r="AC12" s="101"/>
      <c r="AD12" s="101"/>
      <c r="AE12" s="125"/>
      <c r="AF12" s="125"/>
      <c r="AY12" s="79"/>
    </row>
    <row r="13" spans="1:51" s="1" customFormat="1" x14ac:dyDescent="0.35">
      <c r="A13" s="54">
        <v>45302</v>
      </c>
      <c r="B13" s="46" t="s">
        <v>44</v>
      </c>
      <c r="C13" s="9" t="s">
        <v>23</v>
      </c>
      <c r="D13" s="27"/>
      <c r="E13" s="23"/>
      <c r="F13" s="28"/>
      <c r="G13" s="157"/>
      <c r="H13" s="30"/>
      <c r="I13" s="112"/>
      <c r="J13" s="143"/>
      <c r="K13" s="119"/>
      <c r="L13" s="38"/>
      <c r="M13" s="39"/>
      <c r="N13" s="84"/>
      <c r="O13" s="21"/>
      <c r="P13" s="29"/>
      <c r="Q13" s="125"/>
      <c r="R13" s="125"/>
      <c r="S13" s="238" t="s">
        <v>45</v>
      </c>
      <c r="T13" s="239"/>
      <c r="U13" s="101">
        <f>COUNTIFS(N7:N9,"Lister")+COUNTIFS(N14:N16,"Lister")+COUNTIFS(N21:N23,"Lister")</f>
        <v>0</v>
      </c>
      <c r="V13" s="101">
        <f>COUNTIFS(N7:N9,"Prager")+COUNTIFS(N14:N16,"Prager")+COUNTIFS(N21:N23,"Prager")</f>
        <v>0</v>
      </c>
      <c r="W13" s="101">
        <f>COUNTIFS(N7:N9,"Stanley")+COUNTIFS(N14:N16,"Stanley")+COUNTIFS(N21:N23,"Stanley")</f>
        <v>0</v>
      </c>
      <c r="X13" s="101">
        <f>COUNTIFS(N7:N9,"Farrell")+COUNTIFS(N14:N16,"Farrell")+COUNTIFS(N21:N23,"Farrell")</f>
        <v>0</v>
      </c>
      <c r="Y13" s="101">
        <f>COUNTIFS(N7:N9,"McSharry")+COUNTIFS(N14:N16,"McSharry")+COUNTIFS(N21:N23,"McSharry")</f>
        <v>0</v>
      </c>
      <c r="Z13" s="104"/>
      <c r="AA13" s="101"/>
      <c r="AB13" s="101"/>
      <c r="AC13" s="101"/>
      <c r="AD13" s="101"/>
      <c r="AE13" s="125"/>
      <c r="AF13" s="125"/>
      <c r="AY13" s="79"/>
    </row>
    <row r="14" spans="1:51" s="1" customFormat="1" x14ac:dyDescent="0.35">
      <c r="A14" s="54">
        <v>45303</v>
      </c>
      <c r="B14" s="46" t="s">
        <v>31</v>
      </c>
      <c r="C14" s="9" t="s">
        <v>23</v>
      </c>
      <c r="D14" s="27"/>
      <c r="E14" s="23"/>
      <c r="F14" s="28"/>
      <c r="G14" s="157"/>
      <c r="H14" s="30"/>
      <c r="I14" s="112"/>
      <c r="J14" s="143"/>
      <c r="K14" s="119"/>
      <c r="L14" s="38"/>
      <c r="M14" s="39"/>
      <c r="N14" s="84"/>
      <c r="O14" s="21"/>
      <c r="P14" s="29"/>
      <c r="Q14" s="125"/>
      <c r="R14" s="125"/>
      <c r="S14" s="240" t="s">
        <v>46</v>
      </c>
      <c r="T14" s="241"/>
      <c r="U14" s="102">
        <f>COUNTIFS(N7:N9,"Lister (day)")+COUNTIFS(N14:N16,"Lister (day)")+COUNTIFS(N21:N23,"Lister (day)")</f>
        <v>0</v>
      </c>
      <c r="V14" s="102">
        <f>COUNTIFS(N7:N9,"Prager (day)")+COUNTIFS(N14:N16,"Prager (day)")+COUNTIFS(N21:N23,"Prager (day)")</f>
        <v>0</v>
      </c>
      <c r="W14" s="102">
        <f>COUNTIFS(N7:N9,"Stanley (day)")+COUNTIFS(N14:N16,"Stanley (day)")+COUNTIFS(N21:N23,"Stanley (day)")</f>
        <v>0</v>
      </c>
      <c r="X14" s="102">
        <f>COUNTIFS(N7:N9,"Farrell (day)")+COUNTIFS(N14:N16,"Farrell (day)")+COUNTIFS(N21:N23,"Farrell (day)")</f>
        <v>0</v>
      </c>
      <c r="Y14" s="102">
        <f>COUNTIFS(N7:N9,"McSharry (day)")+COUNTIFS(N14:N16,"McSharry (day)")+COUNTIFS(N21:N23,"McSharry (day)")</f>
        <v>0</v>
      </c>
      <c r="Z14" s="104"/>
      <c r="AA14" s="102"/>
      <c r="AB14" s="102"/>
      <c r="AC14" s="102"/>
      <c r="AD14" s="102"/>
      <c r="AE14" s="125"/>
      <c r="AF14" s="125"/>
      <c r="AY14" s="79"/>
    </row>
    <row r="15" spans="1:51" s="1" customFormat="1" x14ac:dyDescent="0.35">
      <c r="A15" s="54">
        <v>45304</v>
      </c>
      <c r="B15" s="46" t="s">
        <v>33</v>
      </c>
      <c r="C15" s="9" t="s">
        <v>23</v>
      </c>
      <c r="D15" s="27"/>
      <c r="E15" s="23"/>
      <c r="F15" s="28"/>
      <c r="G15" s="157"/>
      <c r="H15" s="30"/>
      <c r="I15" s="112"/>
      <c r="J15" s="143"/>
      <c r="K15" s="119"/>
      <c r="L15" s="38"/>
      <c r="M15" s="39"/>
      <c r="N15" s="84"/>
      <c r="O15" s="21"/>
      <c r="P15" s="29"/>
      <c r="Q15" s="125"/>
      <c r="R15" s="125"/>
      <c r="S15" s="226" t="s">
        <v>47</v>
      </c>
      <c r="T15" s="227"/>
      <c r="U15" s="103">
        <f>SUM(U10:U11)</f>
        <v>0</v>
      </c>
      <c r="V15" s="103">
        <f>SUM(V10:V11)</f>
        <v>0</v>
      </c>
      <c r="W15" s="103">
        <f>SUM(W10:W11)</f>
        <v>0</v>
      </c>
      <c r="X15" s="103">
        <f>SUM(X10:X11)</f>
        <v>0</v>
      </c>
      <c r="Y15" s="103">
        <f>SUM(Y10:Y11)</f>
        <v>0</v>
      </c>
      <c r="Z15" s="105"/>
      <c r="AA15" s="103">
        <f>SUM(AA10:AA11)</f>
        <v>0</v>
      </c>
      <c r="AB15" s="103">
        <f>SUM(AB10:AB11)</f>
        <v>0</v>
      </c>
      <c r="AC15" s="103">
        <f>SUM(AC10:AC11)</f>
        <v>0</v>
      </c>
      <c r="AD15" s="103">
        <f>SUM(AD10:AD11)</f>
        <v>0</v>
      </c>
      <c r="AE15" s="125"/>
      <c r="AF15" s="125"/>
      <c r="AY15" s="79"/>
    </row>
    <row r="16" spans="1:51" s="1" customFormat="1" x14ac:dyDescent="0.35">
      <c r="A16" s="55">
        <v>45305</v>
      </c>
      <c r="B16" s="47" t="s">
        <v>35</v>
      </c>
      <c r="C16" s="10" t="s">
        <v>23</v>
      </c>
      <c r="D16" s="31"/>
      <c r="E16" s="155"/>
      <c r="F16" s="32"/>
      <c r="G16" s="158"/>
      <c r="H16" s="34"/>
      <c r="I16" s="166"/>
      <c r="J16" s="162"/>
      <c r="K16" s="120"/>
      <c r="L16" s="40"/>
      <c r="M16" s="41"/>
      <c r="N16" s="85"/>
      <c r="O16" s="21"/>
      <c r="P16" s="33"/>
      <c r="Q16" s="125"/>
      <c r="R16" s="125"/>
      <c r="S16" s="222" t="s">
        <v>48</v>
      </c>
      <c r="T16" s="223"/>
      <c r="U16" s="128">
        <f>SUM(U12:U14)</f>
        <v>0</v>
      </c>
      <c r="V16" s="128">
        <f>SUM(V12:V14)</f>
        <v>0</v>
      </c>
      <c r="W16" s="128">
        <f>SUM(W12:W14)</f>
        <v>0</v>
      </c>
      <c r="X16" s="128">
        <f>SUM(X12:X14)</f>
        <v>0</v>
      </c>
      <c r="Y16" s="128">
        <f>SUM(Y12:Y14)</f>
        <v>0</v>
      </c>
      <c r="Z16" s="129"/>
      <c r="AA16" s="128">
        <f>SUM(AA12:AA14)</f>
        <v>0</v>
      </c>
      <c r="AB16" s="128">
        <f>SUM(AB12:AB14)</f>
        <v>0</v>
      </c>
      <c r="AC16" s="128">
        <f>SUM(AC12:AC14)</f>
        <v>0</v>
      </c>
      <c r="AD16" s="128">
        <f>SUM(AD12:AD14)</f>
        <v>0</v>
      </c>
      <c r="AE16" s="125"/>
      <c r="AF16" s="125"/>
      <c r="AY16" s="79"/>
    </row>
    <row r="17" spans="1:32" s="1" customFormat="1" x14ac:dyDescent="0.35">
      <c r="A17" s="53">
        <v>45306</v>
      </c>
      <c r="B17" s="45" t="s">
        <v>15</v>
      </c>
      <c r="C17" s="11" t="s">
        <v>23</v>
      </c>
      <c r="D17" s="167"/>
      <c r="E17" s="167"/>
      <c r="F17" s="24"/>
      <c r="G17" s="152"/>
      <c r="H17" s="26"/>
      <c r="I17" s="159"/>
      <c r="J17" s="163"/>
      <c r="K17" s="118"/>
      <c r="L17" s="36"/>
      <c r="M17" s="37"/>
      <c r="N17" s="83"/>
      <c r="O17" s="21"/>
      <c r="P17" s="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</row>
    <row r="18" spans="1:32" s="1" customFormat="1" x14ac:dyDescent="0.35">
      <c r="A18" s="54">
        <v>45307</v>
      </c>
      <c r="B18" s="46" t="s">
        <v>41</v>
      </c>
      <c r="C18" s="9" t="s">
        <v>23</v>
      </c>
      <c r="D18" s="167"/>
      <c r="E18" s="157"/>
      <c r="F18" s="28"/>
      <c r="G18" s="153"/>
      <c r="H18" s="30"/>
      <c r="I18" s="160"/>
      <c r="J18" s="164"/>
      <c r="K18" s="119"/>
      <c r="L18" s="38"/>
      <c r="M18" s="39"/>
      <c r="N18" s="84"/>
      <c r="O18" s="21"/>
      <c r="P18" s="29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</row>
    <row r="19" spans="1:32" s="1" customFormat="1" x14ac:dyDescent="0.35">
      <c r="A19" s="54">
        <v>45308</v>
      </c>
      <c r="B19" s="46" t="s">
        <v>29</v>
      </c>
      <c r="C19" s="9" t="s">
        <v>23</v>
      </c>
      <c r="D19" s="168"/>
      <c r="E19" s="157"/>
      <c r="F19" s="28"/>
      <c r="G19" s="153"/>
      <c r="H19" s="30"/>
      <c r="I19" s="160"/>
      <c r="J19" s="164"/>
      <c r="K19" s="119"/>
      <c r="L19" s="38"/>
      <c r="M19" s="39"/>
      <c r="N19" s="84"/>
      <c r="O19" s="21"/>
      <c r="P19" s="29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</row>
    <row r="20" spans="1:32" s="1" customFormat="1" x14ac:dyDescent="0.35">
      <c r="A20" s="54">
        <v>45309</v>
      </c>
      <c r="B20" s="46" t="s">
        <v>44</v>
      </c>
      <c r="C20" s="9" t="s">
        <v>23</v>
      </c>
      <c r="D20" s="168"/>
      <c r="E20" s="157"/>
      <c r="F20" s="28"/>
      <c r="G20" s="153"/>
      <c r="H20" s="30"/>
      <c r="I20" s="160"/>
      <c r="J20" s="164"/>
      <c r="K20" s="119"/>
      <c r="L20" s="38"/>
      <c r="M20" s="39"/>
      <c r="N20" s="84"/>
      <c r="O20" s="21"/>
      <c r="P20" s="29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</row>
    <row r="21" spans="1:32" s="1" customFormat="1" x14ac:dyDescent="0.35">
      <c r="A21" s="54">
        <v>45310</v>
      </c>
      <c r="B21" s="46" t="s">
        <v>31</v>
      </c>
      <c r="C21" s="9" t="s">
        <v>23</v>
      </c>
      <c r="D21" s="168"/>
      <c r="E21" s="157"/>
      <c r="F21" s="28"/>
      <c r="G21" s="153"/>
      <c r="H21" s="30"/>
      <c r="I21" s="160"/>
      <c r="J21" s="164"/>
      <c r="K21" s="119"/>
      <c r="L21" s="38"/>
      <c r="M21" s="39"/>
      <c r="N21" s="84"/>
      <c r="O21" s="21"/>
      <c r="P21" s="29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</row>
    <row r="22" spans="1:32" s="1" customFormat="1" x14ac:dyDescent="0.35">
      <c r="A22" s="54">
        <v>45311</v>
      </c>
      <c r="B22" s="46" t="s">
        <v>33</v>
      </c>
      <c r="C22" s="9" t="s">
        <v>23</v>
      </c>
      <c r="D22" s="168"/>
      <c r="E22" s="157"/>
      <c r="F22" s="28"/>
      <c r="G22" s="153"/>
      <c r="H22" s="30"/>
      <c r="I22" s="160"/>
      <c r="J22" s="164"/>
      <c r="K22" s="119"/>
      <c r="L22" s="38"/>
      <c r="M22" s="39"/>
      <c r="N22" s="84"/>
      <c r="O22" s="21"/>
      <c r="P22" s="29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</row>
    <row r="23" spans="1:32" s="1" customFormat="1" x14ac:dyDescent="0.35">
      <c r="A23" s="55">
        <v>45312</v>
      </c>
      <c r="B23" s="47" t="s">
        <v>35</v>
      </c>
      <c r="C23" s="10" t="s">
        <v>23</v>
      </c>
      <c r="D23" s="169"/>
      <c r="E23" s="171"/>
      <c r="F23" s="32"/>
      <c r="G23" s="154"/>
      <c r="H23" s="34"/>
      <c r="I23" s="161"/>
      <c r="J23" s="165"/>
      <c r="K23" s="120"/>
      <c r="L23" s="40"/>
      <c r="M23" s="41"/>
      <c r="N23" s="85"/>
      <c r="O23" s="21"/>
      <c r="P23" s="33"/>
      <c r="Q23" s="125"/>
      <c r="R23" s="125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5"/>
      <c r="AF23" s="125"/>
    </row>
    <row r="24" spans="1:32" s="1" customFormat="1" x14ac:dyDescent="0.35">
      <c r="A24" s="175">
        <v>45313</v>
      </c>
      <c r="B24" s="48" t="s">
        <v>15</v>
      </c>
      <c r="C24" s="8"/>
      <c r="D24" s="167"/>
      <c r="E24" s="156"/>
      <c r="F24" s="24"/>
      <c r="G24" s="152"/>
      <c r="H24" s="26"/>
      <c r="I24" s="159"/>
      <c r="J24" s="163"/>
      <c r="K24" s="122"/>
      <c r="L24" s="36"/>
      <c r="M24" s="37"/>
      <c r="N24" s="83"/>
      <c r="O24" s="21"/>
      <c r="P24" s="25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 spans="1:32" s="1" customFormat="1" x14ac:dyDescent="0.35">
      <c r="A25" s="54">
        <v>45314</v>
      </c>
      <c r="B25" s="49" t="s">
        <v>41</v>
      </c>
      <c r="C25" s="6"/>
      <c r="D25" s="168"/>
      <c r="E25" s="167"/>
      <c r="F25" s="28"/>
      <c r="G25" s="153"/>
      <c r="H25" s="30"/>
      <c r="I25" s="160"/>
      <c r="J25" s="164"/>
      <c r="K25" s="123"/>
      <c r="L25" s="38"/>
      <c r="M25" s="39"/>
      <c r="N25" s="84"/>
      <c r="O25" s="21"/>
      <c r="P25" s="29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</row>
    <row r="26" spans="1:32" s="1" customFormat="1" x14ac:dyDescent="0.35">
      <c r="A26" s="54">
        <v>45315</v>
      </c>
      <c r="B26" s="49" t="s">
        <v>29</v>
      </c>
      <c r="C26" s="12"/>
      <c r="D26" s="167"/>
      <c r="E26" s="168"/>
      <c r="F26" s="28"/>
      <c r="G26" s="153"/>
      <c r="H26" s="30"/>
      <c r="I26" s="160"/>
      <c r="J26" s="164"/>
      <c r="K26" s="123"/>
      <c r="L26" s="38"/>
      <c r="M26" s="39"/>
      <c r="N26" s="84"/>
      <c r="O26" s="21"/>
      <c r="P26" s="29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</row>
    <row r="27" spans="1:32" s="1" customFormat="1" x14ac:dyDescent="0.35">
      <c r="A27" s="54">
        <v>45316</v>
      </c>
      <c r="B27" s="50" t="s">
        <v>44</v>
      </c>
      <c r="C27" s="13" t="s">
        <v>16</v>
      </c>
      <c r="D27" s="167"/>
      <c r="E27" s="168"/>
      <c r="F27" s="28"/>
      <c r="G27" s="153"/>
      <c r="H27" s="30"/>
      <c r="I27" s="160"/>
      <c r="J27" s="164"/>
      <c r="K27" s="123"/>
      <c r="L27" s="38"/>
      <c r="M27" s="39"/>
      <c r="N27" s="84"/>
      <c r="O27" s="21"/>
      <c r="P27" s="29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</row>
    <row r="28" spans="1:32" s="1" customFormat="1" x14ac:dyDescent="0.35">
      <c r="A28" s="54">
        <v>45317</v>
      </c>
      <c r="B28" s="49" t="s">
        <v>31</v>
      </c>
      <c r="C28" s="8"/>
      <c r="D28" s="168"/>
      <c r="E28" s="168"/>
      <c r="F28" s="28"/>
      <c r="G28" s="153"/>
      <c r="H28" s="30"/>
      <c r="I28" s="160"/>
      <c r="J28" s="164"/>
      <c r="K28" s="123"/>
      <c r="L28" s="38"/>
      <c r="M28" s="39"/>
      <c r="N28" s="84"/>
      <c r="O28" s="21"/>
      <c r="P28" s="29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</row>
    <row r="29" spans="1:32" s="1" customFormat="1" x14ac:dyDescent="0.35">
      <c r="A29" s="54">
        <v>45318</v>
      </c>
      <c r="B29" s="49" t="s">
        <v>33</v>
      </c>
      <c r="C29" s="6"/>
      <c r="D29" s="168"/>
      <c r="E29" s="168"/>
      <c r="F29" s="28"/>
      <c r="G29" s="153"/>
      <c r="H29" s="30"/>
      <c r="I29" s="160"/>
      <c r="J29" s="164"/>
      <c r="K29" s="123"/>
      <c r="L29" s="38"/>
      <c r="M29" s="39"/>
      <c r="N29" s="84"/>
      <c r="O29" s="21"/>
      <c r="P29" s="29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</row>
    <row r="30" spans="1:32" s="1" customFormat="1" x14ac:dyDescent="0.35">
      <c r="A30" s="55">
        <v>45319</v>
      </c>
      <c r="B30" s="51" t="s">
        <v>35</v>
      </c>
      <c r="C30" s="7"/>
      <c r="D30" s="169"/>
      <c r="E30" s="170"/>
      <c r="F30" s="32"/>
      <c r="G30" s="154"/>
      <c r="H30" s="34"/>
      <c r="I30" s="161"/>
      <c r="J30" s="165"/>
      <c r="K30" s="124"/>
      <c r="L30" s="40"/>
      <c r="M30" s="41"/>
      <c r="N30" s="85"/>
      <c r="O30" s="21"/>
      <c r="P30" s="33"/>
      <c r="Q30" s="136"/>
      <c r="R30" s="136"/>
      <c r="S30" s="137"/>
      <c r="T30" s="137"/>
      <c r="U30" s="137"/>
      <c r="V30" s="137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</row>
    <row r="31" spans="1:32" s="1" customFormat="1" x14ac:dyDescent="0.35">
      <c r="A31" s="53">
        <v>45320</v>
      </c>
      <c r="B31" s="48" t="s">
        <v>15</v>
      </c>
      <c r="C31" s="8"/>
      <c r="D31" s="167"/>
      <c r="E31" s="167"/>
      <c r="F31" s="24"/>
      <c r="G31" s="152"/>
      <c r="H31" s="26"/>
      <c r="I31" s="112"/>
      <c r="J31" s="143"/>
      <c r="K31" s="122"/>
      <c r="L31" s="36"/>
      <c r="M31" s="37"/>
      <c r="N31" s="83"/>
      <c r="O31" s="21"/>
      <c r="P31" s="25"/>
      <c r="Q31" s="136"/>
      <c r="R31" s="136"/>
      <c r="S31" s="242" t="s">
        <v>52</v>
      </c>
      <c r="T31" s="243"/>
      <c r="U31" s="243"/>
      <c r="V31" s="244"/>
      <c r="W31" s="137"/>
      <c r="X31" s="137"/>
      <c r="Y31" s="137"/>
      <c r="Z31" s="136"/>
      <c r="AA31" s="136"/>
      <c r="AB31" s="136"/>
      <c r="AC31" s="136"/>
      <c r="AD31" s="136"/>
      <c r="AE31" s="136"/>
      <c r="AF31" s="136"/>
    </row>
    <row r="32" spans="1:32" s="1" customFormat="1" x14ac:dyDescent="0.35">
      <c r="A32" s="54">
        <v>45321</v>
      </c>
      <c r="B32" s="49" t="s">
        <v>41</v>
      </c>
      <c r="C32" s="6"/>
      <c r="D32" s="167"/>
      <c r="E32" s="168"/>
      <c r="F32" s="28"/>
      <c r="G32" s="153"/>
      <c r="H32" s="30"/>
      <c r="I32" s="111"/>
      <c r="J32" s="143"/>
      <c r="K32" s="123"/>
      <c r="L32" s="38"/>
      <c r="M32" s="39"/>
      <c r="N32" s="84"/>
      <c r="O32" s="21"/>
      <c r="P32" s="29"/>
      <c r="Q32" s="136"/>
      <c r="R32" s="136"/>
      <c r="S32" s="245" t="s">
        <v>27</v>
      </c>
      <c r="T32" s="246"/>
      <c r="U32" s="78" t="s">
        <v>5</v>
      </c>
      <c r="V32" s="78" t="s">
        <v>6</v>
      </c>
      <c r="W32" s="133" t="s">
        <v>7</v>
      </c>
      <c r="X32" s="135" t="s">
        <v>28</v>
      </c>
      <c r="Y32" s="133" t="s">
        <v>28</v>
      </c>
      <c r="Z32" s="136"/>
      <c r="AA32" s="136"/>
      <c r="AB32" s="136"/>
      <c r="AC32" s="136"/>
      <c r="AD32" s="136"/>
      <c r="AE32" s="136"/>
      <c r="AF32" s="136"/>
    </row>
    <row r="33" spans="1:32" s="1" customFormat="1" x14ac:dyDescent="0.35">
      <c r="A33" s="54">
        <v>45322</v>
      </c>
      <c r="B33" s="49" t="s">
        <v>29</v>
      </c>
      <c r="C33" s="6"/>
      <c r="D33" s="168"/>
      <c r="E33" s="168"/>
      <c r="F33" s="28"/>
      <c r="G33" s="153"/>
      <c r="H33" s="30"/>
      <c r="I33" s="111"/>
      <c r="J33" s="143"/>
      <c r="K33" s="123"/>
      <c r="L33" s="38"/>
      <c r="M33" s="39"/>
      <c r="N33" s="84"/>
      <c r="O33" s="21"/>
      <c r="P33" s="29"/>
      <c r="Q33" s="136"/>
      <c r="R33" s="136"/>
      <c r="S33" s="247" t="s">
        <v>12</v>
      </c>
      <c r="T33" s="248"/>
      <c r="U33" s="81">
        <f>COUNTIF(F24:F51,"Support")</f>
        <v>0</v>
      </c>
      <c r="V33" s="81">
        <f>COUNTIF(G24:G51,"Support")</f>
        <v>0</v>
      </c>
      <c r="W33" s="81">
        <f>COUNTIF(H24:H51,"Support")</f>
        <v>0</v>
      </c>
      <c r="X33" s="81">
        <f>COUNTIF(I24:I51,"Support")</f>
        <v>0</v>
      </c>
      <c r="Y33" s="81">
        <f>COUNTIF(J24:J51,"Support")</f>
        <v>0</v>
      </c>
      <c r="Z33" s="136"/>
      <c r="AA33" s="136"/>
      <c r="AB33" s="136"/>
      <c r="AC33" s="136"/>
      <c r="AD33" s="136"/>
      <c r="AE33" s="136"/>
      <c r="AF33" s="136"/>
    </row>
    <row r="34" spans="1:32" s="1" customFormat="1" x14ac:dyDescent="0.35">
      <c r="A34" s="54">
        <v>45323</v>
      </c>
      <c r="B34" s="49" t="s">
        <v>44</v>
      </c>
      <c r="C34" s="6"/>
      <c r="D34" s="168"/>
      <c r="E34" s="168"/>
      <c r="F34" s="28"/>
      <c r="G34" s="153"/>
      <c r="H34" s="30"/>
      <c r="I34" s="111"/>
      <c r="J34" s="143"/>
      <c r="K34" s="123"/>
      <c r="L34" s="38"/>
      <c r="M34" s="39"/>
      <c r="N34" s="84"/>
      <c r="O34" s="21"/>
      <c r="P34" s="29"/>
      <c r="Q34" s="136"/>
      <c r="R34" s="136"/>
      <c r="S34" s="234" t="s">
        <v>25</v>
      </c>
      <c r="T34" s="235"/>
      <c r="U34" s="82">
        <f>COUNTIF(F24:F51,"CST")</f>
        <v>0</v>
      </c>
      <c r="V34" s="82">
        <f>COUNTIF(G24:G51,"CST")</f>
        <v>0</v>
      </c>
      <c r="W34" s="82">
        <f>COUNTIF(H24:H51,"CST")</f>
        <v>0</v>
      </c>
      <c r="X34" s="82">
        <f>COUNTIF(I24:J51,"CST")</f>
        <v>0</v>
      </c>
      <c r="Y34" s="82">
        <f>COUNTIF(J24:K51,"CST")</f>
        <v>0</v>
      </c>
      <c r="Z34" s="136"/>
      <c r="AA34" s="136"/>
      <c r="AB34" s="136"/>
      <c r="AC34" s="136"/>
      <c r="AD34" s="136"/>
      <c r="AE34" s="136"/>
      <c r="AF34" s="136"/>
    </row>
    <row r="35" spans="1:32" s="1" customFormat="1" x14ac:dyDescent="0.35">
      <c r="A35" s="54">
        <v>45324</v>
      </c>
      <c r="B35" s="49" t="s">
        <v>31</v>
      </c>
      <c r="C35" s="6"/>
      <c r="D35" s="168"/>
      <c r="E35" s="168"/>
      <c r="F35" s="28"/>
      <c r="G35" s="153"/>
      <c r="H35" s="30"/>
      <c r="I35" s="111"/>
      <c r="J35" s="143"/>
      <c r="K35" s="123"/>
      <c r="L35" s="38"/>
      <c r="M35" s="39"/>
      <c r="N35" s="84"/>
      <c r="O35" s="21"/>
      <c r="P35" s="29"/>
      <c r="Q35" s="136"/>
      <c r="R35" s="136"/>
      <c r="S35" s="234" t="s">
        <v>19</v>
      </c>
      <c r="T35" s="235"/>
      <c r="U35" s="82">
        <f>COUNTIF(F24:F51,"PH")</f>
        <v>0</v>
      </c>
      <c r="V35" s="82">
        <f>COUNTIF(G24:G51,"PH")</f>
        <v>0</v>
      </c>
      <c r="W35" s="82">
        <f>COUNTIF(H24:H51,"PH")</f>
        <v>0</v>
      </c>
      <c r="X35" s="82">
        <f>COUNTIF(I24:I51,"PH")</f>
        <v>0</v>
      </c>
      <c r="Y35" s="82">
        <f>COUNTIF(J24:J51,"PH")</f>
        <v>0</v>
      </c>
      <c r="Z35" s="136"/>
      <c r="AA35" s="136"/>
      <c r="AB35" s="136"/>
      <c r="AC35" s="136"/>
      <c r="AD35" s="136"/>
      <c r="AE35" s="136"/>
      <c r="AF35" s="136"/>
    </row>
    <row r="36" spans="1:32" s="1" customFormat="1" x14ac:dyDescent="0.35">
      <c r="A36" s="54">
        <v>45325</v>
      </c>
      <c r="B36" s="49" t="s">
        <v>33</v>
      </c>
      <c r="C36" s="6"/>
      <c r="D36" s="168"/>
      <c r="E36" s="168"/>
      <c r="F36" s="28"/>
      <c r="G36" s="153"/>
      <c r="H36" s="30"/>
      <c r="I36" s="111"/>
      <c r="J36" s="143"/>
      <c r="K36" s="123"/>
      <c r="L36" s="38"/>
      <c r="M36" s="39"/>
      <c r="N36" s="84"/>
      <c r="O36" s="21"/>
      <c r="P36" s="29"/>
      <c r="Q36" s="136"/>
      <c r="R36" s="136"/>
      <c r="S36" s="234" t="s">
        <v>3</v>
      </c>
      <c r="T36" s="235"/>
      <c r="U36" s="82">
        <f>COUNTIF(F24:F51,"QCH")</f>
        <v>0</v>
      </c>
      <c r="V36" s="82">
        <f>COUNTIF(G24:G51,"QCH")</f>
        <v>0</v>
      </c>
      <c r="W36" s="82">
        <f>COUNTIF(H24:H51,"QCH")</f>
        <v>0</v>
      </c>
      <c r="X36" s="82">
        <f>COUNTIF(I24:I51,"QCH")</f>
        <v>0</v>
      </c>
      <c r="Y36" s="82">
        <f>COUNTIF(J24:J51,"QCH")</f>
        <v>0</v>
      </c>
      <c r="Z36" s="137"/>
      <c r="AA36" s="137"/>
      <c r="AB36" s="137"/>
      <c r="AC36" s="137"/>
      <c r="AD36" s="137"/>
      <c r="AE36" s="136"/>
      <c r="AF36" s="136"/>
    </row>
    <row r="37" spans="1:32" s="1" customFormat="1" x14ac:dyDescent="0.35">
      <c r="A37" s="55">
        <v>45326</v>
      </c>
      <c r="B37" s="51" t="s">
        <v>35</v>
      </c>
      <c r="C37" s="7"/>
      <c r="D37" s="169"/>
      <c r="E37" s="169"/>
      <c r="F37" s="32"/>
      <c r="G37" s="154"/>
      <c r="H37" s="34"/>
      <c r="I37" s="113"/>
      <c r="J37" s="162"/>
      <c r="K37" s="124"/>
      <c r="L37" s="40"/>
      <c r="M37" s="41"/>
      <c r="N37" s="85"/>
      <c r="O37" s="21"/>
      <c r="P37" s="33"/>
      <c r="Q37" s="136"/>
      <c r="R37" s="136"/>
      <c r="S37" s="234" t="s">
        <v>17</v>
      </c>
      <c r="T37" s="235"/>
      <c r="U37" s="82">
        <f>COUNTIF(F24:F51,"PH 1st")</f>
        <v>0</v>
      </c>
      <c r="V37" s="82">
        <f>COUNTIF(G24:G51,"PH 1st")</f>
        <v>0</v>
      </c>
      <c r="W37" s="82">
        <f>COUNTIF(H24:H51,"PH 1st")</f>
        <v>0</v>
      </c>
      <c r="X37" s="82">
        <f>COUNTIF(I24:I51,"PH 1st")</f>
        <v>0</v>
      </c>
      <c r="Y37" s="82">
        <f>COUNTIF(J24:J51,"PH 1st")</f>
        <v>0</v>
      </c>
      <c r="Z37" s="132"/>
      <c r="AA37" s="133" t="s">
        <v>36</v>
      </c>
      <c r="AB37" s="133" t="s">
        <v>20</v>
      </c>
      <c r="AC37" s="133" t="s">
        <v>37</v>
      </c>
      <c r="AD37" s="133" t="s">
        <v>38</v>
      </c>
      <c r="AE37" s="136"/>
      <c r="AF37" s="136"/>
    </row>
    <row r="38" spans="1:32" s="1" customFormat="1" x14ac:dyDescent="0.35">
      <c r="A38" s="175">
        <v>45327</v>
      </c>
      <c r="B38" s="45" t="s">
        <v>15</v>
      </c>
      <c r="C38" s="8"/>
      <c r="D38" s="23"/>
      <c r="E38" s="23"/>
      <c r="F38" s="24"/>
      <c r="G38" s="156"/>
      <c r="H38" s="26"/>
      <c r="I38" s="112"/>
      <c r="J38" s="143"/>
      <c r="K38" s="118"/>
      <c r="L38" s="36"/>
      <c r="M38" s="37"/>
      <c r="N38" s="83"/>
      <c r="O38" s="21"/>
      <c r="P38" s="25"/>
      <c r="Q38" s="136"/>
      <c r="R38" s="136"/>
      <c r="S38" s="236" t="s">
        <v>40</v>
      </c>
      <c r="T38" s="237"/>
      <c r="U38" s="100">
        <f>COUNTIFS(L24:L27,"Lister")+COUNTIFS(L31:L34,"Lister")+COUNTIFS(L38:L41,"Lister")+COUNTIFS(L45:L48,"Lister")</f>
        <v>0</v>
      </c>
      <c r="V38" s="100">
        <f>+COUNTIFS(L24:L27,"Prager")+COUNTIFS(L31:L34,"Prager")+COUNTIFS(L38:L41,"Prager")+COUNTIFS(L45:L48,"Prager")</f>
        <v>0</v>
      </c>
      <c r="W38" s="100">
        <f>COUNTIFS(L24:L27,"Stanley")+COUNTIFS(L31:L34,"Stanley")+COUNTIFS(L38:L41,"Stanley")+COUNTIFS(L45:L48,"Stanley")</f>
        <v>0</v>
      </c>
      <c r="X38" s="100">
        <f>COUNTIFS(L24:L27,"Farrell")+COUNTIFS(L31:L34,"Farrell")+COUNTIFS(L38:L41,"Farrell")+COUNTIFS(L45:L48,"Farrell")</f>
        <v>0</v>
      </c>
      <c r="Y38" s="100">
        <f>COUNTIFS(L24:L27,"McSharry")+COUNTIFS(L31:L34,"McSHarry")+COUNTIFS(L38:L41,"McSharry")+COUNTIFS(L45:L48,"McSharry")</f>
        <v>0</v>
      </c>
      <c r="Z38" s="104"/>
      <c r="AA38" s="106">
        <f>COUNTIFS(L24:L27,"O'Donoghue")+COUNTIFS(L31:L34,"O'Donoghue")+COUNTIFS(L38:L41,"O'Donoghue")+COUNTIFS(L45:L48,"O'Donoghue")</f>
        <v>0</v>
      </c>
      <c r="AB38" s="106">
        <f>COUNTIFS(L24:L27,"Marment")+COUNTIFS(L31:L34,"Marment")+COUNTIFS(L38:L41,"Marment")+COUNTIFS(L45:L48,"Marment")</f>
        <v>0</v>
      </c>
      <c r="AC38" s="106">
        <f>COUNTIFS(L24:L27,"Nagaraj")+COUNTIFS(L31:L34,"Nagaraj")+COUNTIFS(L38:L41,"Nagaraj")+COUNTIFS(L45:L48,"Nagaraj")</f>
        <v>0</v>
      </c>
      <c r="AD38" s="106">
        <f>COUNTIFS(L24:L27,"Garrett")+COUNTIFS(L31:L34,"Garrett")+COUNTIFS(L38:L41,"Garrett")+COUNTIFS(L45:L48,"Garrett")</f>
        <v>0</v>
      </c>
      <c r="AE38" s="136"/>
      <c r="AF38" s="136"/>
    </row>
    <row r="39" spans="1:32" s="1" customFormat="1" x14ac:dyDescent="0.35">
      <c r="A39" s="54">
        <v>45328</v>
      </c>
      <c r="B39" s="46" t="s">
        <v>41</v>
      </c>
      <c r="C39" s="6"/>
      <c r="D39" s="27"/>
      <c r="E39" s="23"/>
      <c r="F39" s="28"/>
      <c r="G39" s="157"/>
      <c r="H39" s="30"/>
      <c r="I39" s="111"/>
      <c r="J39" s="143"/>
      <c r="K39" s="119"/>
      <c r="L39" s="38"/>
      <c r="M39" s="39"/>
      <c r="N39" s="84"/>
      <c r="O39" s="21"/>
      <c r="P39" s="29"/>
      <c r="Q39" s="136"/>
      <c r="R39" s="136"/>
      <c r="S39" s="236" t="s">
        <v>42</v>
      </c>
      <c r="T39" s="237"/>
      <c r="U39" s="100">
        <f>COUNTIFS(L28:L30,"Lister")+COUNTIFS(L35:L37,"Lister")+COUNTIFS(L42:L44,"Lister")+COUNTIFS(L49:L51,"Lister")</f>
        <v>0</v>
      </c>
      <c r="V39" s="100">
        <f>+COUNTIFS(L35:L37,"Prager")+COUNTIFS(L28:L30,"Prager")+COUNTIFS(L42:L44,"Prager")+COUNTIFS(L49:L51,"Prager")</f>
        <v>0</v>
      </c>
      <c r="W39" s="100">
        <f>COUNTIFS(L28:L30,"Stanley")+COUNTIFS(L35:L37,"Stanley")+COUNTIFS(L42:L44,"Stanley")+COUNTIFS(L49:L51,"Stanley")</f>
        <v>0</v>
      </c>
      <c r="X39" s="100">
        <f>COUNTIFS(L28:L30,"Farrell")+COUNTIFS(L35:L37,"Farrell")+COUNTIFS(L42:L44,"Farrell")+COUNTIFS(L49:L51,"Farrell")</f>
        <v>0</v>
      </c>
      <c r="Y39" s="100">
        <f>COUNTIFS(L28:L30,"McSharry")+COUNTIFS(L35:L37,"McSharry")+COUNTIFS(L42:L44,"McSharry")+COUNTIFS(L49:L51,"McSharry")</f>
        <v>0</v>
      </c>
      <c r="Z39" s="104"/>
      <c r="AA39" s="100">
        <f>COUNTIFS(L28:L30,"O'Donoghue")+COUNTIFS(L35:L37,"O'Donoghue")+COUNTIFS(L42:L44,"O'Donoghue")+COUNTIFS(L49:L51,"O'Donoghue")</f>
        <v>0</v>
      </c>
      <c r="AB39" s="100">
        <f>COUNTIFS(L28:L30,"Marment")+COUNTIFS(L35:L37,"Marment")+COUNTIFS(L42:L44,"Marment")+COUNTIFS(L49:L51,"Marment")</f>
        <v>0</v>
      </c>
      <c r="AC39" s="100">
        <f>COUNTIFS(L28:L30,"Nagaraj")+COUNTIFS(L35:L37,"Nagaraj")+COUNTIFS(L42:L44,"Nagaraj")+COUNTIFS(L49:L51,"Nagaraj")</f>
        <v>0</v>
      </c>
      <c r="AD39" s="100">
        <f>COUNTIFS(L28:L30,"Garrett")+COUNTIFS(L35:L37,"Garrett")+COUNTIFS(L42:L44,"Garrett")+COUNTIFS(L49:L51,"Garrett")</f>
        <v>0</v>
      </c>
      <c r="AE39" s="136"/>
      <c r="AF39" s="136"/>
    </row>
    <row r="40" spans="1:32" s="1" customFormat="1" x14ac:dyDescent="0.35">
      <c r="A40" s="54">
        <v>45329</v>
      </c>
      <c r="B40" s="46" t="s">
        <v>29</v>
      </c>
      <c r="C40" s="6"/>
      <c r="D40" s="27"/>
      <c r="E40" s="23"/>
      <c r="F40" s="28"/>
      <c r="G40" s="157"/>
      <c r="H40" s="30"/>
      <c r="I40" s="111"/>
      <c r="J40" s="143"/>
      <c r="K40" s="119"/>
      <c r="L40" s="38"/>
      <c r="M40" s="39"/>
      <c r="N40" s="84"/>
      <c r="O40" s="21"/>
      <c r="P40" s="29"/>
      <c r="Q40" s="136"/>
      <c r="R40" s="136"/>
      <c r="S40" s="238" t="s">
        <v>43</v>
      </c>
      <c r="T40" s="239"/>
      <c r="U40" s="101">
        <f>COUNTIFS(N24:N27,"Lister")+COUNTIFS(N31:N34,"Lister")+COUNTIFS(N38:N41,"Lister")+COUNTIFS(N45:N48,"Lister")</f>
        <v>0</v>
      </c>
      <c r="V40" s="101">
        <f>COUNTIFS(N24:N27,"Prager")+COUNTIFS(N31:N34,"Prager")+COUNTIFS(N38:N41,"Prager")+COUNTIFS(N45:N48,"Prager")</f>
        <v>0</v>
      </c>
      <c r="W40" s="101">
        <f>COUNTIFS(N24:N27,"Stanley")+COUNTIFS(N31:N34,"Stanley")+COUNTIFS(N38:N41,"Stanley")+COUNTIFS(N45:N48,"Stanley")</f>
        <v>0</v>
      </c>
      <c r="X40" s="101">
        <f>COUNTIFS(N24:N27,"Farrell")+COUNTIFS(N31:N34,"Farrell")+COUNTIFS(N38:N41,"Farrell")+COUNTIFS(N45:N48,"Farrell")</f>
        <v>0</v>
      </c>
      <c r="Y40" s="101">
        <f>COUNTIFS(N24:N27,"McSharry")+COUNTIFS(N31:N34,"McSharry")+COUNTIFS(N38:N41,"McSharry")+COUNTIFS(N45:N48,"McSharry")</f>
        <v>0</v>
      </c>
      <c r="Z40" s="104"/>
      <c r="AA40" s="101"/>
      <c r="AB40" s="101"/>
      <c r="AC40" s="101"/>
      <c r="AD40" s="101"/>
      <c r="AE40" s="136"/>
      <c r="AF40" s="136"/>
    </row>
    <row r="41" spans="1:32" s="1" customFormat="1" x14ac:dyDescent="0.35">
      <c r="A41" s="54">
        <v>45330</v>
      </c>
      <c r="B41" s="46" t="s">
        <v>44</v>
      </c>
      <c r="C41" s="6"/>
      <c r="D41" s="27"/>
      <c r="E41" s="23"/>
      <c r="F41" s="28"/>
      <c r="G41" s="157"/>
      <c r="H41" s="30"/>
      <c r="I41" s="111"/>
      <c r="J41" s="143"/>
      <c r="K41" s="119"/>
      <c r="L41" s="38"/>
      <c r="M41" s="39"/>
      <c r="N41" s="84"/>
      <c r="O41" s="21"/>
      <c r="P41" s="29"/>
      <c r="Q41" s="136"/>
      <c r="R41" s="136"/>
      <c r="S41" s="238" t="s">
        <v>45</v>
      </c>
      <c r="T41" s="239"/>
      <c r="U41" s="101">
        <f>COUNTIFS(N28:N30,"Lister")+COUNTIFS(N35:N37,"Lister")+COUNTIFS(N42:N44,"Lister")+COUNTIFS(N49:N51,"Lister")</f>
        <v>0</v>
      </c>
      <c r="V41" s="101">
        <f>COUNTIFS(N28:N30,"Prager")+COUNTIFS(N35:N37,"Prager")+COUNTIFS(N42:N44,"Prager")+COUNTIFS(N49:N51,"Prager")</f>
        <v>0</v>
      </c>
      <c r="W41" s="101">
        <f>COUNTIFS(N28:N30,"Stanley")+COUNTIFS(N35:N37,"Stanley")+COUNTIFS(N42:N44,"Stanley")+COUNTIFS(N49:N51,"Stanley")</f>
        <v>0</v>
      </c>
      <c r="X41" s="101">
        <f>COUNTIFS(N28:N30,"Farrell")+COUNTIFS(N35:N37,"Farrell")+COUNTIFS(N42:N44,"Farrell")+COUNTIFS(N49:N51,"Farrell")</f>
        <v>0</v>
      </c>
      <c r="Y41" s="101">
        <f>COUNTIFS(N28:N30,"McSharry")+COUNTIFS(N35:N37,"McSharry")+COUNTIFS(N42:N44,"McSharry")+COUNTIFS(N49:N51,"McSharry")</f>
        <v>0</v>
      </c>
      <c r="Z41" s="104"/>
      <c r="AA41" s="101"/>
      <c r="AB41" s="101"/>
      <c r="AC41" s="101"/>
      <c r="AD41" s="101"/>
      <c r="AE41" s="136"/>
      <c r="AF41" s="136"/>
    </row>
    <row r="42" spans="1:32" s="1" customFormat="1" x14ac:dyDescent="0.35">
      <c r="A42" s="54">
        <v>45331</v>
      </c>
      <c r="B42" s="46" t="s">
        <v>31</v>
      </c>
      <c r="C42" s="6"/>
      <c r="D42" s="27"/>
      <c r="E42" s="23"/>
      <c r="F42" s="28"/>
      <c r="G42" s="157"/>
      <c r="H42" s="30"/>
      <c r="I42" s="111"/>
      <c r="J42" s="143"/>
      <c r="K42" s="119"/>
      <c r="L42" s="38"/>
      <c r="M42" s="39"/>
      <c r="N42" s="84"/>
      <c r="O42" s="21"/>
      <c r="P42" s="29"/>
      <c r="Q42" s="136"/>
      <c r="R42" s="136"/>
      <c r="S42" s="240" t="s">
        <v>46</v>
      </c>
      <c r="T42" s="241"/>
      <c r="U42" s="102">
        <f>COUNTIFS(N28:N30,"Lister (day)")+COUNTIFS(N35:N37,"Lister (day)")+COUNTIFS(N42:N44,"Lister (day)")+COUNTIFS(N49:N51,"Lister (day)")</f>
        <v>0</v>
      </c>
      <c r="V42" s="102">
        <f>COUNTIFS(N28:N30,"Prager (day)")+COUNTIFS(N35:N37,"Prager (day)")+COUNTIFS(N42:N44,"Prager (day)")+COUNTIFS(N49:N51,"Prager (day)")</f>
        <v>0</v>
      </c>
      <c r="W42" s="102">
        <f>COUNTIFS(N28:N30,"Stanley (day)")+COUNTIFS(N35:N37,"Stanley (day)")+COUNTIFS(N42:N44,"Stanley (day)")+COUNTIFS(N49:N51,"Stanley (day)")</f>
        <v>0</v>
      </c>
      <c r="X42" s="102">
        <f>COUNTIFS(N28:N30,"Farrell (day)")+COUNTIFS(N35:N37,"Farrell (day)")+COUNTIFS(N42:N44,"Farrell (day)")+COUNTIFS(N49:N51,"Farrell (day)")</f>
        <v>0</v>
      </c>
      <c r="Y42" s="102">
        <f>COUNTIFS(N28:N30,"McSharry (day)")+COUNTIFS(N35:N37,"McSharry (day)")+COUNTIFS(N42:N44,"McSharry (day)")+COUNTIFS(N49:N51,"McSharry (day)")</f>
        <v>0</v>
      </c>
      <c r="Z42" s="104"/>
      <c r="AA42" s="102"/>
      <c r="AB42" s="102"/>
      <c r="AC42" s="102"/>
      <c r="AD42" s="102"/>
      <c r="AE42" s="136"/>
      <c r="AF42" s="136"/>
    </row>
    <row r="43" spans="1:32" s="1" customFormat="1" x14ac:dyDescent="0.35">
      <c r="A43" s="54">
        <v>45332</v>
      </c>
      <c r="B43" s="46" t="s">
        <v>33</v>
      </c>
      <c r="C43" s="6"/>
      <c r="D43" s="27"/>
      <c r="E43" s="23"/>
      <c r="F43" s="28"/>
      <c r="G43" s="157"/>
      <c r="H43" s="30"/>
      <c r="I43" s="111"/>
      <c r="J43" s="143"/>
      <c r="K43" s="119"/>
      <c r="L43" s="38"/>
      <c r="M43" s="39"/>
      <c r="N43" s="84"/>
      <c r="O43" s="21"/>
      <c r="P43" s="29"/>
      <c r="Q43" s="136"/>
      <c r="R43" s="136"/>
      <c r="S43" s="226" t="s">
        <v>47</v>
      </c>
      <c r="T43" s="227"/>
      <c r="U43" s="103">
        <f>SUM(U38:U39)</f>
        <v>0</v>
      </c>
      <c r="V43" s="103">
        <f>SUM(V38:V39)</f>
        <v>0</v>
      </c>
      <c r="W43" s="103">
        <f>SUM(W38:W39)</f>
        <v>0</v>
      </c>
      <c r="X43" s="103">
        <f>SUM(X38:X39)</f>
        <v>0</v>
      </c>
      <c r="Y43" s="103">
        <f>SUM(Y38:Y39)</f>
        <v>0</v>
      </c>
      <c r="Z43" s="105"/>
      <c r="AA43" s="103">
        <f>SUM(AA38:AA39)</f>
        <v>0</v>
      </c>
      <c r="AB43" s="103">
        <f>SUM(AB38:AB39)</f>
        <v>0</v>
      </c>
      <c r="AC43" s="103">
        <f>SUM(AC38:AC39)</f>
        <v>0</v>
      </c>
      <c r="AD43" s="103">
        <f>SUM(AD38:AD39)</f>
        <v>0</v>
      </c>
      <c r="AE43" s="136"/>
      <c r="AF43" s="136"/>
    </row>
    <row r="44" spans="1:32" s="1" customFormat="1" x14ac:dyDescent="0.35">
      <c r="A44" s="55">
        <v>45333</v>
      </c>
      <c r="B44" s="47" t="s">
        <v>35</v>
      </c>
      <c r="C44" s="7"/>
      <c r="D44" s="31"/>
      <c r="E44" s="155"/>
      <c r="F44" s="32"/>
      <c r="G44" s="158"/>
      <c r="H44" s="34"/>
      <c r="I44" s="113"/>
      <c r="J44" s="162"/>
      <c r="K44" s="120"/>
      <c r="L44" s="40"/>
      <c r="M44" s="41"/>
      <c r="N44" s="85"/>
      <c r="O44" s="21"/>
      <c r="P44" s="33"/>
      <c r="Q44" s="136"/>
      <c r="R44" s="136"/>
      <c r="S44" s="222" t="s">
        <v>48</v>
      </c>
      <c r="T44" s="223"/>
      <c r="U44" s="128">
        <f>SUM(U40:U42)</f>
        <v>0</v>
      </c>
      <c r="V44" s="128">
        <f>SUM(V40:V42)</f>
        <v>0</v>
      </c>
      <c r="W44" s="128">
        <f>SUM(W40:W42)</f>
        <v>0</v>
      </c>
      <c r="X44" s="128">
        <f>SUM(X40:X42)</f>
        <v>0</v>
      </c>
      <c r="Y44" s="128">
        <f>SUM(Y40:Y42)</f>
        <v>0</v>
      </c>
      <c r="Z44" s="129"/>
      <c r="AA44" s="128">
        <f>SUM(AA40:AA42)</f>
        <v>0</v>
      </c>
      <c r="AB44" s="128">
        <f>SUM(AB40:AB42)</f>
        <v>0</v>
      </c>
      <c r="AC44" s="128">
        <f>SUM(AC40:AC42)</f>
        <v>0</v>
      </c>
      <c r="AD44" s="128">
        <f>SUM(AD40:AD42)</f>
        <v>0</v>
      </c>
      <c r="AE44" s="136"/>
      <c r="AF44" s="136"/>
    </row>
    <row r="45" spans="1:32" s="1" customFormat="1" x14ac:dyDescent="0.35">
      <c r="A45" s="53">
        <v>45334</v>
      </c>
      <c r="B45" s="45" t="s">
        <v>15</v>
      </c>
      <c r="C45" s="8"/>
      <c r="D45" s="167"/>
      <c r="E45" s="167"/>
      <c r="F45" s="24"/>
      <c r="G45" s="152"/>
      <c r="H45" s="26"/>
      <c r="I45" s="159"/>
      <c r="J45" s="163"/>
      <c r="K45" s="118"/>
      <c r="L45" s="36"/>
      <c r="M45" s="37"/>
      <c r="N45" s="83"/>
      <c r="O45" s="21"/>
      <c r="P45" s="25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</row>
    <row r="46" spans="1:32" s="1" customFormat="1" x14ac:dyDescent="0.35">
      <c r="A46" s="54">
        <v>45335</v>
      </c>
      <c r="B46" s="46" t="s">
        <v>41</v>
      </c>
      <c r="C46" s="6"/>
      <c r="D46" s="167"/>
      <c r="E46" s="167"/>
      <c r="F46" s="28"/>
      <c r="G46" s="152"/>
      <c r="H46" s="30"/>
      <c r="I46" s="160"/>
      <c r="J46" s="164"/>
      <c r="K46" s="119"/>
      <c r="L46" s="38"/>
      <c r="M46" s="39"/>
      <c r="N46" s="84"/>
      <c r="O46" s="21"/>
      <c r="P46" s="29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</row>
    <row r="47" spans="1:32" s="1" customFormat="1" x14ac:dyDescent="0.35">
      <c r="A47" s="54">
        <v>45336</v>
      </c>
      <c r="B47" s="46" t="s">
        <v>29</v>
      </c>
      <c r="C47" s="6"/>
      <c r="D47" s="168"/>
      <c r="E47" s="168"/>
      <c r="F47" s="28"/>
      <c r="G47" s="152"/>
      <c r="H47" s="30"/>
      <c r="I47" s="160"/>
      <c r="J47" s="164"/>
      <c r="K47" s="119"/>
      <c r="L47" s="38"/>
      <c r="M47" s="39"/>
      <c r="N47" s="84"/>
      <c r="O47" s="21"/>
      <c r="P47" s="29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</row>
    <row r="48" spans="1:32" s="1" customFormat="1" x14ac:dyDescent="0.35">
      <c r="A48" s="54">
        <v>45337</v>
      </c>
      <c r="B48" s="46" t="s">
        <v>44</v>
      </c>
      <c r="C48" s="6"/>
      <c r="D48" s="168"/>
      <c r="E48" s="168"/>
      <c r="F48" s="28"/>
      <c r="G48" s="152"/>
      <c r="H48" s="30"/>
      <c r="I48" s="160"/>
      <c r="J48" s="164"/>
      <c r="K48" s="119"/>
      <c r="L48" s="38"/>
      <c r="M48" s="39"/>
      <c r="N48" s="84"/>
      <c r="O48" s="21"/>
      <c r="P48" s="29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</row>
    <row r="49" spans="1:32" s="1" customFormat="1" x14ac:dyDescent="0.35">
      <c r="A49" s="54">
        <v>45338</v>
      </c>
      <c r="B49" s="46" t="s">
        <v>31</v>
      </c>
      <c r="C49" s="6"/>
      <c r="D49" s="168"/>
      <c r="E49" s="168"/>
      <c r="F49" s="28"/>
      <c r="G49" s="152"/>
      <c r="H49" s="30"/>
      <c r="I49" s="160"/>
      <c r="J49" s="164"/>
      <c r="K49" s="119"/>
      <c r="L49" s="38"/>
      <c r="M49" s="39"/>
      <c r="N49" s="84"/>
      <c r="O49" s="21"/>
      <c r="P49" s="29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</row>
    <row r="50" spans="1:32" s="1" customFormat="1" x14ac:dyDescent="0.35">
      <c r="A50" s="54">
        <v>45339</v>
      </c>
      <c r="B50" s="46" t="s">
        <v>33</v>
      </c>
      <c r="C50" s="6"/>
      <c r="D50" s="168"/>
      <c r="E50" s="168"/>
      <c r="F50" s="28"/>
      <c r="G50" s="152"/>
      <c r="H50" s="30"/>
      <c r="I50" s="160"/>
      <c r="J50" s="164"/>
      <c r="K50" s="119"/>
      <c r="L50" s="38"/>
      <c r="M50" s="39"/>
      <c r="N50" s="84"/>
      <c r="O50" s="21"/>
      <c r="P50" s="29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</row>
    <row r="51" spans="1:32" s="1" customFormat="1" x14ac:dyDescent="0.35">
      <c r="A51" s="55">
        <v>45340</v>
      </c>
      <c r="B51" s="47" t="s">
        <v>35</v>
      </c>
      <c r="C51" s="7"/>
      <c r="D51" s="169"/>
      <c r="E51" s="170"/>
      <c r="F51" s="32"/>
      <c r="G51" s="152"/>
      <c r="H51" s="34"/>
      <c r="I51" s="161"/>
      <c r="J51" s="165"/>
      <c r="K51" s="120"/>
      <c r="L51" s="40"/>
      <c r="M51" s="41"/>
      <c r="N51" s="85"/>
      <c r="O51" s="21"/>
      <c r="P51" s="33"/>
      <c r="Q51" s="136"/>
      <c r="R51" s="136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6"/>
      <c r="AF51" s="136"/>
    </row>
    <row r="52" spans="1:32" s="1" customFormat="1" x14ac:dyDescent="0.35">
      <c r="A52" s="175">
        <v>45341</v>
      </c>
      <c r="B52" s="48" t="s">
        <v>15</v>
      </c>
      <c r="C52" s="8"/>
      <c r="D52" s="167"/>
      <c r="E52" s="167"/>
      <c r="F52" s="24"/>
      <c r="G52" s="152"/>
      <c r="H52" s="26"/>
      <c r="I52" s="159"/>
      <c r="J52" s="163"/>
      <c r="K52" s="122"/>
      <c r="L52" s="36"/>
      <c r="M52" s="37"/>
      <c r="N52" s="83"/>
      <c r="O52" s="21"/>
      <c r="P52" s="25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</row>
    <row r="53" spans="1:32" s="1" customFormat="1" x14ac:dyDescent="0.35">
      <c r="A53" s="54">
        <v>45342</v>
      </c>
      <c r="B53" s="49" t="s">
        <v>41</v>
      </c>
      <c r="C53" s="6"/>
      <c r="D53" s="168"/>
      <c r="E53" s="168"/>
      <c r="F53" s="28"/>
      <c r="G53" s="152"/>
      <c r="H53" s="30"/>
      <c r="I53" s="160"/>
      <c r="J53" s="164"/>
      <c r="K53" s="123"/>
      <c r="L53" s="38"/>
      <c r="M53" s="39"/>
      <c r="N53" s="84"/>
      <c r="O53" s="21"/>
      <c r="P53" s="2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</row>
    <row r="54" spans="1:32" s="1" customFormat="1" x14ac:dyDescent="0.35">
      <c r="A54" s="54">
        <v>45343</v>
      </c>
      <c r="B54" s="49" t="s">
        <v>29</v>
      </c>
      <c r="C54" s="6"/>
      <c r="D54" s="168"/>
      <c r="E54" s="168"/>
      <c r="F54" s="28"/>
      <c r="G54" s="152"/>
      <c r="H54" s="30"/>
      <c r="I54" s="160"/>
      <c r="J54" s="164"/>
      <c r="K54" s="123"/>
      <c r="L54" s="38"/>
      <c r="M54" s="39"/>
      <c r="N54" s="84"/>
      <c r="O54" s="21"/>
      <c r="P54" s="2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</row>
    <row r="55" spans="1:32" s="1" customFormat="1" x14ac:dyDescent="0.35">
      <c r="A55" s="54">
        <v>45344</v>
      </c>
      <c r="B55" s="50" t="s">
        <v>44</v>
      </c>
      <c r="C55" s="6"/>
      <c r="D55" s="168"/>
      <c r="E55" s="168"/>
      <c r="F55" s="28"/>
      <c r="G55" s="152"/>
      <c r="H55" s="30"/>
      <c r="I55" s="160"/>
      <c r="J55" s="164"/>
      <c r="K55" s="123"/>
      <c r="L55" s="38"/>
      <c r="M55" s="39"/>
      <c r="N55" s="84"/>
      <c r="O55" s="21"/>
      <c r="P55" s="2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</row>
    <row r="56" spans="1:32" s="1" customFormat="1" x14ac:dyDescent="0.35">
      <c r="A56" s="54">
        <v>45345</v>
      </c>
      <c r="B56" s="49" t="s">
        <v>31</v>
      </c>
      <c r="C56" s="6"/>
      <c r="D56" s="168"/>
      <c r="E56" s="168"/>
      <c r="F56" s="28"/>
      <c r="G56" s="152"/>
      <c r="H56" s="30"/>
      <c r="I56" s="160"/>
      <c r="J56" s="164"/>
      <c r="K56" s="123"/>
      <c r="L56" s="38"/>
      <c r="M56" s="39"/>
      <c r="N56" s="84"/>
      <c r="O56" s="21"/>
      <c r="P56" s="2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</row>
    <row r="57" spans="1:32" s="1" customFormat="1" x14ac:dyDescent="0.35">
      <c r="A57" s="54">
        <v>45346</v>
      </c>
      <c r="B57" s="49" t="s">
        <v>33</v>
      </c>
      <c r="C57" s="6"/>
      <c r="D57" s="168"/>
      <c r="E57" s="168"/>
      <c r="F57" s="28"/>
      <c r="G57" s="152"/>
      <c r="H57" s="30"/>
      <c r="I57" s="160"/>
      <c r="J57" s="164"/>
      <c r="K57" s="123"/>
      <c r="L57" s="38"/>
      <c r="M57" s="39"/>
      <c r="N57" s="84"/>
      <c r="O57" s="21"/>
      <c r="P57" s="2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</row>
    <row r="58" spans="1:32" s="1" customFormat="1" x14ac:dyDescent="0.35">
      <c r="A58" s="55">
        <v>45347</v>
      </c>
      <c r="B58" s="51" t="s">
        <v>35</v>
      </c>
      <c r="C58" s="7"/>
      <c r="D58" s="169"/>
      <c r="E58" s="169"/>
      <c r="F58" s="32"/>
      <c r="G58" s="152"/>
      <c r="H58" s="34"/>
      <c r="I58" s="161"/>
      <c r="J58" s="165"/>
      <c r="K58" s="124"/>
      <c r="L58" s="40"/>
      <c r="M58" s="41"/>
      <c r="N58" s="85"/>
      <c r="O58" s="21"/>
      <c r="P58" s="33"/>
      <c r="Q58" s="139"/>
      <c r="R58" s="139"/>
      <c r="S58" s="140"/>
      <c r="T58" s="140"/>
      <c r="U58" s="140"/>
      <c r="V58" s="140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</row>
    <row r="59" spans="1:32" s="1" customFormat="1" x14ac:dyDescent="0.35">
      <c r="A59" s="53">
        <v>45348</v>
      </c>
      <c r="B59" s="48" t="s">
        <v>15</v>
      </c>
      <c r="C59" s="8"/>
      <c r="D59" s="167"/>
      <c r="E59" s="167"/>
      <c r="F59" s="24"/>
      <c r="G59" s="152"/>
      <c r="H59" s="26"/>
      <c r="I59" s="112"/>
      <c r="J59" s="143"/>
      <c r="K59" s="122"/>
      <c r="L59" s="36"/>
      <c r="M59" s="37"/>
      <c r="N59" s="83"/>
      <c r="O59" s="21"/>
      <c r="P59" s="25"/>
      <c r="Q59" s="139"/>
      <c r="R59" s="139"/>
      <c r="S59" s="242" t="s">
        <v>63</v>
      </c>
      <c r="T59" s="243"/>
      <c r="U59" s="243"/>
      <c r="V59" s="244"/>
      <c r="W59" s="140"/>
      <c r="X59" s="140"/>
      <c r="Y59" s="140"/>
      <c r="Z59" s="139"/>
      <c r="AA59" s="139"/>
      <c r="AB59" s="139"/>
      <c r="AC59" s="139"/>
      <c r="AD59" s="139"/>
      <c r="AE59" s="139"/>
      <c r="AF59" s="139"/>
    </row>
    <row r="60" spans="1:32" s="1" customFormat="1" x14ac:dyDescent="0.35">
      <c r="A60" s="54">
        <v>45349</v>
      </c>
      <c r="B60" s="49" t="s">
        <v>41</v>
      </c>
      <c r="C60" s="6"/>
      <c r="D60" s="168"/>
      <c r="E60" s="167"/>
      <c r="F60" s="28"/>
      <c r="G60" s="153"/>
      <c r="H60" s="30"/>
      <c r="I60" s="111"/>
      <c r="J60" s="143"/>
      <c r="K60" s="123"/>
      <c r="L60" s="38"/>
      <c r="M60" s="39"/>
      <c r="N60" s="84"/>
      <c r="O60" s="21"/>
      <c r="P60" s="29"/>
      <c r="Q60" s="139"/>
      <c r="R60" s="139"/>
      <c r="S60" s="245" t="s">
        <v>27</v>
      </c>
      <c r="T60" s="246"/>
      <c r="U60" s="78" t="s">
        <v>5</v>
      </c>
      <c r="V60" s="78" t="s">
        <v>6</v>
      </c>
      <c r="W60" s="133" t="s">
        <v>7</v>
      </c>
      <c r="X60" s="135" t="s">
        <v>28</v>
      </c>
      <c r="Y60" s="133" t="s">
        <v>28</v>
      </c>
      <c r="Z60" s="139"/>
      <c r="AA60" s="139"/>
      <c r="AB60" s="139"/>
      <c r="AC60" s="139"/>
      <c r="AD60" s="139"/>
      <c r="AE60" s="139"/>
      <c r="AF60" s="139"/>
    </row>
    <row r="61" spans="1:32" s="1" customFormat="1" x14ac:dyDescent="0.35">
      <c r="A61" s="54">
        <v>45350</v>
      </c>
      <c r="B61" s="49" t="s">
        <v>29</v>
      </c>
      <c r="C61" s="6"/>
      <c r="D61" s="168"/>
      <c r="E61" s="168"/>
      <c r="F61" s="28"/>
      <c r="G61" s="153"/>
      <c r="H61" s="30"/>
      <c r="I61" s="111"/>
      <c r="J61" s="143"/>
      <c r="K61" s="123"/>
      <c r="L61" s="38"/>
      <c r="M61" s="39"/>
      <c r="N61" s="84"/>
      <c r="O61" s="21"/>
      <c r="P61" s="29"/>
      <c r="Q61" s="139"/>
      <c r="R61" s="139"/>
      <c r="S61" s="247" t="s">
        <v>12</v>
      </c>
      <c r="T61" s="248"/>
      <c r="U61" s="81">
        <f>COUNTIF(F52:F79,"Support")</f>
        <v>0</v>
      </c>
      <c r="V61" s="81">
        <f>COUNTIF(G52:G79,"Support")</f>
        <v>0</v>
      </c>
      <c r="W61" s="81">
        <f>COUNTIF(H52:H79,"Support")</f>
        <v>0</v>
      </c>
      <c r="X61" s="81">
        <f>COUNTIF(I52:I79,"Support")</f>
        <v>0</v>
      </c>
      <c r="Y61" s="81">
        <f>COUNTIF(J52:J79,"Support")</f>
        <v>0</v>
      </c>
      <c r="Z61" s="139"/>
      <c r="AA61" s="139"/>
      <c r="AB61" s="139"/>
      <c r="AC61" s="139"/>
      <c r="AD61" s="139"/>
      <c r="AE61" s="139"/>
      <c r="AF61" s="139"/>
    </row>
    <row r="62" spans="1:32" s="1" customFormat="1" x14ac:dyDescent="0.35">
      <c r="A62" s="54">
        <v>45351</v>
      </c>
      <c r="B62" s="49" t="s">
        <v>44</v>
      </c>
      <c r="C62" s="6"/>
      <c r="D62" s="168"/>
      <c r="E62" s="168"/>
      <c r="F62" s="28"/>
      <c r="G62" s="153"/>
      <c r="H62" s="30"/>
      <c r="I62" s="111"/>
      <c r="J62" s="143"/>
      <c r="K62" s="123"/>
      <c r="L62" s="38"/>
      <c r="M62" s="39"/>
      <c r="N62" s="84"/>
      <c r="O62" s="21"/>
      <c r="P62" s="29"/>
      <c r="Q62" s="139"/>
      <c r="R62" s="139"/>
      <c r="S62" s="234" t="s">
        <v>25</v>
      </c>
      <c r="T62" s="235"/>
      <c r="U62" s="82">
        <f>COUNTIF(F52:F79,"CST")</f>
        <v>0</v>
      </c>
      <c r="V62" s="82">
        <f>COUNTIF(G52:G79,"CST")</f>
        <v>0</v>
      </c>
      <c r="W62" s="82">
        <f>COUNTIF(H52:H79,"CST")</f>
        <v>0</v>
      </c>
      <c r="X62" s="82">
        <f>COUNTIF(I52:J79,"CST")</f>
        <v>0</v>
      </c>
      <c r="Y62" s="82">
        <f>COUNTIF(J52:K79,"CST")</f>
        <v>0</v>
      </c>
      <c r="Z62" s="139"/>
      <c r="AA62" s="139"/>
      <c r="AB62" s="139"/>
      <c r="AC62" s="139"/>
      <c r="AD62" s="139"/>
      <c r="AE62" s="139"/>
      <c r="AF62" s="139"/>
    </row>
    <row r="63" spans="1:32" s="1" customFormat="1" x14ac:dyDescent="0.35">
      <c r="A63" s="54">
        <v>45352</v>
      </c>
      <c r="B63" s="49" t="s">
        <v>31</v>
      </c>
      <c r="C63" s="6"/>
      <c r="D63" s="168"/>
      <c r="E63" s="168"/>
      <c r="F63" s="28"/>
      <c r="G63" s="153"/>
      <c r="H63" s="30"/>
      <c r="I63" s="111"/>
      <c r="J63" s="143"/>
      <c r="K63" s="123"/>
      <c r="L63" s="38"/>
      <c r="M63" s="39"/>
      <c r="N63" s="84"/>
      <c r="O63" s="21"/>
      <c r="P63" s="29"/>
      <c r="Q63" s="139"/>
      <c r="R63" s="139"/>
      <c r="S63" s="234" t="s">
        <v>19</v>
      </c>
      <c r="T63" s="235"/>
      <c r="U63" s="82">
        <f>COUNTIF(F52:F79,"PH")</f>
        <v>0</v>
      </c>
      <c r="V63" s="82">
        <f>COUNTIF(G52:G79,"PH")</f>
        <v>0</v>
      </c>
      <c r="W63" s="82">
        <f>COUNTIF(H52:H79,"PH")</f>
        <v>0</v>
      </c>
      <c r="X63" s="82">
        <f>COUNTIF(I52:I79,"PH")</f>
        <v>0</v>
      </c>
      <c r="Y63" s="82">
        <f>COUNTIF(J52:J79,"PH")</f>
        <v>0</v>
      </c>
      <c r="Z63" s="139"/>
      <c r="AA63" s="139"/>
      <c r="AB63" s="139"/>
      <c r="AC63" s="139"/>
      <c r="AD63" s="139"/>
      <c r="AE63" s="139"/>
      <c r="AF63" s="139"/>
    </row>
    <row r="64" spans="1:32" s="1" customFormat="1" x14ac:dyDescent="0.35">
      <c r="A64" s="54">
        <v>45353</v>
      </c>
      <c r="B64" s="49" t="s">
        <v>33</v>
      </c>
      <c r="C64" s="6"/>
      <c r="D64" s="168"/>
      <c r="E64" s="168"/>
      <c r="F64" s="28"/>
      <c r="G64" s="153"/>
      <c r="H64" s="30"/>
      <c r="I64" s="111"/>
      <c r="J64" s="143"/>
      <c r="K64" s="123"/>
      <c r="L64" s="38"/>
      <c r="M64" s="39"/>
      <c r="N64" s="84"/>
      <c r="O64" s="21"/>
      <c r="P64" s="29"/>
      <c r="Q64" s="139"/>
      <c r="R64" s="139"/>
      <c r="S64" s="234" t="s">
        <v>3</v>
      </c>
      <c r="T64" s="235"/>
      <c r="U64" s="82">
        <f>COUNTIF(F52:F79,"QCH")</f>
        <v>0</v>
      </c>
      <c r="V64" s="82">
        <f>COUNTIF(G52:G79,"QCH")</f>
        <v>0</v>
      </c>
      <c r="W64" s="82">
        <f>COUNTIF(H52:H79,"QCH")</f>
        <v>0</v>
      </c>
      <c r="X64" s="82">
        <f>COUNTIF(I52:I79,"QCH")</f>
        <v>0</v>
      </c>
      <c r="Y64" s="82">
        <f>COUNTIF(J52:J79,"QCH")</f>
        <v>0</v>
      </c>
      <c r="Z64" s="140"/>
      <c r="AA64" s="140"/>
      <c r="AB64" s="140"/>
      <c r="AC64" s="140"/>
      <c r="AD64" s="140"/>
      <c r="AE64" s="139"/>
      <c r="AF64" s="139"/>
    </row>
    <row r="65" spans="1:32" s="1" customFormat="1" x14ac:dyDescent="0.35">
      <c r="A65" s="55">
        <v>45354</v>
      </c>
      <c r="B65" s="51" t="s">
        <v>35</v>
      </c>
      <c r="C65" s="7"/>
      <c r="D65" s="169"/>
      <c r="E65" s="170"/>
      <c r="F65" s="32"/>
      <c r="G65" s="154"/>
      <c r="H65" s="34"/>
      <c r="I65" s="113"/>
      <c r="J65" s="162"/>
      <c r="K65" s="124"/>
      <c r="L65" s="40"/>
      <c r="M65" s="41"/>
      <c r="N65" s="85"/>
      <c r="O65" s="21"/>
      <c r="P65" s="33"/>
      <c r="Q65" s="139"/>
      <c r="R65" s="139"/>
      <c r="S65" s="234" t="s">
        <v>17</v>
      </c>
      <c r="T65" s="235"/>
      <c r="U65" s="82">
        <f>COUNTIF(F52:F79,"PH 1st")</f>
        <v>0</v>
      </c>
      <c r="V65" s="82">
        <f>COUNTIF(G52:G79,"PH 1st")</f>
        <v>0</v>
      </c>
      <c r="W65" s="82">
        <f>COUNTIF(H52:H79,"PH 1st")</f>
        <v>0</v>
      </c>
      <c r="X65" s="82">
        <f>COUNTIF(I52:I79,"PH 1st")</f>
        <v>0</v>
      </c>
      <c r="Y65" s="82">
        <f>COUNTIF(J52:J79,"PH 1st")</f>
        <v>0</v>
      </c>
      <c r="Z65" s="132"/>
      <c r="AA65" s="133" t="s">
        <v>36</v>
      </c>
      <c r="AB65" s="133" t="s">
        <v>20</v>
      </c>
      <c r="AC65" s="133" t="s">
        <v>37</v>
      </c>
      <c r="AD65" s="133" t="s">
        <v>38</v>
      </c>
      <c r="AE65" s="139"/>
      <c r="AF65" s="139"/>
    </row>
    <row r="66" spans="1:32" s="1" customFormat="1" x14ac:dyDescent="0.35">
      <c r="A66" s="175">
        <v>45355</v>
      </c>
      <c r="B66" s="45" t="s">
        <v>15</v>
      </c>
      <c r="C66" s="8"/>
      <c r="D66" s="23"/>
      <c r="E66" s="23"/>
      <c r="F66" s="24"/>
      <c r="G66" s="156"/>
      <c r="H66" s="26"/>
      <c r="I66" s="112"/>
      <c r="J66" s="143"/>
      <c r="K66" s="118"/>
      <c r="L66" s="36"/>
      <c r="M66" s="37"/>
      <c r="N66" s="83"/>
      <c r="O66" s="21"/>
      <c r="P66" s="25"/>
      <c r="Q66" s="139"/>
      <c r="R66" s="139"/>
      <c r="S66" s="236" t="s">
        <v>40</v>
      </c>
      <c r="T66" s="237"/>
      <c r="U66" s="100">
        <f>COUNTIFS(L52:L55,"Lister")+COUNTIFS(L59:L62,"Lister")+COUNTIFS(L66:L69,"Lister")+COUNTIFS(L73:L76,"Lister")</f>
        <v>0</v>
      </c>
      <c r="V66" s="100">
        <f>+COUNTIFS(L52:L55,"Prager")+COUNTIFS(L59:L62,"Prager")+COUNTIFS(L66:L69,"Prager")+COUNTIFS(L73:L76,"Prager")</f>
        <v>0</v>
      </c>
      <c r="W66" s="100">
        <f>COUNTIFS(L52:L55,"Stanley")+COUNTIFS(L59:L62,"Stanley")+COUNTIFS(L66:L69,"Stanley")+COUNTIFS(L73:L76,"Stanley")</f>
        <v>0</v>
      </c>
      <c r="X66" s="100">
        <f>COUNTIFS(L52:L55,"Farrell")+COUNTIFS(L59:L62,"Farrell")+COUNTIFS(L66:L69,"Farrell")+COUNTIFS(L73:L76,"Farrell")</f>
        <v>0</v>
      </c>
      <c r="Y66" s="100">
        <f>COUNTIFS(L52:L55,"McSharry")+COUNTIFS(L59:L62,"McSHarry")+COUNTIFS(L66:L69,"McSharry")+COUNTIFS(L73:L76,"McSharry")</f>
        <v>0</v>
      </c>
      <c r="Z66" s="104"/>
      <c r="AA66" s="106">
        <f>COUNTIFS(L52:L55,"O'Donoghue")+COUNTIFS(L59:L62,"O'Donoghue")+COUNTIFS(L66:L69,"O'Donoghue")+COUNTIFS(L73:L76,"O'Donoghue")</f>
        <v>0</v>
      </c>
      <c r="AB66" s="106">
        <f>COUNTIFS(L52:L55,"Marment")+COUNTIFS(L59:L62,"Marment")+COUNTIFS(L66:L69,"Marment")+COUNTIFS(L73:L76,"Marment")</f>
        <v>0</v>
      </c>
      <c r="AC66" s="106">
        <f>COUNTIFS(L52:L55,"Nagaraj")+COUNTIFS(L59:L62,"Nagaraj")+COUNTIFS(L66:L69,"Nagaraj")+COUNTIFS(L73:L76,"Nagaraj")</f>
        <v>0</v>
      </c>
      <c r="AD66" s="106">
        <f>COUNTIFS(L52:L55,"Garrett")+COUNTIFS(L59:L62,"Garrett")+COUNTIFS(L66:L69,"Garrett")+COUNTIFS(L73:L76,"Garrett")</f>
        <v>0</v>
      </c>
      <c r="AE66" s="139"/>
      <c r="AF66" s="139"/>
    </row>
    <row r="67" spans="1:32" s="1" customFormat="1" x14ac:dyDescent="0.35">
      <c r="A67" s="54">
        <v>45356</v>
      </c>
      <c r="B67" s="46" t="s">
        <v>41</v>
      </c>
      <c r="C67" s="6"/>
      <c r="D67" s="23"/>
      <c r="E67" s="23"/>
      <c r="F67" s="28"/>
      <c r="G67" s="157"/>
      <c r="H67" s="30"/>
      <c r="I67" s="111"/>
      <c r="J67" s="143"/>
      <c r="K67" s="119"/>
      <c r="L67" s="38"/>
      <c r="M67" s="39"/>
      <c r="N67" s="84"/>
      <c r="O67" s="21"/>
      <c r="P67" s="29"/>
      <c r="Q67" s="139"/>
      <c r="R67" s="139"/>
      <c r="S67" s="236" t="s">
        <v>42</v>
      </c>
      <c r="T67" s="237"/>
      <c r="U67" s="100">
        <f>COUNTIFS(L56:L58,"Lister")+COUNTIFS(L63:L65,"Lister")+COUNTIFS(L70:L72,"Lister")+COUNTIFS(L77:L79,"Lister")</f>
        <v>0</v>
      </c>
      <c r="V67" s="100">
        <f>+COUNTIFS(L63:L65,"Prager")+COUNTIFS(L56:L58,"Prager")+COUNTIFS(L70:L72,"Prager")+COUNTIFS(L77:L79,"Prager")</f>
        <v>0</v>
      </c>
      <c r="W67" s="100">
        <f>COUNTIFS(L56:L58,"Stanley")+COUNTIFS(L63:L65,"Stanley")+COUNTIFS(L70:L72,"Stanley")+COUNTIFS(L77:L79,"Stanley")</f>
        <v>0</v>
      </c>
      <c r="X67" s="100">
        <f>COUNTIFS(L56:L58,"Farrell")+COUNTIFS(L63:L65,"Farrell")+COUNTIFS(L70:L72,"Farrell")+COUNTIFS(L77:L79,"Farrell")</f>
        <v>0</v>
      </c>
      <c r="Y67" s="100">
        <f>COUNTIFS(L56:L58,"McSharry")+COUNTIFS(L63:L65,"McSharry")+COUNTIFS(L70:L72,"McSharry")+COUNTIFS(L77:L79,"McSharry")</f>
        <v>0</v>
      </c>
      <c r="Z67" s="104"/>
      <c r="AA67" s="100">
        <f>COUNTIFS(L56:L58,"O'Donoghue")+COUNTIFS(L63:L65,"O'Donoghue")+COUNTIFS(L70:L72,"O'Donoghue")+COUNTIFS(L77:L79,"O'Donoghue")</f>
        <v>0</v>
      </c>
      <c r="AB67" s="100">
        <f>COUNTIFS(L56:L58,"Marment")+COUNTIFS(L63:L65,"Marment")+COUNTIFS(L70:L72,"Marment")+COUNTIFS(L77:L79,"Marment")</f>
        <v>0</v>
      </c>
      <c r="AC67" s="100">
        <f>COUNTIFS(L56:L58,"Nagaraj")+COUNTIFS(L63:L65,"Nagaraj")+COUNTIFS(L70:L72,"Nagaraj")+COUNTIFS(L77:L79,"Nagaraj")</f>
        <v>0</v>
      </c>
      <c r="AD67" s="100">
        <f>COUNTIFS(L56:L58,"Garrett")+COUNTIFS(L63:L65,"Garrett")+COUNTIFS(L70:L72,"Garrett")+COUNTIFS(L77:L79,"Garrett")</f>
        <v>0</v>
      </c>
      <c r="AE67" s="139"/>
      <c r="AF67" s="139"/>
    </row>
    <row r="68" spans="1:32" s="1" customFormat="1" x14ac:dyDescent="0.35">
      <c r="A68" s="54">
        <v>45357</v>
      </c>
      <c r="B68" s="46" t="s">
        <v>29</v>
      </c>
      <c r="C68" s="6"/>
      <c r="D68" s="27"/>
      <c r="E68" s="23"/>
      <c r="F68" s="28"/>
      <c r="G68" s="157"/>
      <c r="H68" s="30"/>
      <c r="I68" s="111"/>
      <c r="J68" s="143"/>
      <c r="K68" s="119"/>
      <c r="L68" s="38"/>
      <c r="M68" s="39"/>
      <c r="N68" s="84"/>
      <c r="O68" s="21"/>
      <c r="P68" s="29"/>
      <c r="Q68" s="139"/>
      <c r="R68" s="139"/>
      <c r="S68" s="238" t="s">
        <v>43</v>
      </c>
      <c r="T68" s="239"/>
      <c r="U68" s="101">
        <f>COUNTIFS(N52:N55,"Lister")+COUNTIFS(N59:N62,"Lister")+COUNTIFS(N66:N69,"Lister")+COUNTIFS(N73:N76,"Lister")</f>
        <v>0</v>
      </c>
      <c r="V68" s="101">
        <f>COUNTIFS(N52:N55,"Prager")+COUNTIFS(N59:N62,"Prager")+COUNTIFS(N66:N69,"Prager")+COUNTIFS(N73:N76,"Prager")</f>
        <v>0</v>
      </c>
      <c r="W68" s="101">
        <f>COUNTIFS(N52:N55,"Stanley")+COUNTIFS(N59:N62,"Stanley")+COUNTIFS(N66:N69,"Stanley")+COUNTIFS(N73:N76,"Stanley")</f>
        <v>0</v>
      </c>
      <c r="X68" s="101">
        <f>COUNTIFS(N52:N55,"Farrell")+COUNTIFS(N59:N62,"Farrell")+COUNTIFS(N66:N69,"Farrell")+COUNTIFS(N73:N76,"Farrell")</f>
        <v>0</v>
      </c>
      <c r="Y68" s="101">
        <f>COUNTIFS(N52:N55,"McSharry")+COUNTIFS(N59:N62,"McSharry")+COUNTIFS(N66:N69,"McSharry")+COUNTIFS(N73:N76,"McSharry")</f>
        <v>0</v>
      </c>
      <c r="Z68" s="104"/>
      <c r="AA68" s="101"/>
      <c r="AB68" s="101"/>
      <c r="AC68" s="101"/>
      <c r="AD68" s="101"/>
      <c r="AE68" s="139"/>
      <c r="AF68" s="139"/>
    </row>
    <row r="69" spans="1:32" s="1" customFormat="1" x14ac:dyDescent="0.35">
      <c r="A69" s="54">
        <v>45358</v>
      </c>
      <c r="B69" s="46" t="s">
        <v>44</v>
      </c>
      <c r="C69" s="6"/>
      <c r="D69" s="27"/>
      <c r="E69" s="23"/>
      <c r="F69" s="28"/>
      <c r="G69" s="157"/>
      <c r="H69" s="30"/>
      <c r="I69" s="111"/>
      <c r="J69" s="143"/>
      <c r="K69" s="119"/>
      <c r="L69" s="38"/>
      <c r="M69" s="39"/>
      <c r="N69" s="84"/>
      <c r="O69" s="21"/>
      <c r="P69" s="29"/>
      <c r="Q69" s="139"/>
      <c r="R69" s="139"/>
      <c r="S69" s="238" t="s">
        <v>45</v>
      </c>
      <c r="T69" s="239"/>
      <c r="U69" s="101">
        <f>COUNTIFS(N56:N58,"Lister")+COUNTIFS(N63:N65,"Lister")+COUNTIFS(N70:N72,"Lister")+COUNTIFS(N77:N79,"Lister")</f>
        <v>0</v>
      </c>
      <c r="V69" s="101">
        <f>COUNTIFS(N56:N58,"Prager")+COUNTIFS(N63:N65,"Prager")+COUNTIFS(N70:N72,"Prager")+COUNTIFS(N77:N79,"Prager")</f>
        <v>0</v>
      </c>
      <c r="W69" s="101">
        <f>COUNTIFS(N56:N58,"Stanley")+COUNTIFS(N63:N65,"Stanley")+COUNTIFS(N70:N72,"Stanley")+COUNTIFS(N77:N79,"Stanley")</f>
        <v>0</v>
      </c>
      <c r="X69" s="101">
        <f>COUNTIFS(N56:N58,"Farrell")+COUNTIFS(N63:N65,"Farrell")+COUNTIFS(N70:N72,"Farrell")+COUNTIFS(N77:N79,"Farrell")</f>
        <v>0</v>
      </c>
      <c r="Y69" s="101">
        <f>COUNTIFS(N56:N58,"McSharry")+COUNTIFS(N63:N65,"McSharry")+COUNTIFS(N70:N72,"McSharry")+COUNTIFS(N77:N79,"McSharry")</f>
        <v>0</v>
      </c>
      <c r="Z69" s="104"/>
      <c r="AA69" s="101"/>
      <c r="AB69" s="101"/>
      <c r="AC69" s="101"/>
      <c r="AD69" s="101"/>
      <c r="AE69" s="139"/>
      <c r="AF69" s="139"/>
    </row>
    <row r="70" spans="1:32" s="1" customFormat="1" x14ac:dyDescent="0.35">
      <c r="A70" s="54">
        <v>45359</v>
      </c>
      <c r="B70" s="46" t="s">
        <v>31</v>
      </c>
      <c r="C70" s="6"/>
      <c r="D70" s="27"/>
      <c r="E70" s="23"/>
      <c r="F70" s="28"/>
      <c r="G70" s="157"/>
      <c r="H70" s="30"/>
      <c r="I70" s="111"/>
      <c r="J70" s="143"/>
      <c r="K70" s="119"/>
      <c r="L70" s="38"/>
      <c r="M70" s="39"/>
      <c r="N70" s="84"/>
      <c r="O70" s="21"/>
      <c r="P70" s="29"/>
      <c r="Q70" s="139"/>
      <c r="R70" s="139"/>
      <c r="S70" s="240" t="s">
        <v>46</v>
      </c>
      <c r="T70" s="241"/>
      <c r="U70" s="102">
        <f>COUNTIFS(N56:N58,"Lister (day)")+COUNTIFS(N63:N65,"Lister (day)")+COUNTIFS(N70:N72,"Lister (day)")+COUNTIFS(N77:N79,"Lister (day)")</f>
        <v>0</v>
      </c>
      <c r="V70" s="102">
        <f>COUNTIFS(N56:N58,"Prager (day)")+COUNTIFS(N63:N65,"Prager (day)")+COUNTIFS(N70:N72,"Prager (day)")+COUNTIFS(N77:N79,"Prager (day)")</f>
        <v>0</v>
      </c>
      <c r="W70" s="102">
        <f>COUNTIFS(N56:N58,"Stanley (day)")+COUNTIFS(N63:N65,"Stanley (day)")+COUNTIFS(N70:N72,"Stanley (day)")+COUNTIFS(N77:N79,"Stanley (day)")</f>
        <v>0</v>
      </c>
      <c r="X70" s="102">
        <f>COUNTIFS(N56:N58,"Farrell (day)")+COUNTIFS(N63:N65,"Farrell (day)")+COUNTIFS(N70:N72,"Farrell (day)")+COUNTIFS(N77:N79,"Farrell (day)")</f>
        <v>0</v>
      </c>
      <c r="Y70" s="102">
        <f>COUNTIFS(N56:N58,"McSharry (day)")+COUNTIFS(N63:N65,"McSharry (day)")+COUNTIFS(N70:N72,"McSharry (day)")+COUNTIFS(N77:N79,"McSharry (day)")</f>
        <v>0</v>
      </c>
      <c r="Z70" s="104"/>
      <c r="AA70" s="102"/>
      <c r="AB70" s="102"/>
      <c r="AC70" s="102"/>
      <c r="AD70" s="102"/>
      <c r="AE70" s="139"/>
      <c r="AF70" s="139"/>
    </row>
    <row r="71" spans="1:32" s="1" customFormat="1" x14ac:dyDescent="0.35">
      <c r="A71" s="54">
        <v>45360</v>
      </c>
      <c r="B71" s="46" t="s">
        <v>33</v>
      </c>
      <c r="C71" s="6"/>
      <c r="D71" s="27"/>
      <c r="E71" s="23"/>
      <c r="F71" s="28"/>
      <c r="G71" s="157"/>
      <c r="H71" s="30"/>
      <c r="I71" s="111"/>
      <c r="J71" s="143"/>
      <c r="K71" s="119"/>
      <c r="L71" s="38"/>
      <c r="M71" s="39"/>
      <c r="N71" s="84"/>
      <c r="O71" s="21"/>
      <c r="P71" s="29"/>
      <c r="Q71" s="139"/>
      <c r="R71" s="139"/>
      <c r="S71" s="226" t="s">
        <v>47</v>
      </c>
      <c r="T71" s="227"/>
      <c r="U71" s="103">
        <f>SUM(U66:U67)</f>
        <v>0</v>
      </c>
      <c r="V71" s="103">
        <f>SUM(V66:V67)</f>
        <v>0</v>
      </c>
      <c r="W71" s="103">
        <f>SUM(W66:W67)</f>
        <v>0</v>
      </c>
      <c r="X71" s="103">
        <f>SUM(X66:X67)</f>
        <v>0</v>
      </c>
      <c r="Y71" s="103">
        <f>SUM(Y66:Y67)</f>
        <v>0</v>
      </c>
      <c r="Z71" s="105"/>
      <c r="AA71" s="103">
        <f>SUM(AA66:AA67)</f>
        <v>0</v>
      </c>
      <c r="AB71" s="103">
        <f>SUM(AB66:AB67)</f>
        <v>0</v>
      </c>
      <c r="AC71" s="103">
        <f>SUM(AC66:AC67)</f>
        <v>0</v>
      </c>
      <c r="AD71" s="103">
        <f>SUM(AD66:AD67)</f>
        <v>0</v>
      </c>
      <c r="AE71" s="139"/>
      <c r="AF71" s="139"/>
    </row>
    <row r="72" spans="1:32" s="1" customFormat="1" x14ac:dyDescent="0.35">
      <c r="A72" s="55">
        <v>45361</v>
      </c>
      <c r="B72" s="47" t="s">
        <v>35</v>
      </c>
      <c r="C72" s="7"/>
      <c r="D72" s="31"/>
      <c r="E72" s="155"/>
      <c r="F72" s="32"/>
      <c r="G72" s="158"/>
      <c r="H72" s="34"/>
      <c r="I72" s="113"/>
      <c r="J72" s="162"/>
      <c r="K72" s="120"/>
      <c r="L72" s="40"/>
      <c r="M72" s="41"/>
      <c r="N72" s="85"/>
      <c r="O72" s="21"/>
      <c r="P72" s="33"/>
      <c r="Q72" s="139"/>
      <c r="R72" s="139"/>
      <c r="S72" s="222" t="s">
        <v>48</v>
      </c>
      <c r="T72" s="223"/>
      <c r="U72" s="128">
        <f>SUM(U68:U70)</f>
        <v>0</v>
      </c>
      <c r="V72" s="128">
        <f>SUM(V68:V70)</f>
        <v>0</v>
      </c>
      <c r="W72" s="128">
        <f>SUM(W68:W70)</f>
        <v>0</v>
      </c>
      <c r="X72" s="128">
        <f>SUM(X68:X70)</f>
        <v>0</v>
      </c>
      <c r="Y72" s="128">
        <f>SUM(Y68:Y70)</f>
        <v>0</v>
      </c>
      <c r="Z72" s="129"/>
      <c r="AA72" s="128">
        <f>SUM(AA68:AA70)</f>
        <v>0</v>
      </c>
      <c r="AB72" s="128">
        <f>SUM(AB68:AB70)</f>
        <v>0</v>
      </c>
      <c r="AC72" s="128">
        <f>SUM(AC68:AC70)</f>
        <v>0</v>
      </c>
      <c r="AD72" s="128">
        <f>SUM(AD68:AD70)</f>
        <v>0</v>
      </c>
      <c r="AE72" s="139"/>
      <c r="AF72" s="139"/>
    </row>
    <row r="73" spans="1:32" s="1" customFormat="1" x14ac:dyDescent="0.35">
      <c r="A73" s="53">
        <v>45362</v>
      </c>
      <c r="B73" s="45" t="s">
        <v>15</v>
      </c>
      <c r="C73" s="8"/>
      <c r="D73" s="167"/>
      <c r="E73" s="167"/>
      <c r="F73" s="24"/>
      <c r="G73" s="152"/>
      <c r="H73" s="26"/>
      <c r="I73" s="159"/>
      <c r="J73" s="163"/>
      <c r="K73" s="118"/>
      <c r="L73" s="36"/>
      <c r="M73" s="37"/>
      <c r="N73" s="83"/>
      <c r="O73" s="21"/>
      <c r="P73" s="25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</row>
    <row r="74" spans="1:32" s="1" customFormat="1" x14ac:dyDescent="0.35">
      <c r="A74" s="54">
        <v>45363</v>
      </c>
      <c r="B74" s="46" t="s">
        <v>41</v>
      </c>
      <c r="C74" s="6"/>
      <c r="D74" s="167"/>
      <c r="E74" s="157"/>
      <c r="F74" s="28"/>
      <c r="G74" s="153"/>
      <c r="H74" s="30"/>
      <c r="I74" s="160"/>
      <c r="J74" s="164"/>
      <c r="K74" s="119"/>
      <c r="L74" s="38"/>
      <c r="M74" s="39"/>
      <c r="N74" s="84"/>
      <c r="O74" s="21"/>
      <c r="P74" s="2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</row>
    <row r="75" spans="1:32" s="1" customFormat="1" x14ac:dyDescent="0.35">
      <c r="A75" s="54">
        <v>45364</v>
      </c>
      <c r="B75" s="46" t="s">
        <v>29</v>
      </c>
      <c r="C75" s="6"/>
      <c r="D75" s="168"/>
      <c r="E75" s="157"/>
      <c r="F75" s="28"/>
      <c r="G75" s="153"/>
      <c r="H75" s="30"/>
      <c r="I75" s="160"/>
      <c r="J75" s="164"/>
      <c r="K75" s="119"/>
      <c r="L75" s="38"/>
      <c r="M75" s="39"/>
      <c r="N75" s="84"/>
      <c r="O75" s="21"/>
      <c r="P75" s="2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</row>
    <row r="76" spans="1:32" s="1" customFormat="1" x14ac:dyDescent="0.35">
      <c r="A76" s="54">
        <v>45365</v>
      </c>
      <c r="B76" s="46" t="s">
        <v>44</v>
      </c>
      <c r="C76" s="6"/>
      <c r="D76" s="168"/>
      <c r="E76" s="157"/>
      <c r="F76" s="44"/>
      <c r="G76" s="153"/>
      <c r="H76" s="30"/>
      <c r="I76" s="160"/>
      <c r="J76" s="164"/>
      <c r="K76" s="119"/>
      <c r="L76" s="38"/>
      <c r="M76" s="39"/>
      <c r="N76" s="84"/>
      <c r="O76" s="21"/>
      <c r="P76" s="2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</row>
    <row r="77" spans="1:32" s="1" customFormat="1" x14ac:dyDescent="0.35">
      <c r="A77" s="54">
        <v>45366</v>
      </c>
      <c r="B77" s="46" t="s">
        <v>31</v>
      </c>
      <c r="C77" s="6"/>
      <c r="D77" s="168"/>
      <c r="E77" s="157"/>
      <c r="F77" s="44"/>
      <c r="G77" s="153"/>
      <c r="H77" s="30"/>
      <c r="I77" s="160"/>
      <c r="J77" s="164"/>
      <c r="K77" s="119"/>
      <c r="L77" s="38"/>
      <c r="M77" s="39"/>
      <c r="N77" s="84"/>
      <c r="O77" s="21"/>
      <c r="P77" s="2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</row>
    <row r="78" spans="1:32" s="1" customFormat="1" x14ac:dyDescent="0.35">
      <c r="A78" s="54">
        <v>45367</v>
      </c>
      <c r="B78" s="46" t="s">
        <v>33</v>
      </c>
      <c r="C78" s="6"/>
      <c r="D78" s="168"/>
      <c r="E78" s="157"/>
      <c r="F78" s="28"/>
      <c r="G78" s="153"/>
      <c r="H78" s="30"/>
      <c r="I78" s="160"/>
      <c r="J78" s="164"/>
      <c r="K78" s="119"/>
      <c r="L78" s="38"/>
      <c r="M78" s="39"/>
      <c r="N78" s="84"/>
      <c r="O78" s="21"/>
      <c r="P78" s="2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</row>
    <row r="79" spans="1:32" s="1" customFormat="1" x14ac:dyDescent="0.35">
      <c r="A79" s="55">
        <v>45368</v>
      </c>
      <c r="B79" s="47" t="s">
        <v>35</v>
      </c>
      <c r="C79" s="7"/>
      <c r="D79" s="169"/>
      <c r="E79" s="171"/>
      <c r="F79" s="32"/>
      <c r="G79" s="154"/>
      <c r="H79" s="34"/>
      <c r="I79" s="161"/>
      <c r="J79" s="165"/>
      <c r="K79" s="120"/>
      <c r="L79" s="40"/>
      <c r="M79" s="41"/>
      <c r="N79" s="85"/>
      <c r="O79" s="21"/>
      <c r="P79" s="33"/>
      <c r="Q79" s="139"/>
      <c r="R79" s="139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39"/>
      <c r="AF79" s="139"/>
    </row>
    <row r="80" spans="1:32" s="1" customFormat="1" x14ac:dyDescent="0.35">
      <c r="A80" s="175">
        <v>45369</v>
      </c>
      <c r="B80" s="48" t="s">
        <v>15</v>
      </c>
      <c r="C80" s="8"/>
      <c r="D80" s="167"/>
      <c r="E80" s="156"/>
      <c r="F80" s="24"/>
      <c r="G80" s="152"/>
      <c r="H80" s="26"/>
      <c r="I80" s="159"/>
      <c r="J80" s="163"/>
      <c r="K80" s="122"/>
      <c r="L80" s="36"/>
      <c r="M80" s="37"/>
      <c r="N80" s="83"/>
      <c r="O80" s="21"/>
      <c r="P80" s="25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</row>
    <row r="81" spans="1:32" s="1" customFormat="1" x14ac:dyDescent="0.35">
      <c r="A81" s="54">
        <v>45370</v>
      </c>
      <c r="B81" s="49" t="s">
        <v>41</v>
      </c>
      <c r="C81" s="6"/>
      <c r="D81" s="168"/>
      <c r="E81" s="167"/>
      <c r="F81" s="28"/>
      <c r="G81" s="153"/>
      <c r="H81" s="30"/>
      <c r="I81" s="160"/>
      <c r="J81" s="164"/>
      <c r="K81" s="123"/>
      <c r="L81" s="38"/>
      <c r="M81" s="39"/>
      <c r="N81" s="84"/>
      <c r="O81" s="21"/>
      <c r="P81" s="29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</row>
    <row r="82" spans="1:32" s="1" customFormat="1" x14ac:dyDescent="0.35">
      <c r="A82" s="54">
        <v>45371</v>
      </c>
      <c r="B82" s="49" t="s">
        <v>29</v>
      </c>
      <c r="C82" s="6"/>
      <c r="D82" s="167"/>
      <c r="E82" s="168"/>
      <c r="F82" s="28"/>
      <c r="G82" s="153"/>
      <c r="H82" s="30"/>
      <c r="I82" s="160"/>
      <c r="J82" s="164"/>
      <c r="K82" s="123"/>
      <c r="L82" s="38"/>
      <c r="M82" s="39"/>
      <c r="N82" s="84"/>
      <c r="O82" s="21"/>
      <c r="P82" s="29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</row>
    <row r="83" spans="1:32" s="1" customFormat="1" x14ac:dyDescent="0.35">
      <c r="A83" s="54">
        <v>45372</v>
      </c>
      <c r="B83" s="50" t="s">
        <v>44</v>
      </c>
      <c r="C83" s="6"/>
      <c r="D83" s="167"/>
      <c r="E83" s="168"/>
      <c r="F83" s="28"/>
      <c r="G83" s="153"/>
      <c r="H83" s="30"/>
      <c r="I83" s="160"/>
      <c r="J83" s="164"/>
      <c r="K83" s="123"/>
      <c r="L83" s="38"/>
      <c r="M83" s="39"/>
      <c r="N83" s="84"/>
      <c r="O83" s="21"/>
      <c r="P83" s="29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</row>
    <row r="84" spans="1:32" s="1" customFormat="1" x14ac:dyDescent="0.35">
      <c r="A84" s="54">
        <v>45373</v>
      </c>
      <c r="B84" s="49" t="s">
        <v>31</v>
      </c>
      <c r="C84" s="6"/>
      <c r="D84" s="168"/>
      <c r="E84" s="168"/>
      <c r="F84" s="28"/>
      <c r="G84" s="153"/>
      <c r="H84" s="30"/>
      <c r="I84" s="160"/>
      <c r="J84" s="164"/>
      <c r="K84" s="123"/>
      <c r="L84" s="38"/>
      <c r="M84" s="39"/>
      <c r="N84" s="84"/>
      <c r="O84" s="21"/>
      <c r="P84" s="29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</row>
    <row r="85" spans="1:32" s="1" customFormat="1" x14ac:dyDescent="0.35">
      <c r="A85" s="54">
        <v>45374</v>
      </c>
      <c r="B85" s="49" t="s">
        <v>33</v>
      </c>
      <c r="C85" s="6"/>
      <c r="D85" s="168"/>
      <c r="E85" s="168"/>
      <c r="F85" s="28"/>
      <c r="G85" s="153"/>
      <c r="H85" s="30"/>
      <c r="I85" s="160"/>
      <c r="J85" s="164"/>
      <c r="K85" s="123"/>
      <c r="L85" s="38"/>
      <c r="M85" s="39"/>
      <c r="N85" s="84"/>
      <c r="O85" s="21"/>
      <c r="P85" s="29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</row>
    <row r="86" spans="1:32" s="1" customFormat="1" x14ac:dyDescent="0.35">
      <c r="A86" s="55">
        <v>45375</v>
      </c>
      <c r="B86" s="51" t="s">
        <v>35</v>
      </c>
      <c r="C86" s="7"/>
      <c r="D86" s="169"/>
      <c r="E86" s="170"/>
      <c r="F86" s="32"/>
      <c r="G86" s="154"/>
      <c r="H86" s="34"/>
      <c r="I86" s="161"/>
      <c r="J86" s="165"/>
      <c r="K86" s="124"/>
      <c r="L86" s="40"/>
      <c r="M86" s="41"/>
      <c r="N86" s="85"/>
      <c r="O86" s="21"/>
      <c r="P86" s="33"/>
      <c r="Q86" s="136"/>
      <c r="R86" s="136"/>
      <c r="S86" s="137"/>
      <c r="T86" s="137"/>
      <c r="U86" s="137"/>
      <c r="V86" s="137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</row>
    <row r="87" spans="1:32" s="1" customFormat="1" x14ac:dyDescent="0.35">
      <c r="A87" s="53">
        <v>45376</v>
      </c>
      <c r="B87" s="48" t="s">
        <v>15</v>
      </c>
      <c r="C87" s="8"/>
      <c r="D87" s="167"/>
      <c r="E87" s="167"/>
      <c r="F87" s="24"/>
      <c r="G87" s="152"/>
      <c r="H87" s="26"/>
      <c r="I87" s="112"/>
      <c r="J87" s="143"/>
      <c r="K87" s="122"/>
      <c r="L87" s="36"/>
      <c r="M87" s="37"/>
      <c r="N87" s="83"/>
      <c r="O87" s="21"/>
      <c r="P87" s="25"/>
      <c r="Q87" s="136"/>
      <c r="R87" s="136"/>
      <c r="S87" s="242" t="s">
        <v>69</v>
      </c>
      <c r="T87" s="243"/>
      <c r="U87" s="243"/>
      <c r="V87" s="244"/>
      <c r="W87" s="137"/>
      <c r="X87" s="137"/>
      <c r="Y87" s="137"/>
      <c r="Z87" s="136"/>
      <c r="AA87" s="136"/>
      <c r="AB87" s="136"/>
      <c r="AC87" s="136"/>
      <c r="AD87" s="136"/>
      <c r="AE87" s="136"/>
      <c r="AF87" s="136"/>
    </row>
    <row r="88" spans="1:32" s="1" customFormat="1" x14ac:dyDescent="0.35">
      <c r="A88" s="54">
        <v>45377</v>
      </c>
      <c r="B88" s="49" t="s">
        <v>41</v>
      </c>
      <c r="C88" s="6"/>
      <c r="D88" s="167"/>
      <c r="E88" s="168"/>
      <c r="F88" s="28"/>
      <c r="G88" s="153"/>
      <c r="H88" s="30"/>
      <c r="I88" s="111"/>
      <c r="J88" s="143"/>
      <c r="K88" s="123"/>
      <c r="L88" s="38"/>
      <c r="M88" s="39"/>
      <c r="N88" s="84"/>
      <c r="O88" s="21"/>
      <c r="P88" s="29"/>
      <c r="Q88" s="136"/>
      <c r="R88" s="136"/>
      <c r="S88" s="245" t="s">
        <v>27</v>
      </c>
      <c r="T88" s="246"/>
      <c r="U88" s="78" t="s">
        <v>5</v>
      </c>
      <c r="V88" s="78" t="s">
        <v>6</v>
      </c>
      <c r="W88" s="133" t="s">
        <v>7</v>
      </c>
      <c r="X88" s="135" t="s">
        <v>28</v>
      </c>
      <c r="Y88" s="133" t="s">
        <v>28</v>
      </c>
      <c r="Z88" s="136"/>
      <c r="AA88" s="136"/>
      <c r="AB88" s="136"/>
      <c r="AC88" s="136"/>
      <c r="AD88" s="136"/>
      <c r="AE88" s="136"/>
      <c r="AF88" s="136"/>
    </row>
    <row r="89" spans="1:32" s="1" customFormat="1" x14ac:dyDescent="0.35">
      <c r="A89" s="54">
        <v>45378</v>
      </c>
      <c r="B89" s="49" t="s">
        <v>29</v>
      </c>
      <c r="C89" s="6"/>
      <c r="D89" s="168"/>
      <c r="E89" s="168"/>
      <c r="F89" s="28"/>
      <c r="G89" s="153"/>
      <c r="H89" s="30"/>
      <c r="I89" s="111"/>
      <c r="J89" s="143"/>
      <c r="K89" s="123"/>
      <c r="L89" s="38"/>
      <c r="M89" s="39"/>
      <c r="N89" s="84"/>
      <c r="O89" s="21"/>
      <c r="P89" s="29"/>
      <c r="Q89" s="136"/>
      <c r="R89" s="136"/>
      <c r="S89" s="247" t="s">
        <v>12</v>
      </c>
      <c r="T89" s="248"/>
      <c r="U89" s="81">
        <f>COUNTIF(F80:F107,"Support")</f>
        <v>0</v>
      </c>
      <c r="V89" s="81">
        <f>COUNTIF(G80:G107,"Support")</f>
        <v>0</v>
      </c>
      <c r="W89" s="81">
        <f>COUNTIF(H80:H107,"Support")</f>
        <v>0</v>
      </c>
      <c r="X89" s="81">
        <f>COUNTIF(I80:I107,"Support")</f>
        <v>0</v>
      </c>
      <c r="Y89" s="81">
        <f>COUNTIF(J80:J107,"Support")</f>
        <v>0</v>
      </c>
      <c r="Z89" s="136"/>
      <c r="AA89" s="136"/>
      <c r="AB89" s="136"/>
      <c r="AC89" s="136"/>
      <c r="AD89" s="136"/>
      <c r="AE89" s="136"/>
      <c r="AF89" s="136"/>
    </row>
    <row r="90" spans="1:32" s="1" customFormat="1" x14ac:dyDescent="0.35">
      <c r="A90" s="54">
        <v>45379</v>
      </c>
      <c r="B90" s="49" t="s">
        <v>44</v>
      </c>
      <c r="C90" s="6"/>
      <c r="D90" s="168"/>
      <c r="E90" s="168"/>
      <c r="F90" s="28"/>
      <c r="G90" s="153"/>
      <c r="H90" s="30"/>
      <c r="I90" s="111"/>
      <c r="J90" s="143"/>
      <c r="K90" s="123"/>
      <c r="L90" s="38"/>
      <c r="M90" s="39"/>
      <c r="N90" s="84"/>
      <c r="O90" s="21"/>
      <c r="P90" s="29"/>
      <c r="Q90" s="136"/>
      <c r="R90" s="136"/>
      <c r="S90" s="234" t="s">
        <v>25</v>
      </c>
      <c r="T90" s="235"/>
      <c r="U90" s="82">
        <f>COUNTIF(F80:F107,"CST")</f>
        <v>0</v>
      </c>
      <c r="V90" s="82">
        <f>COUNTIF(G80:G107,"CST")</f>
        <v>0</v>
      </c>
      <c r="W90" s="82">
        <f>COUNTIF(H80:H107,"CST")</f>
        <v>0</v>
      </c>
      <c r="X90" s="82">
        <f>COUNTIF(I80:J107,"CST")</f>
        <v>0</v>
      </c>
      <c r="Y90" s="82">
        <f>COUNTIF(J80:K107,"CST")</f>
        <v>0</v>
      </c>
      <c r="Z90" s="136"/>
      <c r="AA90" s="136"/>
      <c r="AB90" s="136"/>
      <c r="AC90" s="136"/>
      <c r="AD90" s="136"/>
      <c r="AE90" s="136"/>
      <c r="AF90" s="136"/>
    </row>
    <row r="91" spans="1:32" s="1" customFormat="1" x14ac:dyDescent="0.35">
      <c r="A91" s="54">
        <v>45380</v>
      </c>
      <c r="B91" s="49" t="s">
        <v>31</v>
      </c>
      <c r="C91" s="13" t="s">
        <v>16</v>
      </c>
      <c r="D91" s="168"/>
      <c r="E91" s="168"/>
      <c r="F91" s="28"/>
      <c r="G91" s="153"/>
      <c r="H91" s="30"/>
      <c r="I91" s="111"/>
      <c r="J91" s="143"/>
      <c r="K91" s="123"/>
      <c r="L91" s="38"/>
      <c r="M91" s="39"/>
      <c r="N91" s="84"/>
      <c r="O91" s="21"/>
      <c r="P91" s="29"/>
      <c r="Q91" s="136"/>
      <c r="R91" s="136"/>
      <c r="S91" s="234" t="s">
        <v>19</v>
      </c>
      <c r="T91" s="235"/>
      <c r="U91" s="82">
        <f>COUNTIF(F80:F107,"PH")</f>
        <v>0</v>
      </c>
      <c r="V91" s="82">
        <f>COUNTIF(G80:G107,"PH")</f>
        <v>0</v>
      </c>
      <c r="W91" s="82">
        <f>COUNTIF(H80:H107,"PH")</f>
        <v>0</v>
      </c>
      <c r="X91" s="82">
        <f>COUNTIF(I80:I107,"PH")</f>
        <v>0</v>
      </c>
      <c r="Y91" s="82">
        <f>COUNTIF(J80:J107,"PH")</f>
        <v>0</v>
      </c>
      <c r="Z91" s="136"/>
      <c r="AA91" s="136"/>
      <c r="AB91" s="136"/>
      <c r="AC91" s="136"/>
      <c r="AD91" s="136"/>
      <c r="AE91" s="136"/>
      <c r="AF91" s="136"/>
    </row>
    <row r="92" spans="1:32" s="1" customFormat="1" x14ac:dyDescent="0.35">
      <c r="A92" s="54">
        <v>45381</v>
      </c>
      <c r="B92" s="49" t="s">
        <v>33</v>
      </c>
      <c r="C92" s="9" t="s">
        <v>23</v>
      </c>
      <c r="D92" s="168"/>
      <c r="E92" s="168"/>
      <c r="F92" s="28"/>
      <c r="G92" s="153"/>
      <c r="H92" s="30"/>
      <c r="I92" s="111"/>
      <c r="J92" s="143"/>
      <c r="K92" s="123"/>
      <c r="L92" s="38"/>
      <c r="M92" s="39"/>
      <c r="N92" s="84"/>
      <c r="O92" s="21"/>
      <c r="P92" s="29"/>
      <c r="Q92" s="136"/>
      <c r="R92" s="136"/>
      <c r="S92" s="234" t="s">
        <v>3</v>
      </c>
      <c r="T92" s="235"/>
      <c r="U92" s="82">
        <f>COUNTIF(F80:F107,"QCH")</f>
        <v>0</v>
      </c>
      <c r="V92" s="82">
        <f>COUNTIF(G80:G107,"QCH")</f>
        <v>0</v>
      </c>
      <c r="W92" s="82">
        <f>COUNTIF(H80:H107,"QCH")</f>
        <v>0</v>
      </c>
      <c r="X92" s="82">
        <f>COUNTIF(I80:I107,"QCH")</f>
        <v>0</v>
      </c>
      <c r="Y92" s="82">
        <f>COUNTIF(J80:J107,"QCH")</f>
        <v>0</v>
      </c>
      <c r="Z92" s="137"/>
      <c r="AA92" s="137"/>
      <c r="AB92" s="137"/>
      <c r="AC92" s="137"/>
      <c r="AD92" s="137"/>
      <c r="AE92" s="136"/>
      <c r="AF92" s="136"/>
    </row>
    <row r="93" spans="1:32" s="1" customFormat="1" x14ac:dyDescent="0.35">
      <c r="A93" s="55">
        <v>45382</v>
      </c>
      <c r="B93" s="51" t="s">
        <v>35</v>
      </c>
      <c r="C93" s="14" t="s">
        <v>23</v>
      </c>
      <c r="D93" s="169"/>
      <c r="E93" s="169"/>
      <c r="F93" s="32"/>
      <c r="G93" s="154"/>
      <c r="H93" s="34"/>
      <c r="I93" s="113"/>
      <c r="J93" s="162"/>
      <c r="K93" s="124"/>
      <c r="L93" s="40"/>
      <c r="M93" s="41"/>
      <c r="N93" s="85"/>
      <c r="O93" s="21"/>
      <c r="P93" s="33"/>
      <c r="Q93" s="136"/>
      <c r="R93" s="136"/>
      <c r="S93" s="234" t="s">
        <v>17</v>
      </c>
      <c r="T93" s="235"/>
      <c r="U93" s="82">
        <f>COUNTIF(F80:F107,"PH 1st")</f>
        <v>0</v>
      </c>
      <c r="V93" s="82">
        <f>COUNTIF(G80:G107,"PH 1st")</f>
        <v>0</v>
      </c>
      <c r="W93" s="82">
        <f>COUNTIF(H80:H107,"PH 1st")</f>
        <v>0</v>
      </c>
      <c r="X93" s="82">
        <f>COUNTIF(I80:I107,"PH 1st")</f>
        <v>0</v>
      </c>
      <c r="Y93" s="82">
        <f>COUNTIF(J80:J107,"PH 1st")</f>
        <v>0</v>
      </c>
      <c r="Z93" s="132"/>
      <c r="AA93" s="133" t="s">
        <v>36</v>
      </c>
      <c r="AB93" s="133" t="s">
        <v>20</v>
      </c>
      <c r="AC93" s="133" t="s">
        <v>37</v>
      </c>
      <c r="AD93" s="133" t="s">
        <v>38</v>
      </c>
      <c r="AE93" s="136"/>
      <c r="AF93" s="136"/>
    </row>
    <row r="94" spans="1:32" s="1" customFormat="1" x14ac:dyDescent="0.35">
      <c r="A94" s="175">
        <v>45383</v>
      </c>
      <c r="B94" s="45" t="s">
        <v>15</v>
      </c>
      <c r="C94" s="13" t="s">
        <v>16</v>
      </c>
      <c r="D94" s="23"/>
      <c r="E94" s="23"/>
      <c r="F94" s="24"/>
      <c r="G94" s="156"/>
      <c r="H94" s="26"/>
      <c r="I94" s="112"/>
      <c r="J94" s="143"/>
      <c r="K94" s="118"/>
      <c r="L94" s="36"/>
      <c r="M94" s="37"/>
      <c r="N94" s="83"/>
      <c r="O94" s="21"/>
      <c r="P94" s="25"/>
      <c r="Q94" s="136"/>
      <c r="R94" s="136"/>
      <c r="S94" s="236" t="s">
        <v>40</v>
      </c>
      <c r="T94" s="237"/>
      <c r="U94" s="100">
        <f>COUNTIFS(L80:L83,"Lister")+COUNTIFS(L87:L90,"Lister")+COUNTIFS(L94:L97,"Lister")+COUNTIFS(L101:L104,"Lister")</f>
        <v>0</v>
      </c>
      <c r="V94" s="100">
        <f>+COUNTIFS(L80:L83,"Prager")+COUNTIFS(L87:L90,"Prager")+COUNTIFS(L94:L97,"Prager")+COUNTIFS(L101:L104,"Prager")</f>
        <v>0</v>
      </c>
      <c r="W94" s="100">
        <f>COUNTIFS(L80:L83,"Stanley")+COUNTIFS(L87:L90,"Stanley")+COUNTIFS(L94:L97,"Stanley")+COUNTIFS(L101:L104,"Stanley")</f>
        <v>0</v>
      </c>
      <c r="X94" s="100">
        <f>COUNTIFS(L80:L83,"Farrell")+COUNTIFS(L87:L90,"Farrell")+COUNTIFS(L94:L97,"Farrell")+COUNTIFS(L101:L104,"Farrell")</f>
        <v>0</v>
      </c>
      <c r="Y94" s="100">
        <f>COUNTIFS(L80:L83,"McSharry")+COUNTIFS(L87:L90,"McSHarry")+COUNTIFS(L94:L97,"McSharry")+COUNTIFS(L101:L104,"McSharry")</f>
        <v>0</v>
      </c>
      <c r="Z94" s="104"/>
      <c r="AA94" s="106">
        <f>COUNTIFS(L80:L83,"O'Donoghue")+COUNTIFS(L87:L90,"O'Donoghue")+COUNTIFS(L94:L97,"O'Donoghue")+COUNTIFS(L101:L104,"O'Donoghue")</f>
        <v>0</v>
      </c>
      <c r="AB94" s="106">
        <f>COUNTIFS(L80:L83,"Marment")+COUNTIFS(L87:L90,"Marment")+COUNTIFS(L94:L97,"Marment")+COUNTIFS(L101:L104,"Marment")</f>
        <v>0</v>
      </c>
      <c r="AC94" s="106">
        <f>COUNTIFS(L80:L83,"Nagaraj")+COUNTIFS(L87:L90,"Nagaraj")+COUNTIFS(L94:L97,"Nagaraj")+COUNTIFS(L101:L104,"Nagaraj")</f>
        <v>0</v>
      </c>
      <c r="AD94" s="106">
        <f>COUNTIFS(L80:L83,"Garrett")+COUNTIFS(L87:L90,"Garrett")+COUNTIFS(L94:L97,"Garrett")+COUNTIFS(L101:L104,"Garrett")</f>
        <v>0</v>
      </c>
      <c r="AE94" s="136"/>
      <c r="AF94" s="136"/>
    </row>
    <row r="95" spans="1:32" s="1" customFormat="1" x14ac:dyDescent="0.35">
      <c r="A95" s="54">
        <v>45384</v>
      </c>
      <c r="B95" s="46" t="s">
        <v>41</v>
      </c>
      <c r="C95" s="9" t="s">
        <v>23</v>
      </c>
      <c r="D95" s="23"/>
      <c r="E95" s="23"/>
      <c r="F95" s="28"/>
      <c r="G95" s="157"/>
      <c r="H95" s="30"/>
      <c r="I95" s="111"/>
      <c r="J95" s="143"/>
      <c r="K95" s="119"/>
      <c r="L95" s="38"/>
      <c r="M95" s="39"/>
      <c r="N95" s="84"/>
      <c r="O95" s="21"/>
      <c r="P95" s="29"/>
      <c r="Q95" s="136"/>
      <c r="R95" s="136"/>
      <c r="S95" s="236" t="s">
        <v>42</v>
      </c>
      <c r="T95" s="237"/>
      <c r="U95" s="100">
        <f>COUNTIFS(L84:L86,"Lister")+COUNTIFS(L91:L93,"Lister")+COUNTIFS(L98:L100,"Lister")+COUNTIFS(L105:L107,"Lister")</f>
        <v>0</v>
      </c>
      <c r="V95" s="100">
        <f>+COUNTIFS(L91:L93,"Prager")+COUNTIFS(L84:L86,"Prager")+COUNTIFS(L98:L100,"Prager")+COUNTIFS(L105:L107,"Prager")</f>
        <v>0</v>
      </c>
      <c r="W95" s="100">
        <f>COUNTIFS(L84:L86,"Stanley")+COUNTIFS(L91:L93,"Stanley")+COUNTIFS(L98:L100,"Stanley")+COUNTIFS(L105:L107,"Stanley")</f>
        <v>0</v>
      </c>
      <c r="X95" s="100">
        <f>COUNTIFS(L84:L86,"Farrell")+COUNTIFS(L91:L93,"Farrell")+COUNTIFS(L98:L100,"Farrell")+COUNTIFS(L105:L107,"Farrell")</f>
        <v>0</v>
      </c>
      <c r="Y95" s="100">
        <f>COUNTIFS(L84:L86,"McSharry")+COUNTIFS(L91:L93,"McSharry")+COUNTIFS(L98:L100,"McSharry")+COUNTIFS(L105:L107,"McSharry")</f>
        <v>0</v>
      </c>
      <c r="Z95" s="104"/>
      <c r="AA95" s="100">
        <f>COUNTIFS(L84:L86,"O'Donoghue")+COUNTIFS(L91:L93,"O'Donoghue")+COUNTIFS(L98:L100,"O'Donoghue")+COUNTIFS(L105:L107,"O'Donoghue")</f>
        <v>0</v>
      </c>
      <c r="AB95" s="100">
        <f>COUNTIFS(L84:L86,"Marment")+COUNTIFS(L91:L93,"Marment")+COUNTIFS(L98:L100,"Marment")+COUNTIFS(L105:L107,"Marment")</f>
        <v>0</v>
      </c>
      <c r="AC95" s="100">
        <f>COUNTIFS(L84:L86,"Nagaraj")+COUNTIFS(L91:L93,"Nagaraj")+COUNTIFS(L98:L100,"Nagaraj")+COUNTIFS(L105:L107,"Nagaraj")</f>
        <v>0</v>
      </c>
      <c r="AD95" s="100">
        <f>COUNTIFS(L84:L86,"Garrett")+COUNTIFS(L91:L93,"Garrett")+COUNTIFS(L98:L100,"Garrett")+COUNTIFS(L105:L107,"Garrett")</f>
        <v>0</v>
      </c>
      <c r="AE95" s="136"/>
      <c r="AF95" s="136"/>
    </row>
    <row r="96" spans="1:32" s="1" customFormat="1" x14ac:dyDescent="0.35">
      <c r="A96" s="54">
        <v>45385</v>
      </c>
      <c r="B96" s="46" t="s">
        <v>29</v>
      </c>
      <c r="C96" s="9" t="s">
        <v>23</v>
      </c>
      <c r="D96" s="27"/>
      <c r="E96" s="23"/>
      <c r="F96" s="28"/>
      <c r="G96" s="157"/>
      <c r="H96" s="30"/>
      <c r="I96" s="111"/>
      <c r="J96" s="143"/>
      <c r="K96" s="119"/>
      <c r="L96" s="38"/>
      <c r="M96" s="39"/>
      <c r="N96" s="84"/>
      <c r="O96" s="21"/>
      <c r="P96" s="29"/>
      <c r="Q96" s="136"/>
      <c r="R96" s="136"/>
      <c r="S96" s="238" t="s">
        <v>43</v>
      </c>
      <c r="T96" s="239"/>
      <c r="U96" s="101">
        <f>COUNTIFS(N80:N83,"Lister")+COUNTIFS(N87:N90,"Lister")+COUNTIFS(N94:N97,"Lister")+COUNTIFS(N101:N104,"Lister")</f>
        <v>0</v>
      </c>
      <c r="V96" s="101">
        <f>COUNTIFS(N80:N83,"Prager")+COUNTIFS(N87:N90,"Prager")+COUNTIFS(N94:N97,"Prager")+COUNTIFS(N101:N104,"Prager")</f>
        <v>0</v>
      </c>
      <c r="W96" s="101">
        <f>COUNTIFS(N80:N83,"Stanley")+COUNTIFS(N87:N90,"Stanley")+COUNTIFS(N94:N97,"Stanley")+COUNTIFS(N101:N104,"Stanley")</f>
        <v>0</v>
      </c>
      <c r="X96" s="101">
        <f>COUNTIFS(N80:N83,"Farrell")+COUNTIFS(N87:N90,"Farrell")+COUNTIFS(N94:N97,"Farrell")+COUNTIFS(N101:N104,"Farrell")</f>
        <v>0</v>
      </c>
      <c r="Y96" s="101">
        <f>COUNTIFS(N80:N83,"McSharry")+COUNTIFS(N87:N90,"McSharry")+COUNTIFS(N94:N97,"McSharry")+COUNTIFS(N101:N104,"McSharry")</f>
        <v>0</v>
      </c>
      <c r="Z96" s="104"/>
      <c r="AA96" s="101"/>
      <c r="AB96" s="101"/>
      <c r="AC96" s="101"/>
      <c r="AD96" s="101"/>
      <c r="AE96" s="136"/>
      <c r="AF96" s="136"/>
    </row>
    <row r="97" spans="1:32" s="1" customFormat="1" x14ac:dyDescent="0.35">
      <c r="A97" s="54">
        <v>45386</v>
      </c>
      <c r="B97" s="46" t="s">
        <v>44</v>
      </c>
      <c r="C97" s="9" t="s">
        <v>23</v>
      </c>
      <c r="D97" s="27"/>
      <c r="E97" s="23"/>
      <c r="F97" s="28"/>
      <c r="G97" s="157"/>
      <c r="H97" s="30"/>
      <c r="I97" s="111"/>
      <c r="J97" s="143"/>
      <c r="K97" s="119"/>
      <c r="L97" s="38"/>
      <c r="M97" s="39"/>
      <c r="N97" s="84"/>
      <c r="O97" s="21"/>
      <c r="P97" s="29"/>
      <c r="Q97" s="136"/>
      <c r="R97" s="136"/>
      <c r="S97" s="238" t="s">
        <v>45</v>
      </c>
      <c r="T97" s="239"/>
      <c r="U97" s="101">
        <f>COUNTIFS(N84:N86,"Lister")+COUNTIFS(N91:N93,"Lister")+COUNTIFS(N98:N100,"Lister")+COUNTIFS(N105:N107,"Lister")</f>
        <v>0</v>
      </c>
      <c r="V97" s="101">
        <f>COUNTIFS(N84:N86,"Prager")+COUNTIFS(N91:N93,"Prager")+COUNTIFS(N98:N100,"Prager")+COUNTIFS(N105:N107,"Prager")</f>
        <v>0</v>
      </c>
      <c r="W97" s="101">
        <f>COUNTIFS(N84:N86,"Stanley")+COUNTIFS(N91:N93,"Stanley")+COUNTIFS(N98:N100,"Stanley")+COUNTIFS(N105:N107,"Stanley")</f>
        <v>0</v>
      </c>
      <c r="X97" s="101">
        <f>COUNTIFS(N84:N86,"Farrell")+COUNTIFS(N91:N93,"Farrell")+COUNTIFS(N98:N100,"Farrell")+COUNTIFS(N105:N107,"Farrell")</f>
        <v>0</v>
      </c>
      <c r="Y97" s="101">
        <f>COUNTIFS(N84:N86,"McSharry")+COUNTIFS(N91:N93,"McSharry")+COUNTIFS(N98:N100,"McSharry")+COUNTIFS(N105:N107,"McSharry")</f>
        <v>0</v>
      </c>
      <c r="Z97" s="104"/>
      <c r="AA97" s="101"/>
      <c r="AB97" s="101"/>
      <c r="AC97" s="101"/>
      <c r="AD97" s="101"/>
      <c r="AE97" s="136"/>
      <c r="AF97" s="136"/>
    </row>
    <row r="98" spans="1:32" s="1" customFormat="1" x14ac:dyDescent="0.35">
      <c r="A98" s="54">
        <v>45387</v>
      </c>
      <c r="B98" s="46" t="s">
        <v>31</v>
      </c>
      <c r="C98" s="9" t="s">
        <v>23</v>
      </c>
      <c r="D98" s="27"/>
      <c r="E98" s="23"/>
      <c r="F98" s="28"/>
      <c r="G98" s="157"/>
      <c r="H98" s="30"/>
      <c r="I98" s="111"/>
      <c r="J98" s="143"/>
      <c r="K98" s="119"/>
      <c r="L98" s="38"/>
      <c r="M98" s="39"/>
      <c r="N98" s="84"/>
      <c r="O98" s="21"/>
      <c r="P98" s="29"/>
      <c r="Q98" s="136"/>
      <c r="R98" s="136"/>
      <c r="S98" s="240" t="s">
        <v>46</v>
      </c>
      <c r="T98" s="241"/>
      <c r="U98" s="102">
        <f>COUNTIFS(N84:N86,"Lister (day)")+COUNTIFS(N91:N93,"Lister (day)")+COUNTIFS(N98:N100,"Lister (day)")+COUNTIFS(N105:N107,"Lister (day)")</f>
        <v>0</v>
      </c>
      <c r="V98" s="102">
        <f>COUNTIFS(N84:N86,"Prager (day)")+COUNTIFS(N91:N93,"Prager (day)")+COUNTIFS(N98:N100,"Prager (day)")+COUNTIFS(N105:N107,"Prager (day)")</f>
        <v>0</v>
      </c>
      <c r="W98" s="102">
        <f>COUNTIFS(N84:N86,"Stanley (day)")+COUNTIFS(N91:N93,"Stanley (day)")+COUNTIFS(N98:N100,"Stanley (day)")+COUNTIFS(N105:N107,"Stanley (day)")</f>
        <v>0</v>
      </c>
      <c r="X98" s="102">
        <f>COUNTIFS(N84:N86,"Farrell (day)")+COUNTIFS(N91:N93,"Farrell (day)")+COUNTIFS(N98:N100,"Farrell (day)")+COUNTIFS(N105:N107,"Farrell (day)")</f>
        <v>0</v>
      </c>
      <c r="Y98" s="102">
        <f>COUNTIFS(N84:N86,"McSharry (day)")+COUNTIFS(N91:N93,"McSharry (day)")+COUNTIFS(N98:N100,"McSharry (day)")+COUNTIFS(N105:N107,"McSharry (day)")</f>
        <v>0</v>
      </c>
      <c r="Z98" s="104"/>
      <c r="AA98" s="102"/>
      <c r="AB98" s="102"/>
      <c r="AC98" s="102"/>
      <c r="AD98" s="102"/>
      <c r="AE98" s="136"/>
      <c r="AF98" s="136"/>
    </row>
    <row r="99" spans="1:32" s="1" customFormat="1" x14ac:dyDescent="0.35">
      <c r="A99" s="54">
        <v>45388</v>
      </c>
      <c r="B99" s="46" t="s">
        <v>33</v>
      </c>
      <c r="C99" s="9" t="s">
        <v>23</v>
      </c>
      <c r="D99" s="27"/>
      <c r="E99" s="23"/>
      <c r="F99" s="28"/>
      <c r="G99" s="157"/>
      <c r="H99" s="30"/>
      <c r="I99" s="111"/>
      <c r="J99" s="143"/>
      <c r="K99" s="119"/>
      <c r="L99" s="38"/>
      <c r="M99" s="39"/>
      <c r="N99" s="84"/>
      <c r="O99" s="21"/>
      <c r="P99" s="29"/>
      <c r="Q99" s="136"/>
      <c r="R99" s="136"/>
      <c r="S99" s="226" t="s">
        <v>47</v>
      </c>
      <c r="T99" s="227"/>
      <c r="U99" s="103">
        <f>SUM(U94:U95)</f>
        <v>0</v>
      </c>
      <c r="V99" s="103">
        <f>SUM(V94:V95)</f>
        <v>0</v>
      </c>
      <c r="W99" s="103">
        <f>SUM(W94:W95)</f>
        <v>0</v>
      </c>
      <c r="X99" s="103">
        <f>SUM(X94:X95)</f>
        <v>0</v>
      </c>
      <c r="Y99" s="103">
        <f>SUM(Y94:Y95)</f>
        <v>0</v>
      </c>
      <c r="Z99" s="105"/>
      <c r="AA99" s="103">
        <f>SUM(AA94:AA95)</f>
        <v>0</v>
      </c>
      <c r="AB99" s="103">
        <f>SUM(AB94:AB95)</f>
        <v>0</v>
      </c>
      <c r="AC99" s="103">
        <f>SUM(AC94:AC95)</f>
        <v>0</v>
      </c>
      <c r="AD99" s="103">
        <f>SUM(AD94:AD95)</f>
        <v>0</v>
      </c>
      <c r="AE99" s="136"/>
      <c r="AF99" s="136"/>
    </row>
    <row r="100" spans="1:32" s="1" customFormat="1" x14ac:dyDescent="0.35">
      <c r="A100" s="55">
        <v>45389</v>
      </c>
      <c r="B100" s="47" t="s">
        <v>35</v>
      </c>
      <c r="C100" s="14" t="s">
        <v>23</v>
      </c>
      <c r="D100" s="31"/>
      <c r="E100" s="155"/>
      <c r="F100" s="32"/>
      <c r="G100" s="158"/>
      <c r="H100" s="34"/>
      <c r="I100" s="113"/>
      <c r="J100" s="162"/>
      <c r="K100" s="120"/>
      <c r="L100" s="40"/>
      <c r="M100" s="41"/>
      <c r="N100" s="85"/>
      <c r="O100" s="21"/>
      <c r="P100" s="33"/>
      <c r="Q100" s="136"/>
      <c r="R100" s="136"/>
      <c r="S100" s="222" t="s">
        <v>48</v>
      </c>
      <c r="T100" s="223"/>
      <c r="U100" s="128">
        <f>SUM(U96:U98)</f>
        <v>0</v>
      </c>
      <c r="V100" s="128">
        <f>SUM(V96:V98)</f>
        <v>0</v>
      </c>
      <c r="W100" s="128">
        <f>SUM(W96:W98)</f>
        <v>0</v>
      </c>
      <c r="X100" s="128">
        <f>SUM(X96:X98)</f>
        <v>0</v>
      </c>
      <c r="Y100" s="128">
        <f>SUM(Y96:Y98)</f>
        <v>0</v>
      </c>
      <c r="Z100" s="129"/>
      <c r="AA100" s="128">
        <f>SUM(AA96:AA98)</f>
        <v>0</v>
      </c>
      <c r="AB100" s="128">
        <f>SUM(AB96:AB98)</f>
        <v>0</v>
      </c>
      <c r="AC100" s="128">
        <f>SUM(AC96:AC98)</f>
        <v>0</v>
      </c>
      <c r="AD100" s="128">
        <f>SUM(AD96:AD98)</f>
        <v>0</v>
      </c>
      <c r="AE100" s="136"/>
      <c r="AF100" s="136"/>
    </row>
    <row r="101" spans="1:32" s="1" customFormat="1" x14ac:dyDescent="0.35">
      <c r="A101" s="53">
        <v>45390</v>
      </c>
      <c r="B101" s="45" t="s">
        <v>15</v>
      </c>
      <c r="C101" s="9" t="s">
        <v>23</v>
      </c>
      <c r="D101" s="167"/>
      <c r="E101" s="167"/>
      <c r="F101" s="24"/>
      <c r="G101" s="152"/>
      <c r="H101" s="26"/>
      <c r="I101" s="159"/>
      <c r="J101" s="163"/>
      <c r="K101" s="118"/>
      <c r="L101" s="36"/>
      <c r="M101" s="37"/>
      <c r="N101" s="83"/>
      <c r="O101" s="21"/>
      <c r="P101" s="25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</row>
    <row r="102" spans="1:32" s="1" customFormat="1" x14ac:dyDescent="0.35">
      <c r="A102" s="54">
        <v>45391</v>
      </c>
      <c r="B102" s="46" t="s">
        <v>41</v>
      </c>
      <c r="C102" s="9" t="s">
        <v>23</v>
      </c>
      <c r="D102" s="167"/>
      <c r="E102" s="157"/>
      <c r="F102" s="28"/>
      <c r="G102" s="153"/>
      <c r="H102" s="30"/>
      <c r="I102" s="160"/>
      <c r="J102" s="164"/>
      <c r="K102" s="119"/>
      <c r="L102" s="38"/>
      <c r="M102" s="39"/>
      <c r="N102" s="84"/>
      <c r="O102" s="21"/>
      <c r="P102" s="29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</row>
    <row r="103" spans="1:32" s="1" customFormat="1" x14ac:dyDescent="0.35">
      <c r="A103" s="54">
        <v>45392</v>
      </c>
      <c r="B103" s="46" t="s">
        <v>29</v>
      </c>
      <c r="C103" s="9" t="s">
        <v>23</v>
      </c>
      <c r="D103" s="168"/>
      <c r="E103" s="157"/>
      <c r="F103" s="28"/>
      <c r="G103" s="153"/>
      <c r="H103" s="30"/>
      <c r="I103" s="160"/>
      <c r="J103" s="164"/>
      <c r="K103" s="119"/>
      <c r="L103" s="38"/>
      <c r="M103" s="39"/>
      <c r="N103" s="84"/>
      <c r="O103" s="21"/>
      <c r="P103" s="29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</row>
    <row r="104" spans="1:32" s="1" customFormat="1" x14ac:dyDescent="0.35">
      <c r="A104" s="54">
        <v>45393</v>
      </c>
      <c r="B104" s="46" t="s">
        <v>44</v>
      </c>
      <c r="C104" s="9" t="s">
        <v>23</v>
      </c>
      <c r="D104" s="168"/>
      <c r="E104" s="157"/>
      <c r="F104" s="28"/>
      <c r="G104" s="153"/>
      <c r="H104" s="30"/>
      <c r="I104" s="160"/>
      <c r="J104" s="164"/>
      <c r="K104" s="119"/>
      <c r="L104" s="38"/>
      <c r="M104" s="39"/>
      <c r="N104" s="84"/>
      <c r="O104" s="21"/>
      <c r="P104" s="29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</row>
    <row r="105" spans="1:32" s="1" customFormat="1" x14ac:dyDescent="0.35">
      <c r="A105" s="54">
        <v>45394</v>
      </c>
      <c r="B105" s="46" t="s">
        <v>31</v>
      </c>
      <c r="C105" s="9" t="s">
        <v>23</v>
      </c>
      <c r="D105" s="168"/>
      <c r="E105" s="157"/>
      <c r="F105" s="28"/>
      <c r="G105" s="153"/>
      <c r="H105" s="30"/>
      <c r="I105" s="160"/>
      <c r="J105" s="164"/>
      <c r="K105" s="119"/>
      <c r="L105" s="38"/>
      <c r="M105" s="39"/>
      <c r="N105" s="84"/>
      <c r="O105" s="21"/>
      <c r="P105" s="29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</row>
    <row r="106" spans="1:32" s="1" customFormat="1" x14ac:dyDescent="0.35">
      <c r="A106" s="54">
        <v>45395</v>
      </c>
      <c r="B106" s="46" t="s">
        <v>33</v>
      </c>
      <c r="C106" s="9" t="s">
        <v>23</v>
      </c>
      <c r="D106" s="168"/>
      <c r="E106" s="157"/>
      <c r="F106" s="28"/>
      <c r="G106" s="153"/>
      <c r="H106" s="30"/>
      <c r="I106" s="160"/>
      <c r="J106" s="164"/>
      <c r="K106" s="119"/>
      <c r="L106" s="38"/>
      <c r="M106" s="39"/>
      <c r="N106" s="84"/>
      <c r="O106" s="21"/>
      <c r="P106" s="29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</row>
    <row r="107" spans="1:32" s="1" customFormat="1" x14ac:dyDescent="0.35">
      <c r="A107" s="55">
        <v>45396</v>
      </c>
      <c r="B107" s="47" t="s">
        <v>35</v>
      </c>
      <c r="C107" s="14" t="s">
        <v>23</v>
      </c>
      <c r="D107" s="169"/>
      <c r="E107" s="171"/>
      <c r="F107" s="32"/>
      <c r="G107" s="154"/>
      <c r="H107" s="34"/>
      <c r="I107" s="161"/>
      <c r="J107" s="165"/>
      <c r="K107" s="120"/>
      <c r="L107" s="40"/>
      <c r="M107" s="41"/>
      <c r="N107" s="85"/>
      <c r="O107" s="21"/>
      <c r="P107" s="33"/>
      <c r="Q107" s="136"/>
      <c r="R107" s="136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6"/>
      <c r="AF107" s="136"/>
    </row>
    <row r="108" spans="1:32" s="1" customFormat="1" x14ac:dyDescent="0.35">
      <c r="A108" s="175">
        <v>45397</v>
      </c>
      <c r="B108" s="48" t="s">
        <v>15</v>
      </c>
      <c r="C108" s="8"/>
      <c r="D108" s="167"/>
      <c r="E108" s="156"/>
      <c r="F108" s="24"/>
      <c r="G108" s="152"/>
      <c r="H108" s="26"/>
      <c r="I108" s="159"/>
      <c r="J108" s="163"/>
      <c r="K108" s="122"/>
      <c r="L108" s="36"/>
      <c r="M108" s="37"/>
      <c r="N108" s="83"/>
      <c r="O108" s="21"/>
      <c r="P108" s="25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</row>
    <row r="109" spans="1:32" s="1" customFormat="1" x14ac:dyDescent="0.35">
      <c r="A109" s="54">
        <v>45398</v>
      </c>
      <c r="B109" s="49" t="s">
        <v>41</v>
      </c>
      <c r="C109" s="6"/>
      <c r="D109" s="168"/>
      <c r="E109" s="167"/>
      <c r="F109" s="28"/>
      <c r="G109" s="153"/>
      <c r="H109" s="30"/>
      <c r="I109" s="160"/>
      <c r="J109" s="164"/>
      <c r="K109" s="123"/>
      <c r="L109" s="38"/>
      <c r="M109" s="39"/>
      <c r="N109" s="84"/>
      <c r="O109" s="21"/>
      <c r="P109" s="2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</row>
    <row r="110" spans="1:32" s="1" customFormat="1" x14ac:dyDescent="0.35">
      <c r="A110" s="54">
        <v>45399</v>
      </c>
      <c r="B110" s="49" t="s">
        <v>29</v>
      </c>
      <c r="C110" s="6"/>
      <c r="D110" s="167"/>
      <c r="E110" s="168"/>
      <c r="F110" s="28"/>
      <c r="G110" s="153"/>
      <c r="H110" s="30"/>
      <c r="I110" s="160"/>
      <c r="J110" s="164"/>
      <c r="K110" s="123"/>
      <c r="L110" s="38"/>
      <c r="M110" s="39"/>
      <c r="N110" s="84"/>
      <c r="O110" s="21"/>
      <c r="P110" s="2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</row>
    <row r="111" spans="1:32" s="1" customFormat="1" x14ac:dyDescent="0.35">
      <c r="A111" s="54">
        <v>45400</v>
      </c>
      <c r="B111" s="50" t="s">
        <v>44</v>
      </c>
      <c r="C111" s="6"/>
      <c r="D111" s="167"/>
      <c r="E111" s="168"/>
      <c r="F111" s="28"/>
      <c r="G111" s="153"/>
      <c r="H111" s="30"/>
      <c r="I111" s="160"/>
      <c r="J111" s="164"/>
      <c r="K111" s="123"/>
      <c r="L111" s="38"/>
      <c r="M111" s="39"/>
      <c r="N111" s="84"/>
      <c r="O111" s="21"/>
      <c r="P111" s="2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</row>
    <row r="112" spans="1:32" s="1" customFormat="1" x14ac:dyDescent="0.35">
      <c r="A112" s="54">
        <v>45401</v>
      </c>
      <c r="B112" s="49" t="s">
        <v>31</v>
      </c>
      <c r="C112" s="6"/>
      <c r="D112" s="168"/>
      <c r="E112" s="168"/>
      <c r="F112" s="28"/>
      <c r="G112" s="153"/>
      <c r="H112" s="30"/>
      <c r="I112" s="160"/>
      <c r="J112" s="164"/>
      <c r="K112" s="123"/>
      <c r="L112" s="38"/>
      <c r="M112" s="39"/>
      <c r="N112" s="84"/>
      <c r="O112" s="21"/>
      <c r="P112" s="2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</row>
    <row r="113" spans="1:32" s="1" customFormat="1" x14ac:dyDescent="0.35">
      <c r="A113" s="54">
        <v>45402</v>
      </c>
      <c r="B113" s="49" t="s">
        <v>33</v>
      </c>
      <c r="C113" s="6"/>
      <c r="D113" s="168"/>
      <c r="E113" s="168"/>
      <c r="F113" s="28"/>
      <c r="G113" s="153"/>
      <c r="H113" s="30"/>
      <c r="I113" s="160"/>
      <c r="J113" s="164"/>
      <c r="K113" s="123"/>
      <c r="L113" s="38"/>
      <c r="M113" s="39"/>
      <c r="N113" s="84"/>
      <c r="O113" s="21"/>
      <c r="P113" s="2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</row>
    <row r="114" spans="1:32" s="1" customFormat="1" x14ac:dyDescent="0.35">
      <c r="A114" s="55">
        <v>45403</v>
      </c>
      <c r="B114" s="51" t="s">
        <v>35</v>
      </c>
      <c r="C114" s="7"/>
      <c r="D114" s="169"/>
      <c r="E114" s="170"/>
      <c r="F114" s="32"/>
      <c r="G114" s="154"/>
      <c r="H114" s="34"/>
      <c r="I114" s="161"/>
      <c r="J114" s="165"/>
      <c r="K114" s="124"/>
      <c r="L114" s="146"/>
      <c r="M114" s="41"/>
      <c r="N114" s="85"/>
      <c r="O114" s="21"/>
      <c r="P114" s="33"/>
      <c r="Q114" s="139"/>
      <c r="R114" s="139"/>
      <c r="S114" s="140"/>
      <c r="T114" s="140"/>
      <c r="U114" s="140"/>
      <c r="V114" s="140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</row>
    <row r="115" spans="1:32" s="1" customFormat="1" x14ac:dyDescent="0.35">
      <c r="A115" s="53">
        <v>45404</v>
      </c>
      <c r="B115" s="48" t="s">
        <v>15</v>
      </c>
      <c r="C115" s="8"/>
      <c r="D115" s="167"/>
      <c r="E115" s="167"/>
      <c r="F115" s="24"/>
      <c r="G115" s="152"/>
      <c r="H115" s="26"/>
      <c r="I115" s="112"/>
      <c r="J115" s="143"/>
      <c r="K115" s="122"/>
      <c r="L115" s="36"/>
      <c r="M115" s="37"/>
      <c r="N115" s="83"/>
      <c r="O115" s="21"/>
      <c r="P115" s="25"/>
      <c r="Q115" s="139"/>
      <c r="R115" s="139"/>
      <c r="S115" s="242" t="s">
        <v>74</v>
      </c>
      <c r="T115" s="243"/>
      <c r="U115" s="243"/>
      <c r="V115" s="244"/>
      <c r="W115" s="140"/>
      <c r="X115" s="140"/>
      <c r="Y115" s="140"/>
      <c r="Z115" s="139"/>
      <c r="AA115" s="139"/>
      <c r="AB115" s="139"/>
      <c r="AC115" s="139"/>
      <c r="AD115" s="139"/>
      <c r="AE115" s="139"/>
      <c r="AF115" s="139"/>
    </row>
    <row r="116" spans="1:32" s="1" customFormat="1" x14ac:dyDescent="0.35">
      <c r="A116" s="54">
        <v>45405</v>
      </c>
      <c r="B116" s="49" t="s">
        <v>41</v>
      </c>
      <c r="C116" s="12"/>
      <c r="D116" s="167"/>
      <c r="E116" s="168"/>
      <c r="F116" s="28"/>
      <c r="G116" s="153"/>
      <c r="H116" s="30"/>
      <c r="I116" s="111"/>
      <c r="J116" s="143"/>
      <c r="K116" s="123"/>
      <c r="L116" s="38"/>
      <c r="M116" s="39"/>
      <c r="N116" s="84"/>
      <c r="O116" s="21"/>
      <c r="P116" s="29"/>
      <c r="Q116" s="139"/>
      <c r="R116" s="139"/>
      <c r="S116" s="245" t="s">
        <v>27</v>
      </c>
      <c r="T116" s="246"/>
      <c r="U116" s="78" t="s">
        <v>5</v>
      </c>
      <c r="V116" s="78" t="s">
        <v>6</v>
      </c>
      <c r="W116" s="133" t="s">
        <v>7</v>
      </c>
      <c r="X116" s="135" t="s">
        <v>28</v>
      </c>
      <c r="Y116" s="133" t="s">
        <v>28</v>
      </c>
      <c r="Z116" s="139"/>
      <c r="AA116" s="139"/>
      <c r="AB116" s="139"/>
      <c r="AC116" s="139"/>
      <c r="AD116" s="139"/>
      <c r="AE116" s="139"/>
      <c r="AF116" s="139"/>
    </row>
    <row r="117" spans="1:32" s="1" customFormat="1" x14ac:dyDescent="0.35">
      <c r="A117" s="54">
        <v>45406</v>
      </c>
      <c r="B117" s="49" t="s">
        <v>29</v>
      </c>
      <c r="C117" s="6"/>
      <c r="D117" s="168"/>
      <c r="E117" s="168"/>
      <c r="F117" s="28"/>
      <c r="G117" s="153"/>
      <c r="H117" s="30"/>
      <c r="I117" s="111"/>
      <c r="J117" s="143"/>
      <c r="K117" s="123"/>
      <c r="L117" s="38"/>
      <c r="M117" s="39"/>
      <c r="N117" s="84"/>
      <c r="O117" s="21"/>
      <c r="P117" s="29"/>
      <c r="Q117" s="139"/>
      <c r="R117" s="139"/>
      <c r="S117" s="247" t="s">
        <v>12</v>
      </c>
      <c r="T117" s="248"/>
      <c r="U117" s="81">
        <f>COUNTIF(F108:F135,"Support")</f>
        <v>0</v>
      </c>
      <c r="V117" s="81">
        <f>COUNTIF(G108:G135,"Support")</f>
        <v>0</v>
      </c>
      <c r="W117" s="81">
        <f>COUNTIF(H108:H135,"Support")</f>
        <v>0</v>
      </c>
      <c r="X117" s="81">
        <f>COUNTIF(I108:I135,"Support")</f>
        <v>0</v>
      </c>
      <c r="Y117" s="81">
        <f>COUNTIF(J108:J135,"Support")</f>
        <v>0</v>
      </c>
      <c r="Z117" s="139"/>
      <c r="AA117" s="139"/>
      <c r="AB117" s="139"/>
      <c r="AC117" s="139"/>
      <c r="AD117" s="139"/>
      <c r="AE117" s="139"/>
      <c r="AF117" s="139"/>
    </row>
    <row r="118" spans="1:32" s="1" customFormat="1" x14ac:dyDescent="0.35">
      <c r="A118" s="54">
        <v>45407</v>
      </c>
      <c r="B118" s="49" t="s">
        <v>44</v>
      </c>
      <c r="C118" s="13" t="s">
        <v>16</v>
      </c>
      <c r="D118" s="168"/>
      <c r="E118" s="168"/>
      <c r="F118" s="28"/>
      <c r="G118" s="153"/>
      <c r="H118" s="30"/>
      <c r="I118" s="111"/>
      <c r="J118" s="143"/>
      <c r="K118" s="123"/>
      <c r="L118" s="38"/>
      <c r="M118" s="39"/>
      <c r="N118" s="84"/>
      <c r="O118" s="21"/>
      <c r="P118" s="29"/>
      <c r="Q118" s="139"/>
      <c r="R118" s="139"/>
      <c r="S118" s="234" t="s">
        <v>25</v>
      </c>
      <c r="T118" s="235"/>
      <c r="U118" s="82">
        <f>COUNTIF(F108:F135,"CST")</f>
        <v>0</v>
      </c>
      <c r="V118" s="82">
        <f>COUNTIF(G108:G135,"CST")</f>
        <v>0</v>
      </c>
      <c r="W118" s="82">
        <f>COUNTIF(H108:H135,"CST")</f>
        <v>0</v>
      </c>
      <c r="X118" s="82">
        <f>COUNTIF(I108:J135,"CST")</f>
        <v>0</v>
      </c>
      <c r="Y118" s="82">
        <f>COUNTIF(J108:K135,"CST")</f>
        <v>0</v>
      </c>
      <c r="Z118" s="139"/>
      <c r="AA118" s="139"/>
      <c r="AB118" s="139"/>
      <c r="AC118" s="139"/>
      <c r="AD118" s="139"/>
      <c r="AE118" s="139"/>
      <c r="AF118" s="139"/>
    </row>
    <row r="119" spans="1:32" s="1" customFormat="1" x14ac:dyDescent="0.35">
      <c r="A119" s="54">
        <v>45408</v>
      </c>
      <c r="B119" s="49" t="s">
        <v>31</v>
      </c>
      <c r="C119" s="6"/>
      <c r="D119" s="168"/>
      <c r="E119" s="168"/>
      <c r="F119" s="28"/>
      <c r="G119" s="153"/>
      <c r="H119" s="30"/>
      <c r="I119" s="111"/>
      <c r="J119" s="143"/>
      <c r="K119" s="123"/>
      <c r="L119" s="38"/>
      <c r="M119" s="39"/>
      <c r="N119" s="84"/>
      <c r="O119" s="21"/>
      <c r="P119" s="29"/>
      <c r="Q119" s="139"/>
      <c r="R119" s="139"/>
      <c r="S119" s="234" t="s">
        <v>19</v>
      </c>
      <c r="T119" s="235"/>
      <c r="U119" s="82">
        <f>COUNTIF(F108:F135,"PH")</f>
        <v>0</v>
      </c>
      <c r="V119" s="82">
        <f>COUNTIF(G108:G135,"PH")</f>
        <v>0</v>
      </c>
      <c r="W119" s="82">
        <f>COUNTIF(H108:H135,"PH")</f>
        <v>0</v>
      </c>
      <c r="X119" s="82">
        <f>COUNTIF(I108:I135,"PH")</f>
        <v>0</v>
      </c>
      <c r="Y119" s="82">
        <f>COUNTIF(J108:J135,"PH")</f>
        <v>0</v>
      </c>
      <c r="Z119" s="139"/>
      <c r="AA119" s="139"/>
      <c r="AB119" s="139"/>
      <c r="AC119" s="139"/>
      <c r="AD119" s="139"/>
      <c r="AE119" s="139"/>
      <c r="AF119" s="139"/>
    </row>
    <row r="120" spans="1:32" s="1" customFormat="1" x14ac:dyDescent="0.35">
      <c r="A120" s="54">
        <v>45409</v>
      </c>
      <c r="B120" s="49" t="s">
        <v>33</v>
      </c>
      <c r="C120" s="6"/>
      <c r="D120" s="168"/>
      <c r="E120" s="168"/>
      <c r="F120" s="28"/>
      <c r="G120" s="153"/>
      <c r="H120" s="30"/>
      <c r="I120" s="111"/>
      <c r="J120" s="143"/>
      <c r="K120" s="123"/>
      <c r="L120" s="38"/>
      <c r="M120" s="39"/>
      <c r="N120" s="84"/>
      <c r="O120" s="21"/>
      <c r="P120" s="29"/>
      <c r="Q120" s="139"/>
      <c r="R120" s="139"/>
      <c r="S120" s="234" t="s">
        <v>3</v>
      </c>
      <c r="T120" s="235"/>
      <c r="U120" s="82">
        <f>COUNTIF(F108:F135,"QCH")</f>
        <v>0</v>
      </c>
      <c r="V120" s="82">
        <f>COUNTIF(G108:G135,"QCH")</f>
        <v>0</v>
      </c>
      <c r="W120" s="82">
        <f>COUNTIF(H108:H135,"QCH")</f>
        <v>0</v>
      </c>
      <c r="X120" s="82">
        <f>COUNTIF(I108:I135,"QCH")</f>
        <v>0</v>
      </c>
      <c r="Y120" s="82">
        <f>COUNTIF(J108:J135,"QCH")</f>
        <v>0</v>
      </c>
      <c r="Z120" s="140"/>
      <c r="AA120" s="140"/>
      <c r="AB120" s="140"/>
      <c r="AC120" s="140"/>
      <c r="AD120" s="140"/>
      <c r="AE120" s="139"/>
      <c r="AF120" s="139"/>
    </row>
    <row r="121" spans="1:32" s="1" customFormat="1" x14ac:dyDescent="0.35">
      <c r="A121" s="55">
        <v>45410</v>
      </c>
      <c r="B121" s="51" t="s">
        <v>35</v>
      </c>
      <c r="C121" s="7"/>
      <c r="D121" s="169"/>
      <c r="E121" s="169"/>
      <c r="F121" s="32"/>
      <c r="G121" s="154"/>
      <c r="H121" s="34"/>
      <c r="I121" s="113"/>
      <c r="J121" s="162"/>
      <c r="K121" s="124"/>
      <c r="L121" s="40"/>
      <c r="M121" s="41"/>
      <c r="N121" s="85"/>
      <c r="O121" s="21"/>
      <c r="P121" s="33"/>
      <c r="Q121" s="139"/>
      <c r="R121" s="139"/>
      <c r="S121" s="234" t="s">
        <v>17</v>
      </c>
      <c r="T121" s="235"/>
      <c r="U121" s="82">
        <f>COUNTIF(F108:F135,"PH 1st")</f>
        <v>0</v>
      </c>
      <c r="V121" s="82">
        <f>COUNTIF(G108:G135,"PH 1st")</f>
        <v>0</v>
      </c>
      <c r="W121" s="82">
        <f>COUNTIF(H108:H135,"PH 1st")</f>
        <v>0</v>
      </c>
      <c r="X121" s="82">
        <f>COUNTIF(I108:I135,"PH 1st")</f>
        <v>0</v>
      </c>
      <c r="Y121" s="82">
        <f>COUNTIF(J108:J135,"PH 1st")</f>
        <v>0</v>
      </c>
      <c r="Z121" s="132"/>
      <c r="AA121" s="133" t="s">
        <v>36</v>
      </c>
      <c r="AB121" s="133" t="s">
        <v>20</v>
      </c>
      <c r="AC121" s="133" t="s">
        <v>37</v>
      </c>
      <c r="AD121" s="133" t="s">
        <v>38</v>
      </c>
      <c r="AE121" s="139"/>
      <c r="AF121" s="139"/>
    </row>
    <row r="122" spans="1:32" s="1" customFormat="1" x14ac:dyDescent="0.35">
      <c r="A122" s="175">
        <v>45411</v>
      </c>
      <c r="B122" s="45" t="s">
        <v>15</v>
      </c>
      <c r="C122" s="12"/>
      <c r="D122" s="23"/>
      <c r="E122" s="23"/>
      <c r="F122" s="24"/>
      <c r="G122" s="156"/>
      <c r="H122" s="26"/>
      <c r="I122" s="112"/>
      <c r="J122" s="143"/>
      <c r="K122" s="118"/>
      <c r="L122" s="36"/>
      <c r="M122" s="37"/>
      <c r="N122" s="83"/>
      <c r="O122" s="21"/>
      <c r="P122" s="25"/>
      <c r="Q122" s="139"/>
      <c r="R122" s="139"/>
      <c r="S122" s="236" t="s">
        <v>40</v>
      </c>
      <c r="T122" s="237"/>
      <c r="U122" s="100">
        <f>COUNTIFS(L108:L111,"Lister")+COUNTIFS(L115:L118,"Lister")+COUNTIFS(L122:L125,"Lister")+COUNTIFS(L129:L132,"Lister")</f>
        <v>0</v>
      </c>
      <c r="V122" s="100">
        <f>+COUNTIFS(L108:L111,"Prager")+COUNTIFS(L115:L118,"Prager")+COUNTIFS(L122:L125,"Prager")+COUNTIFS(L129:L132,"Prager")</f>
        <v>0</v>
      </c>
      <c r="W122" s="100">
        <f>COUNTIFS(L108:L111,"Stanley")+COUNTIFS(L115:L118,"Stanley")+COUNTIFS(L122:L125,"Stanley")+COUNTIFS(L129:L132,"Stanley")</f>
        <v>0</v>
      </c>
      <c r="X122" s="100">
        <f>COUNTIFS(L108:L111,"Farrell")+COUNTIFS(L115:L118,"Farrell")+COUNTIFS(L122:L125,"Farrell")+COUNTIFS(L129:L132,"Farrell")</f>
        <v>0</v>
      </c>
      <c r="Y122" s="100">
        <f>COUNTIFS(L108:L111,"McSharry")+COUNTIFS(L115:L118,"McSHarry")+COUNTIFS(L122:L125,"McSharry")+COUNTIFS(L129:L132,"McSharry")</f>
        <v>0</v>
      </c>
      <c r="Z122" s="104"/>
      <c r="AA122" s="106">
        <f>COUNTIFS(L108:L111,"O'Donoghue")+COUNTIFS(L115:L118,"O'Donoghue")+COUNTIFS(L122:L125,"O'Donoghue")+COUNTIFS(L129:L132,"O'Donoghue")</f>
        <v>0</v>
      </c>
      <c r="AB122" s="106">
        <f>COUNTIFS(L108:L111,"Marment")+COUNTIFS(L115:L118,"Marment")+COUNTIFS(L122:L125,"Marment")+COUNTIFS(L129:L132,"Marment")</f>
        <v>0</v>
      </c>
      <c r="AC122" s="106">
        <f>COUNTIFS(L108:L111,"Nagaraj")+COUNTIFS(L115:L118,"Nagaraj")+COUNTIFS(L122:L125,"Nagaraj")+COUNTIFS(L129:L132,"Nagaraj")</f>
        <v>0</v>
      </c>
      <c r="AD122" s="106">
        <f>COUNTIFS(L108:L111,"Garrett")+COUNTIFS(L115:L118,"Garrett")+COUNTIFS(L122:L125,"Garrett")+COUNTIFS(L129:L132,"Garrett")</f>
        <v>0</v>
      </c>
      <c r="AE122" s="139"/>
      <c r="AF122" s="139"/>
    </row>
    <row r="123" spans="1:32" s="1" customFormat="1" x14ac:dyDescent="0.35">
      <c r="A123" s="54">
        <v>45412</v>
      </c>
      <c r="B123" s="46" t="s">
        <v>41</v>
      </c>
      <c r="C123" s="6"/>
      <c r="D123" s="23"/>
      <c r="E123" s="23"/>
      <c r="F123" s="28"/>
      <c r="G123" s="157"/>
      <c r="H123" s="30"/>
      <c r="I123" s="111"/>
      <c r="J123" s="143"/>
      <c r="K123" s="119"/>
      <c r="L123" s="38"/>
      <c r="M123" s="39"/>
      <c r="N123" s="84"/>
      <c r="O123" s="21"/>
      <c r="P123" s="29"/>
      <c r="Q123" s="139"/>
      <c r="R123" s="139"/>
      <c r="S123" s="236" t="s">
        <v>42</v>
      </c>
      <c r="T123" s="237"/>
      <c r="U123" s="100">
        <f>COUNTIFS(L112:L114,"Lister")+COUNTIFS(L119:L121,"Lister")+COUNTIFS(L126:L128,"Lister")+COUNTIFS(L133:L135,"Lister")</f>
        <v>0</v>
      </c>
      <c r="V123" s="100">
        <f>+COUNTIFS(L119:L121,"Prager")+COUNTIFS(L112:L114,"Prager")+COUNTIFS(L126:L128,"Prager")+COUNTIFS(L133:L135,"Prager")</f>
        <v>0</v>
      </c>
      <c r="W123" s="100">
        <f>COUNTIFS(L112:L114,"Stanley")+COUNTIFS(L119:L121,"Stanley")+COUNTIFS(L126:L128,"Stanley")+COUNTIFS(L133:L135,"Stanley")</f>
        <v>0</v>
      </c>
      <c r="X123" s="100">
        <f>COUNTIFS(L112:L114,"Farrell")+COUNTIFS(L119:L121,"Farrell")+COUNTIFS(L126:L128,"Farrell")+COUNTIFS(L133:L135,"Farrell")</f>
        <v>0</v>
      </c>
      <c r="Y123" s="100">
        <f>COUNTIFS(L112:L114,"McSharry")+COUNTIFS(L119:L121,"McSharry")+COUNTIFS(L126:L128,"McSharry")+COUNTIFS(L133:L135,"McSharry")</f>
        <v>0</v>
      </c>
      <c r="Z123" s="104"/>
      <c r="AA123" s="100">
        <f>COUNTIFS(L112:L114,"O'Donoghue")+COUNTIFS(L119:L121,"O'Donoghue")+COUNTIFS(L126:L128,"O'Donoghue")+COUNTIFS(L133:L135,"O'Donoghue")</f>
        <v>0</v>
      </c>
      <c r="AB123" s="100">
        <f>COUNTIFS(L112:L114,"Marment")+COUNTIFS(L119:L121,"Marment")+COUNTIFS(L126:L128,"Marment")+COUNTIFS(L133:L135,"Marment")</f>
        <v>0</v>
      </c>
      <c r="AC123" s="100">
        <f>COUNTIFS(L112:L114,"Nagaraj")+COUNTIFS(L119:L121,"Nagaraj")+COUNTIFS(L126:L128,"Nagaraj")+COUNTIFS(L133:L135,"Nagaraj")</f>
        <v>0</v>
      </c>
      <c r="AD123" s="100">
        <f>COUNTIFS(L112:L114,"Garrett")+COUNTIFS(L119:L121,"Garrett")+COUNTIFS(L126:L128,"Garrett")+COUNTIFS(L133:L135,"Garrett")</f>
        <v>0</v>
      </c>
      <c r="AE123" s="139"/>
      <c r="AF123" s="139"/>
    </row>
    <row r="124" spans="1:32" s="1" customFormat="1" x14ac:dyDescent="0.35">
      <c r="A124" s="54">
        <v>45413</v>
      </c>
      <c r="B124" s="46" t="s">
        <v>29</v>
      </c>
      <c r="C124" s="6"/>
      <c r="D124" s="27"/>
      <c r="E124" s="23"/>
      <c r="F124" s="28"/>
      <c r="G124" s="157"/>
      <c r="H124" s="30"/>
      <c r="I124" s="111"/>
      <c r="J124" s="143"/>
      <c r="K124" s="119"/>
      <c r="L124" s="38"/>
      <c r="M124" s="39"/>
      <c r="N124" s="84"/>
      <c r="O124" s="21"/>
      <c r="P124" s="29"/>
      <c r="Q124" s="139"/>
      <c r="R124" s="139"/>
      <c r="S124" s="238" t="s">
        <v>43</v>
      </c>
      <c r="T124" s="239"/>
      <c r="U124" s="101">
        <f>COUNTIFS(N108:N111,"Lister")+COUNTIFS(N115:N118,"Lister")+COUNTIFS(N122:N125,"Lister")+COUNTIFS(N129:N132,"Lister")</f>
        <v>0</v>
      </c>
      <c r="V124" s="101">
        <f>COUNTIFS(N108:N111,"Prager")+COUNTIFS(N115:N118,"Prager")+COUNTIFS(N122:N125,"Prager")+COUNTIFS(N129:N132,"Prager")</f>
        <v>0</v>
      </c>
      <c r="W124" s="101">
        <f>COUNTIFS(N108:N111,"Stanley")+COUNTIFS(N115:N118,"Stanley")+COUNTIFS(N122:N125,"Stanley")+COUNTIFS(N129:N132,"Stanley")</f>
        <v>0</v>
      </c>
      <c r="X124" s="101">
        <f>COUNTIFS(N108:N111,"Farrell")+COUNTIFS(N115:N118,"Farrell")+COUNTIFS(N122:N125,"Farrell")+COUNTIFS(N129:N132,"Farrell")</f>
        <v>0</v>
      </c>
      <c r="Y124" s="101">
        <f>COUNTIFS(N108:N111,"McSharry")+COUNTIFS(N115:N118,"McSharry")+COUNTIFS(N122:N125,"McSharry")+COUNTIFS(N129:N132,"McSharry")</f>
        <v>0</v>
      </c>
      <c r="Z124" s="104"/>
      <c r="AA124" s="101"/>
      <c r="AB124" s="101"/>
      <c r="AC124" s="101"/>
      <c r="AD124" s="101"/>
      <c r="AE124" s="139"/>
      <c r="AF124" s="139"/>
    </row>
    <row r="125" spans="1:32" s="1" customFormat="1" x14ac:dyDescent="0.35">
      <c r="A125" s="54">
        <v>45414</v>
      </c>
      <c r="B125" s="46" t="s">
        <v>44</v>
      </c>
      <c r="C125" s="6"/>
      <c r="D125" s="27"/>
      <c r="E125" s="23"/>
      <c r="F125" s="28"/>
      <c r="G125" s="157"/>
      <c r="H125" s="30"/>
      <c r="I125" s="111"/>
      <c r="J125" s="143"/>
      <c r="K125" s="119"/>
      <c r="L125" s="38"/>
      <c r="M125" s="39"/>
      <c r="N125" s="84"/>
      <c r="O125" s="21"/>
      <c r="P125" s="29"/>
      <c r="Q125" s="139"/>
      <c r="R125" s="139"/>
      <c r="S125" s="238" t="s">
        <v>45</v>
      </c>
      <c r="T125" s="239"/>
      <c r="U125" s="101">
        <f>COUNTIFS(N112:N114,"Lister")+COUNTIFS(N119:N121,"Lister")+COUNTIFS(N126:N128,"Lister")+COUNTIFS(N133:N135,"Lister")</f>
        <v>0</v>
      </c>
      <c r="V125" s="101">
        <f>COUNTIFS(N112:N114,"Prager")+COUNTIFS(N119:N121,"Prager")+COUNTIFS(N126:N128,"Prager")+COUNTIFS(N133:N135,"Prager")</f>
        <v>0</v>
      </c>
      <c r="W125" s="101">
        <f>COUNTIFS(N112:N114,"Stanley")+COUNTIFS(N119:N121,"Stanley")+COUNTIFS(N126:N128,"Stanley")+COUNTIFS(N133:N135,"Stanley")</f>
        <v>0</v>
      </c>
      <c r="X125" s="101">
        <f>COUNTIFS(N112:N114,"Farrell")+COUNTIFS(N119:N121,"Farrell")+COUNTIFS(N126:N128,"Farrell")+COUNTIFS(N133:N135,"Farrell")</f>
        <v>0</v>
      </c>
      <c r="Y125" s="101">
        <f>COUNTIFS(N112:N114,"McSharry")+COUNTIFS(N119:N121,"McSharry")+COUNTIFS(N126:N128,"McSharry")+COUNTIFS(N133:N135,"McSharry")</f>
        <v>0</v>
      </c>
      <c r="Z125" s="104"/>
      <c r="AA125" s="101"/>
      <c r="AB125" s="101"/>
      <c r="AC125" s="101"/>
      <c r="AD125" s="101"/>
      <c r="AE125" s="139"/>
      <c r="AF125" s="139"/>
    </row>
    <row r="126" spans="1:32" s="1" customFormat="1" x14ac:dyDescent="0.35">
      <c r="A126" s="54">
        <v>45415</v>
      </c>
      <c r="B126" s="46" t="s">
        <v>31</v>
      </c>
      <c r="C126" s="6"/>
      <c r="D126" s="27"/>
      <c r="E126" s="23"/>
      <c r="F126" s="28"/>
      <c r="G126" s="157"/>
      <c r="H126" s="30"/>
      <c r="I126" s="111"/>
      <c r="J126" s="143"/>
      <c r="K126" s="119"/>
      <c r="L126" s="38"/>
      <c r="M126" s="39"/>
      <c r="N126" s="84"/>
      <c r="O126" s="21"/>
      <c r="P126" s="29"/>
      <c r="Q126" s="139"/>
      <c r="R126" s="139"/>
      <c r="S126" s="240" t="s">
        <v>46</v>
      </c>
      <c r="T126" s="241"/>
      <c r="U126" s="102">
        <f>COUNTIFS(N112:N114,"Lister (day)")+COUNTIFS(N119:N121,"Lister (day)")+COUNTIFS(N126:N128,"Lister (day)")+COUNTIFS(N133:N135,"Lister (day)")</f>
        <v>0</v>
      </c>
      <c r="V126" s="102">
        <f>COUNTIFS(N112:N114,"Prager (day)")+COUNTIFS(N119:N121,"Prager (day)")+COUNTIFS(N126:N128,"Prager (day)")+COUNTIFS(N133:N135,"Prager (day)")</f>
        <v>0</v>
      </c>
      <c r="W126" s="102">
        <f>COUNTIFS(N112:N114,"Stanley (day)")+COUNTIFS(N119:N121,"Stanley (day)")+COUNTIFS(N126:N128,"Stanley (day)")+COUNTIFS(N133:N135,"Stanley (day)")</f>
        <v>0</v>
      </c>
      <c r="X126" s="102">
        <f>COUNTIFS(N112:N114,"Farrell (day)")+COUNTIFS(N119:N121,"Farrell (day)")+COUNTIFS(N126:N128,"Farrell (day)")+COUNTIFS(N133:N135,"Farrell (day)")</f>
        <v>0</v>
      </c>
      <c r="Y126" s="102">
        <f>COUNTIFS(N112:N114,"McSharry (day)")+COUNTIFS(N119:N121,"McSharry (day)")+COUNTIFS(N126:N128,"McSharry (day)")+COUNTIFS(N133:N135,"McSharry (day)")</f>
        <v>0</v>
      </c>
      <c r="Z126" s="104"/>
      <c r="AA126" s="102"/>
      <c r="AB126" s="102"/>
      <c r="AC126" s="102"/>
      <c r="AD126" s="102"/>
      <c r="AE126" s="139"/>
      <c r="AF126" s="139"/>
    </row>
    <row r="127" spans="1:32" s="1" customFormat="1" x14ac:dyDescent="0.35">
      <c r="A127" s="54">
        <v>45416</v>
      </c>
      <c r="B127" s="46" t="s">
        <v>33</v>
      </c>
      <c r="C127" s="6"/>
      <c r="D127" s="27"/>
      <c r="E127" s="23"/>
      <c r="F127" s="28"/>
      <c r="G127" s="157"/>
      <c r="H127" s="30"/>
      <c r="I127" s="111"/>
      <c r="J127" s="143"/>
      <c r="K127" s="119"/>
      <c r="L127" s="38"/>
      <c r="M127" s="39"/>
      <c r="N127" s="84"/>
      <c r="O127" s="21"/>
      <c r="P127" s="29"/>
      <c r="Q127" s="139"/>
      <c r="R127" s="139"/>
      <c r="S127" s="226" t="s">
        <v>47</v>
      </c>
      <c r="T127" s="227"/>
      <c r="U127" s="103">
        <f>SUM(U122:U123)</f>
        <v>0</v>
      </c>
      <c r="V127" s="103">
        <f>SUM(V122:V123)</f>
        <v>0</v>
      </c>
      <c r="W127" s="103">
        <f>SUM(W122:W123)</f>
        <v>0</v>
      </c>
      <c r="X127" s="103">
        <f>SUM(X122:X123)</f>
        <v>0</v>
      </c>
      <c r="Y127" s="103">
        <f>SUM(Y122:Y123)</f>
        <v>0</v>
      </c>
      <c r="Z127" s="105"/>
      <c r="AA127" s="103">
        <f>SUM(AA122:AA123)</f>
        <v>0</v>
      </c>
      <c r="AB127" s="103">
        <f>SUM(AB122:AB123)</f>
        <v>0</v>
      </c>
      <c r="AC127" s="103">
        <f>SUM(AC122:AC123)</f>
        <v>0</v>
      </c>
      <c r="AD127" s="103">
        <f>SUM(AD122:AD123)</f>
        <v>0</v>
      </c>
      <c r="AE127" s="139"/>
      <c r="AF127" s="139"/>
    </row>
    <row r="128" spans="1:32" s="1" customFormat="1" x14ac:dyDescent="0.35">
      <c r="A128" s="55">
        <v>45417</v>
      </c>
      <c r="B128" s="47" t="s">
        <v>35</v>
      </c>
      <c r="C128" s="7"/>
      <c r="D128" s="31"/>
      <c r="E128" s="155"/>
      <c r="F128" s="32"/>
      <c r="G128" s="158"/>
      <c r="H128" s="34"/>
      <c r="I128" s="113"/>
      <c r="J128" s="162"/>
      <c r="K128" s="120"/>
      <c r="L128" s="40"/>
      <c r="M128" s="41"/>
      <c r="N128" s="85"/>
      <c r="O128" s="21"/>
      <c r="P128" s="33"/>
      <c r="Q128" s="139"/>
      <c r="R128" s="139"/>
      <c r="S128" s="222" t="s">
        <v>48</v>
      </c>
      <c r="T128" s="223"/>
      <c r="U128" s="128">
        <f>SUM(U124:U126)</f>
        <v>0</v>
      </c>
      <c r="V128" s="128">
        <f>SUM(V124:V126)</f>
        <v>0</v>
      </c>
      <c r="W128" s="128">
        <f>SUM(W124:W126)</f>
        <v>0</v>
      </c>
      <c r="X128" s="128">
        <f>SUM(X124:X126)</f>
        <v>0</v>
      </c>
      <c r="Y128" s="128">
        <f>SUM(Y124:Y126)</f>
        <v>0</v>
      </c>
      <c r="Z128" s="129"/>
      <c r="AA128" s="128">
        <f>SUM(AA124:AA126)</f>
        <v>0</v>
      </c>
      <c r="AB128" s="128">
        <f>SUM(AB124:AB126)</f>
        <v>0</v>
      </c>
      <c r="AC128" s="128">
        <f>SUM(AC124:AC126)</f>
        <v>0</v>
      </c>
      <c r="AD128" s="128">
        <f>SUM(AD124:AD126)</f>
        <v>0</v>
      </c>
      <c r="AE128" s="139"/>
      <c r="AF128" s="139"/>
    </row>
    <row r="129" spans="1:32" s="1" customFormat="1" x14ac:dyDescent="0.35">
      <c r="A129" s="53">
        <v>45418</v>
      </c>
      <c r="B129" s="45" t="s">
        <v>15</v>
      </c>
      <c r="C129" s="13" t="s">
        <v>16</v>
      </c>
      <c r="D129" s="167"/>
      <c r="E129" s="167"/>
      <c r="F129" s="24"/>
      <c r="G129" s="152"/>
      <c r="H129" s="26"/>
      <c r="I129" s="159"/>
      <c r="J129" s="163"/>
      <c r="K129" s="118"/>
      <c r="L129" s="36"/>
      <c r="M129" s="37"/>
      <c r="N129" s="83"/>
      <c r="O129" s="21"/>
      <c r="P129" s="25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</row>
    <row r="130" spans="1:32" s="1" customFormat="1" x14ac:dyDescent="0.35">
      <c r="A130" s="54">
        <v>45419</v>
      </c>
      <c r="B130" s="46" t="s">
        <v>41</v>
      </c>
      <c r="C130" s="6"/>
      <c r="D130" s="167"/>
      <c r="E130" s="157"/>
      <c r="F130" s="28"/>
      <c r="G130" s="153"/>
      <c r="H130" s="30"/>
      <c r="I130" s="160"/>
      <c r="J130" s="164"/>
      <c r="K130" s="119"/>
      <c r="L130" s="38"/>
      <c r="M130" s="39"/>
      <c r="N130" s="84"/>
      <c r="O130" s="21"/>
      <c r="P130" s="2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</row>
    <row r="131" spans="1:32" s="1" customFormat="1" x14ac:dyDescent="0.35">
      <c r="A131" s="54">
        <v>45420</v>
      </c>
      <c r="B131" s="46" t="s">
        <v>29</v>
      </c>
      <c r="C131" s="6"/>
      <c r="D131" s="168"/>
      <c r="E131" s="157"/>
      <c r="F131" s="44"/>
      <c r="G131" s="153"/>
      <c r="H131" s="30"/>
      <c r="I131" s="160"/>
      <c r="J131" s="164"/>
      <c r="K131" s="119"/>
      <c r="L131" s="38"/>
      <c r="M131" s="39"/>
      <c r="N131" s="84"/>
      <c r="O131" s="21"/>
      <c r="P131" s="2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</row>
    <row r="132" spans="1:32" s="1" customFormat="1" x14ac:dyDescent="0.35">
      <c r="A132" s="54">
        <v>45421</v>
      </c>
      <c r="B132" s="46" t="s">
        <v>44</v>
      </c>
      <c r="C132" s="6"/>
      <c r="D132" s="168"/>
      <c r="E132" s="157"/>
      <c r="F132" s="28"/>
      <c r="G132" s="153"/>
      <c r="H132" s="30"/>
      <c r="I132" s="160"/>
      <c r="J132" s="164"/>
      <c r="K132" s="119"/>
      <c r="L132" s="38"/>
      <c r="M132" s="39"/>
      <c r="N132" s="84"/>
      <c r="O132" s="21"/>
      <c r="P132" s="2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</row>
    <row r="133" spans="1:32" s="1" customFormat="1" x14ac:dyDescent="0.35">
      <c r="A133" s="54">
        <v>45422</v>
      </c>
      <c r="B133" s="46" t="s">
        <v>31</v>
      </c>
      <c r="C133" s="6"/>
      <c r="D133" s="168"/>
      <c r="E133" s="157"/>
      <c r="F133" s="28"/>
      <c r="G133" s="153"/>
      <c r="H133" s="30"/>
      <c r="I133" s="160"/>
      <c r="J133" s="164"/>
      <c r="K133" s="119"/>
      <c r="L133" s="38"/>
      <c r="M133" s="39"/>
      <c r="N133" s="84"/>
      <c r="O133" s="21"/>
      <c r="P133" s="2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</row>
    <row r="134" spans="1:32" s="1" customFormat="1" x14ac:dyDescent="0.35">
      <c r="A134" s="54">
        <v>45423</v>
      </c>
      <c r="B134" s="46" t="s">
        <v>33</v>
      </c>
      <c r="C134" s="6"/>
      <c r="D134" s="168"/>
      <c r="E134" s="157"/>
      <c r="F134" s="28"/>
      <c r="G134" s="153"/>
      <c r="H134" s="30"/>
      <c r="I134" s="160"/>
      <c r="J134" s="164"/>
      <c r="K134" s="119"/>
      <c r="L134" s="38"/>
      <c r="M134" s="39"/>
      <c r="N134" s="84"/>
      <c r="O134" s="21"/>
      <c r="P134" s="2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</row>
    <row r="135" spans="1:32" s="1" customFormat="1" x14ac:dyDescent="0.35">
      <c r="A135" s="55">
        <v>45424</v>
      </c>
      <c r="B135" s="47" t="s">
        <v>35</v>
      </c>
      <c r="C135" s="7"/>
      <c r="D135" s="169"/>
      <c r="E135" s="171"/>
      <c r="F135" s="32"/>
      <c r="G135" s="154"/>
      <c r="H135" s="34"/>
      <c r="I135" s="161"/>
      <c r="J135" s="165"/>
      <c r="K135" s="120"/>
      <c r="L135" s="40"/>
      <c r="M135" s="41"/>
      <c r="N135" s="85"/>
      <c r="O135" s="21"/>
      <c r="P135" s="33"/>
      <c r="Q135" s="139"/>
      <c r="R135" s="139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39"/>
      <c r="AF135" s="139"/>
    </row>
    <row r="136" spans="1:32" s="1" customFormat="1" x14ac:dyDescent="0.35">
      <c r="A136" s="175">
        <v>45425</v>
      </c>
      <c r="B136" s="48" t="s">
        <v>15</v>
      </c>
      <c r="C136" s="8"/>
      <c r="D136" s="167"/>
      <c r="E136" s="156"/>
      <c r="F136" s="24"/>
      <c r="G136" s="152"/>
      <c r="H136" s="26"/>
      <c r="I136" s="159"/>
      <c r="J136" s="163"/>
      <c r="K136" s="122"/>
      <c r="L136" s="36"/>
      <c r="M136" s="37"/>
      <c r="N136" s="83"/>
      <c r="O136" s="21"/>
      <c r="P136" s="25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</row>
    <row r="137" spans="1:32" s="1" customFormat="1" x14ac:dyDescent="0.35">
      <c r="A137" s="54">
        <v>45426</v>
      </c>
      <c r="B137" s="49" t="s">
        <v>41</v>
      </c>
      <c r="C137" s="6"/>
      <c r="D137" s="168"/>
      <c r="E137" s="167"/>
      <c r="F137" s="28"/>
      <c r="G137" s="153"/>
      <c r="H137" s="30"/>
      <c r="I137" s="160"/>
      <c r="J137" s="164"/>
      <c r="K137" s="123"/>
      <c r="L137" s="38"/>
      <c r="M137" s="39"/>
      <c r="N137" s="84"/>
      <c r="O137" s="21"/>
      <c r="P137" s="29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</row>
    <row r="138" spans="1:32" s="1" customFormat="1" x14ac:dyDescent="0.35">
      <c r="A138" s="54">
        <v>45427</v>
      </c>
      <c r="B138" s="49" t="s">
        <v>29</v>
      </c>
      <c r="C138" s="6"/>
      <c r="D138" s="167"/>
      <c r="E138" s="168"/>
      <c r="F138" s="28"/>
      <c r="G138" s="153"/>
      <c r="H138" s="30"/>
      <c r="I138" s="160"/>
      <c r="J138" s="164"/>
      <c r="K138" s="123"/>
      <c r="L138" s="38"/>
      <c r="M138" s="39"/>
      <c r="N138" s="84"/>
      <c r="O138" s="21"/>
      <c r="P138" s="29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</row>
    <row r="139" spans="1:32" s="1" customFormat="1" x14ac:dyDescent="0.35">
      <c r="A139" s="54">
        <v>45428</v>
      </c>
      <c r="B139" s="50" t="s">
        <v>44</v>
      </c>
      <c r="C139" s="6"/>
      <c r="D139" s="167"/>
      <c r="E139" s="168"/>
      <c r="F139" s="28"/>
      <c r="G139" s="153"/>
      <c r="H139" s="30"/>
      <c r="I139" s="160"/>
      <c r="J139" s="164"/>
      <c r="K139" s="123"/>
      <c r="L139" s="38"/>
      <c r="M139" s="39"/>
      <c r="N139" s="84"/>
      <c r="O139" s="21"/>
      <c r="P139" s="29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</row>
    <row r="140" spans="1:32" s="1" customFormat="1" x14ac:dyDescent="0.35">
      <c r="A140" s="54">
        <v>45429</v>
      </c>
      <c r="B140" s="49" t="s">
        <v>31</v>
      </c>
      <c r="C140" s="6"/>
      <c r="D140" s="168"/>
      <c r="E140" s="168"/>
      <c r="F140" s="28"/>
      <c r="G140" s="153"/>
      <c r="H140" s="30"/>
      <c r="I140" s="160"/>
      <c r="J140" s="164"/>
      <c r="K140" s="123"/>
      <c r="L140" s="38"/>
      <c r="M140" s="39"/>
      <c r="N140" s="84"/>
      <c r="O140" s="21"/>
      <c r="P140" s="29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</row>
    <row r="141" spans="1:32" s="1" customFormat="1" x14ac:dyDescent="0.35">
      <c r="A141" s="54">
        <v>45430</v>
      </c>
      <c r="B141" s="49" t="s">
        <v>33</v>
      </c>
      <c r="C141" s="6"/>
      <c r="D141" s="168"/>
      <c r="E141" s="168"/>
      <c r="F141" s="28"/>
      <c r="G141" s="153"/>
      <c r="H141" s="30"/>
      <c r="I141" s="160"/>
      <c r="J141" s="164"/>
      <c r="K141" s="123"/>
      <c r="L141" s="38"/>
      <c r="M141" s="39"/>
      <c r="N141" s="84"/>
      <c r="O141" s="21"/>
      <c r="P141" s="29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</row>
    <row r="142" spans="1:32" s="1" customFormat="1" x14ac:dyDescent="0.35">
      <c r="A142" s="55">
        <v>45431</v>
      </c>
      <c r="B142" s="51" t="s">
        <v>35</v>
      </c>
      <c r="C142" s="7"/>
      <c r="D142" s="169"/>
      <c r="E142" s="170"/>
      <c r="F142" s="32"/>
      <c r="G142" s="154"/>
      <c r="H142" s="34"/>
      <c r="I142" s="161"/>
      <c r="J142" s="165"/>
      <c r="K142" s="124"/>
      <c r="L142" s="40"/>
      <c r="M142" s="41"/>
      <c r="N142" s="85"/>
      <c r="O142" s="21"/>
      <c r="P142" s="33"/>
      <c r="Q142" s="136"/>
      <c r="R142" s="136"/>
      <c r="S142" s="137"/>
      <c r="T142" s="137"/>
      <c r="U142" s="137"/>
      <c r="V142" s="137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</row>
    <row r="143" spans="1:32" s="1" customFormat="1" x14ac:dyDescent="0.35">
      <c r="A143" s="53">
        <v>45432</v>
      </c>
      <c r="B143" s="48" t="s">
        <v>15</v>
      </c>
      <c r="C143" s="8"/>
      <c r="D143" s="167"/>
      <c r="E143" s="167"/>
      <c r="F143" s="24"/>
      <c r="G143" s="152"/>
      <c r="H143" s="26"/>
      <c r="I143" s="112"/>
      <c r="J143" s="143"/>
      <c r="K143" s="122"/>
      <c r="L143" s="36"/>
      <c r="M143" s="37"/>
      <c r="N143" s="83"/>
      <c r="O143" s="21"/>
      <c r="P143" s="25"/>
      <c r="Q143" s="136"/>
      <c r="R143" s="136"/>
      <c r="S143" s="242" t="s">
        <v>77</v>
      </c>
      <c r="T143" s="243"/>
      <c r="U143" s="243"/>
      <c r="V143" s="244"/>
      <c r="W143" s="137"/>
      <c r="X143" s="137"/>
      <c r="Y143" s="137"/>
      <c r="Z143" s="136"/>
      <c r="AA143" s="136"/>
      <c r="AB143" s="136"/>
      <c r="AC143" s="136"/>
      <c r="AD143" s="136"/>
      <c r="AE143" s="136"/>
      <c r="AF143" s="136"/>
    </row>
    <row r="144" spans="1:32" s="1" customFormat="1" x14ac:dyDescent="0.35">
      <c r="A144" s="54">
        <v>45433</v>
      </c>
      <c r="B144" s="49" t="s">
        <v>41</v>
      </c>
      <c r="C144" s="6"/>
      <c r="D144" s="167"/>
      <c r="E144" s="168"/>
      <c r="F144" s="28"/>
      <c r="G144" s="153"/>
      <c r="H144" s="30"/>
      <c r="I144" s="111"/>
      <c r="J144" s="143"/>
      <c r="K144" s="123"/>
      <c r="L144" s="38"/>
      <c r="M144" s="39"/>
      <c r="N144" s="84"/>
      <c r="O144" s="21"/>
      <c r="P144" s="29"/>
      <c r="Q144" s="136"/>
      <c r="R144" s="136"/>
      <c r="S144" s="245" t="s">
        <v>27</v>
      </c>
      <c r="T144" s="246"/>
      <c r="U144" s="78" t="s">
        <v>5</v>
      </c>
      <c r="V144" s="78" t="s">
        <v>6</v>
      </c>
      <c r="W144" s="133" t="s">
        <v>7</v>
      </c>
      <c r="X144" s="135" t="s">
        <v>28</v>
      </c>
      <c r="Y144" s="133" t="s">
        <v>28</v>
      </c>
      <c r="Z144" s="136"/>
      <c r="AA144" s="136"/>
      <c r="AB144" s="136"/>
      <c r="AC144" s="136"/>
      <c r="AD144" s="136"/>
      <c r="AE144" s="136"/>
      <c r="AF144" s="136"/>
    </row>
    <row r="145" spans="1:32" s="1" customFormat="1" x14ac:dyDescent="0.35">
      <c r="A145" s="54">
        <v>45434</v>
      </c>
      <c r="B145" s="49" t="s">
        <v>29</v>
      </c>
      <c r="C145" s="6"/>
      <c r="D145" s="168"/>
      <c r="E145" s="168"/>
      <c r="F145" s="28"/>
      <c r="G145" s="153"/>
      <c r="H145" s="30"/>
      <c r="I145" s="111"/>
      <c r="J145" s="143"/>
      <c r="K145" s="123"/>
      <c r="L145" s="38"/>
      <c r="M145" s="39"/>
      <c r="N145" s="84"/>
      <c r="O145" s="21"/>
      <c r="P145" s="29"/>
      <c r="Q145" s="136"/>
      <c r="R145" s="136"/>
      <c r="S145" s="247" t="s">
        <v>12</v>
      </c>
      <c r="T145" s="248"/>
      <c r="U145" s="81">
        <f>COUNTIF(F136:F163,"Support")</f>
        <v>0</v>
      </c>
      <c r="V145" s="81">
        <f>COUNTIF(G136:G163,"Support")</f>
        <v>0</v>
      </c>
      <c r="W145" s="81">
        <f>COUNTIF(H136:H163,"Support")</f>
        <v>0</v>
      </c>
      <c r="X145" s="81">
        <f>COUNTIF(I136:I163,"Support")</f>
        <v>0</v>
      </c>
      <c r="Y145" s="81">
        <f>COUNTIF(J136:J163,"Support")</f>
        <v>0</v>
      </c>
      <c r="Z145" s="136"/>
      <c r="AA145" s="136"/>
      <c r="AB145" s="136"/>
      <c r="AC145" s="136"/>
      <c r="AD145" s="136"/>
      <c r="AE145" s="136"/>
      <c r="AF145" s="136"/>
    </row>
    <row r="146" spans="1:32" s="1" customFormat="1" x14ac:dyDescent="0.35">
      <c r="A146" s="54">
        <v>45435</v>
      </c>
      <c r="B146" s="49" t="s">
        <v>44</v>
      </c>
      <c r="C146" s="6"/>
      <c r="D146" s="168"/>
      <c r="E146" s="168"/>
      <c r="F146" s="28"/>
      <c r="G146" s="153"/>
      <c r="H146" s="30"/>
      <c r="I146" s="111"/>
      <c r="J146" s="143"/>
      <c r="K146" s="123"/>
      <c r="L146" s="38"/>
      <c r="M146" s="39"/>
      <c r="N146" s="84"/>
      <c r="O146" s="21"/>
      <c r="P146" s="29"/>
      <c r="Q146" s="136"/>
      <c r="R146" s="136"/>
      <c r="S146" s="234" t="s">
        <v>25</v>
      </c>
      <c r="T146" s="235"/>
      <c r="U146" s="82">
        <f>COUNTIF(F136:F163,"CST")</f>
        <v>0</v>
      </c>
      <c r="V146" s="82">
        <f>COUNTIF(G136:G163,"CST")</f>
        <v>0</v>
      </c>
      <c r="W146" s="82">
        <f>COUNTIF(H136:H163,"CST")</f>
        <v>0</v>
      </c>
      <c r="X146" s="82">
        <f>COUNTIF(I136:J163,"CST")</f>
        <v>0</v>
      </c>
      <c r="Y146" s="82">
        <f>COUNTIF(J136:K163,"CST")</f>
        <v>0</v>
      </c>
      <c r="Z146" s="136"/>
      <c r="AA146" s="136"/>
      <c r="AB146" s="136"/>
      <c r="AC146" s="136"/>
      <c r="AD146" s="136"/>
      <c r="AE146" s="136"/>
      <c r="AF146" s="136"/>
    </row>
    <row r="147" spans="1:32" s="1" customFormat="1" x14ac:dyDescent="0.35">
      <c r="A147" s="54">
        <v>45436</v>
      </c>
      <c r="B147" s="49" t="s">
        <v>31</v>
      </c>
      <c r="C147" s="6"/>
      <c r="D147" s="168"/>
      <c r="E147" s="168"/>
      <c r="F147" s="28"/>
      <c r="G147" s="153"/>
      <c r="H147" s="30"/>
      <c r="I147" s="111"/>
      <c r="J147" s="143"/>
      <c r="K147" s="123"/>
      <c r="L147" s="38"/>
      <c r="M147" s="39"/>
      <c r="N147" s="84"/>
      <c r="O147" s="21"/>
      <c r="P147" s="29"/>
      <c r="Q147" s="136"/>
      <c r="R147" s="136"/>
      <c r="S147" s="234" t="s">
        <v>19</v>
      </c>
      <c r="T147" s="235"/>
      <c r="U147" s="82">
        <f>COUNTIF(F136:F163,"PH")</f>
        <v>0</v>
      </c>
      <c r="V147" s="82">
        <f>COUNTIF(G136:G163,"PH")</f>
        <v>0</v>
      </c>
      <c r="W147" s="82">
        <f>COUNTIF(H136:H163,"PH")</f>
        <v>0</v>
      </c>
      <c r="X147" s="82">
        <f>COUNTIF(I136:I163,"PH")</f>
        <v>0</v>
      </c>
      <c r="Y147" s="82">
        <f>COUNTIF(J136:J163,"PH")</f>
        <v>0</v>
      </c>
      <c r="Z147" s="136"/>
      <c r="AA147" s="136"/>
      <c r="AB147" s="136"/>
      <c r="AC147" s="136"/>
      <c r="AD147" s="136"/>
      <c r="AE147" s="136"/>
      <c r="AF147" s="136"/>
    </row>
    <row r="148" spans="1:32" s="1" customFormat="1" x14ac:dyDescent="0.35">
      <c r="A148" s="54">
        <v>45437</v>
      </c>
      <c r="B148" s="49" t="s">
        <v>33</v>
      </c>
      <c r="C148" s="6"/>
      <c r="D148" s="168"/>
      <c r="E148" s="168"/>
      <c r="F148" s="28"/>
      <c r="G148" s="153"/>
      <c r="H148" s="30"/>
      <c r="I148" s="111"/>
      <c r="J148" s="143"/>
      <c r="K148" s="123"/>
      <c r="L148" s="38"/>
      <c r="M148" s="39"/>
      <c r="N148" s="84"/>
      <c r="O148" s="21"/>
      <c r="P148" s="29"/>
      <c r="Q148" s="136"/>
      <c r="R148" s="136"/>
      <c r="S148" s="234" t="s">
        <v>3</v>
      </c>
      <c r="T148" s="235"/>
      <c r="U148" s="82">
        <f>COUNTIF(F136:F163,"QCH")</f>
        <v>0</v>
      </c>
      <c r="V148" s="82">
        <f>COUNTIF(G136:G163,"QCH")</f>
        <v>0</v>
      </c>
      <c r="W148" s="82">
        <f>COUNTIF(H136:H163,"QCH")</f>
        <v>0</v>
      </c>
      <c r="X148" s="82">
        <f>COUNTIF(I136:I163,"QCH")</f>
        <v>0</v>
      </c>
      <c r="Y148" s="82">
        <f>COUNTIF(J136:J163,"QCH")</f>
        <v>0</v>
      </c>
      <c r="Z148" s="137"/>
      <c r="AA148" s="137"/>
      <c r="AB148" s="137"/>
      <c r="AC148" s="137"/>
      <c r="AD148" s="137"/>
      <c r="AE148" s="136"/>
      <c r="AF148" s="136"/>
    </row>
    <row r="149" spans="1:32" s="1" customFormat="1" x14ac:dyDescent="0.35">
      <c r="A149" s="55">
        <v>45438</v>
      </c>
      <c r="B149" s="51" t="s">
        <v>35</v>
      </c>
      <c r="C149" s="7"/>
      <c r="D149" s="169"/>
      <c r="E149" s="169"/>
      <c r="F149" s="32"/>
      <c r="G149" s="154"/>
      <c r="H149" s="34"/>
      <c r="I149" s="113"/>
      <c r="J149" s="162"/>
      <c r="K149" s="124"/>
      <c r="L149" s="40"/>
      <c r="M149" s="41"/>
      <c r="N149" s="85"/>
      <c r="O149" s="21"/>
      <c r="P149" s="33"/>
      <c r="Q149" s="136"/>
      <c r="R149" s="136"/>
      <c r="S149" s="234" t="s">
        <v>17</v>
      </c>
      <c r="T149" s="235"/>
      <c r="U149" s="82">
        <f>COUNTIF(F136:F163,"PH 1st")</f>
        <v>0</v>
      </c>
      <c r="V149" s="82">
        <f>COUNTIF(G136:G163,"PH 1st")</f>
        <v>0</v>
      </c>
      <c r="W149" s="82">
        <f>COUNTIF(H136:H163,"PH 1st")</f>
        <v>0</v>
      </c>
      <c r="X149" s="82">
        <f>COUNTIF(I136:I163,"PH 1st")</f>
        <v>0</v>
      </c>
      <c r="Y149" s="82">
        <f>COUNTIF(J136:J163,"PH 1st")</f>
        <v>0</v>
      </c>
      <c r="Z149" s="132"/>
      <c r="AA149" s="133" t="s">
        <v>36</v>
      </c>
      <c r="AB149" s="133" t="s">
        <v>20</v>
      </c>
      <c r="AC149" s="133" t="s">
        <v>37</v>
      </c>
      <c r="AD149" s="133" t="s">
        <v>38</v>
      </c>
      <c r="AE149" s="136"/>
      <c r="AF149" s="136"/>
    </row>
    <row r="150" spans="1:32" s="1" customFormat="1" x14ac:dyDescent="0.35">
      <c r="A150" s="175">
        <v>45439</v>
      </c>
      <c r="B150" s="45" t="s">
        <v>15</v>
      </c>
      <c r="C150" s="8"/>
      <c r="D150" s="23"/>
      <c r="E150" s="23"/>
      <c r="F150" s="24"/>
      <c r="G150" s="156"/>
      <c r="H150" s="26"/>
      <c r="I150" s="112"/>
      <c r="J150" s="143"/>
      <c r="K150" s="118"/>
      <c r="L150" s="36"/>
      <c r="M150" s="37"/>
      <c r="N150" s="83"/>
      <c r="O150" s="21"/>
      <c r="P150" s="25"/>
      <c r="Q150" s="136"/>
      <c r="R150" s="136"/>
      <c r="S150" s="236" t="s">
        <v>40</v>
      </c>
      <c r="T150" s="237"/>
      <c r="U150" s="100">
        <f>COUNTIFS(L136:L139,"Lister")+COUNTIFS(L143:L146,"Lister")+COUNTIFS(L150:L153,"Lister")+COUNTIFS(L157:L160,"Lister")</f>
        <v>0</v>
      </c>
      <c r="V150" s="100">
        <f>+COUNTIFS(L136:L139,"Prager")+COUNTIFS(L143:L146,"Prager")+COUNTIFS(L150:L153,"Prager")+COUNTIFS(L157:L160,"Prager")</f>
        <v>0</v>
      </c>
      <c r="W150" s="100">
        <f>COUNTIFS(L136:L139,"Stanley")+COUNTIFS(L143:L146,"Stanley")+COUNTIFS(L150:L153,"Stanley")+COUNTIFS(L157:L160,"Stanley")</f>
        <v>0</v>
      </c>
      <c r="X150" s="100">
        <f>COUNTIFS(L136:L139,"Farrell")+COUNTIFS(L143:L146,"Farrell")+COUNTIFS(L150:L153,"Farrell")+COUNTIFS(L157:L160,"Farrell")</f>
        <v>0</v>
      </c>
      <c r="Y150" s="100">
        <f>COUNTIFS(L136:L139,"McSharry")+COUNTIFS(L143:L146,"McSHarry")+COUNTIFS(L150:L153,"McSharry")+COUNTIFS(L157:L160,"McSharry")</f>
        <v>0</v>
      </c>
      <c r="Z150" s="104"/>
      <c r="AA150" s="106">
        <f>COUNTIFS(L136:L139,"O'Donoghue")+COUNTIFS(L143:L146,"O'Donoghue")+COUNTIFS(L150:L153,"O'Donoghue")+COUNTIFS(L157:L160,"O'Donoghue")</f>
        <v>0</v>
      </c>
      <c r="AB150" s="106">
        <f>COUNTIFS(L136:L139,"Marment")+COUNTIFS(L143:L146,"Marment")+COUNTIFS(L150:L153,"Marment")+COUNTIFS(L157:L160,"Marment")</f>
        <v>0</v>
      </c>
      <c r="AC150" s="106">
        <f>COUNTIFS(L136:L139,"Nagaraj")+COUNTIFS(L143:L146,"Nagaraj")+COUNTIFS(L150:L153,"Nagaraj")+COUNTIFS(L157:L160,"Nagaraj")</f>
        <v>0</v>
      </c>
      <c r="AD150" s="106">
        <f>COUNTIFS(L136:L139,"Garrett")+COUNTIFS(L143:L146,"Garrett")+COUNTIFS(L150:L153,"Garrett")+COUNTIFS(L157:L160,"Garrett")</f>
        <v>0</v>
      </c>
      <c r="AE150" s="136"/>
      <c r="AF150" s="136"/>
    </row>
    <row r="151" spans="1:32" s="1" customFormat="1" x14ac:dyDescent="0.35">
      <c r="A151" s="54">
        <v>45440</v>
      </c>
      <c r="B151" s="46" t="s">
        <v>41</v>
      </c>
      <c r="C151" s="6"/>
      <c r="D151" s="23"/>
      <c r="E151" s="23"/>
      <c r="F151" s="28"/>
      <c r="G151" s="157"/>
      <c r="H151" s="30"/>
      <c r="I151" s="111"/>
      <c r="J151" s="143"/>
      <c r="K151" s="119"/>
      <c r="L151" s="38"/>
      <c r="M151" s="39"/>
      <c r="N151" s="84"/>
      <c r="O151" s="21"/>
      <c r="P151" s="29"/>
      <c r="Q151" s="136"/>
      <c r="R151" s="136"/>
      <c r="S151" s="236" t="s">
        <v>42</v>
      </c>
      <c r="T151" s="237"/>
      <c r="U151" s="100">
        <f>COUNTIFS(L140:L142,"Lister")+COUNTIFS(L147:L149,"Lister")+COUNTIFS(L154:L156,"Lister")+COUNTIFS(L161:L163,"Lister")</f>
        <v>0</v>
      </c>
      <c r="V151" s="100">
        <f>+COUNTIFS(L147:L149,"Prager")+COUNTIFS(L140:L142,"Prager")+COUNTIFS(L154:L156,"Prager")+COUNTIFS(L161:L163,"Prager")</f>
        <v>0</v>
      </c>
      <c r="W151" s="100">
        <f>COUNTIFS(L140:L142,"Stanley")+COUNTIFS(L147:L149,"Stanley")+COUNTIFS(L154:L156,"Stanley")+COUNTIFS(L161:L163,"Stanley")</f>
        <v>0</v>
      </c>
      <c r="X151" s="100">
        <f>COUNTIFS(L140:L142,"Farrell")+COUNTIFS(L147:L149,"Farrell")+COUNTIFS(L154:L156,"Farrell")+COUNTIFS(L161:L163,"Farrell")</f>
        <v>0</v>
      </c>
      <c r="Y151" s="100">
        <f>COUNTIFS(L140:L142,"McSharry")+COUNTIFS(L147:L149,"McSharry")+COUNTIFS(L154:L156,"McSharry")+COUNTIFS(L161:L163,"McSharry")</f>
        <v>0</v>
      </c>
      <c r="Z151" s="104"/>
      <c r="AA151" s="100">
        <f>COUNTIFS(L140:L142,"O'Donoghue")+COUNTIFS(L147:L149,"O'Donoghue")+COUNTIFS(L154:L156,"O'Donoghue")+COUNTIFS(L161:L163,"O'Donoghue")</f>
        <v>0</v>
      </c>
      <c r="AB151" s="100">
        <f>COUNTIFS(L140:L142,"Marment")+COUNTIFS(L147:L149,"Marment")+COUNTIFS(L154:L156,"Marment")+COUNTIFS(L161:L163,"Marment")</f>
        <v>0</v>
      </c>
      <c r="AC151" s="100">
        <f>COUNTIFS(L140:L142,"Nagaraj")+COUNTIFS(L147:L149,"Nagaraj")+COUNTIFS(L154:L156,"Nagaraj")+COUNTIFS(L161:L163,"Nagaraj")</f>
        <v>0</v>
      </c>
      <c r="AD151" s="100">
        <f>COUNTIFS(L140:L142,"Garrett")+COUNTIFS(L147:L149,"Garrett")+COUNTIFS(L154:L156,"Garrett")+COUNTIFS(L161:L163,"Garrett")</f>
        <v>0</v>
      </c>
      <c r="AE151" s="136"/>
      <c r="AF151" s="136"/>
    </row>
    <row r="152" spans="1:32" s="1" customFormat="1" x14ac:dyDescent="0.35">
      <c r="A152" s="54">
        <v>45441</v>
      </c>
      <c r="B152" s="46" t="s">
        <v>29</v>
      </c>
      <c r="C152" s="6"/>
      <c r="D152" s="27"/>
      <c r="E152" s="23"/>
      <c r="F152" s="28"/>
      <c r="G152" s="157"/>
      <c r="H152" s="30"/>
      <c r="I152" s="111"/>
      <c r="J152" s="143"/>
      <c r="K152" s="119"/>
      <c r="L152" s="38"/>
      <c r="M152" s="39"/>
      <c r="N152" s="84"/>
      <c r="O152" s="21"/>
      <c r="P152" s="29"/>
      <c r="Q152" s="136"/>
      <c r="R152" s="136"/>
      <c r="S152" s="238" t="s">
        <v>43</v>
      </c>
      <c r="T152" s="239"/>
      <c r="U152" s="101">
        <f>COUNTIFS(N136:N139,"Lister")+COUNTIFS(N143:N146,"Lister")+COUNTIFS(N150:N153,"Lister")+COUNTIFS(N157:N160,"Lister")</f>
        <v>0</v>
      </c>
      <c r="V152" s="101">
        <f>COUNTIFS(N136:N139,"Prager")+COUNTIFS(N143:N146,"Prager")+COUNTIFS(N150:N153,"Prager")+COUNTIFS(N157:N160,"Prager")</f>
        <v>0</v>
      </c>
      <c r="W152" s="101">
        <f>COUNTIFS(N136:N139,"Stanley")+COUNTIFS(N143:N146,"Stanley")+COUNTIFS(N150:N153,"Stanley")+COUNTIFS(N157:N160,"Stanley")</f>
        <v>0</v>
      </c>
      <c r="X152" s="101">
        <f>COUNTIFS(N136:N139,"Farrell")+COUNTIFS(N143:N146,"Farrell")+COUNTIFS(N150:N153,"Farrell")+COUNTIFS(N157:N160,"Farrell")</f>
        <v>0</v>
      </c>
      <c r="Y152" s="101">
        <f>COUNTIFS(N136:N139,"McSharry")+COUNTIFS(N143:N146,"McSharry")+COUNTIFS(N150:N153,"McSharry")+COUNTIFS(N157:N160,"McSharry")</f>
        <v>0</v>
      </c>
      <c r="Z152" s="104"/>
      <c r="AA152" s="101"/>
      <c r="AB152" s="101"/>
      <c r="AC152" s="101"/>
      <c r="AD152" s="101"/>
      <c r="AE152" s="136"/>
      <c r="AF152" s="136"/>
    </row>
    <row r="153" spans="1:32" s="1" customFormat="1" x14ac:dyDescent="0.35">
      <c r="A153" s="54">
        <v>45442</v>
      </c>
      <c r="B153" s="46" t="s">
        <v>44</v>
      </c>
      <c r="C153" s="6"/>
      <c r="D153" s="27"/>
      <c r="E153" s="23"/>
      <c r="F153" s="44"/>
      <c r="G153" s="157"/>
      <c r="H153" s="30"/>
      <c r="I153" s="111"/>
      <c r="J153" s="143"/>
      <c r="K153" s="119"/>
      <c r="L153" s="38"/>
      <c r="M153" s="39"/>
      <c r="N153" s="84"/>
      <c r="O153" s="21"/>
      <c r="P153" s="29"/>
      <c r="Q153" s="136"/>
      <c r="R153" s="136"/>
      <c r="S153" s="238" t="s">
        <v>45</v>
      </c>
      <c r="T153" s="239"/>
      <c r="U153" s="101">
        <f>COUNTIFS(N140:N142,"Lister")+COUNTIFS(N147:N149,"Lister")+COUNTIFS(N154:N156,"Lister")+COUNTIFS(N161:N163,"Lister")</f>
        <v>0</v>
      </c>
      <c r="V153" s="101">
        <f>COUNTIFS(N140:N142,"Prager")+COUNTIFS(N147:N149,"Prager")+COUNTIFS(N154:N156,"Prager")+COUNTIFS(N161:N163,"Prager")</f>
        <v>0</v>
      </c>
      <c r="W153" s="101">
        <f>COUNTIFS(N140:N142,"Stanley")+COUNTIFS(N147:N149,"Stanley")+COUNTIFS(N154:N156,"Stanley")+COUNTIFS(N161:N163,"Stanley")</f>
        <v>0</v>
      </c>
      <c r="X153" s="101">
        <f>COUNTIFS(N140:N142,"Farrell")+COUNTIFS(N147:N149,"Farrell")+COUNTIFS(N154:N156,"Farrell")+COUNTIFS(N161:N163,"Farrell")</f>
        <v>0</v>
      </c>
      <c r="Y153" s="101">
        <f>COUNTIFS(N140:N142,"McSharry")+COUNTIFS(N147:N149,"McSharry")+COUNTIFS(N154:N156,"McSharry")+COUNTIFS(N161:N163,"McSharry")</f>
        <v>0</v>
      </c>
      <c r="Z153" s="104"/>
      <c r="AA153" s="101"/>
      <c r="AB153" s="101"/>
      <c r="AC153" s="101"/>
      <c r="AD153" s="101"/>
      <c r="AE153" s="136"/>
      <c r="AF153" s="136"/>
    </row>
    <row r="154" spans="1:32" s="1" customFormat="1" x14ac:dyDescent="0.35">
      <c r="A154" s="54">
        <v>45443</v>
      </c>
      <c r="B154" s="46" t="s">
        <v>31</v>
      </c>
      <c r="C154" s="6"/>
      <c r="D154" s="27"/>
      <c r="E154" s="23"/>
      <c r="F154" s="28"/>
      <c r="G154" s="157"/>
      <c r="H154" s="30"/>
      <c r="I154" s="111"/>
      <c r="J154" s="143"/>
      <c r="K154" s="119"/>
      <c r="L154" s="38"/>
      <c r="M154" s="39"/>
      <c r="N154" s="84"/>
      <c r="O154" s="21"/>
      <c r="P154" s="29"/>
      <c r="Q154" s="136"/>
      <c r="R154" s="136"/>
      <c r="S154" s="240" t="s">
        <v>46</v>
      </c>
      <c r="T154" s="241"/>
      <c r="U154" s="102">
        <f>COUNTIFS(N140:N142,"Lister (day)")+COUNTIFS(N147:N149,"Lister (day)")+COUNTIFS(N154:N156,"Lister (day)")+COUNTIFS(N161:N163,"Lister (day)")</f>
        <v>0</v>
      </c>
      <c r="V154" s="102">
        <f>COUNTIFS(N140:N142,"Prager (day)")+COUNTIFS(N147:N149,"Prager (day)")+COUNTIFS(N154:N156,"Prager (day)")+COUNTIFS(N161:N163,"Prager (day)")</f>
        <v>0</v>
      </c>
      <c r="W154" s="102">
        <f>COUNTIFS(N140:N142,"Stanley (day)")+COUNTIFS(N147:N149,"Stanley (day)")+COUNTIFS(N154:N156,"Stanley (day)")+COUNTIFS(N161:N163,"Stanley (day)")</f>
        <v>0</v>
      </c>
      <c r="X154" s="102">
        <f>COUNTIFS(N140:N142,"Farrell (day)")+COUNTIFS(N147:N149,"Farrell (day)")+COUNTIFS(N154:N156,"Farrell (day)")+COUNTIFS(N161:N163,"Farrell (day)")</f>
        <v>0</v>
      </c>
      <c r="Y154" s="102">
        <f>COUNTIFS(N140:N142,"McSharry (day)")+COUNTIFS(N147:N149,"McSharry (day)")+COUNTIFS(N154:N156,"McSharry (day)")+COUNTIFS(N161:N163,"McSharry (day)")</f>
        <v>0</v>
      </c>
      <c r="Z154" s="104"/>
      <c r="AA154" s="102"/>
      <c r="AB154" s="102"/>
      <c r="AC154" s="102"/>
      <c r="AD154" s="102"/>
      <c r="AE154" s="136"/>
      <c r="AF154" s="136"/>
    </row>
    <row r="155" spans="1:32" s="1" customFormat="1" x14ac:dyDescent="0.35">
      <c r="A155" s="54">
        <v>45444</v>
      </c>
      <c r="B155" s="46" t="s">
        <v>33</v>
      </c>
      <c r="C155" s="6"/>
      <c r="D155" s="27"/>
      <c r="E155" s="23"/>
      <c r="F155" s="28"/>
      <c r="G155" s="157"/>
      <c r="H155" s="30"/>
      <c r="I155" s="111"/>
      <c r="J155" s="143"/>
      <c r="K155" s="119"/>
      <c r="L155" s="38"/>
      <c r="M155" s="39"/>
      <c r="N155" s="84"/>
      <c r="O155" s="21"/>
      <c r="P155" s="29"/>
      <c r="Q155" s="136"/>
      <c r="R155" s="136"/>
      <c r="S155" s="226" t="s">
        <v>47</v>
      </c>
      <c r="T155" s="227"/>
      <c r="U155" s="103">
        <f>SUM(U150:U151)</f>
        <v>0</v>
      </c>
      <c r="V155" s="103">
        <f>SUM(V150:V151)</f>
        <v>0</v>
      </c>
      <c r="W155" s="103">
        <f>SUM(W150:W151)</f>
        <v>0</v>
      </c>
      <c r="X155" s="103">
        <f>SUM(X150:X151)</f>
        <v>0</v>
      </c>
      <c r="Y155" s="103">
        <f>SUM(Y150:Y151)</f>
        <v>0</v>
      </c>
      <c r="Z155" s="105"/>
      <c r="AA155" s="103">
        <f>SUM(AA150:AA151)</f>
        <v>0</v>
      </c>
      <c r="AB155" s="103">
        <f>SUM(AB150:AB151)</f>
        <v>0</v>
      </c>
      <c r="AC155" s="103">
        <f>SUM(AC150:AC151)</f>
        <v>0</v>
      </c>
      <c r="AD155" s="103">
        <f>SUM(AD150:AD151)</f>
        <v>0</v>
      </c>
      <c r="AE155" s="136"/>
      <c r="AF155" s="136"/>
    </row>
    <row r="156" spans="1:32" s="1" customFormat="1" x14ac:dyDescent="0.35">
      <c r="A156" s="55">
        <v>45445</v>
      </c>
      <c r="B156" s="47" t="s">
        <v>35</v>
      </c>
      <c r="C156" s="7"/>
      <c r="D156" s="31"/>
      <c r="E156" s="155"/>
      <c r="F156" s="32"/>
      <c r="G156" s="158"/>
      <c r="H156" s="34"/>
      <c r="I156" s="113"/>
      <c r="J156" s="162"/>
      <c r="K156" s="120"/>
      <c r="L156" s="40"/>
      <c r="M156" s="41"/>
      <c r="N156" s="85"/>
      <c r="O156" s="21"/>
      <c r="P156" s="33"/>
      <c r="Q156" s="136"/>
      <c r="R156" s="136"/>
      <c r="S156" s="222" t="s">
        <v>48</v>
      </c>
      <c r="T156" s="223"/>
      <c r="U156" s="128">
        <f>SUM(U152:U154)</f>
        <v>0</v>
      </c>
      <c r="V156" s="128">
        <f>SUM(V152:V154)</f>
        <v>0</v>
      </c>
      <c r="W156" s="128">
        <f>SUM(W152:W154)</f>
        <v>0</v>
      </c>
      <c r="X156" s="128">
        <f>SUM(X152:X154)</f>
        <v>0</v>
      </c>
      <c r="Y156" s="128">
        <f>SUM(Y152:Y154)</f>
        <v>0</v>
      </c>
      <c r="Z156" s="129"/>
      <c r="AA156" s="128">
        <f>SUM(AA152:AA154)</f>
        <v>0</v>
      </c>
      <c r="AB156" s="128">
        <f>SUM(AB152:AB154)</f>
        <v>0</v>
      </c>
      <c r="AC156" s="128">
        <f>SUM(AC152:AC154)</f>
        <v>0</v>
      </c>
      <c r="AD156" s="128">
        <f>SUM(AD152:AD154)</f>
        <v>0</v>
      </c>
      <c r="AE156" s="136"/>
      <c r="AF156" s="136"/>
    </row>
    <row r="157" spans="1:32" s="1" customFormat="1" x14ac:dyDescent="0.35">
      <c r="A157" s="53">
        <v>45446</v>
      </c>
      <c r="B157" s="45" t="s">
        <v>15</v>
      </c>
      <c r="C157" s="8"/>
      <c r="D157" s="167"/>
      <c r="E157" s="167"/>
      <c r="F157" s="24"/>
      <c r="G157" s="152"/>
      <c r="H157" s="26"/>
      <c r="I157" s="159"/>
      <c r="J157" s="163"/>
      <c r="K157" s="118"/>
      <c r="L157" s="36"/>
      <c r="M157" s="37"/>
      <c r="N157" s="83"/>
      <c r="O157" s="21"/>
      <c r="P157" s="25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</row>
    <row r="158" spans="1:32" s="1" customFormat="1" x14ac:dyDescent="0.35">
      <c r="A158" s="54">
        <v>45447</v>
      </c>
      <c r="B158" s="46" t="s">
        <v>41</v>
      </c>
      <c r="C158" s="6"/>
      <c r="D158" s="167"/>
      <c r="E158" s="157"/>
      <c r="F158" s="28"/>
      <c r="G158" s="153"/>
      <c r="H158" s="30"/>
      <c r="I158" s="160"/>
      <c r="J158" s="164"/>
      <c r="K158" s="119"/>
      <c r="L158" s="38"/>
      <c r="M158" s="39"/>
      <c r="N158" s="84"/>
      <c r="O158" s="21"/>
      <c r="P158" s="29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</row>
    <row r="159" spans="1:32" s="1" customFormat="1" x14ac:dyDescent="0.35">
      <c r="A159" s="54">
        <v>45448</v>
      </c>
      <c r="B159" s="46" t="s">
        <v>29</v>
      </c>
      <c r="C159" s="6"/>
      <c r="D159" s="168"/>
      <c r="E159" s="157"/>
      <c r="F159" s="28"/>
      <c r="G159" s="153"/>
      <c r="H159" s="30"/>
      <c r="I159" s="160"/>
      <c r="J159" s="164"/>
      <c r="K159" s="119"/>
      <c r="L159" s="38"/>
      <c r="M159" s="39"/>
      <c r="N159" s="84"/>
      <c r="O159" s="21"/>
      <c r="P159" s="29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</row>
    <row r="160" spans="1:32" s="1" customFormat="1" x14ac:dyDescent="0.35">
      <c r="A160" s="54">
        <v>45449</v>
      </c>
      <c r="B160" s="46" t="s">
        <v>44</v>
      </c>
      <c r="C160" s="6"/>
      <c r="D160" s="168"/>
      <c r="E160" s="157"/>
      <c r="F160" s="28"/>
      <c r="G160" s="153"/>
      <c r="H160" s="30"/>
      <c r="I160" s="160"/>
      <c r="J160" s="164"/>
      <c r="K160" s="119"/>
      <c r="L160" s="38"/>
      <c r="M160" s="39"/>
      <c r="N160" s="84"/>
      <c r="O160" s="21"/>
      <c r="P160" s="29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</row>
    <row r="161" spans="1:32" s="1" customFormat="1" x14ac:dyDescent="0.35">
      <c r="A161" s="54">
        <v>45450</v>
      </c>
      <c r="B161" s="46" t="s">
        <v>31</v>
      </c>
      <c r="C161" s="6"/>
      <c r="D161" s="168"/>
      <c r="E161" s="157"/>
      <c r="F161" s="28"/>
      <c r="G161" s="153"/>
      <c r="H161" s="30"/>
      <c r="I161" s="160"/>
      <c r="J161" s="164"/>
      <c r="K161" s="119"/>
      <c r="L161" s="38"/>
      <c r="M161" s="39"/>
      <c r="N161" s="84"/>
      <c r="O161" s="21"/>
      <c r="P161" s="29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</row>
    <row r="162" spans="1:32" s="1" customFormat="1" x14ac:dyDescent="0.35">
      <c r="A162" s="54">
        <v>45451</v>
      </c>
      <c r="B162" s="46" t="s">
        <v>33</v>
      </c>
      <c r="C162" s="6"/>
      <c r="D162" s="168"/>
      <c r="E162" s="157"/>
      <c r="F162" s="28"/>
      <c r="G162" s="153"/>
      <c r="H162" s="30"/>
      <c r="I162" s="160"/>
      <c r="J162" s="164"/>
      <c r="K162" s="119"/>
      <c r="L162" s="38"/>
      <c r="M162" s="39"/>
      <c r="N162" s="84"/>
      <c r="O162" s="21"/>
      <c r="P162" s="29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</row>
    <row r="163" spans="1:32" s="1" customFormat="1" x14ac:dyDescent="0.35">
      <c r="A163" s="55">
        <v>45452</v>
      </c>
      <c r="B163" s="47" t="s">
        <v>35</v>
      </c>
      <c r="C163" s="7"/>
      <c r="D163" s="169"/>
      <c r="E163" s="171"/>
      <c r="F163" s="32"/>
      <c r="G163" s="154"/>
      <c r="H163" s="34"/>
      <c r="I163" s="161"/>
      <c r="J163" s="165"/>
      <c r="K163" s="120"/>
      <c r="L163" s="40"/>
      <c r="M163" s="41"/>
      <c r="N163" s="85"/>
      <c r="O163" s="21"/>
      <c r="P163" s="33"/>
      <c r="Q163" s="136"/>
      <c r="R163" s="136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6"/>
      <c r="AF163" s="136"/>
    </row>
    <row r="164" spans="1:32" s="1" customFormat="1" x14ac:dyDescent="0.35">
      <c r="A164" s="175">
        <v>45453</v>
      </c>
      <c r="B164" s="48" t="s">
        <v>15</v>
      </c>
      <c r="C164" s="8"/>
      <c r="D164" s="167"/>
      <c r="E164" s="156"/>
      <c r="F164" s="24"/>
      <c r="G164" s="152"/>
      <c r="H164" s="26"/>
      <c r="I164" s="159"/>
      <c r="J164" s="163"/>
      <c r="K164" s="122"/>
      <c r="L164" s="36"/>
      <c r="M164" s="37"/>
      <c r="N164" s="83"/>
      <c r="O164" s="21"/>
      <c r="P164" s="25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</row>
    <row r="165" spans="1:32" s="1" customFormat="1" x14ac:dyDescent="0.35">
      <c r="A165" s="54">
        <v>45454</v>
      </c>
      <c r="B165" s="49" t="s">
        <v>41</v>
      </c>
      <c r="C165" s="6"/>
      <c r="D165" s="168"/>
      <c r="E165" s="167"/>
      <c r="F165" s="28"/>
      <c r="G165" s="153"/>
      <c r="H165" s="30"/>
      <c r="I165" s="160"/>
      <c r="J165" s="164"/>
      <c r="K165" s="123"/>
      <c r="L165" s="38"/>
      <c r="M165" s="39"/>
      <c r="N165" s="84"/>
      <c r="O165" s="21"/>
      <c r="P165" s="2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</row>
    <row r="166" spans="1:32" s="1" customFormat="1" x14ac:dyDescent="0.35">
      <c r="A166" s="54">
        <v>45455</v>
      </c>
      <c r="B166" s="49" t="s">
        <v>29</v>
      </c>
      <c r="C166" s="6"/>
      <c r="D166" s="167"/>
      <c r="E166" s="168"/>
      <c r="F166" s="28"/>
      <c r="G166" s="153"/>
      <c r="H166" s="30"/>
      <c r="I166" s="160"/>
      <c r="J166" s="164"/>
      <c r="K166" s="123"/>
      <c r="L166" s="38"/>
      <c r="M166" s="39"/>
      <c r="N166" s="84"/>
      <c r="O166" s="21"/>
      <c r="P166" s="2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</row>
    <row r="167" spans="1:32" s="1" customFormat="1" x14ac:dyDescent="0.35">
      <c r="A167" s="54">
        <v>45456</v>
      </c>
      <c r="B167" s="50" t="s">
        <v>44</v>
      </c>
      <c r="C167" s="6"/>
      <c r="D167" s="167"/>
      <c r="E167" s="168"/>
      <c r="F167" s="28"/>
      <c r="G167" s="153"/>
      <c r="H167" s="30"/>
      <c r="I167" s="160"/>
      <c r="J167" s="164"/>
      <c r="K167" s="123"/>
      <c r="L167" s="38"/>
      <c r="M167" s="39"/>
      <c r="N167" s="84"/>
      <c r="O167" s="21"/>
      <c r="P167" s="2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</row>
    <row r="168" spans="1:32" s="1" customFormat="1" x14ac:dyDescent="0.35">
      <c r="A168" s="54">
        <v>45457</v>
      </c>
      <c r="B168" s="49" t="s">
        <v>31</v>
      </c>
      <c r="C168" s="6"/>
      <c r="D168" s="168"/>
      <c r="E168" s="168"/>
      <c r="F168" s="28"/>
      <c r="G168" s="153"/>
      <c r="H168" s="30"/>
      <c r="I168" s="160"/>
      <c r="J168" s="164"/>
      <c r="K168" s="123"/>
      <c r="L168" s="38"/>
      <c r="M168" s="39"/>
      <c r="N168" s="84"/>
      <c r="O168" s="21"/>
      <c r="P168" s="2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</row>
    <row r="169" spans="1:32" s="1" customFormat="1" x14ac:dyDescent="0.35">
      <c r="A169" s="54">
        <v>45458</v>
      </c>
      <c r="B169" s="49" t="s">
        <v>33</v>
      </c>
      <c r="C169" s="6"/>
      <c r="D169" s="168"/>
      <c r="E169" s="168"/>
      <c r="F169" s="28"/>
      <c r="G169" s="153"/>
      <c r="H169" s="30"/>
      <c r="I169" s="160"/>
      <c r="J169" s="164"/>
      <c r="K169" s="123"/>
      <c r="L169" s="38"/>
      <c r="M169" s="39"/>
      <c r="N169" s="84"/>
      <c r="O169" s="21"/>
      <c r="P169" s="2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</row>
    <row r="170" spans="1:32" s="1" customFormat="1" x14ac:dyDescent="0.35">
      <c r="A170" s="55">
        <v>45459</v>
      </c>
      <c r="B170" s="51" t="s">
        <v>35</v>
      </c>
      <c r="C170" s="7"/>
      <c r="D170" s="169"/>
      <c r="E170" s="170"/>
      <c r="F170" s="32"/>
      <c r="G170" s="154"/>
      <c r="H170" s="34"/>
      <c r="I170" s="161"/>
      <c r="J170" s="165"/>
      <c r="K170" s="124"/>
      <c r="L170" s="40"/>
      <c r="M170" s="41"/>
      <c r="N170" s="85"/>
      <c r="O170" s="21"/>
      <c r="P170" s="33"/>
      <c r="Q170" s="139"/>
      <c r="R170" s="139"/>
      <c r="S170" s="140"/>
      <c r="T170" s="140"/>
      <c r="U170" s="140"/>
      <c r="V170" s="140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</row>
    <row r="171" spans="1:32" s="1" customFormat="1" x14ac:dyDescent="0.35">
      <c r="A171" s="53">
        <v>45460</v>
      </c>
      <c r="B171" s="48" t="s">
        <v>15</v>
      </c>
      <c r="C171" s="8"/>
      <c r="D171" s="167"/>
      <c r="E171" s="167"/>
      <c r="F171" s="24"/>
      <c r="G171" s="152"/>
      <c r="H171" s="26"/>
      <c r="I171" s="112"/>
      <c r="J171" s="143"/>
      <c r="K171" s="122"/>
      <c r="L171" s="36"/>
      <c r="M171" s="37"/>
      <c r="N171" s="83"/>
      <c r="O171" s="21"/>
      <c r="P171" s="25"/>
      <c r="Q171" s="139"/>
      <c r="R171" s="139"/>
      <c r="S171" s="242" t="s">
        <v>81</v>
      </c>
      <c r="T171" s="243"/>
      <c r="U171" s="243"/>
      <c r="V171" s="244"/>
      <c r="W171" s="140"/>
      <c r="X171" s="140"/>
      <c r="Y171" s="140"/>
      <c r="Z171" s="139"/>
      <c r="AA171" s="139"/>
      <c r="AB171" s="139"/>
      <c r="AC171" s="139"/>
      <c r="AD171" s="139"/>
      <c r="AE171" s="139"/>
      <c r="AF171" s="139"/>
    </row>
    <row r="172" spans="1:32" s="1" customFormat="1" x14ac:dyDescent="0.35">
      <c r="A172" s="54">
        <v>45461</v>
      </c>
      <c r="B172" s="49" t="s">
        <v>41</v>
      </c>
      <c r="C172" s="6"/>
      <c r="D172" s="167"/>
      <c r="E172" s="168"/>
      <c r="F172" s="28"/>
      <c r="G172" s="153"/>
      <c r="H172" s="30"/>
      <c r="I172" s="111"/>
      <c r="J172" s="143"/>
      <c r="K172" s="123"/>
      <c r="L172" s="38"/>
      <c r="M172" s="39"/>
      <c r="N172" s="84"/>
      <c r="O172" s="21"/>
      <c r="P172" s="29"/>
      <c r="Q172" s="139"/>
      <c r="R172" s="139"/>
      <c r="S172" s="245" t="s">
        <v>27</v>
      </c>
      <c r="T172" s="246"/>
      <c r="U172" s="78" t="s">
        <v>5</v>
      </c>
      <c r="V172" s="78" t="s">
        <v>6</v>
      </c>
      <c r="W172" s="133" t="s">
        <v>7</v>
      </c>
      <c r="X172" s="135" t="s">
        <v>28</v>
      </c>
      <c r="Y172" s="133" t="s">
        <v>28</v>
      </c>
      <c r="Z172" s="139"/>
      <c r="AA172" s="139"/>
      <c r="AB172" s="139"/>
      <c r="AC172" s="139"/>
      <c r="AD172" s="139"/>
      <c r="AE172" s="139"/>
      <c r="AF172" s="139"/>
    </row>
    <row r="173" spans="1:32" s="1" customFormat="1" x14ac:dyDescent="0.35">
      <c r="A173" s="54">
        <v>45462</v>
      </c>
      <c r="B173" s="49" t="s">
        <v>29</v>
      </c>
      <c r="C173" s="6"/>
      <c r="D173" s="168"/>
      <c r="E173" s="168"/>
      <c r="F173" s="28"/>
      <c r="G173" s="153"/>
      <c r="H173" s="30"/>
      <c r="I173" s="111"/>
      <c r="J173" s="143"/>
      <c r="K173" s="123"/>
      <c r="L173" s="38"/>
      <c r="M173" s="39"/>
      <c r="N173" s="84"/>
      <c r="O173" s="21"/>
      <c r="P173" s="29"/>
      <c r="Q173" s="139"/>
      <c r="R173" s="139"/>
      <c r="S173" s="247" t="s">
        <v>12</v>
      </c>
      <c r="T173" s="248"/>
      <c r="U173" s="81">
        <f>COUNTIF(F164:F191,"Support")</f>
        <v>0</v>
      </c>
      <c r="V173" s="81">
        <f>COUNTIF(G164:G191,"Support")</f>
        <v>0</v>
      </c>
      <c r="W173" s="81">
        <f>COUNTIF(H164:H191,"Support")</f>
        <v>0</v>
      </c>
      <c r="X173" s="81">
        <f>COUNTIF(I164:I191,"Support")</f>
        <v>0</v>
      </c>
      <c r="Y173" s="81">
        <f>COUNTIF(J164:J191,"Support")</f>
        <v>0</v>
      </c>
      <c r="Z173" s="139"/>
      <c r="AA173" s="139"/>
      <c r="AB173" s="139"/>
      <c r="AC173" s="139"/>
      <c r="AD173" s="139"/>
      <c r="AE173" s="139"/>
      <c r="AF173" s="139"/>
    </row>
    <row r="174" spans="1:32" s="1" customFormat="1" x14ac:dyDescent="0.35">
      <c r="A174" s="54">
        <v>45463</v>
      </c>
      <c r="B174" s="49" t="s">
        <v>44</v>
      </c>
      <c r="C174" s="6"/>
      <c r="D174" s="168"/>
      <c r="E174" s="168"/>
      <c r="F174" s="28"/>
      <c r="G174" s="153"/>
      <c r="H174" s="30"/>
      <c r="I174" s="111"/>
      <c r="J174" s="143"/>
      <c r="K174" s="123"/>
      <c r="L174" s="38"/>
      <c r="M174" s="39"/>
      <c r="N174" s="84"/>
      <c r="O174" s="21"/>
      <c r="P174" s="29"/>
      <c r="Q174" s="139"/>
      <c r="R174" s="139"/>
      <c r="S174" s="234" t="s">
        <v>25</v>
      </c>
      <c r="T174" s="235"/>
      <c r="U174" s="82">
        <f>COUNTIF(F164:F191,"CST")</f>
        <v>0</v>
      </c>
      <c r="V174" s="82">
        <f>COUNTIF(G164:G191,"CST")</f>
        <v>0</v>
      </c>
      <c r="W174" s="82">
        <f>COUNTIF(H164:H191,"CST")</f>
        <v>0</v>
      </c>
      <c r="X174" s="82">
        <f>COUNTIF(I164:J191,"CST")</f>
        <v>0</v>
      </c>
      <c r="Y174" s="82">
        <f>COUNTIF(J164:K191,"CST")</f>
        <v>0</v>
      </c>
      <c r="Z174" s="139"/>
      <c r="AA174" s="139"/>
      <c r="AB174" s="139"/>
      <c r="AC174" s="139"/>
      <c r="AD174" s="139"/>
      <c r="AE174" s="139"/>
      <c r="AF174" s="139"/>
    </row>
    <row r="175" spans="1:32" s="1" customFormat="1" x14ac:dyDescent="0.35">
      <c r="A175" s="54">
        <v>45464</v>
      </c>
      <c r="B175" s="49" t="s">
        <v>31</v>
      </c>
      <c r="C175" s="6"/>
      <c r="D175" s="168"/>
      <c r="E175" s="168"/>
      <c r="F175" s="28"/>
      <c r="G175" s="153"/>
      <c r="H175" s="30"/>
      <c r="I175" s="111"/>
      <c r="J175" s="143"/>
      <c r="K175" s="123"/>
      <c r="L175" s="38"/>
      <c r="M175" s="39"/>
      <c r="N175" s="84"/>
      <c r="O175" s="21"/>
      <c r="P175" s="29"/>
      <c r="Q175" s="139"/>
      <c r="R175" s="139"/>
      <c r="S175" s="234" t="s">
        <v>19</v>
      </c>
      <c r="T175" s="235"/>
      <c r="U175" s="82">
        <f>COUNTIF(F164:F191,"PH")</f>
        <v>0</v>
      </c>
      <c r="V175" s="82">
        <f>COUNTIF(G164:G191,"PH")</f>
        <v>0</v>
      </c>
      <c r="W175" s="82">
        <f>COUNTIF(H164:H191,"PH")</f>
        <v>0</v>
      </c>
      <c r="X175" s="82">
        <f>COUNTIF(I164:I191,"PH")</f>
        <v>0</v>
      </c>
      <c r="Y175" s="82">
        <f>COUNTIF(J164:J191,"PH")</f>
        <v>0</v>
      </c>
      <c r="Z175" s="139"/>
      <c r="AA175" s="139"/>
      <c r="AB175" s="139"/>
      <c r="AC175" s="139"/>
      <c r="AD175" s="139"/>
      <c r="AE175" s="139"/>
      <c r="AF175" s="139"/>
    </row>
    <row r="176" spans="1:32" s="1" customFormat="1" x14ac:dyDescent="0.35">
      <c r="A176" s="54">
        <v>45465</v>
      </c>
      <c r="B176" s="49" t="s">
        <v>33</v>
      </c>
      <c r="C176" s="9" t="s">
        <v>23</v>
      </c>
      <c r="D176" s="168"/>
      <c r="E176" s="168"/>
      <c r="F176" s="28"/>
      <c r="G176" s="153"/>
      <c r="H176" s="30"/>
      <c r="I176" s="111"/>
      <c r="J176" s="143"/>
      <c r="K176" s="123"/>
      <c r="L176" s="38"/>
      <c r="M176" s="39"/>
      <c r="N176" s="84"/>
      <c r="O176" s="21"/>
      <c r="P176" s="29"/>
      <c r="Q176" s="139"/>
      <c r="R176" s="139"/>
      <c r="S176" s="234" t="s">
        <v>3</v>
      </c>
      <c r="T176" s="235"/>
      <c r="U176" s="82">
        <f>COUNTIF(F164:F191,"QCH")</f>
        <v>0</v>
      </c>
      <c r="V176" s="82">
        <f>COUNTIF(G164:G191,"QCH")</f>
        <v>0</v>
      </c>
      <c r="W176" s="82">
        <f>COUNTIF(H164:H191,"QCH")</f>
        <v>0</v>
      </c>
      <c r="X176" s="82">
        <f>COUNTIF(I164:I191,"QCH")</f>
        <v>0</v>
      </c>
      <c r="Y176" s="82">
        <f>COUNTIF(J164:J191,"QCH")</f>
        <v>0</v>
      </c>
      <c r="Z176" s="140"/>
      <c r="AA176" s="140"/>
      <c r="AB176" s="140"/>
      <c r="AC176" s="140"/>
      <c r="AD176" s="140"/>
      <c r="AE176" s="139"/>
      <c r="AF176" s="139"/>
    </row>
    <row r="177" spans="1:32" s="1" customFormat="1" x14ac:dyDescent="0.35">
      <c r="A177" s="55">
        <v>45466</v>
      </c>
      <c r="B177" s="51" t="s">
        <v>35</v>
      </c>
      <c r="C177" s="14" t="s">
        <v>23</v>
      </c>
      <c r="D177" s="169"/>
      <c r="E177" s="169"/>
      <c r="F177" s="32"/>
      <c r="G177" s="154"/>
      <c r="H177" s="34"/>
      <c r="I177" s="113"/>
      <c r="J177" s="162"/>
      <c r="K177" s="124"/>
      <c r="L177" s="40"/>
      <c r="M177" s="41"/>
      <c r="N177" s="85"/>
      <c r="O177" s="21"/>
      <c r="P177" s="33"/>
      <c r="Q177" s="139"/>
      <c r="R177" s="139"/>
      <c r="S177" s="234" t="s">
        <v>17</v>
      </c>
      <c r="T177" s="235"/>
      <c r="U177" s="82">
        <f>COUNTIF(F164:F191,"PH 1st")</f>
        <v>0</v>
      </c>
      <c r="V177" s="82">
        <f>COUNTIF(G164:G191,"PH 1st")</f>
        <v>0</v>
      </c>
      <c r="W177" s="82">
        <f>COUNTIF(H164:H191,"PH 1st")</f>
        <v>0</v>
      </c>
      <c r="X177" s="82">
        <f>COUNTIF(I164:I191,"PH 1st")</f>
        <v>0</v>
      </c>
      <c r="Y177" s="82">
        <f>COUNTIF(J164:J191,"PH 1st")</f>
        <v>0</v>
      </c>
      <c r="Z177" s="132"/>
      <c r="AA177" s="133" t="s">
        <v>36</v>
      </c>
      <c r="AB177" s="133" t="s">
        <v>20</v>
      </c>
      <c r="AC177" s="133" t="s">
        <v>37</v>
      </c>
      <c r="AD177" s="133" t="s">
        <v>38</v>
      </c>
      <c r="AE177" s="139"/>
      <c r="AF177" s="139"/>
    </row>
    <row r="178" spans="1:32" s="1" customFormat="1" x14ac:dyDescent="0.35">
      <c r="A178" s="175">
        <v>45467</v>
      </c>
      <c r="B178" s="45" t="s">
        <v>15</v>
      </c>
      <c r="C178" s="11" t="s">
        <v>23</v>
      </c>
      <c r="D178" s="23"/>
      <c r="E178" s="23"/>
      <c r="F178" s="24"/>
      <c r="G178" s="156"/>
      <c r="H178" s="26"/>
      <c r="I178" s="112"/>
      <c r="J178" s="143"/>
      <c r="K178" s="118"/>
      <c r="L178" s="36"/>
      <c r="M178" s="37"/>
      <c r="N178" s="83"/>
      <c r="O178" s="21"/>
      <c r="P178" s="25"/>
      <c r="Q178" s="139"/>
      <c r="R178" s="139"/>
      <c r="S178" s="236" t="s">
        <v>40</v>
      </c>
      <c r="T178" s="237"/>
      <c r="U178" s="100">
        <f>COUNTIFS(L164:L167,"Lister")+COUNTIFS(L171:L174,"Lister")+COUNTIFS(L178:L181,"Lister")+COUNTIFS(L185:L188,"Lister")</f>
        <v>0</v>
      </c>
      <c r="V178" s="100">
        <f>+COUNTIFS(L164:L167,"Prager")+COUNTIFS(L171:L174,"Prager")+COUNTIFS(L178:L181,"Prager")+COUNTIFS(L185:L188,"Prager")</f>
        <v>0</v>
      </c>
      <c r="W178" s="100">
        <f>COUNTIFS(L164:L167,"Stanley")+COUNTIFS(L171:L174,"Stanley")+COUNTIFS(L178:L181,"Stanley")+COUNTIFS(L185:L188,"Stanley")</f>
        <v>0</v>
      </c>
      <c r="X178" s="100">
        <f>COUNTIFS(L164:L167,"Farrell")+COUNTIFS(L171:L174,"Farrell")+COUNTIFS(L178:L181,"Farrell")+COUNTIFS(L185:L188,"Farrell")</f>
        <v>0</v>
      </c>
      <c r="Y178" s="100">
        <f>COUNTIFS(L164:L167,"McSharry")+COUNTIFS(L171:L174,"McSHarry")+COUNTIFS(L178:L181,"McSharry")+COUNTIFS(L185:L188,"McSharry")</f>
        <v>0</v>
      </c>
      <c r="Z178" s="104"/>
      <c r="AA178" s="106">
        <f>COUNTIFS(L164:L167,"O'Donoghue")+COUNTIFS(L171:L174,"O'Donoghue")+COUNTIFS(L178:L181,"O'Donoghue")+COUNTIFS(L185:L188,"O'Donoghue")</f>
        <v>0</v>
      </c>
      <c r="AB178" s="106">
        <f>COUNTIFS(L164:L167,"Marment")+COUNTIFS(L171:L174,"Marment")+COUNTIFS(L178:L181,"Marment")+COUNTIFS(L185:L188,"Marment")</f>
        <v>0</v>
      </c>
      <c r="AC178" s="106">
        <f>COUNTIFS(L164:L167,"Nagaraj")+COUNTIFS(L171:L174,"Nagaraj")+COUNTIFS(L178:L181,"Nagaraj")+COUNTIFS(L185:L188,"Nagaraj")</f>
        <v>0</v>
      </c>
      <c r="AD178" s="106">
        <f>COUNTIFS(L164:L167,"Garrett")+COUNTIFS(L171:L174,"Garrett")+COUNTIFS(L178:L181,"Garrett")+COUNTIFS(L185:L188,"Garrett")</f>
        <v>0</v>
      </c>
      <c r="AE178" s="139"/>
      <c r="AF178" s="139"/>
    </row>
    <row r="179" spans="1:32" s="1" customFormat="1" x14ac:dyDescent="0.35">
      <c r="A179" s="54">
        <v>45468</v>
      </c>
      <c r="B179" s="46" t="s">
        <v>41</v>
      </c>
      <c r="C179" s="9" t="s">
        <v>23</v>
      </c>
      <c r="D179" s="27"/>
      <c r="E179" s="23"/>
      <c r="F179" s="28"/>
      <c r="G179" s="157"/>
      <c r="H179" s="30"/>
      <c r="I179" s="111"/>
      <c r="J179" s="143"/>
      <c r="K179" s="119"/>
      <c r="L179" s="38"/>
      <c r="M179" s="39"/>
      <c r="N179" s="84"/>
      <c r="O179" s="21"/>
      <c r="P179" s="29"/>
      <c r="Q179" s="139"/>
      <c r="R179" s="139"/>
      <c r="S179" s="236" t="s">
        <v>42</v>
      </c>
      <c r="T179" s="237"/>
      <c r="U179" s="100">
        <f>COUNTIFS(L168:L170,"Lister")+COUNTIFS(L175:L177,"Lister")+COUNTIFS(L182:L184,"Lister")+COUNTIFS(L189:L191,"Lister")</f>
        <v>0</v>
      </c>
      <c r="V179" s="100">
        <f>+COUNTIFS(L175:L177,"Prager")+COUNTIFS(L168:L170,"Prager")+COUNTIFS(L182:L184,"Prager")+COUNTIFS(L189:L191,"Prager")</f>
        <v>0</v>
      </c>
      <c r="W179" s="100">
        <f>COUNTIFS(L168:L170,"Stanley")+COUNTIFS(L175:L177,"Stanley")+COUNTIFS(L182:L184,"Stanley")+COUNTIFS(L189:L191,"Stanley")</f>
        <v>0</v>
      </c>
      <c r="X179" s="100">
        <f>COUNTIFS(L168:L170,"Farrell")+COUNTIFS(L175:L177,"Farrell")+COUNTIFS(L182:L184,"Farrell")+COUNTIFS(L189:L191,"Farrell")</f>
        <v>0</v>
      </c>
      <c r="Y179" s="100">
        <f>COUNTIFS(L168:L170,"McSharry")+COUNTIFS(L175:L177,"McSharry")+COUNTIFS(L182:L184,"McSharry")+COUNTIFS(L189:L191,"McSharry")</f>
        <v>0</v>
      </c>
      <c r="Z179" s="104"/>
      <c r="AA179" s="100">
        <f>COUNTIFS(L168:L170,"O'Donoghue")+COUNTIFS(L175:L177,"O'Donoghue")+COUNTIFS(L182:L184,"O'Donoghue")+COUNTIFS(L189:L191,"O'Donoghue")</f>
        <v>0</v>
      </c>
      <c r="AB179" s="100">
        <f>COUNTIFS(L168:L170,"Marment")+COUNTIFS(L175:L177,"Marment")+COUNTIFS(L182:L184,"Marment")+COUNTIFS(L189:L191,"Marment")</f>
        <v>0</v>
      </c>
      <c r="AC179" s="100">
        <f>COUNTIFS(L168:L170,"Nagaraj")+COUNTIFS(L175:L177,"Nagaraj")+COUNTIFS(L182:L184,"Nagaraj")+COUNTIFS(L189:L191,"Nagaraj")</f>
        <v>0</v>
      </c>
      <c r="AD179" s="100">
        <f>COUNTIFS(L168:L170,"Garrett")+COUNTIFS(L175:L177,"Garrett")+COUNTIFS(L182:L184,"Garrett")+COUNTIFS(L189:L191,"Garrett")</f>
        <v>0</v>
      </c>
      <c r="AE179" s="139"/>
      <c r="AF179" s="139"/>
    </row>
    <row r="180" spans="1:32" s="1" customFormat="1" x14ac:dyDescent="0.35">
      <c r="A180" s="54">
        <v>45469</v>
      </c>
      <c r="B180" s="46" t="s">
        <v>29</v>
      </c>
      <c r="C180" s="9" t="s">
        <v>23</v>
      </c>
      <c r="D180" s="27"/>
      <c r="E180" s="23"/>
      <c r="F180" s="28"/>
      <c r="G180" s="157"/>
      <c r="H180" s="30"/>
      <c r="I180" s="111"/>
      <c r="J180" s="143"/>
      <c r="K180" s="119"/>
      <c r="L180" s="38"/>
      <c r="M180" s="39"/>
      <c r="N180" s="84"/>
      <c r="O180" s="21"/>
      <c r="P180" s="29"/>
      <c r="Q180" s="139"/>
      <c r="R180" s="139"/>
      <c r="S180" s="238" t="s">
        <v>43</v>
      </c>
      <c r="T180" s="239"/>
      <c r="U180" s="101">
        <f>COUNTIFS(N164:N167,"Lister")+COUNTIFS(N171:N174,"Lister")+COUNTIFS(N178:N181,"Lister")+COUNTIFS(N185:N188,"Lister")</f>
        <v>0</v>
      </c>
      <c r="V180" s="101">
        <f>COUNTIFS(N164:N167,"Prager")+COUNTIFS(N171:N174,"Prager")+COUNTIFS(N178:N181,"Prager")+COUNTIFS(N185:N188,"Prager")</f>
        <v>0</v>
      </c>
      <c r="W180" s="101">
        <f>COUNTIFS(N164:N167,"Stanley")+COUNTIFS(N171:N174,"Stanley")+COUNTIFS(N178:N181,"Stanley")+COUNTIFS(N185:N188,"Stanley")</f>
        <v>0</v>
      </c>
      <c r="X180" s="101">
        <f>COUNTIFS(N164:N167,"Farrell")+COUNTIFS(N171:N174,"Farrell")+COUNTIFS(N178:N181,"Farrell")+COUNTIFS(N185:N188,"Farrell")</f>
        <v>0</v>
      </c>
      <c r="Y180" s="101">
        <f>COUNTIFS(N164:N167,"McSharry")+COUNTIFS(N171:N174,"McSharry")+COUNTIFS(N178:N181,"McSharry")+COUNTIFS(N185:N188,"McSharry")</f>
        <v>0</v>
      </c>
      <c r="Z180" s="104"/>
      <c r="AA180" s="101"/>
      <c r="AB180" s="101"/>
      <c r="AC180" s="101"/>
      <c r="AD180" s="101"/>
      <c r="AE180" s="139"/>
      <c r="AF180" s="139"/>
    </row>
    <row r="181" spans="1:32" s="1" customFormat="1" x14ac:dyDescent="0.35">
      <c r="A181" s="54">
        <v>45470</v>
      </c>
      <c r="B181" s="46" t="s">
        <v>44</v>
      </c>
      <c r="C181" s="9" t="s">
        <v>23</v>
      </c>
      <c r="D181" s="27"/>
      <c r="E181" s="23"/>
      <c r="F181" s="28"/>
      <c r="G181" s="157"/>
      <c r="H181" s="30"/>
      <c r="I181" s="111"/>
      <c r="J181" s="143"/>
      <c r="K181" s="119"/>
      <c r="L181" s="38"/>
      <c r="M181" s="39"/>
      <c r="N181" s="84"/>
      <c r="O181" s="21"/>
      <c r="P181" s="29"/>
      <c r="Q181" s="139"/>
      <c r="R181" s="139"/>
      <c r="S181" s="238" t="s">
        <v>45</v>
      </c>
      <c r="T181" s="239"/>
      <c r="U181" s="101">
        <f>COUNTIFS(N168:N170,"Lister")+COUNTIFS(N175:N177,"Lister")+COUNTIFS(N182:N184,"Lister")+COUNTIFS(N189:N191,"Lister")</f>
        <v>0</v>
      </c>
      <c r="V181" s="101">
        <f>COUNTIFS(N168:N170,"Prager")+COUNTIFS(N175:N177,"Prager")+COUNTIFS(N182:N184,"Prager")+COUNTIFS(N189:N191,"Prager")</f>
        <v>0</v>
      </c>
      <c r="W181" s="101">
        <f>COUNTIFS(N168:N170,"Stanley")+COUNTIFS(N175:N177,"Stanley")+COUNTIFS(N182:N184,"Stanley")+COUNTIFS(N189:N191,"Stanley")</f>
        <v>0</v>
      </c>
      <c r="X181" s="101">
        <f>COUNTIFS(N168:N170,"Farrell")+COUNTIFS(N175:N177,"Farrell")+COUNTIFS(N182:N184,"Farrell")+COUNTIFS(N189:N191,"Farrell")</f>
        <v>0</v>
      </c>
      <c r="Y181" s="101">
        <f>COUNTIFS(N168:N170,"McSharry")+COUNTIFS(N175:N177,"McSharry")+COUNTIFS(N182:N184,"McSharry")+COUNTIFS(N189:N191,"McSharry")</f>
        <v>0</v>
      </c>
      <c r="Z181" s="104"/>
      <c r="AA181" s="101"/>
      <c r="AB181" s="101"/>
      <c r="AC181" s="101"/>
      <c r="AD181" s="101"/>
      <c r="AE181" s="139"/>
      <c r="AF181" s="139"/>
    </row>
    <row r="182" spans="1:32" s="1" customFormat="1" x14ac:dyDescent="0.35">
      <c r="A182" s="54">
        <v>45471</v>
      </c>
      <c r="B182" s="46" t="s">
        <v>31</v>
      </c>
      <c r="C182" s="9" t="s">
        <v>23</v>
      </c>
      <c r="D182" s="27"/>
      <c r="E182" s="23"/>
      <c r="F182" s="28"/>
      <c r="G182" s="157"/>
      <c r="H182" s="30"/>
      <c r="I182" s="111"/>
      <c r="J182" s="143"/>
      <c r="K182" s="119"/>
      <c r="L182" s="38"/>
      <c r="M182" s="39"/>
      <c r="N182" s="84"/>
      <c r="O182" s="21"/>
      <c r="P182" s="29"/>
      <c r="Q182" s="139"/>
      <c r="R182" s="139"/>
      <c r="S182" s="240" t="s">
        <v>46</v>
      </c>
      <c r="T182" s="241"/>
      <c r="U182" s="102">
        <f>COUNTIFS(N168:N170,"Lister (day)")+COUNTIFS(N175:N177,"Lister (day)")+COUNTIFS(N182:N184,"Lister (day)")+COUNTIFS(N189:N191,"Lister (day)")</f>
        <v>0</v>
      </c>
      <c r="V182" s="102">
        <f>COUNTIFS(N168:N170,"Prager (day)")+COUNTIFS(N175:N177,"Prager (day)")+COUNTIFS(N182:N184,"Prager (day)")+COUNTIFS(N189:N191,"Prager (day)")</f>
        <v>0</v>
      </c>
      <c r="W182" s="102">
        <f>COUNTIFS(N168:N170,"Stanley (day)")+COUNTIFS(N175:N177,"Stanley (day)")+COUNTIFS(N182:N184,"Stanley (day)")+COUNTIFS(N189:N191,"Stanley (day)")</f>
        <v>0</v>
      </c>
      <c r="X182" s="102">
        <f>COUNTIFS(N168:N170,"Farrell (day)")+COUNTIFS(N175:N177,"Farrell (day)")+COUNTIFS(N182:N184,"Farrell (day)")+COUNTIFS(N189:N191,"Farrell (day)")</f>
        <v>0</v>
      </c>
      <c r="Y182" s="102">
        <f>COUNTIFS(N168:N170,"McSharry (day)")+COUNTIFS(N175:N177,"McSharry (day)")+COUNTIFS(N182:N184,"McSharry (day)")+COUNTIFS(N189:N191,"McSharry (day)")</f>
        <v>0</v>
      </c>
      <c r="Z182" s="104"/>
      <c r="AA182" s="102"/>
      <c r="AB182" s="102"/>
      <c r="AC182" s="102"/>
      <c r="AD182" s="102"/>
      <c r="AE182" s="139"/>
      <c r="AF182" s="139"/>
    </row>
    <row r="183" spans="1:32" s="1" customFormat="1" x14ac:dyDescent="0.35">
      <c r="A183" s="54">
        <v>45472</v>
      </c>
      <c r="B183" s="46" t="s">
        <v>33</v>
      </c>
      <c r="C183" s="9" t="s">
        <v>23</v>
      </c>
      <c r="D183" s="27"/>
      <c r="E183" s="23"/>
      <c r="F183" s="28"/>
      <c r="G183" s="157"/>
      <c r="H183" s="30"/>
      <c r="I183" s="111"/>
      <c r="J183" s="143"/>
      <c r="K183" s="119"/>
      <c r="L183" s="38"/>
      <c r="M183" s="39"/>
      <c r="N183" s="84"/>
      <c r="O183" s="21"/>
      <c r="P183" s="29"/>
      <c r="Q183" s="139"/>
      <c r="R183" s="139"/>
      <c r="S183" s="226" t="s">
        <v>47</v>
      </c>
      <c r="T183" s="227"/>
      <c r="U183" s="103">
        <f>SUM(U178:U179)</f>
        <v>0</v>
      </c>
      <c r="V183" s="103">
        <f>SUM(V178:V179)</f>
        <v>0</v>
      </c>
      <c r="W183" s="103">
        <f>SUM(W178:W179)</f>
        <v>0</v>
      </c>
      <c r="X183" s="103">
        <f>SUM(X178:X179)</f>
        <v>0</v>
      </c>
      <c r="Y183" s="103">
        <f>SUM(Y178:Y179)</f>
        <v>0</v>
      </c>
      <c r="Z183" s="105"/>
      <c r="AA183" s="103">
        <f>SUM(AA178:AA179)</f>
        <v>0</v>
      </c>
      <c r="AB183" s="103">
        <f>SUM(AB178:AB179)</f>
        <v>0</v>
      </c>
      <c r="AC183" s="103">
        <f>SUM(AC178:AC179)</f>
        <v>0</v>
      </c>
      <c r="AD183" s="103">
        <f>SUM(AD178:AD179)</f>
        <v>0</v>
      </c>
      <c r="AE183" s="139"/>
      <c r="AF183" s="139"/>
    </row>
    <row r="184" spans="1:32" s="1" customFormat="1" x14ac:dyDescent="0.35">
      <c r="A184" s="55">
        <v>45473</v>
      </c>
      <c r="B184" s="47" t="s">
        <v>35</v>
      </c>
      <c r="C184" s="14" t="s">
        <v>23</v>
      </c>
      <c r="D184" s="31"/>
      <c r="E184" s="155"/>
      <c r="F184" s="32"/>
      <c r="G184" s="158"/>
      <c r="H184" s="34"/>
      <c r="I184" s="113"/>
      <c r="J184" s="162"/>
      <c r="K184" s="120"/>
      <c r="L184" s="40"/>
      <c r="M184" s="41"/>
      <c r="N184" s="85"/>
      <c r="O184" s="21"/>
      <c r="P184" s="33"/>
      <c r="Q184" s="139"/>
      <c r="R184" s="139"/>
      <c r="S184" s="222" t="s">
        <v>48</v>
      </c>
      <c r="T184" s="223"/>
      <c r="U184" s="128">
        <f>SUM(U180:U182)</f>
        <v>0</v>
      </c>
      <c r="V184" s="128">
        <f>SUM(V180:V182)</f>
        <v>0</v>
      </c>
      <c r="W184" s="128">
        <f>SUM(W180:W182)</f>
        <v>0</v>
      </c>
      <c r="X184" s="128">
        <f>SUM(X180:X182)</f>
        <v>0</v>
      </c>
      <c r="Y184" s="128">
        <f>SUM(Y180:Y182)</f>
        <v>0</v>
      </c>
      <c r="Z184" s="129"/>
      <c r="AA184" s="128">
        <f>SUM(AA180:AA182)</f>
        <v>0</v>
      </c>
      <c r="AB184" s="128">
        <f>SUM(AB180:AB182)</f>
        <v>0</v>
      </c>
      <c r="AC184" s="128">
        <f>SUM(AC180:AC182)</f>
        <v>0</v>
      </c>
      <c r="AD184" s="128">
        <f>SUM(AD180:AD182)</f>
        <v>0</v>
      </c>
      <c r="AE184" s="139"/>
      <c r="AF184" s="139"/>
    </row>
    <row r="185" spans="1:32" s="1" customFormat="1" x14ac:dyDescent="0.35">
      <c r="A185" s="53">
        <v>45474</v>
      </c>
      <c r="B185" s="45" t="s">
        <v>15</v>
      </c>
      <c r="C185" s="11" t="s">
        <v>23</v>
      </c>
      <c r="D185" s="167"/>
      <c r="E185" s="167"/>
      <c r="F185" s="24"/>
      <c r="G185" s="152"/>
      <c r="H185" s="26"/>
      <c r="I185" s="159"/>
      <c r="J185" s="163"/>
      <c r="K185" s="118"/>
      <c r="L185" s="36"/>
      <c r="M185" s="37"/>
      <c r="N185" s="83"/>
      <c r="O185" s="21"/>
      <c r="P185" s="25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</row>
    <row r="186" spans="1:32" s="1" customFormat="1" x14ac:dyDescent="0.35">
      <c r="A186" s="54">
        <v>45475</v>
      </c>
      <c r="B186" s="46" t="s">
        <v>41</v>
      </c>
      <c r="C186" s="9" t="s">
        <v>23</v>
      </c>
      <c r="D186" s="167"/>
      <c r="E186" s="157"/>
      <c r="F186" s="28"/>
      <c r="G186" s="153"/>
      <c r="H186" s="30"/>
      <c r="I186" s="160"/>
      <c r="J186" s="164"/>
      <c r="K186" s="119"/>
      <c r="L186" s="38"/>
      <c r="M186" s="39"/>
      <c r="N186" s="84"/>
      <c r="O186" s="21"/>
      <c r="P186" s="2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</row>
    <row r="187" spans="1:32" s="1" customFormat="1" x14ac:dyDescent="0.35">
      <c r="A187" s="54">
        <v>45476</v>
      </c>
      <c r="B187" s="46" t="s">
        <v>29</v>
      </c>
      <c r="C187" s="9" t="s">
        <v>23</v>
      </c>
      <c r="D187" s="168"/>
      <c r="E187" s="157"/>
      <c r="F187" s="28"/>
      <c r="G187" s="153"/>
      <c r="H187" s="30"/>
      <c r="I187" s="160"/>
      <c r="J187" s="164"/>
      <c r="K187" s="119"/>
      <c r="L187" s="38"/>
      <c r="M187" s="39"/>
      <c r="N187" s="84"/>
      <c r="O187" s="21"/>
      <c r="P187" s="2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</row>
    <row r="188" spans="1:32" s="1" customFormat="1" x14ac:dyDescent="0.35">
      <c r="A188" s="54">
        <v>45477</v>
      </c>
      <c r="B188" s="46" t="s">
        <v>44</v>
      </c>
      <c r="C188" s="9" t="s">
        <v>23</v>
      </c>
      <c r="D188" s="168"/>
      <c r="E188" s="157"/>
      <c r="F188" s="28"/>
      <c r="G188" s="153"/>
      <c r="H188" s="30"/>
      <c r="I188" s="160"/>
      <c r="J188" s="164"/>
      <c r="K188" s="119"/>
      <c r="L188" s="38"/>
      <c r="M188" s="39"/>
      <c r="N188" s="84"/>
      <c r="O188" s="21"/>
      <c r="P188" s="2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</row>
    <row r="189" spans="1:32" s="1" customFormat="1" x14ac:dyDescent="0.35">
      <c r="A189" s="54">
        <v>45478</v>
      </c>
      <c r="B189" s="46" t="s">
        <v>31</v>
      </c>
      <c r="C189" s="9" t="s">
        <v>23</v>
      </c>
      <c r="D189" s="168"/>
      <c r="E189" s="157"/>
      <c r="F189" s="28"/>
      <c r="G189" s="153"/>
      <c r="H189" s="30"/>
      <c r="I189" s="160"/>
      <c r="J189" s="164"/>
      <c r="K189" s="119"/>
      <c r="L189" s="38"/>
      <c r="M189" s="39"/>
      <c r="N189" s="84"/>
      <c r="O189" s="21"/>
      <c r="P189" s="2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</row>
    <row r="190" spans="1:32" s="1" customFormat="1" x14ac:dyDescent="0.35">
      <c r="A190" s="54">
        <v>45479</v>
      </c>
      <c r="B190" s="46" t="s">
        <v>33</v>
      </c>
      <c r="C190" s="9" t="s">
        <v>23</v>
      </c>
      <c r="D190" s="168"/>
      <c r="E190" s="157"/>
      <c r="F190" s="28"/>
      <c r="G190" s="153"/>
      <c r="H190" s="30"/>
      <c r="I190" s="160"/>
      <c r="J190" s="164"/>
      <c r="K190" s="119"/>
      <c r="L190" s="38"/>
      <c r="M190" s="39"/>
      <c r="N190" s="84"/>
      <c r="O190" s="21"/>
      <c r="P190" s="2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</row>
    <row r="191" spans="1:32" s="1" customFormat="1" x14ac:dyDescent="0.35">
      <c r="A191" s="55">
        <v>45480</v>
      </c>
      <c r="B191" s="47" t="s">
        <v>35</v>
      </c>
      <c r="C191" s="14" t="s">
        <v>23</v>
      </c>
      <c r="D191" s="169"/>
      <c r="E191" s="171"/>
      <c r="F191" s="32"/>
      <c r="G191" s="154"/>
      <c r="H191" s="34"/>
      <c r="I191" s="161"/>
      <c r="J191" s="165"/>
      <c r="K191" s="120"/>
      <c r="L191" s="40"/>
      <c r="M191" s="41"/>
      <c r="N191" s="85"/>
      <c r="O191" s="21"/>
      <c r="P191" s="33"/>
      <c r="Q191" s="139"/>
      <c r="R191" s="139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39"/>
      <c r="AF191" s="139"/>
    </row>
    <row r="192" spans="1:32" s="1" customFormat="1" x14ac:dyDescent="0.35">
      <c r="A192" s="175">
        <v>45481</v>
      </c>
      <c r="B192" s="48" t="s">
        <v>15</v>
      </c>
      <c r="C192" s="8"/>
      <c r="D192" s="167"/>
      <c r="E192" s="156"/>
      <c r="F192" s="24"/>
      <c r="G192" s="152"/>
      <c r="H192" s="26"/>
      <c r="I192" s="159"/>
      <c r="J192" s="163"/>
      <c r="K192" s="122"/>
      <c r="L192" s="36"/>
      <c r="M192" s="37"/>
      <c r="N192" s="83"/>
      <c r="O192" s="21"/>
      <c r="P192" s="25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  <c r="AF192" s="136"/>
    </row>
    <row r="193" spans="1:32" s="1" customFormat="1" x14ac:dyDescent="0.35">
      <c r="A193" s="54">
        <v>45482</v>
      </c>
      <c r="B193" s="49" t="s">
        <v>41</v>
      </c>
      <c r="C193" s="6"/>
      <c r="D193" s="168"/>
      <c r="E193" s="167"/>
      <c r="F193" s="28"/>
      <c r="G193" s="153"/>
      <c r="H193" s="30"/>
      <c r="I193" s="160"/>
      <c r="J193" s="164"/>
      <c r="K193" s="123"/>
      <c r="L193" s="38"/>
      <c r="M193" s="39"/>
      <c r="N193" s="84"/>
      <c r="O193" s="21"/>
      <c r="P193" s="29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  <c r="AF193" s="136"/>
    </row>
    <row r="194" spans="1:32" s="1" customFormat="1" x14ac:dyDescent="0.35">
      <c r="A194" s="54">
        <v>45483</v>
      </c>
      <c r="B194" s="49" t="s">
        <v>29</v>
      </c>
      <c r="C194" s="6"/>
      <c r="D194" s="167"/>
      <c r="E194" s="168"/>
      <c r="F194" s="28"/>
      <c r="G194" s="153"/>
      <c r="H194" s="30"/>
      <c r="I194" s="160"/>
      <c r="J194" s="164"/>
      <c r="K194" s="123"/>
      <c r="L194" s="38"/>
      <c r="M194" s="39"/>
      <c r="N194" s="84"/>
      <c r="O194" s="21"/>
      <c r="P194" s="29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  <c r="AF194" s="136"/>
    </row>
    <row r="195" spans="1:32" s="1" customFormat="1" x14ac:dyDescent="0.35">
      <c r="A195" s="54">
        <v>45484</v>
      </c>
      <c r="B195" s="50" t="s">
        <v>44</v>
      </c>
      <c r="C195" s="6"/>
      <c r="D195" s="167"/>
      <c r="E195" s="168"/>
      <c r="F195" s="28"/>
      <c r="G195" s="153"/>
      <c r="H195" s="30"/>
      <c r="I195" s="160"/>
      <c r="J195" s="164"/>
      <c r="K195" s="123"/>
      <c r="L195" s="38"/>
      <c r="M195" s="39"/>
      <c r="N195" s="84"/>
      <c r="O195" s="21"/>
      <c r="P195" s="29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</row>
    <row r="196" spans="1:32" s="1" customFormat="1" x14ac:dyDescent="0.35">
      <c r="A196" s="54">
        <v>45485</v>
      </c>
      <c r="B196" s="49" t="s">
        <v>31</v>
      </c>
      <c r="C196" s="6"/>
      <c r="D196" s="168"/>
      <c r="E196" s="168"/>
      <c r="F196" s="28"/>
      <c r="G196" s="153"/>
      <c r="H196" s="30"/>
      <c r="I196" s="160"/>
      <c r="J196" s="164"/>
      <c r="K196" s="123"/>
      <c r="L196" s="38"/>
      <c r="M196" s="39"/>
      <c r="N196" s="84"/>
      <c r="O196" s="21"/>
      <c r="P196" s="29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  <c r="AF196" s="136"/>
    </row>
    <row r="197" spans="1:32" s="1" customFormat="1" x14ac:dyDescent="0.35">
      <c r="A197" s="54">
        <v>45486</v>
      </c>
      <c r="B197" s="49" t="s">
        <v>33</v>
      </c>
      <c r="C197" s="6"/>
      <c r="D197" s="168"/>
      <c r="E197" s="168"/>
      <c r="F197" s="28"/>
      <c r="G197" s="153"/>
      <c r="H197" s="30"/>
      <c r="I197" s="160"/>
      <c r="J197" s="164"/>
      <c r="K197" s="123"/>
      <c r="L197" s="38"/>
      <c r="M197" s="39"/>
      <c r="N197" s="84"/>
      <c r="O197" s="21"/>
      <c r="P197" s="29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</row>
    <row r="198" spans="1:32" s="1" customFormat="1" x14ac:dyDescent="0.35">
      <c r="A198" s="55">
        <v>45487</v>
      </c>
      <c r="B198" s="51" t="s">
        <v>35</v>
      </c>
      <c r="C198" s="7"/>
      <c r="D198" s="169"/>
      <c r="E198" s="170"/>
      <c r="F198" s="32"/>
      <c r="G198" s="154"/>
      <c r="H198" s="34"/>
      <c r="I198" s="161"/>
      <c r="J198" s="165"/>
      <c r="K198" s="124"/>
      <c r="L198" s="146"/>
      <c r="M198" s="41"/>
      <c r="N198" s="85"/>
      <c r="O198" s="21"/>
      <c r="P198" s="33"/>
      <c r="Q198" s="136"/>
      <c r="R198" s="136"/>
      <c r="S198" s="137"/>
      <c r="T198" s="137"/>
      <c r="U198" s="137"/>
      <c r="V198" s="137"/>
      <c r="W198" s="136"/>
      <c r="X198" s="136"/>
      <c r="Y198" s="136"/>
      <c r="Z198" s="136"/>
      <c r="AA198" s="136"/>
      <c r="AB198" s="136"/>
      <c r="AC198" s="136"/>
      <c r="AD198" s="136"/>
      <c r="AE198" s="136"/>
      <c r="AF198" s="136"/>
    </row>
    <row r="199" spans="1:32" s="1" customFormat="1" x14ac:dyDescent="0.35">
      <c r="A199" s="53">
        <v>45488</v>
      </c>
      <c r="B199" s="48" t="s">
        <v>15</v>
      </c>
      <c r="C199" s="8"/>
      <c r="D199" s="167"/>
      <c r="E199" s="167"/>
      <c r="F199" s="24"/>
      <c r="G199" s="152"/>
      <c r="H199" s="26"/>
      <c r="I199" s="112"/>
      <c r="J199" s="143"/>
      <c r="K199" s="122"/>
      <c r="L199" s="36"/>
      <c r="M199" s="37"/>
      <c r="N199" s="83"/>
      <c r="O199" s="21"/>
      <c r="P199" s="25"/>
      <c r="Q199" s="136"/>
      <c r="R199" s="136"/>
      <c r="S199" s="242" t="s">
        <v>83</v>
      </c>
      <c r="T199" s="243"/>
      <c r="U199" s="243"/>
      <c r="V199" s="244"/>
      <c r="W199" s="137"/>
      <c r="X199" s="137"/>
      <c r="Y199" s="137"/>
      <c r="Z199" s="136"/>
      <c r="AA199" s="136"/>
      <c r="AB199" s="136"/>
      <c r="AC199" s="136"/>
      <c r="AD199" s="136"/>
      <c r="AE199" s="136"/>
      <c r="AF199" s="136"/>
    </row>
    <row r="200" spans="1:32" s="1" customFormat="1" x14ac:dyDescent="0.35">
      <c r="A200" s="54">
        <v>45489</v>
      </c>
      <c r="B200" s="49" t="s">
        <v>41</v>
      </c>
      <c r="C200" s="6"/>
      <c r="D200" s="167"/>
      <c r="E200" s="168"/>
      <c r="F200" s="28"/>
      <c r="G200" s="153"/>
      <c r="H200" s="30"/>
      <c r="I200" s="111"/>
      <c r="J200" s="143"/>
      <c r="K200" s="123"/>
      <c r="L200" s="38"/>
      <c r="M200" s="39"/>
      <c r="N200" s="84"/>
      <c r="O200" s="21"/>
      <c r="P200" s="29"/>
      <c r="Q200" s="136"/>
      <c r="R200" s="136"/>
      <c r="S200" s="245" t="s">
        <v>27</v>
      </c>
      <c r="T200" s="246"/>
      <c r="U200" s="78" t="s">
        <v>5</v>
      </c>
      <c r="V200" s="78" t="s">
        <v>6</v>
      </c>
      <c r="W200" s="133" t="s">
        <v>7</v>
      </c>
      <c r="X200" s="135" t="s">
        <v>8</v>
      </c>
      <c r="Y200" s="133" t="s">
        <v>9</v>
      </c>
      <c r="Z200" s="136"/>
      <c r="AA200" s="136"/>
      <c r="AB200" s="136"/>
      <c r="AC200" s="136"/>
      <c r="AD200" s="136"/>
      <c r="AE200" s="136"/>
      <c r="AF200" s="136"/>
    </row>
    <row r="201" spans="1:32" s="1" customFormat="1" x14ac:dyDescent="0.35">
      <c r="A201" s="54">
        <v>45490</v>
      </c>
      <c r="B201" s="49" t="s">
        <v>29</v>
      </c>
      <c r="C201" s="6"/>
      <c r="D201" s="168"/>
      <c r="E201" s="168"/>
      <c r="F201" s="28"/>
      <c r="G201" s="153"/>
      <c r="H201" s="30"/>
      <c r="I201" s="111"/>
      <c r="J201" s="143"/>
      <c r="K201" s="123"/>
      <c r="L201" s="38"/>
      <c r="M201" s="39"/>
      <c r="N201" s="84"/>
      <c r="O201" s="21"/>
      <c r="P201" s="29"/>
      <c r="Q201" s="136"/>
      <c r="R201" s="136"/>
      <c r="S201" s="247" t="s">
        <v>12</v>
      </c>
      <c r="T201" s="248"/>
      <c r="U201" s="81">
        <f>COUNTIF(F192:F219,"Support")</f>
        <v>0</v>
      </c>
      <c r="V201" s="81">
        <f>COUNTIF(G192:G219,"Support")</f>
        <v>0</v>
      </c>
      <c r="W201" s="81">
        <f>COUNTIF(H192:H219,"Support")</f>
        <v>0</v>
      </c>
      <c r="X201" s="81">
        <f>COUNTIF(I192:I219,"Support")</f>
        <v>0</v>
      </c>
      <c r="Y201" s="81">
        <f>COUNTIF(J192:J219,"Support")</f>
        <v>0</v>
      </c>
      <c r="Z201" s="136"/>
      <c r="AA201" s="136"/>
      <c r="AB201" s="136"/>
      <c r="AC201" s="136"/>
      <c r="AD201" s="136"/>
      <c r="AE201" s="136"/>
      <c r="AF201" s="136"/>
    </row>
    <row r="202" spans="1:32" s="1" customFormat="1" x14ac:dyDescent="0.35">
      <c r="A202" s="54">
        <v>45491</v>
      </c>
      <c r="B202" s="49" t="s">
        <v>44</v>
      </c>
      <c r="C202" s="6"/>
      <c r="D202" s="168"/>
      <c r="E202" s="168"/>
      <c r="F202" s="28"/>
      <c r="G202" s="153"/>
      <c r="H202" s="30"/>
      <c r="I202" s="111"/>
      <c r="J202" s="143"/>
      <c r="K202" s="123"/>
      <c r="L202" s="38"/>
      <c r="M202" s="39"/>
      <c r="N202" s="84"/>
      <c r="O202" s="21"/>
      <c r="P202" s="29"/>
      <c r="Q202" s="136"/>
      <c r="R202" s="136"/>
      <c r="S202" s="234" t="s">
        <v>25</v>
      </c>
      <c r="T202" s="235"/>
      <c r="U202" s="82">
        <f>COUNTIF(F192:F219,"CST")</f>
        <v>0</v>
      </c>
      <c r="V202" s="82">
        <f>COUNTIF(G192:G219,"CST")</f>
        <v>0</v>
      </c>
      <c r="W202" s="82">
        <f>COUNTIF(H192:H219,"CST")</f>
        <v>0</v>
      </c>
      <c r="X202" s="82">
        <f>COUNTIF(I192:J219,"CST")</f>
        <v>0</v>
      </c>
      <c r="Y202" s="82">
        <f>COUNTIF(J192:K219,"CST")</f>
        <v>0</v>
      </c>
      <c r="Z202" s="136"/>
      <c r="AA202" s="136"/>
      <c r="AB202" s="136"/>
      <c r="AC202" s="136"/>
      <c r="AD202" s="136"/>
      <c r="AE202" s="136"/>
      <c r="AF202" s="136"/>
    </row>
    <row r="203" spans="1:32" s="1" customFormat="1" x14ac:dyDescent="0.35">
      <c r="A203" s="54">
        <v>45492</v>
      </c>
      <c r="B203" s="49" t="s">
        <v>31</v>
      </c>
      <c r="C203" s="6"/>
      <c r="D203" s="168"/>
      <c r="E203" s="168"/>
      <c r="F203" s="28"/>
      <c r="G203" s="153"/>
      <c r="H203" s="30"/>
      <c r="I203" s="111"/>
      <c r="J203" s="143"/>
      <c r="K203" s="123"/>
      <c r="L203" s="38"/>
      <c r="M203" s="39"/>
      <c r="N203" s="84"/>
      <c r="O203" s="21"/>
      <c r="P203" s="29"/>
      <c r="Q203" s="136"/>
      <c r="R203" s="136"/>
      <c r="S203" s="234" t="s">
        <v>19</v>
      </c>
      <c r="T203" s="235"/>
      <c r="U203" s="82">
        <f>COUNTIF(F192:F219,"PH")</f>
        <v>0</v>
      </c>
      <c r="V203" s="82">
        <f>COUNTIF(G192:G219,"PH")</f>
        <v>0</v>
      </c>
      <c r="W203" s="82">
        <f>COUNTIF(H192:H219,"PH")</f>
        <v>0</v>
      </c>
      <c r="X203" s="82">
        <f>COUNTIF(I192:I219,"PH")</f>
        <v>0</v>
      </c>
      <c r="Y203" s="82">
        <f>COUNTIF(J192:J219,"PH")</f>
        <v>0</v>
      </c>
      <c r="Z203" s="136"/>
      <c r="AA203" s="136"/>
      <c r="AB203" s="136"/>
      <c r="AC203" s="136"/>
      <c r="AD203" s="136"/>
      <c r="AE203" s="136"/>
      <c r="AF203" s="136"/>
    </row>
    <row r="204" spans="1:32" s="1" customFormat="1" x14ac:dyDescent="0.35">
      <c r="A204" s="54">
        <v>45493</v>
      </c>
      <c r="B204" s="49" t="s">
        <v>33</v>
      </c>
      <c r="C204" s="6"/>
      <c r="D204" s="168"/>
      <c r="E204" s="168"/>
      <c r="F204" s="28"/>
      <c r="G204" s="153"/>
      <c r="H204" s="30"/>
      <c r="I204" s="111"/>
      <c r="J204" s="143"/>
      <c r="K204" s="123"/>
      <c r="L204" s="38"/>
      <c r="M204" s="39"/>
      <c r="N204" s="84"/>
      <c r="O204" s="21"/>
      <c r="P204" s="29"/>
      <c r="Q204" s="136"/>
      <c r="R204" s="136"/>
      <c r="S204" s="234" t="s">
        <v>3</v>
      </c>
      <c r="T204" s="235"/>
      <c r="U204" s="82">
        <f>COUNTIF(F192:F219,"QCH")</f>
        <v>0</v>
      </c>
      <c r="V204" s="82">
        <f>COUNTIF(G192:G219,"QCH")</f>
        <v>0</v>
      </c>
      <c r="W204" s="82">
        <f>COUNTIF(H192:H219,"QCH")</f>
        <v>0</v>
      </c>
      <c r="X204" s="82">
        <f>COUNTIF(I192:I219,"QCH")</f>
        <v>0</v>
      </c>
      <c r="Y204" s="82">
        <f>COUNTIF(J192:J219,"QCH")</f>
        <v>0</v>
      </c>
      <c r="Z204" s="137"/>
      <c r="AA204" s="137"/>
      <c r="AB204" s="137"/>
      <c r="AC204" s="137"/>
      <c r="AD204" s="137"/>
      <c r="AE204" s="136"/>
      <c r="AF204" s="136"/>
    </row>
    <row r="205" spans="1:32" s="1" customFormat="1" x14ac:dyDescent="0.35">
      <c r="A205" s="55">
        <v>45494</v>
      </c>
      <c r="B205" s="51" t="s">
        <v>35</v>
      </c>
      <c r="C205" s="7"/>
      <c r="D205" s="169"/>
      <c r="E205" s="169"/>
      <c r="F205" s="32"/>
      <c r="G205" s="154"/>
      <c r="H205" s="34"/>
      <c r="I205" s="113"/>
      <c r="J205" s="162"/>
      <c r="K205" s="124"/>
      <c r="L205" s="40"/>
      <c r="M205" s="41"/>
      <c r="N205" s="85"/>
      <c r="O205" s="21"/>
      <c r="P205" s="33"/>
      <c r="Q205" s="136"/>
      <c r="R205" s="136"/>
      <c r="S205" s="234" t="s">
        <v>17</v>
      </c>
      <c r="T205" s="235"/>
      <c r="U205" s="82">
        <f>COUNTIF(F192:F219,"PH 1st")</f>
        <v>0</v>
      </c>
      <c r="V205" s="82">
        <f>COUNTIF(G192:G219,"PH 1st")</f>
        <v>0</v>
      </c>
      <c r="W205" s="82">
        <f>COUNTIF(H192:H219,"PH 1st")</f>
        <v>0</v>
      </c>
      <c r="X205" s="82">
        <f>COUNTIF(I192:I219,"PH 1st")</f>
        <v>0</v>
      </c>
      <c r="Y205" s="82">
        <f>COUNTIF(J192:J219,"PH 1st")</f>
        <v>0</v>
      </c>
      <c r="Z205" s="132"/>
      <c r="AA205" s="133" t="s">
        <v>36</v>
      </c>
      <c r="AB205" s="133" t="s">
        <v>20</v>
      </c>
      <c r="AC205" s="133" t="s">
        <v>37</v>
      </c>
      <c r="AD205" s="133" t="s">
        <v>38</v>
      </c>
      <c r="AE205" s="136"/>
      <c r="AF205" s="136"/>
    </row>
    <row r="206" spans="1:32" s="1" customFormat="1" x14ac:dyDescent="0.35">
      <c r="A206" s="175">
        <v>45495</v>
      </c>
      <c r="B206" s="45" t="s">
        <v>15</v>
      </c>
      <c r="C206" s="8"/>
      <c r="D206" s="23"/>
      <c r="E206" s="23"/>
      <c r="F206" s="24"/>
      <c r="G206" s="156"/>
      <c r="H206" s="26"/>
      <c r="I206" s="112"/>
      <c r="J206" s="143"/>
      <c r="K206" s="118"/>
      <c r="L206" s="36"/>
      <c r="M206" s="37"/>
      <c r="N206" s="83"/>
      <c r="O206" s="21"/>
      <c r="P206" s="25"/>
      <c r="Q206" s="136"/>
      <c r="R206" s="136"/>
      <c r="S206" s="236" t="s">
        <v>40</v>
      </c>
      <c r="T206" s="237"/>
      <c r="U206" s="100">
        <f>COUNTIFS(L192:L195,"Lister")+COUNTIFS(L199:L202,"Lister")+COUNTIFS(L206:L209,"Lister")+COUNTIFS(L213:L216,"Lister")</f>
        <v>0</v>
      </c>
      <c r="V206" s="100">
        <f>+COUNTIFS(L192:L195,"Prager")+COUNTIFS(L199:L202,"Prager")+COUNTIFS(L206:L209,"Prager")+COUNTIFS(L213:L216,"Prager")</f>
        <v>0</v>
      </c>
      <c r="W206" s="100">
        <f>COUNTIFS(L192:L195,"Stanley")+COUNTIFS(L199:L202,"Stanley")+COUNTIFS(L206:L209,"Stanley")+COUNTIFS(L213:L216,"Stanley")</f>
        <v>0</v>
      </c>
      <c r="X206" s="100">
        <f>COUNTIFS(L192:L195,"Farrell")+COUNTIFS(L199:L202,"Farrell")+COUNTIFS(L206:L209,"Farrell")+COUNTIFS(L213:L216,"Farrell")</f>
        <v>0</v>
      </c>
      <c r="Y206" s="100">
        <f>COUNTIFS(L192:L195,"McSharry")+COUNTIFS(L199:L202,"McSHarry")+COUNTIFS(L206:L209,"McSharry")+COUNTIFS(L213:L216,"McSharry")</f>
        <v>0</v>
      </c>
      <c r="Z206" s="104"/>
      <c r="AA206" s="106">
        <f>COUNTIFS(L192:L195,"O'Donoghue")+COUNTIFS(L199:L202,"O'Donoghue")+COUNTIFS(L206:L209,"O'Donoghue")+COUNTIFS(L213:L216,"O'Donoghue")</f>
        <v>0</v>
      </c>
      <c r="AB206" s="106">
        <f>COUNTIFS(L192:L195,"Marment")+COUNTIFS(L199:L202,"Marment")+COUNTIFS(L206:L209,"Marment")+COUNTIFS(L213:L216,"Marment")</f>
        <v>0</v>
      </c>
      <c r="AC206" s="106">
        <f>COUNTIFS(L192:L195,"Nagaraj")+COUNTIFS(L199:L202,"Nagaraj")+COUNTIFS(L206:L209,"Nagaraj")+COUNTIFS(L213:L216,"Nagaraj")</f>
        <v>0</v>
      </c>
      <c r="AD206" s="106">
        <f>COUNTIFS(L192:L195,"Garrett")+COUNTIFS(L199:L202,"Garrett")+COUNTIFS(L206:L209,"Garrett")+COUNTIFS(L213:L216,"Garrett")</f>
        <v>0</v>
      </c>
      <c r="AE206" s="136"/>
      <c r="AF206" s="136"/>
    </row>
    <row r="207" spans="1:32" s="1" customFormat="1" x14ac:dyDescent="0.35">
      <c r="A207" s="54">
        <v>45496</v>
      </c>
      <c r="B207" s="46" t="s">
        <v>41</v>
      </c>
      <c r="C207" s="6"/>
      <c r="D207" s="27"/>
      <c r="E207" s="23"/>
      <c r="F207" s="28"/>
      <c r="G207" s="157"/>
      <c r="H207" s="30"/>
      <c r="I207" s="111"/>
      <c r="J207" s="143"/>
      <c r="K207" s="119"/>
      <c r="L207" s="38"/>
      <c r="M207" s="39"/>
      <c r="N207" s="84"/>
      <c r="O207" s="21"/>
      <c r="P207" s="29"/>
      <c r="Q207" s="136"/>
      <c r="R207" s="136"/>
      <c r="S207" s="236" t="s">
        <v>42</v>
      </c>
      <c r="T207" s="237"/>
      <c r="U207" s="100">
        <f>COUNTIFS(L196:L198,"Lister")+COUNTIFS(L203:L205,"Lister")+COUNTIFS(L210:L212,"Lister")+COUNTIFS(L217:L219,"Lister")</f>
        <v>0</v>
      </c>
      <c r="V207" s="100">
        <f>+COUNTIFS(L203:L205,"Prager")+COUNTIFS(L196:L198,"Prager")+COUNTIFS(L210:L212,"Prager")+COUNTIFS(L217:L219,"Prager")</f>
        <v>0</v>
      </c>
      <c r="W207" s="100">
        <f>COUNTIFS(L196:L198,"Stanley")+COUNTIFS(L203:L205,"Stanley")+COUNTIFS(L210:L212,"Stanley")+COUNTIFS(L217:L219,"Stanley")</f>
        <v>0</v>
      </c>
      <c r="X207" s="100">
        <f>COUNTIFS(L196:L198,"Farrell")+COUNTIFS(L203:L205,"Farrell")+COUNTIFS(L210:L212,"Farrell")+COUNTIFS(L217:L219,"Farrell")</f>
        <v>0</v>
      </c>
      <c r="Y207" s="100">
        <f>COUNTIFS(L196:L198,"McSharry")+COUNTIFS(L203:L205,"McSharry")+COUNTIFS(L210:L212,"McSharry")+COUNTIFS(L217:L219,"McSharry")</f>
        <v>0</v>
      </c>
      <c r="Z207" s="104"/>
      <c r="AA207" s="100">
        <f>COUNTIFS(L196:L198,"O'Donoghue")+COUNTIFS(L203:L205,"O'Donoghue")+COUNTIFS(L210:L212,"O'Donoghue")+COUNTIFS(L217:L219,"O'Donoghue")</f>
        <v>0</v>
      </c>
      <c r="AB207" s="100">
        <f>COUNTIFS(L196:L198,"Marment")+COUNTIFS(L203:L205,"Marment")+COUNTIFS(L210:L212,"Marment")+COUNTIFS(L217:L219,"Marment")</f>
        <v>0</v>
      </c>
      <c r="AC207" s="100">
        <f>COUNTIFS(L196:L198,"Nagaraj")+COUNTIFS(L203:L205,"Nagaraj")+COUNTIFS(L210:L212,"Nagaraj")+COUNTIFS(L217:L219,"Nagaraj")</f>
        <v>0</v>
      </c>
      <c r="AD207" s="100">
        <f>COUNTIFS(L196:L198,"Garrett")+COUNTIFS(L203:L205,"Garrett")+COUNTIFS(L210:L212,"Garrett")+COUNTIFS(L217:L219,"Garrett")</f>
        <v>0</v>
      </c>
      <c r="AE207" s="136"/>
      <c r="AF207" s="136"/>
    </row>
    <row r="208" spans="1:32" s="1" customFormat="1" x14ac:dyDescent="0.35">
      <c r="A208" s="54">
        <v>45497</v>
      </c>
      <c r="B208" s="46" t="s">
        <v>29</v>
      </c>
      <c r="C208" s="6"/>
      <c r="D208" s="27"/>
      <c r="E208" s="23"/>
      <c r="F208" s="28"/>
      <c r="G208" s="157"/>
      <c r="H208" s="30"/>
      <c r="I208" s="111"/>
      <c r="J208" s="143"/>
      <c r="K208" s="119"/>
      <c r="L208" s="38"/>
      <c r="M208" s="39"/>
      <c r="N208" s="84"/>
      <c r="O208" s="21"/>
      <c r="P208" s="29"/>
      <c r="Q208" s="136"/>
      <c r="R208" s="136"/>
      <c r="S208" s="238" t="s">
        <v>43</v>
      </c>
      <c r="T208" s="239"/>
      <c r="U208" s="101">
        <f>COUNTIFS(N192:N195,"Lister")+COUNTIFS(N199:N202,"Lister")+COUNTIFS(N206:N209,"Lister")+COUNTIFS(N213:N216,"Lister")</f>
        <v>0</v>
      </c>
      <c r="V208" s="101">
        <f>COUNTIFS(N192:N195,"Prager")+COUNTIFS(N199:N202,"Prager")+COUNTIFS(N206:N209,"Prager")+COUNTIFS(N213:N216,"Prager")</f>
        <v>0</v>
      </c>
      <c r="W208" s="101">
        <f>COUNTIFS(N192:N195,"Stanley")+COUNTIFS(N199:N202,"Stanley")+COUNTIFS(N206:N209,"Stanley")+COUNTIFS(N213:N216,"Stanley")</f>
        <v>0</v>
      </c>
      <c r="X208" s="101">
        <f>COUNTIFS(N192:N195,"Farrell")+COUNTIFS(N199:N202,"Farrell")+COUNTIFS(N206:N209,"Farrell")+COUNTIFS(N213:N216,"Farrell")</f>
        <v>0</v>
      </c>
      <c r="Y208" s="101">
        <f>COUNTIFS(N192:N195,"McSharry")+COUNTIFS(N199:N202,"McSharry")+COUNTIFS(N206:N209,"McSharry")+COUNTIFS(N213:N216,"McSharry")</f>
        <v>0</v>
      </c>
      <c r="Z208" s="104"/>
      <c r="AA208" s="101"/>
      <c r="AB208" s="101"/>
      <c r="AC208" s="101"/>
      <c r="AD208" s="101"/>
      <c r="AE208" s="136"/>
      <c r="AF208" s="136"/>
    </row>
    <row r="209" spans="1:32" s="1" customFormat="1" x14ac:dyDescent="0.35">
      <c r="A209" s="54">
        <v>45498</v>
      </c>
      <c r="B209" s="46" t="s">
        <v>44</v>
      </c>
      <c r="C209" s="6"/>
      <c r="D209" s="27"/>
      <c r="E209" s="23"/>
      <c r="F209" s="28"/>
      <c r="G209" s="157"/>
      <c r="H209" s="30"/>
      <c r="I209" s="111"/>
      <c r="J209" s="143"/>
      <c r="K209" s="119"/>
      <c r="L209" s="38"/>
      <c r="M209" s="39"/>
      <c r="N209" s="84"/>
      <c r="O209" s="21"/>
      <c r="P209" s="29"/>
      <c r="Q209" s="136"/>
      <c r="R209" s="136"/>
      <c r="S209" s="238" t="s">
        <v>45</v>
      </c>
      <c r="T209" s="239"/>
      <c r="U209" s="101">
        <f>COUNTIFS(N196:N198,"Lister")+COUNTIFS(N203:N205,"Lister")+COUNTIFS(N210:N212,"Lister")+COUNTIFS(N217:N219,"Lister")</f>
        <v>0</v>
      </c>
      <c r="V209" s="101">
        <f>COUNTIFS(N196:N198,"Prager")+COUNTIFS(N203:N205,"Prager")+COUNTIFS(N210:N212,"Prager")+COUNTIFS(N217:N219,"Prager")</f>
        <v>0</v>
      </c>
      <c r="W209" s="101">
        <f>COUNTIFS(N196:N198,"Stanley")+COUNTIFS(N203:N205,"Stanley")+COUNTIFS(N210:N212,"Stanley")+COUNTIFS(N217:N219,"Stanley")</f>
        <v>0</v>
      </c>
      <c r="X209" s="101">
        <f>COUNTIFS(N196:N198,"Farrell")+COUNTIFS(N203:N205,"Farrell")+COUNTIFS(N210:N212,"Farrell")+COUNTIFS(N217:N219,"Farrell")</f>
        <v>0</v>
      </c>
      <c r="Y209" s="101">
        <f>COUNTIFS(N196:N198,"McSharry")+COUNTIFS(N203:N205,"McSharry")+COUNTIFS(N210:N212,"McSharry")+COUNTIFS(N217:N219,"McSharry")</f>
        <v>0</v>
      </c>
      <c r="Z209" s="104"/>
      <c r="AA209" s="101"/>
      <c r="AB209" s="101"/>
      <c r="AC209" s="101"/>
      <c r="AD209" s="101"/>
      <c r="AE209" s="136"/>
      <c r="AF209" s="136"/>
    </row>
    <row r="210" spans="1:32" s="1" customFormat="1" x14ac:dyDescent="0.35">
      <c r="A210" s="54">
        <v>45499</v>
      </c>
      <c r="B210" s="46" t="s">
        <v>31</v>
      </c>
      <c r="C210" s="6"/>
      <c r="D210" s="27"/>
      <c r="E210" s="23"/>
      <c r="F210" s="28"/>
      <c r="G210" s="157"/>
      <c r="H210" s="30"/>
      <c r="I210" s="111"/>
      <c r="J210" s="143"/>
      <c r="K210" s="119"/>
      <c r="L210" s="38"/>
      <c r="M210" s="39"/>
      <c r="N210" s="84"/>
      <c r="O210" s="21"/>
      <c r="P210" s="29"/>
      <c r="Q210" s="136"/>
      <c r="R210" s="136"/>
      <c r="S210" s="240" t="s">
        <v>46</v>
      </c>
      <c r="T210" s="241"/>
      <c r="U210" s="102">
        <f>COUNTIFS(N196:N198,"Lister (day)")+COUNTIFS(N203:N205,"Lister (day)")+COUNTIFS(N210:N212,"Lister (day)")+COUNTIFS(N217:N219,"Lister (day)")</f>
        <v>0</v>
      </c>
      <c r="V210" s="102">
        <f>COUNTIFS(N196:N198,"Prager (day)")+COUNTIFS(N203:N205,"Prager (day)")+COUNTIFS(N210:N212,"Prager (day)")+COUNTIFS(N217:N219,"Prager (day)")</f>
        <v>0</v>
      </c>
      <c r="W210" s="102">
        <f>COUNTIFS(N196:N198,"Stanley (day)")+COUNTIFS(N203:N205,"Stanley (day)")+COUNTIFS(N210:N212,"Stanley (day)")+COUNTIFS(N217:N219,"Stanley (day)")</f>
        <v>0</v>
      </c>
      <c r="X210" s="102">
        <f>COUNTIFS(N196:N198,"Farrell (day)")+COUNTIFS(N203:N205,"Farrell (day)")+COUNTIFS(N210:N212,"Farrell (day)")+COUNTIFS(N217:N219,"Farrell (day)")</f>
        <v>0</v>
      </c>
      <c r="Y210" s="102">
        <f>COUNTIFS(N196:N198,"McSharry (day)")+COUNTIFS(N203:N205,"McSharry (day)")+COUNTIFS(N210:N212,"McSharry (day)")+COUNTIFS(N217:N219,"McSharry (day)")</f>
        <v>0</v>
      </c>
      <c r="Z210" s="104"/>
      <c r="AA210" s="102"/>
      <c r="AB210" s="102"/>
      <c r="AC210" s="102"/>
      <c r="AD210" s="102"/>
      <c r="AE210" s="136"/>
      <c r="AF210" s="136"/>
    </row>
    <row r="211" spans="1:32" s="1" customFormat="1" x14ac:dyDescent="0.35">
      <c r="A211" s="54">
        <v>45500</v>
      </c>
      <c r="B211" s="46" t="s">
        <v>33</v>
      </c>
      <c r="C211" s="6"/>
      <c r="D211" s="27"/>
      <c r="E211" s="23"/>
      <c r="F211" s="28"/>
      <c r="G211" s="157"/>
      <c r="H211" s="30"/>
      <c r="I211" s="111"/>
      <c r="J211" s="143"/>
      <c r="K211" s="119"/>
      <c r="L211" s="38"/>
      <c r="M211" s="39"/>
      <c r="N211" s="84"/>
      <c r="O211" s="21"/>
      <c r="P211" s="29"/>
      <c r="Q211" s="136"/>
      <c r="R211" s="136"/>
      <c r="S211" s="226" t="s">
        <v>47</v>
      </c>
      <c r="T211" s="227"/>
      <c r="U211" s="103">
        <f>SUM(U206:U207)</f>
        <v>0</v>
      </c>
      <c r="V211" s="103">
        <f>SUM(V206:V207)</f>
        <v>0</v>
      </c>
      <c r="W211" s="103">
        <f>SUM(W206:W207)</f>
        <v>0</v>
      </c>
      <c r="X211" s="103">
        <f>SUM(X206:X207)</f>
        <v>0</v>
      </c>
      <c r="Y211" s="103">
        <f>SUM(Y206:Y207)</f>
        <v>0</v>
      </c>
      <c r="Z211" s="105"/>
      <c r="AA211" s="103">
        <f>SUM(AA206:AA207)</f>
        <v>0</v>
      </c>
      <c r="AB211" s="103">
        <f>SUM(AB206:AB207)</f>
        <v>0</v>
      </c>
      <c r="AC211" s="103">
        <f>SUM(AC206:AC207)</f>
        <v>0</v>
      </c>
      <c r="AD211" s="103">
        <f>SUM(AD206:AD207)</f>
        <v>0</v>
      </c>
      <c r="AE211" s="136"/>
      <c r="AF211" s="136"/>
    </row>
    <row r="212" spans="1:32" s="1" customFormat="1" x14ac:dyDescent="0.35">
      <c r="A212" s="55">
        <v>45501</v>
      </c>
      <c r="B212" s="47" t="s">
        <v>35</v>
      </c>
      <c r="C212" s="7"/>
      <c r="D212" s="31"/>
      <c r="E212" s="155"/>
      <c r="F212" s="32"/>
      <c r="G212" s="158"/>
      <c r="H212" s="34"/>
      <c r="I212" s="113"/>
      <c r="J212" s="162"/>
      <c r="K212" s="120"/>
      <c r="L212" s="40"/>
      <c r="M212" s="41"/>
      <c r="N212" s="85"/>
      <c r="O212" s="21"/>
      <c r="P212" s="33"/>
      <c r="Q212" s="136"/>
      <c r="R212" s="136"/>
      <c r="S212" s="222" t="s">
        <v>48</v>
      </c>
      <c r="T212" s="223"/>
      <c r="U212" s="128">
        <f>SUM(U208:U210)</f>
        <v>0</v>
      </c>
      <c r="V212" s="128">
        <f>SUM(V208:V210)</f>
        <v>0</v>
      </c>
      <c r="W212" s="128">
        <f>SUM(W208:W210)</f>
        <v>0</v>
      </c>
      <c r="X212" s="128">
        <f>SUM(X208:X210)</f>
        <v>0</v>
      </c>
      <c r="Y212" s="128">
        <f>SUM(Y208:Y210)</f>
        <v>0</v>
      </c>
      <c r="Z212" s="129"/>
      <c r="AA212" s="128">
        <f>SUM(AA208:AA210)</f>
        <v>0</v>
      </c>
      <c r="AB212" s="128">
        <f>SUM(AB208:AB210)</f>
        <v>0</v>
      </c>
      <c r="AC212" s="128">
        <f>SUM(AC208:AC210)</f>
        <v>0</v>
      </c>
      <c r="AD212" s="128">
        <f>SUM(AD208:AD210)</f>
        <v>0</v>
      </c>
      <c r="AE212" s="136"/>
      <c r="AF212" s="136"/>
    </row>
    <row r="213" spans="1:32" s="1" customFormat="1" x14ac:dyDescent="0.35">
      <c r="A213" s="53">
        <v>45502</v>
      </c>
      <c r="B213" s="45" t="s">
        <v>15</v>
      </c>
      <c r="C213" s="8"/>
      <c r="D213" s="167"/>
      <c r="E213" s="167"/>
      <c r="F213" s="24"/>
      <c r="G213" s="152"/>
      <c r="H213" s="26"/>
      <c r="I213" s="159"/>
      <c r="J213" s="163"/>
      <c r="K213" s="118"/>
      <c r="L213" s="36"/>
      <c r="M213" s="37"/>
      <c r="N213" s="83"/>
      <c r="O213" s="21"/>
      <c r="P213" s="25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  <c r="AF213" s="136"/>
    </row>
    <row r="214" spans="1:32" s="1" customFormat="1" x14ac:dyDescent="0.35">
      <c r="A214" s="54">
        <v>45503</v>
      </c>
      <c r="B214" s="46" t="s">
        <v>41</v>
      </c>
      <c r="C214" s="6"/>
      <c r="D214" s="167"/>
      <c r="E214" s="157"/>
      <c r="F214" s="28"/>
      <c r="G214" s="153"/>
      <c r="H214" s="30"/>
      <c r="I214" s="160"/>
      <c r="J214" s="164"/>
      <c r="K214" s="119"/>
      <c r="L214" s="38"/>
      <c r="M214" s="39"/>
      <c r="N214" s="84"/>
      <c r="O214" s="21"/>
      <c r="P214" s="29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  <c r="AF214" s="136"/>
    </row>
    <row r="215" spans="1:32" s="1" customFormat="1" x14ac:dyDescent="0.35">
      <c r="A215" s="54">
        <v>45504</v>
      </c>
      <c r="B215" s="46" t="s">
        <v>29</v>
      </c>
      <c r="C215" s="6"/>
      <c r="D215" s="168"/>
      <c r="E215" s="157"/>
      <c r="F215" s="28"/>
      <c r="G215" s="153"/>
      <c r="H215" s="30"/>
      <c r="I215" s="160"/>
      <c r="J215" s="164"/>
      <c r="K215" s="119"/>
      <c r="L215" s="38"/>
      <c r="M215" s="39"/>
      <c r="N215" s="84"/>
      <c r="O215" s="21"/>
      <c r="P215" s="29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  <c r="AF215" s="136"/>
    </row>
    <row r="216" spans="1:32" s="1" customFormat="1" x14ac:dyDescent="0.35">
      <c r="A216" s="54">
        <v>45505</v>
      </c>
      <c r="B216" s="46" t="s">
        <v>44</v>
      </c>
      <c r="C216" s="6"/>
      <c r="D216" s="168"/>
      <c r="E216" s="157"/>
      <c r="F216" s="28"/>
      <c r="G216" s="153"/>
      <c r="H216" s="30"/>
      <c r="I216" s="160"/>
      <c r="J216" s="164"/>
      <c r="K216" s="119"/>
      <c r="L216" s="38"/>
      <c r="M216" s="39"/>
      <c r="N216" s="84"/>
      <c r="O216" s="21"/>
      <c r="P216" s="29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136"/>
    </row>
    <row r="217" spans="1:32" s="1" customFormat="1" x14ac:dyDescent="0.35">
      <c r="A217" s="54">
        <v>45506</v>
      </c>
      <c r="B217" s="46" t="s">
        <v>31</v>
      </c>
      <c r="C217" s="6"/>
      <c r="D217" s="168"/>
      <c r="E217" s="157"/>
      <c r="F217" s="28"/>
      <c r="G217" s="153"/>
      <c r="H217" s="30"/>
      <c r="I217" s="160"/>
      <c r="J217" s="164"/>
      <c r="K217" s="119"/>
      <c r="L217" s="38"/>
      <c r="M217" s="39"/>
      <c r="N217" s="84"/>
      <c r="O217" s="21"/>
      <c r="P217" s="29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136"/>
    </row>
    <row r="218" spans="1:32" s="1" customFormat="1" x14ac:dyDescent="0.35">
      <c r="A218" s="54">
        <v>45507</v>
      </c>
      <c r="B218" s="46" t="s">
        <v>33</v>
      </c>
      <c r="C218" s="6"/>
      <c r="D218" s="168"/>
      <c r="E218" s="157"/>
      <c r="F218" s="28"/>
      <c r="G218" s="153"/>
      <c r="H218" s="30"/>
      <c r="I218" s="160"/>
      <c r="J218" s="164"/>
      <c r="K218" s="119"/>
      <c r="L218" s="38"/>
      <c r="M218" s="39"/>
      <c r="N218" s="84"/>
      <c r="O218" s="21"/>
      <c r="P218" s="29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136"/>
    </row>
    <row r="219" spans="1:32" s="1" customFormat="1" x14ac:dyDescent="0.35">
      <c r="A219" s="55">
        <v>45508</v>
      </c>
      <c r="B219" s="47" t="s">
        <v>35</v>
      </c>
      <c r="C219" s="7"/>
      <c r="D219" s="169"/>
      <c r="E219" s="171"/>
      <c r="F219" s="32"/>
      <c r="G219" s="154"/>
      <c r="H219" s="34"/>
      <c r="I219" s="161"/>
      <c r="J219" s="165"/>
      <c r="K219" s="120"/>
      <c r="L219" s="40"/>
      <c r="M219" s="41"/>
      <c r="N219" s="85"/>
      <c r="O219" s="21"/>
      <c r="P219" s="33"/>
      <c r="Q219" s="136"/>
      <c r="R219" s="136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6"/>
      <c r="AF219" s="136"/>
    </row>
    <row r="220" spans="1:32" s="1" customFormat="1" x14ac:dyDescent="0.35">
      <c r="A220" s="175">
        <v>45509</v>
      </c>
      <c r="B220" s="48" t="s">
        <v>15</v>
      </c>
      <c r="C220" s="8"/>
      <c r="D220" s="167"/>
      <c r="E220" s="156"/>
      <c r="F220" s="24"/>
      <c r="G220" s="152"/>
      <c r="H220" s="26"/>
      <c r="I220" s="159"/>
      <c r="J220" s="163"/>
      <c r="K220" s="122"/>
      <c r="L220" s="36"/>
      <c r="M220" s="37"/>
      <c r="N220" s="83"/>
      <c r="O220" s="21"/>
      <c r="P220" s="25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</row>
    <row r="221" spans="1:32" s="1" customFormat="1" x14ac:dyDescent="0.35">
      <c r="A221" s="54">
        <v>45510</v>
      </c>
      <c r="B221" s="49" t="s">
        <v>41</v>
      </c>
      <c r="C221" s="6"/>
      <c r="D221" s="168"/>
      <c r="E221" s="167"/>
      <c r="F221" s="28"/>
      <c r="G221" s="153"/>
      <c r="H221" s="30"/>
      <c r="I221" s="160"/>
      <c r="J221" s="164"/>
      <c r="K221" s="123"/>
      <c r="L221" s="38"/>
      <c r="M221" s="39"/>
      <c r="N221" s="84"/>
      <c r="O221" s="21"/>
      <c r="P221" s="2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</row>
    <row r="222" spans="1:32" s="1" customFormat="1" x14ac:dyDescent="0.35">
      <c r="A222" s="54">
        <v>45511</v>
      </c>
      <c r="B222" s="49" t="s">
        <v>29</v>
      </c>
      <c r="C222" s="6"/>
      <c r="D222" s="167"/>
      <c r="E222" s="168"/>
      <c r="F222" s="28"/>
      <c r="G222" s="153"/>
      <c r="H222" s="30"/>
      <c r="I222" s="160"/>
      <c r="J222" s="164"/>
      <c r="K222" s="123"/>
      <c r="L222" s="38"/>
      <c r="M222" s="39"/>
      <c r="N222" s="84"/>
      <c r="O222" s="21"/>
      <c r="P222" s="2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</row>
    <row r="223" spans="1:32" s="1" customFormat="1" x14ac:dyDescent="0.35">
      <c r="A223" s="54">
        <v>45512</v>
      </c>
      <c r="B223" s="50" t="s">
        <v>44</v>
      </c>
      <c r="C223" s="6"/>
      <c r="D223" s="167"/>
      <c r="E223" s="168"/>
      <c r="F223" s="28"/>
      <c r="G223" s="153"/>
      <c r="H223" s="30"/>
      <c r="I223" s="160"/>
      <c r="J223" s="164"/>
      <c r="K223" s="123"/>
      <c r="L223" s="38"/>
      <c r="M223" s="39"/>
      <c r="N223" s="84"/>
      <c r="O223" s="21"/>
      <c r="P223" s="2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</row>
    <row r="224" spans="1:32" s="1" customFormat="1" x14ac:dyDescent="0.35">
      <c r="A224" s="54">
        <v>45513</v>
      </c>
      <c r="B224" s="49" t="s">
        <v>31</v>
      </c>
      <c r="C224" s="6"/>
      <c r="D224" s="168"/>
      <c r="E224" s="168"/>
      <c r="F224" s="28"/>
      <c r="G224" s="153"/>
      <c r="H224" s="30"/>
      <c r="I224" s="160"/>
      <c r="J224" s="164"/>
      <c r="K224" s="123"/>
      <c r="L224" s="38"/>
      <c r="M224" s="39"/>
      <c r="N224" s="84"/>
      <c r="O224" s="21"/>
      <c r="P224" s="2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</row>
    <row r="225" spans="1:32" s="1" customFormat="1" x14ac:dyDescent="0.35">
      <c r="A225" s="54">
        <v>45514</v>
      </c>
      <c r="B225" s="49" t="s">
        <v>33</v>
      </c>
      <c r="C225" s="6"/>
      <c r="D225" s="168"/>
      <c r="E225" s="168"/>
      <c r="F225" s="28"/>
      <c r="G225" s="153"/>
      <c r="H225" s="30"/>
      <c r="I225" s="160"/>
      <c r="J225" s="164"/>
      <c r="K225" s="123"/>
      <c r="L225" s="38"/>
      <c r="M225" s="39"/>
      <c r="N225" s="84"/>
      <c r="O225" s="21"/>
      <c r="P225" s="2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</row>
    <row r="226" spans="1:32" s="1" customFormat="1" x14ac:dyDescent="0.35">
      <c r="A226" s="55">
        <v>45515</v>
      </c>
      <c r="B226" s="51" t="s">
        <v>35</v>
      </c>
      <c r="C226" s="7"/>
      <c r="D226" s="169"/>
      <c r="E226" s="170"/>
      <c r="F226" s="32"/>
      <c r="G226" s="154"/>
      <c r="H226" s="34"/>
      <c r="I226" s="161"/>
      <c r="J226" s="165"/>
      <c r="K226" s="124"/>
      <c r="L226" s="40"/>
      <c r="M226" s="41"/>
      <c r="N226" s="85"/>
      <c r="O226" s="21"/>
      <c r="P226" s="33"/>
      <c r="Q226" s="139"/>
      <c r="R226" s="139"/>
      <c r="S226" s="140"/>
      <c r="T226" s="140"/>
      <c r="U226" s="140"/>
      <c r="V226" s="140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</row>
    <row r="227" spans="1:32" s="1" customFormat="1" x14ac:dyDescent="0.35">
      <c r="A227" s="53">
        <v>45516</v>
      </c>
      <c r="B227" s="48" t="s">
        <v>15</v>
      </c>
      <c r="C227" s="8"/>
      <c r="D227" s="167"/>
      <c r="E227" s="167"/>
      <c r="F227" s="24"/>
      <c r="G227" s="152"/>
      <c r="H227" s="26"/>
      <c r="I227" s="112"/>
      <c r="J227" s="143"/>
      <c r="K227" s="122"/>
      <c r="L227" s="36"/>
      <c r="M227" s="37"/>
      <c r="N227" s="83"/>
      <c r="O227" s="21"/>
      <c r="P227" s="25"/>
      <c r="Q227" s="139"/>
      <c r="R227" s="139"/>
      <c r="S227" s="242" t="s">
        <v>88</v>
      </c>
      <c r="T227" s="243"/>
      <c r="U227" s="243"/>
      <c r="V227" s="244"/>
      <c r="W227" s="140"/>
      <c r="X227" s="140"/>
      <c r="Y227" s="140"/>
      <c r="Z227" s="139"/>
      <c r="AA227" s="139"/>
      <c r="AB227" s="139"/>
      <c r="AC227" s="139"/>
      <c r="AD227" s="139"/>
      <c r="AE227" s="139"/>
      <c r="AF227" s="139"/>
    </row>
    <row r="228" spans="1:32" s="1" customFormat="1" x14ac:dyDescent="0.35">
      <c r="A228" s="54">
        <v>45517</v>
      </c>
      <c r="B228" s="49" t="s">
        <v>41</v>
      </c>
      <c r="C228" s="6"/>
      <c r="D228" s="167"/>
      <c r="E228" s="168"/>
      <c r="F228" s="28"/>
      <c r="G228" s="153"/>
      <c r="H228" s="30"/>
      <c r="I228" s="111"/>
      <c r="J228" s="143"/>
      <c r="K228" s="123"/>
      <c r="L228" s="38"/>
      <c r="M228" s="39"/>
      <c r="N228" s="84"/>
      <c r="O228" s="21"/>
      <c r="P228" s="29"/>
      <c r="Q228" s="139"/>
      <c r="R228" s="139"/>
      <c r="S228" s="245" t="s">
        <v>27</v>
      </c>
      <c r="T228" s="246"/>
      <c r="U228" s="78" t="s">
        <v>5</v>
      </c>
      <c r="V228" s="78" t="s">
        <v>6</v>
      </c>
      <c r="W228" s="133" t="s">
        <v>7</v>
      </c>
      <c r="X228" s="135" t="s">
        <v>8</v>
      </c>
      <c r="Y228" s="133" t="s">
        <v>9</v>
      </c>
      <c r="Z228" s="139"/>
      <c r="AA228" s="139"/>
      <c r="AB228" s="139"/>
      <c r="AC228" s="139"/>
      <c r="AD228" s="139"/>
      <c r="AE228" s="139"/>
      <c r="AF228" s="139"/>
    </row>
    <row r="229" spans="1:32" s="1" customFormat="1" x14ac:dyDescent="0.35">
      <c r="A229" s="54">
        <v>45518</v>
      </c>
      <c r="B229" s="49" t="s">
        <v>29</v>
      </c>
      <c r="C229" s="6"/>
      <c r="D229" s="168"/>
      <c r="E229" s="168"/>
      <c r="F229" s="28"/>
      <c r="G229" s="153"/>
      <c r="H229" s="30"/>
      <c r="I229" s="111"/>
      <c r="J229" s="143"/>
      <c r="K229" s="123"/>
      <c r="L229" s="38"/>
      <c r="M229" s="39"/>
      <c r="N229" s="84"/>
      <c r="O229" s="21"/>
      <c r="P229" s="29"/>
      <c r="Q229" s="139"/>
      <c r="R229" s="139"/>
      <c r="S229" s="247" t="s">
        <v>12</v>
      </c>
      <c r="T229" s="248"/>
      <c r="U229" s="81">
        <f>COUNTIF(F220:F247,"Support")</f>
        <v>0</v>
      </c>
      <c r="V229" s="81">
        <f>COUNTIF(G220:G247,"Support")</f>
        <v>0</v>
      </c>
      <c r="W229" s="81">
        <f>COUNTIF(H220:H247,"Support")</f>
        <v>0</v>
      </c>
      <c r="X229" s="81">
        <f>COUNTIF(I220:I247,"Support")</f>
        <v>0</v>
      </c>
      <c r="Y229" s="81">
        <f>COUNTIF(J220:J247,"Support")</f>
        <v>0</v>
      </c>
      <c r="Z229" s="139"/>
      <c r="AA229" s="139"/>
      <c r="AB229" s="139"/>
      <c r="AC229" s="139"/>
      <c r="AD229" s="139"/>
      <c r="AE229" s="139"/>
      <c r="AF229" s="139"/>
    </row>
    <row r="230" spans="1:32" s="1" customFormat="1" x14ac:dyDescent="0.35">
      <c r="A230" s="54">
        <v>45519</v>
      </c>
      <c r="B230" s="49" t="s">
        <v>44</v>
      </c>
      <c r="C230" s="6"/>
      <c r="D230" s="168"/>
      <c r="E230" s="168"/>
      <c r="F230" s="28"/>
      <c r="G230" s="153"/>
      <c r="H230" s="30"/>
      <c r="I230" s="111"/>
      <c r="J230" s="143"/>
      <c r="K230" s="123"/>
      <c r="L230" s="38"/>
      <c r="M230" s="39"/>
      <c r="N230" s="84"/>
      <c r="O230" s="21"/>
      <c r="P230" s="29"/>
      <c r="Q230" s="139"/>
      <c r="R230" s="139"/>
      <c r="S230" s="234" t="s">
        <v>25</v>
      </c>
      <c r="T230" s="235"/>
      <c r="U230" s="82">
        <f>COUNTIF(F220:F247,"CST")</f>
        <v>0</v>
      </c>
      <c r="V230" s="82">
        <f>COUNTIF(G220:G247,"CST")</f>
        <v>0</v>
      </c>
      <c r="W230" s="82">
        <f>COUNTIF(H220:H247,"CST")</f>
        <v>0</v>
      </c>
      <c r="X230" s="82">
        <f>COUNTIF(I220:J247,"CST")</f>
        <v>0</v>
      </c>
      <c r="Y230" s="82">
        <f>COUNTIF(J220:K247,"CST")</f>
        <v>0</v>
      </c>
      <c r="Z230" s="139"/>
      <c r="AA230" s="139"/>
      <c r="AB230" s="139"/>
      <c r="AC230" s="139"/>
      <c r="AD230" s="139"/>
      <c r="AE230" s="139"/>
      <c r="AF230" s="139"/>
    </row>
    <row r="231" spans="1:32" s="1" customFormat="1" x14ac:dyDescent="0.35">
      <c r="A231" s="54">
        <v>45520</v>
      </c>
      <c r="B231" s="49" t="s">
        <v>31</v>
      </c>
      <c r="C231" s="6"/>
      <c r="D231" s="168"/>
      <c r="E231" s="168"/>
      <c r="F231" s="28"/>
      <c r="G231" s="153"/>
      <c r="H231" s="30"/>
      <c r="I231" s="111"/>
      <c r="J231" s="143"/>
      <c r="K231" s="123"/>
      <c r="L231" s="38"/>
      <c r="M231" s="39"/>
      <c r="N231" s="84"/>
      <c r="O231" s="21"/>
      <c r="P231" s="29"/>
      <c r="Q231" s="139"/>
      <c r="R231" s="139"/>
      <c r="S231" s="234" t="s">
        <v>19</v>
      </c>
      <c r="T231" s="235"/>
      <c r="U231" s="82">
        <f>COUNTIF(F220:F247,"PH")</f>
        <v>0</v>
      </c>
      <c r="V231" s="82">
        <f>COUNTIF(G220:G247,"PH")</f>
        <v>0</v>
      </c>
      <c r="W231" s="82">
        <f>COUNTIF(H220:H247,"PH")</f>
        <v>0</v>
      </c>
      <c r="X231" s="82">
        <f>COUNTIF(I220:I247,"PH")</f>
        <v>0</v>
      </c>
      <c r="Y231" s="82">
        <f>COUNTIF(J220:J247,"PH")</f>
        <v>0</v>
      </c>
      <c r="Z231" s="139"/>
      <c r="AA231" s="139"/>
      <c r="AB231" s="139"/>
      <c r="AC231" s="139"/>
      <c r="AD231" s="139"/>
      <c r="AE231" s="139"/>
      <c r="AF231" s="139"/>
    </row>
    <row r="232" spans="1:32" s="1" customFormat="1" x14ac:dyDescent="0.35">
      <c r="A232" s="54">
        <v>45521</v>
      </c>
      <c r="B232" s="49" t="s">
        <v>33</v>
      </c>
      <c r="C232" s="6"/>
      <c r="D232" s="168"/>
      <c r="E232" s="168"/>
      <c r="F232" s="28"/>
      <c r="G232" s="153"/>
      <c r="H232" s="30"/>
      <c r="I232" s="111"/>
      <c r="J232" s="143"/>
      <c r="K232" s="123"/>
      <c r="L232" s="38"/>
      <c r="M232" s="39"/>
      <c r="N232" s="84"/>
      <c r="O232" s="21"/>
      <c r="P232" s="29"/>
      <c r="Q232" s="139"/>
      <c r="R232" s="139"/>
      <c r="S232" s="234" t="s">
        <v>3</v>
      </c>
      <c r="T232" s="235"/>
      <c r="U232" s="82">
        <f>COUNTIF(F220:F247,"QCH")</f>
        <v>0</v>
      </c>
      <c r="V232" s="82">
        <f>COUNTIF(G220:G247,"QCH")</f>
        <v>0</v>
      </c>
      <c r="W232" s="82">
        <f>COUNTIF(H220:H247,"QCH")</f>
        <v>0</v>
      </c>
      <c r="X232" s="82">
        <f>COUNTIF(I220:I247,"QCH")</f>
        <v>0</v>
      </c>
      <c r="Y232" s="82">
        <f>COUNTIF(J220:J247,"QCH")</f>
        <v>0</v>
      </c>
      <c r="Z232" s="140"/>
      <c r="AA232" s="140"/>
      <c r="AB232" s="140"/>
      <c r="AC232" s="140"/>
      <c r="AD232" s="140"/>
      <c r="AE232" s="139"/>
      <c r="AF232" s="139"/>
    </row>
    <row r="233" spans="1:32" s="1" customFormat="1" x14ac:dyDescent="0.35">
      <c r="A233" s="55">
        <v>45522</v>
      </c>
      <c r="B233" s="51" t="s">
        <v>35</v>
      </c>
      <c r="C233" s="7"/>
      <c r="D233" s="169"/>
      <c r="E233" s="169"/>
      <c r="F233" s="32"/>
      <c r="G233" s="154"/>
      <c r="H233" s="34"/>
      <c r="I233" s="113"/>
      <c r="J233" s="162"/>
      <c r="K233" s="124"/>
      <c r="L233" s="40"/>
      <c r="M233" s="41"/>
      <c r="N233" s="85"/>
      <c r="O233" s="21"/>
      <c r="P233" s="33"/>
      <c r="Q233" s="139"/>
      <c r="R233" s="139"/>
      <c r="S233" s="234" t="s">
        <v>17</v>
      </c>
      <c r="T233" s="235"/>
      <c r="U233" s="82">
        <f>COUNTIF(F220:F247,"PH 1st")</f>
        <v>0</v>
      </c>
      <c r="V233" s="82">
        <f>COUNTIF(G220:G247,"PH 1st")</f>
        <v>0</v>
      </c>
      <c r="W233" s="82">
        <f>COUNTIF(H220:H247,"PH 1st")</f>
        <v>0</v>
      </c>
      <c r="X233" s="82">
        <f>COUNTIF(I220:I247,"PH 1st")</f>
        <v>0</v>
      </c>
      <c r="Y233" s="82">
        <f>COUNTIF(J220:J247,"PH 1st")</f>
        <v>0</v>
      </c>
      <c r="Z233" s="132"/>
      <c r="AA233" s="133" t="s">
        <v>36</v>
      </c>
      <c r="AB233" s="133" t="s">
        <v>20</v>
      </c>
      <c r="AC233" s="133" t="s">
        <v>37</v>
      </c>
      <c r="AD233" s="133" t="s">
        <v>38</v>
      </c>
      <c r="AE233" s="139"/>
      <c r="AF233" s="139"/>
    </row>
    <row r="234" spans="1:32" s="1" customFormat="1" x14ac:dyDescent="0.35">
      <c r="A234" s="175">
        <v>45523</v>
      </c>
      <c r="B234" s="45" t="s">
        <v>15</v>
      </c>
      <c r="C234" s="8"/>
      <c r="D234" s="23"/>
      <c r="E234" s="23"/>
      <c r="F234" s="24"/>
      <c r="G234" s="156"/>
      <c r="H234" s="26"/>
      <c r="I234" s="112"/>
      <c r="J234" s="143"/>
      <c r="K234" s="118"/>
      <c r="L234" s="36"/>
      <c r="M234" s="37"/>
      <c r="N234" s="83"/>
      <c r="O234" s="21"/>
      <c r="P234" s="25"/>
      <c r="Q234" s="139"/>
      <c r="R234" s="139"/>
      <c r="S234" s="236" t="s">
        <v>40</v>
      </c>
      <c r="T234" s="237"/>
      <c r="U234" s="100">
        <f>COUNTIFS(L220:L223,"Lister")+COUNTIFS(L227:L230,"Lister")+COUNTIFS(L234:L237,"Lister")+COUNTIFS(L241:L244,"Lister")</f>
        <v>0</v>
      </c>
      <c r="V234" s="100">
        <f>+COUNTIFS(L220:L223,"Prager")+COUNTIFS(L227:L230,"Prager")+COUNTIFS(L234:L237,"Prager")+COUNTIFS(L241:L244,"Prager")</f>
        <v>0</v>
      </c>
      <c r="W234" s="100">
        <f>COUNTIFS(L220:L223,"Stanley")+COUNTIFS(L227:L230,"Stanley")+COUNTIFS(L234:L237,"Stanley")+COUNTIFS(L241:L244,"Stanley")</f>
        <v>0</v>
      </c>
      <c r="X234" s="100">
        <f>COUNTIFS(L220:L223,"Farrell")+COUNTIFS(L227:L230,"Farrell")+COUNTIFS(L234:L237,"Farrell")+COUNTIFS(L241:L244,"Farrell")</f>
        <v>0</v>
      </c>
      <c r="Y234" s="100">
        <f>COUNTIFS(L220:L223,"McSharry")+COUNTIFS(L227:L230,"McSHarry")+COUNTIFS(L234:L237,"McSharry")+COUNTIFS(L241:L244,"McSharry")</f>
        <v>0</v>
      </c>
      <c r="Z234" s="104"/>
      <c r="AA234" s="106">
        <f>COUNTIFS(L220:L223,"O'Donoghue")+COUNTIFS(L227:L230,"O'Donoghue")+COUNTIFS(L234:L237,"O'Donoghue")+COUNTIFS(L241:L244,"O'Donoghue")</f>
        <v>0</v>
      </c>
      <c r="AB234" s="106">
        <f>COUNTIFS(L220:L223,"Marment")+COUNTIFS(L227:L230,"Marment")+COUNTIFS(L234:L237,"Marment")+COUNTIFS(L241:L244,"Marment")</f>
        <v>0</v>
      </c>
      <c r="AC234" s="106">
        <f>COUNTIFS(L220:L223,"Nagaraj")+COUNTIFS(L227:L230,"Nagaraj")+COUNTIFS(L234:L237,"Nagaraj")+COUNTIFS(L241:L244,"Nagaraj")</f>
        <v>0</v>
      </c>
      <c r="AD234" s="106">
        <f>COUNTIFS(L220:L223,"Garrett")+COUNTIFS(L227:L230,"Garrett")+COUNTIFS(L234:L237,"Garrett")+COUNTIFS(L241:L244,"Garrett")</f>
        <v>0</v>
      </c>
      <c r="AE234" s="139"/>
      <c r="AF234" s="139"/>
    </row>
    <row r="235" spans="1:32" s="1" customFormat="1" x14ac:dyDescent="0.35">
      <c r="A235" s="54">
        <v>45524</v>
      </c>
      <c r="B235" s="46" t="s">
        <v>41</v>
      </c>
      <c r="C235" s="6"/>
      <c r="D235" s="27"/>
      <c r="E235" s="23"/>
      <c r="F235" s="28"/>
      <c r="G235" s="157"/>
      <c r="H235" s="30"/>
      <c r="I235" s="111"/>
      <c r="J235" s="143"/>
      <c r="K235" s="119"/>
      <c r="L235" s="38"/>
      <c r="M235" s="39"/>
      <c r="N235" s="84"/>
      <c r="O235" s="21"/>
      <c r="P235" s="29"/>
      <c r="Q235" s="139"/>
      <c r="R235" s="139"/>
      <c r="S235" s="236" t="s">
        <v>42</v>
      </c>
      <c r="T235" s="237"/>
      <c r="U235" s="100">
        <f>COUNTIFS(L224:L226,"Lister")+COUNTIFS(L231:L233,"Lister")+COUNTIFS(L238:L240,"Lister")+COUNTIFS(L245:L247,"Lister")</f>
        <v>0</v>
      </c>
      <c r="V235" s="100">
        <f>+COUNTIFS(L231:L233,"Prager")+COUNTIFS(L224:L226,"Prager")+COUNTIFS(L238:L240,"Prager")+COUNTIFS(L245:L247,"Prager")</f>
        <v>0</v>
      </c>
      <c r="W235" s="100">
        <f>COUNTIFS(L224:L226,"Stanley")+COUNTIFS(L231:L233,"Stanley")+COUNTIFS(L238:L240,"Stanley")+COUNTIFS(L245:L247,"Stanley")</f>
        <v>0</v>
      </c>
      <c r="X235" s="100">
        <f>COUNTIFS(L224:L226,"Farrell")+COUNTIFS(L231:L233,"Farrell")+COUNTIFS(L238:L240,"Farrell")+COUNTIFS(L245:L247,"Farrell")</f>
        <v>0</v>
      </c>
      <c r="Y235" s="100">
        <f>COUNTIFS(L224:L226,"McSharry")+COUNTIFS(L231:L233,"McSharry")+COUNTIFS(L238:L240,"McSharry")+COUNTIFS(L245:L247,"McSharry")</f>
        <v>0</v>
      </c>
      <c r="Z235" s="104"/>
      <c r="AA235" s="100">
        <f>COUNTIFS(L224:L226,"O'Donoghue")+COUNTIFS(L231:L233,"O'Donoghue")+COUNTIFS(L238:L240,"O'Donoghue")+COUNTIFS(L245:L247,"O'Donoghue")</f>
        <v>0</v>
      </c>
      <c r="AB235" s="100">
        <f>COUNTIFS(L224:L226,"Marment")+COUNTIFS(L231:L233,"Marment")+COUNTIFS(L238:L240,"Marment")+COUNTIFS(L245:L247,"Marment")</f>
        <v>0</v>
      </c>
      <c r="AC235" s="100">
        <f>COUNTIFS(L224:L226,"Nagaraj")+COUNTIFS(L231:L233,"Nagaraj")+COUNTIFS(L238:L240,"Nagaraj")+COUNTIFS(L245:L247,"Nagaraj")</f>
        <v>0</v>
      </c>
      <c r="AD235" s="100">
        <f>COUNTIFS(L224:L226,"Garrett")+COUNTIFS(L231:L233,"Garrett")+COUNTIFS(L238:L240,"Garrett")+COUNTIFS(L245:L247,"Garrett")</f>
        <v>0</v>
      </c>
      <c r="AE235" s="139"/>
      <c r="AF235" s="139"/>
    </row>
    <row r="236" spans="1:32" s="1" customFormat="1" x14ac:dyDescent="0.35">
      <c r="A236" s="54">
        <v>45525</v>
      </c>
      <c r="B236" s="46" t="s">
        <v>29</v>
      </c>
      <c r="C236" s="6"/>
      <c r="D236" s="27"/>
      <c r="E236" s="23"/>
      <c r="F236" s="28"/>
      <c r="G236" s="157"/>
      <c r="H236" s="30"/>
      <c r="I236" s="111"/>
      <c r="J236" s="143"/>
      <c r="K236" s="119"/>
      <c r="L236" s="38"/>
      <c r="M236" s="39"/>
      <c r="N236" s="84"/>
      <c r="O236" s="21"/>
      <c r="P236" s="29"/>
      <c r="Q236" s="139"/>
      <c r="R236" s="139"/>
      <c r="S236" s="238" t="s">
        <v>43</v>
      </c>
      <c r="T236" s="239"/>
      <c r="U236" s="101">
        <f>COUNTIFS(N220:N223,"Lister")+COUNTIFS(N227:N230,"Lister")+COUNTIFS(N234:N237,"Lister")+COUNTIFS(N241:N244,"Lister")</f>
        <v>0</v>
      </c>
      <c r="V236" s="101">
        <f>COUNTIFS(N220:N223,"Prager")+COUNTIFS(N227:N230,"Prager")+COUNTIFS(N234:N237,"Prager")+COUNTIFS(N241:N244,"Prager")</f>
        <v>0</v>
      </c>
      <c r="W236" s="101">
        <f>COUNTIFS(N220:N223,"Stanley")+COUNTIFS(N227:N230,"Stanley")+COUNTIFS(N234:N237,"Stanley")+COUNTIFS(N241:N244,"Stanley")</f>
        <v>0</v>
      </c>
      <c r="X236" s="101">
        <f>COUNTIFS(N220:N223,"Farrell")+COUNTIFS(N227:N230,"Farrell")+COUNTIFS(N234:N237,"Farrell")+COUNTIFS(N241:N244,"Farrell")</f>
        <v>0</v>
      </c>
      <c r="Y236" s="101">
        <f>COUNTIFS(N220:N223,"McSharry")+COUNTIFS(N227:N230,"McSharry")+COUNTIFS(N234:N237,"McSharry")+COUNTIFS(N241:N244,"McSharry")</f>
        <v>0</v>
      </c>
      <c r="Z236" s="104"/>
      <c r="AA236" s="101"/>
      <c r="AB236" s="101"/>
      <c r="AC236" s="101"/>
      <c r="AD236" s="101"/>
      <c r="AE236" s="139"/>
      <c r="AF236" s="139"/>
    </row>
    <row r="237" spans="1:32" s="1" customFormat="1" x14ac:dyDescent="0.35">
      <c r="A237" s="54">
        <v>45526</v>
      </c>
      <c r="B237" s="46" t="s">
        <v>44</v>
      </c>
      <c r="C237" s="6"/>
      <c r="D237" s="27"/>
      <c r="E237" s="23"/>
      <c r="F237" s="28"/>
      <c r="G237" s="157"/>
      <c r="H237" s="30"/>
      <c r="I237" s="111"/>
      <c r="J237" s="143"/>
      <c r="K237" s="119"/>
      <c r="L237" s="38"/>
      <c r="M237" s="39"/>
      <c r="N237" s="84"/>
      <c r="O237" s="21"/>
      <c r="P237" s="29"/>
      <c r="Q237" s="139"/>
      <c r="R237" s="139"/>
      <c r="S237" s="238" t="s">
        <v>45</v>
      </c>
      <c r="T237" s="239"/>
      <c r="U237" s="101">
        <f>COUNTIFS(N224:N226,"Lister")+COUNTIFS(N231:N233,"Lister")+COUNTIFS(N238:N240,"Lister")+COUNTIFS(N245:N247,"Lister")</f>
        <v>0</v>
      </c>
      <c r="V237" s="101">
        <f>COUNTIFS(N224:N226,"Prager")+COUNTIFS(N231:N233,"Prager")+COUNTIFS(N238:N240,"Prager")+COUNTIFS(N245:N247,"Prager")</f>
        <v>0</v>
      </c>
      <c r="W237" s="101">
        <f>COUNTIFS(N224:N226,"Stanley")+COUNTIFS(N231:N233,"Stanley")+COUNTIFS(N238:N240,"Stanley")+COUNTIFS(N245:N247,"Stanley")</f>
        <v>0</v>
      </c>
      <c r="X237" s="101">
        <f>COUNTIFS(N224:N226,"Farrell")+COUNTIFS(N231:N233,"Farrell")+COUNTIFS(N238:N240,"Farrell")+COUNTIFS(N245:N247,"Farrell")</f>
        <v>0</v>
      </c>
      <c r="Y237" s="101">
        <f>COUNTIFS(N224:N226,"McSharry")+COUNTIFS(N231:N233,"McSharry")+COUNTIFS(N238:N240,"McSharry")+COUNTIFS(N245:N247,"McSharry")</f>
        <v>0</v>
      </c>
      <c r="Z237" s="104"/>
      <c r="AA237" s="101"/>
      <c r="AB237" s="101"/>
      <c r="AC237" s="101"/>
      <c r="AD237" s="101"/>
      <c r="AE237" s="139"/>
      <c r="AF237" s="139"/>
    </row>
    <row r="238" spans="1:32" s="1" customFormat="1" x14ac:dyDescent="0.35">
      <c r="A238" s="54">
        <v>45527</v>
      </c>
      <c r="B238" s="46" t="s">
        <v>31</v>
      </c>
      <c r="C238" s="6"/>
      <c r="D238" s="27"/>
      <c r="E238" s="23"/>
      <c r="F238" s="28"/>
      <c r="G238" s="157"/>
      <c r="H238" s="30"/>
      <c r="I238" s="111"/>
      <c r="J238" s="143"/>
      <c r="K238" s="119"/>
      <c r="L238" s="38"/>
      <c r="M238" s="39"/>
      <c r="N238" s="84"/>
      <c r="O238" s="21"/>
      <c r="P238" s="29"/>
      <c r="Q238" s="139"/>
      <c r="R238" s="139"/>
      <c r="S238" s="240" t="s">
        <v>46</v>
      </c>
      <c r="T238" s="241"/>
      <c r="U238" s="102">
        <f>COUNTIFS(N224:N226,"Lister (day)")+COUNTIFS(N231:N233,"Lister (day)")+COUNTIFS(N238:N240,"Lister (day)")+COUNTIFS(N245:N247,"Lister (day)")</f>
        <v>0</v>
      </c>
      <c r="V238" s="102">
        <f>COUNTIFS(N224:N226,"Prager (day)")+COUNTIFS(N231:N233,"Prager (day)")+COUNTIFS(N238:N240,"Prager (day)")+COUNTIFS(N245:N247,"Prager (day)")</f>
        <v>0</v>
      </c>
      <c r="W238" s="102">
        <f>COUNTIFS(N224:N226,"Stanley (day)")+COUNTIFS(N231:N233,"Stanley (day)")+COUNTIFS(N238:N240,"Stanley (day)")+COUNTIFS(N245:N247,"Stanley (day)")</f>
        <v>0</v>
      </c>
      <c r="X238" s="102">
        <f>COUNTIFS(N224:N226,"Farrell (day)")+COUNTIFS(N231:N233,"Farrell (day)")+COUNTIFS(N238:N240,"Farrell (day)")+COUNTIFS(N245:N247,"Farrell (day)")</f>
        <v>0</v>
      </c>
      <c r="Y238" s="102">
        <f>COUNTIFS(N224:N226,"McSharry (day)")+COUNTIFS(N231:N233,"McSharry (day)")+COUNTIFS(N238:N240,"McSharry (day)")+COUNTIFS(N245:N247,"McSharry (day)")</f>
        <v>0</v>
      </c>
      <c r="Z238" s="104"/>
      <c r="AA238" s="102"/>
      <c r="AB238" s="102"/>
      <c r="AC238" s="102"/>
      <c r="AD238" s="102"/>
      <c r="AE238" s="139"/>
      <c r="AF238" s="139"/>
    </row>
    <row r="239" spans="1:32" s="1" customFormat="1" x14ac:dyDescent="0.35">
      <c r="A239" s="54">
        <v>45528</v>
      </c>
      <c r="B239" s="46" t="s">
        <v>33</v>
      </c>
      <c r="C239" s="6"/>
      <c r="D239" s="27"/>
      <c r="E239" s="23"/>
      <c r="F239" s="28"/>
      <c r="G239" s="157"/>
      <c r="H239" s="30"/>
      <c r="I239" s="111"/>
      <c r="J239" s="143"/>
      <c r="K239" s="119"/>
      <c r="L239" s="38"/>
      <c r="M239" s="39"/>
      <c r="N239" s="84"/>
      <c r="O239" s="21"/>
      <c r="P239" s="29"/>
      <c r="Q239" s="139"/>
      <c r="R239" s="139"/>
      <c r="S239" s="226" t="s">
        <v>47</v>
      </c>
      <c r="T239" s="227"/>
      <c r="U239" s="103">
        <f>SUM(U234:U235)</f>
        <v>0</v>
      </c>
      <c r="V239" s="103">
        <f>SUM(V234:V235)</f>
        <v>0</v>
      </c>
      <c r="W239" s="103">
        <f>SUM(W234:W235)</f>
        <v>0</v>
      </c>
      <c r="X239" s="103">
        <f>SUM(X234:X235)</f>
        <v>0</v>
      </c>
      <c r="Y239" s="103">
        <f>SUM(Y234:Y235)</f>
        <v>0</v>
      </c>
      <c r="Z239" s="105"/>
      <c r="AA239" s="103">
        <f>SUM(AA234:AA235)</f>
        <v>0</v>
      </c>
      <c r="AB239" s="103">
        <f>SUM(AB234:AB235)</f>
        <v>0</v>
      </c>
      <c r="AC239" s="103">
        <f>SUM(AC234:AC235)</f>
        <v>0</v>
      </c>
      <c r="AD239" s="103">
        <f>SUM(AD234:AD235)</f>
        <v>0</v>
      </c>
      <c r="AE239" s="139"/>
      <c r="AF239" s="139"/>
    </row>
    <row r="240" spans="1:32" s="1" customFormat="1" x14ac:dyDescent="0.35">
      <c r="A240" s="55">
        <v>45529</v>
      </c>
      <c r="B240" s="47" t="s">
        <v>35</v>
      </c>
      <c r="C240" s="7"/>
      <c r="D240" s="31"/>
      <c r="E240" s="155"/>
      <c r="F240" s="32"/>
      <c r="G240" s="158"/>
      <c r="H240" s="34"/>
      <c r="I240" s="113"/>
      <c r="J240" s="162"/>
      <c r="K240" s="120"/>
      <c r="L240" s="40"/>
      <c r="M240" s="41"/>
      <c r="N240" s="85"/>
      <c r="O240" s="21"/>
      <c r="P240" s="33"/>
      <c r="Q240" s="139"/>
      <c r="R240" s="139"/>
      <c r="S240" s="222" t="s">
        <v>48</v>
      </c>
      <c r="T240" s="223"/>
      <c r="U240" s="128">
        <f>SUM(U236:U238)</f>
        <v>0</v>
      </c>
      <c r="V240" s="128">
        <f>SUM(V236:V238)</f>
        <v>0</v>
      </c>
      <c r="W240" s="128">
        <f>SUM(W236:W238)</f>
        <v>0</v>
      </c>
      <c r="X240" s="128">
        <f>SUM(X236:X238)</f>
        <v>0</v>
      </c>
      <c r="Y240" s="128">
        <f>SUM(Y236:Y238)</f>
        <v>0</v>
      </c>
      <c r="Z240" s="129"/>
      <c r="AA240" s="128">
        <f>SUM(AA236:AA238)</f>
        <v>0</v>
      </c>
      <c r="AB240" s="128">
        <f>SUM(AB236:AB238)</f>
        <v>0</v>
      </c>
      <c r="AC240" s="128">
        <f>SUM(AC236:AC238)</f>
        <v>0</v>
      </c>
      <c r="AD240" s="128">
        <f>SUM(AD236:AD238)</f>
        <v>0</v>
      </c>
      <c r="AE240" s="139"/>
      <c r="AF240" s="139"/>
    </row>
    <row r="241" spans="1:32" s="1" customFormat="1" x14ac:dyDescent="0.35">
      <c r="A241" s="53">
        <v>45530</v>
      </c>
      <c r="B241" s="45" t="s">
        <v>15</v>
      </c>
      <c r="C241" s="8"/>
      <c r="D241" s="167"/>
      <c r="E241" s="167"/>
      <c r="F241" s="24"/>
      <c r="G241" s="152"/>
      <c r="H241" s="26"/>
      <c r="I241" s="159"/>
      <c r="J241" s="163"/>
      <c r="K241" s="118"/>
      <c r="L241" s="36"/>
      <c r="M241" s="37"/>
      <c r="N241" s="83"/>
      <c r="O241" s="21"/>
      <c r="P241" s="25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</row>
    <row r="242" spans="1:32" s="1" customFormat="1" x14ac:dyDescent="0.35">
      <c r="A242" s="54">
        <v>45531</v>
      </c>
      <c r="B242" s="46" t="s">
        <v>41</v>
      </c>
      <c r="C242" s="6"/>
      <c r="D242" s="167"/>
      <c r="E242" s="157"/>
      <c r="F242" s="28"/>
      <c r="G242" s="153"/>
      <c r="H242" s="30"/>
      <c r="I242" s="160"/>
      <c r="J242" s="164"/>
      <c r="K242" s="119"/>
      <c r="L242" s="38"/>
      <c r="M242" s="39"/>
      <c r="N242" s="84"/>
      <c r="O242" s="21"/>
      <c r="P242" s="2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</row>
    <row r="243" spans="1:32" s="1" customFormat="1" x14ac:dyDescent="0.35">
      <c r="A243" s="54">
        <v>45532</v>
      </c>
      <c r="B243" s="46" t="s">
        <v>29</v>
      </c>
      <c r="C243" s="6"/>
      <c r="D243" s="168"/>
      <c r="E243" s="157"/>
      <c r="F243" s="28"/>
      <c r="G243" s="153"/>
      <c r="H243" s="30"/>
      <c r="I243" s="160"/>
      <c r="J243" s="164"/>
      <c r="K243" s="119"/>
      <c r="L243" s="38"/>
      <c r="M243" s="39"/>
      <c r="N243" s="84"/>
      <c r="O243" s="21"/>
      <c r="P243" s="2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</row>
    <row r="244" spans="1:32" s="1" customFormat="1" x14ac:dyDescent="0.35">
      <c r="A244" s="54">
        <v>45533</v>
      </c>
      <c r="B244" s="46" t="s">
        <v>44</v>
      </c>
      <c r="C244" s="6"/>
      <c r="D244" s="168"/>
      <c r="E244" s="157"/>
      <c r="F244" s="28"/>
      <c r="G244" s="153"/>
      <c r="H244" s="30"/>
      <c r="I244" s="160"/>
      <c r="J244" s="164"/>
      <c r="K244" s="119"/>
      <c r="L244" s="38"/>
      <c r="M244" s="39"/>
      <c r="N244" s="84"/>
      <c r="O244" s="21"/>
      <c r="P244" s="2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</row>
    <row r="245" spans="1:32" s="1" customFormat="1" x14ac:dyDescent="0.35">
      <c r="A245" s="54">
        <v>45534</v>
      </c>
      <c r="B245" s="46" t="s">
        <v>31</v>
      </c>
      <c r="C245" s="6"/>
      <c r="D245" s="168"/>
      <c r="E245" s="157"/>
      <c r="F245" s="28"/>
      <c r="G245" s="153"/>
      <c r="H245" s="30"/>
      <c r="I245" s="160"/>
      <c r="J245" s="164"/>
      <c r="K245" s="119"/>
      <c r="L245" s="38"/>
      <c r="M245" s="39"/>
      <c r="N245" s="84"/>
      <c r="O245" s="21"/>
      <c r="P245" s="2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</row>
    <row r="246" spans="1:32" s="1" customFormat="1" x14ac:dyDescent="0.35">
      <c r="A246" s="54">
        <v>45535</v>
      </c>
      <c r="B246" s="46" t="s">
        <v>33</v>
      </c>
      <c r="C246" s="6"/>
      <c r="D246" s="168"/>
      <c r="E246" s="157"/>
      <c r="F246" s="28"/>
      <c r="G246" s="153"/>
      <c r="H246" s="30"/>
      <c r="I246" s="160"/>
      <c r="J246" s="164"/>
      <c r="K246" s="119"/>
      <c r="L246" s="38"/>
      <c r="M246" s="39"/>
      <c r="N246" s="84"/>
      <c r="O246" s="21"/>
      <c r="P246" s="2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</row>
    <row r="247" spans="1:32" s="1" customFormat="1" x14ac:dyDescent="0.35">
      <c r="A247" s="55">
        <v>45536</v>
      </c>
      <c r="B247" s="47" t="s">
        <v>35</v>
      </c>
      <c r="C247" s="7"/>
      <c r="D247" s="169"/>
      <c r="E247" s="171"/>
      <c r="F247" s="32"/>
      <c r="G247" s="154"/>
      <c r="H247" s="34"/>
      <c r="I247" s="161"/>
      <c r="J247" s="165"/>
      <c r="K247" s="120"/>
      <c r="L247" s="40"/>
      <c r="M247" s="41"/>
      <c r="N247" s="85"/>
      <c r="O247" s="21"/>
      <c r="P247" s="33"/>
      <c r="Q247" s="139"/>
      <c r="R247" s="139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141"/>
      <c r="AD247" s="141"/>
      <c r="AE247" s="139"/>
      <c r="AF247" s="139"/>
    </row>
    <row r="248" spans="1:32" s="1" customFormat="1" x14ac:dyDescent="0.35">
      <c r="A248" s="175">
        <v>45537</v>
      </c>
      <c r="B248" s="48" t="s">
        <v>15</v>
      </c>
      <c r="C248" s="8"/>
      <c r="D248" s="167"/>
      <c r="E248" s="156"/>
      <c r="F248" s="24"/>
      <c r="G248" s="152"/>
      <c r="H248" s="26"/>
      <c r="I248" s="159"/>
      <c r="J248" s="163"/>
      <c r="K248" s="122"/>
      <c r="L248" s="36"/>
      <c r="M248" s="37"/>
      <c r="N248" s="83"/>
      <c r="O248" s="21"/>
      <c r="P248" s="25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  <c r="AF248" s="136"/>
    </row>
    <row r="249" spans="1:32" s="1" customFormat="1" x14ac:dyDescent="0.35">
      <c r="A249" s="54">
        <v>45538</v>
      </c>
      <c r="B249" s="49" t="s">
        <v>41</v>
      </c>
      <c r="C249" s="6"/>
      <c r="D249" s="168"/>
      <c r="E249" s="167"/>
      <c r="F249" s="28"/>
      <c r="G249" s="153"/>
      <c r="H249" s="30"/>
      <c r="I249" s="160"/>
      <c r="J249" s="164"/>
      <c r="K249" s="123"/>
      <c r="L249" s="38"/>
      <c r="M249" s="39"/>
      <c r="N249" s="84"/>
      <c r="O249" s="21"/>
      <c r="P249" s="29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  <c r="AF249" s="136"/>
    </row>
    <row r="250" spans="1:32" s="1" customFormat="1" x14ac:dyDescent="0.35">
      <c r="A250" s="54">
        <v>45539</v>
      </c>
      <c r="B250" s="49" t="s">
        <v>29</v>
      </c>
      <c r="C250" s="6"/>
      <c r="D250" s="167"/>
      <c r="E250" s="168"/>
      <c r="F250" s="28"/>
      <c r="G250" s="153"/>
      <c r="H250" s="30"/>
      <c r="I250" s="160"/>
      <c r="J250" s="164"/>
      <c r="K250" s="123"/>
      <c r="L250" s="38"/>
      <c r="M250" s="39"/>
      <c r="N250" s="84"/>
      <c r="O250" s="21"/>
      <c r="P250" s="29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  <c r="AE250" s="136"/>
      <c r="AF250" s="136"/>
    </row>
    <row r="251" spans="1:32" s="1" customFormat="1" x14ac:dyDescent="0.35">
      <c r="A251" s="54">
        <v>45540</v>
      </c>
      <c r="B251" s="50" t="s">
        <v>44</v>
      </c>
      <c r="C251" s="6"/>
      <c r="D251" s="167"/>
      <c r="E251" s="168"/>
      <c r="F251" s="28"/>
      <c r="G251" s="153"/>
      <c r="H251" s="30"/>
      <c r="I251" s="160"/>
      <c r="J251" s="164"/>
      <c r="K251" s="123"/>
      <c r="L251" s="38"/>
      <c r="M251" s="39"/>
      <c r="N251" s="84"/>
      <c r="O251" s="21"/>
      <c r="P251" s="29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  <c r="AF251" s="136"/>
    </row>
    <row r="252" spans="1:32" s="1" customFormat="1" x14ac:dyDescent="0.35">
      <c r="A252" s="54">
        <v>45541</v>
      </c>
      <c r="B252" s="49" t="s">
        <v>31</v>
      </c>
      <c r="C252" s="6"/>
      <c r="D252" s="168"/>
      <c r="E252" s="168"/>
      <c r="F252" s="28"/>
      <c r="G252" s="153"/>
      <c r="H252" s="30"/>
      <c r="I252" s="160"/>
      <c r="J252" s="164"/>
      <c r="K252" s="123"/>
      <c r="L252" s="38"/>
      <c r="M252" s="39"/>
      <c r="N252" s="84"/>
      <c r="O252" s="21"/>
      <c r="P252" s="29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  <c r="AE252" s="136"/>
      <c r="AF252" s="136"/>
    </row>
    <row r="253" spans="1:32" s="1" customFormat="1" x14ac:dyDescent="0.35">
      <c r="A253" s="54">
        <v>45542</v>
      </c>
      <c r="B253" s="49" t="s">
        <v>33</v>
      </c>
      <c r="C253" s="6"/>
      <c r="D253" s="168"/>
      <c r="E253" s="168"/>
      <c r="F253" s="28"/>
      <c r="G253" s="153"/>
      <c r="H253" s="30"/>
      <c r="I253" s="160"/>
      <c r="J253" s="164"/>
      <c r="K253" s="123"/>
      <c r="L253" s="38"/>
      <c r="M253" s="39"/>
      <c r="N253" s="84"/>
      <c r="O253" s="21"/>
      <c r="P253" s="29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  <c r="AF253" s="136"/>
    </row>
    <row r="254" spans="1:32" s="1" customFormat="1" x14ac:dyDescent="0.35">
      <c r="A254" s="55">
        <v>45543</v>
      </c>
      <c r="B254" s="51" t="s">
        <v>35</v>
      </c>
      <c r="C254" s="7"/>
      <c r="D254" s="169"/>
      <c r="E254" s="170"/>
      <c r="F254" s="32"/>
      <c r="G254" s="154"/>
      <c r="H254" s="34"/>
      <c r="I254" s="161"/>
      <c r="J254" s="165"/>
      <c r="K254" s="124"/>
      <c r="L254" s="40"/>
      <c r="M254" s="41"/>
      <c r="N254" s="85"/>
      <c r="O254" s="21"/>
      <c r="P254" s="33"/>
      <c r="Q254" s="136"/>
      <c r="R254" s="136"/>
      <c r="S254" s="137"/>
      <c r="T254" s="137"/>
      <c r="U254" s="137"/>
      <c r="V254" s="137"/>
      <c r="W254" s="136"/>
      <c r="X254" s="136"/>
      <c r="Y254" s="136"/>
      <c r="Z254" s="136"/>
      <c r="AA254" s="136"/>
      <c r="AB254" s="136"/>
      <c r="AC254" s="136"/>
      <c r="AD254" s="136"/>
      <c r="AE254" s="136"/>
      <c r="AF254" s="136"/>
    </row>
    <row r="255" spans="1:32" s="1" customFormat="1" x14ac:dyDescent="0.35">
      <c r="A255" s="53">
        <v>45544</v>
      </c>
      <c r="B255" s="48" t="s">
        <v>15</v>
      </c>
      <c r="C255" s="8"/>
      <c r="D255" s="167"/>
      <c r="E255" s="167"/>
      <c r="F255" s="24"/>
      <c r="G255" s="152"/>
      <c r="H255" s="26"/>
      <c r="I255" s="112"/>
      <c r="J255" s="143"/>
      <c r="K255" s="122"/>
      <c r="L255" s="36"/>
      <c r="M255" s="37"/>
      <c r="N255" s="83"/>
      <c r="O255" s="21"/>
      <c r="P255" s="25"/>
      <c r="Q255" s="136"/>
      <c r="R255" s="136"/>
      <c r="S255" s="242" t="s">
        <v>92</v>
      </c>
      <c r="T255" s="243"/>
      <c r="U255" s="243"/>
      <c r="V255" s="244"/>
      <c r="W255" s="137"/>
      <c r="X255" s="137"/>
      <c r="Y255" s="137"/>
      <c r="Z255" s="136"/>
      <c r="AA255" s="136"/>
      <c r="AB255" s="136"/>
      <c r="AC255" s="136"/>
      <c r="AD255" s="136"/>
      <c r="AE255" s="136"/>
      <c r="AF255" s="136"/>
    </row>
    <row r="256" spans="1:32" s="1" customFormat="1" x14ac:dyDescent="0.35">
      <c r="A256" s="54">
        <v>45545</v>
      </c>
      <c r="B256" s="49" t="s">
        <v>41</v>
      </c>
      <c r="C256" s="6"/>
      <c r="D256" s="167"/>
      <c r="E256" s="168"/>
      <c r="F256" s="28"/>
      <c r="G256" s="153"/>
      <c r="H256" s="30"/>
      <c r="I256" s="111"/>
      <c r="J256" s="143"/>
      <c r="K256" s="123"/>
      <c r="L256" s="38"/>
      <c r="M256" s="39"/>
      <c r="N256" s="84"/>
      <c r="O256" s="21"/>
      <c r="P256" s="29"/>
      <c r="Q256" s="136"/>
      <c r="R256" s="136"/>
      <c r="S256" s="245" t="s">
        <v>27</v>
      </c>
      <c r="T256" s="246"/>
      <c r="U256" s="78" t="s">
        <v>5</v>
      </c>
      <c r="V256" s="78" t="s">
        <v>6</v>
      </c>
      <c r="W256" s="133" t="s">
        <v>7</v>
      </c>
      <c r="X256" s="135" t="s">
        <v>8</v>
      </c>
      <c r="Y256" s="133" t="s">
        <v>9</v>
      </c>
      <c r="Z256" s="136"/>
      <c r="AA256" s="136"/>
      <c r="AB256" s="136"/>
      <c r="AC256" s="136"/>
      <c r="AD256" s="136"/>
      <c r="AE256" s="136"/>
      <c r="AF256" s="136"/>
    </row>
    <row r="257" spans="1:32" s="1" customFormat="1" x14ac:dyDescent="0.35">
      <c r="A257" s="54">
        <v>45546</v>
      </c>
      <c r="B257" s="49" t="s">
        <v>29</v>
      </c>
      <c r="C257" s="6"/>
      <c r="D257" s="168"/>
      <c r="E257" s="168"/>
      <c r="F257" s="28"/>
      <c r="G257" s="153"/>
      <c r="H257" s="30"/>
      <c r="I257" s="111"/>
      <c r="J257" s="143"/>
      <c r="K257" s="123"/>
      <c r="L257" s="38"/>
      <c r="M257" s="39"/>
      <c r="N257" s="84"/>
      <c r="O257" s="21"/>
      <c r="P257" s="29"/>
      <c r="Q257" s="136"/>
      <c r="R257" s="136"/>
      <c r="S257" s="247" t="s">
        <v>12</v>
      </c>
      <c r="T257" s="248"/>
      <c r="U257" s="81">
        <f>COUNTIF(F248:F275,"Support")</f>
        <v>0</v>
      </c>
      <c r="V257" s="81">
        <f>COUNTIF(G248:G275,"Support")</f>
        <v>0</v>
      </c>
      <c r="W257" s="81">
        <f>COUNTIF(H248:H275,"Support")</f>
        <v>0</v>
      </c>
      <c r="X257" s="81">
        <f>COUNTIF(I248:I275,"Support")</f>
        <v>0</v>
      </c>
      <c r="Y257" s="81">
        <f>COUNTIF(J248:J275,"Support")</f>
        <v>0</v>
      </c>
      <c r="Z257" s="136"/>
      <c r="AA257" s="136"/>
      <c r="AB257" s="136"/>
      <c r="AC257" s="136"/>
      <c r="AD257" s="136"/>
      <c r="AE257" s="136"/>
      <c r="AF257" s="136"/>
    </row>
    <row r="258" spans="1:32" s="1" customFormat="1" x14ac:dyDescent="0.35">
      <c r="A258" s="54">
        <v>45547</v>
      </c>
      <c r="B258" s="49" t="s">
        <v>44</v>
      </c>
      <c r="C258" s="6"/>
      <c r="D258" s="168"/>
      <c r="E258" s="168"/>
      <c r="F258" s="28"/>
      <c r="G258" s="153"/>
      <c r="H258" s="30"/>
      <c r="I258" s="111"/>
      <c r="J258" s="143"/>
      <c r="K258" s="123"/>
      <c r="L258" s="38"/>
      <c r="M258" s="39"/>
      <c r="N258" s="84"/>
      <c r="O258" s="21"/>
      <c r="P258" s="29"/>
      <c r="Q258" s="136"/>
      <c r="R258" s="136"/>
      <c r="S258" s="234" t="s">
        <v>25</v>
      </c>
      <c r="T258" s="235"/>
      <c r="U258" s="82">
        <f>COUNTIF(F248:F275,"CST")</f>
        <v>0</v>
      </c>
      <c r="V258" s="82">
        <f>COUNTIF(G248:G275,"CST")</f>
        <v>0</v>
      </c>
      <c r="W258" s="82">
        <f>COUNTIF(H248:H275,"CST")</f>
        <v>0</v>
      </c>
      <c r="X258" s="82">
        <f>COUNTIF(I248:J275,"CST")</f>
        <v>0</v>
      </c>
      <c r="Y258" s="82">
        <f>COUNTIF(J248:K275,"CST")</f>
        <v>0</v>
      </c>
      <c r="Z258" s="136"/>
      <c r="AA258" s="136"/>
      <c r="AB258" s="136"/>
      <c r="AC258" s="136"/>
      <c r="AD258" s="136"/>
      <c r="AE258" s="136"/>
      <c r="AF258" s="136"/>
    </row>
    <row r="259" spans="1:32" s="1" customFormat="1" x14ac:dyDescent="0.35">
      <c r="A259" s="54">
        <v>45548</v>
      </c>
      <c r="B259" s="49" t="s">
        <v>31</v>
      </c>
      <c r="C259" s="6"/>
      <c r="D259" s="168"/>
      <c r="E259" s="168"/>
      <c r="F259" s="28"/>
      <c r="G259" s="153"/>
      <c r="H259" s="30"/>
      <c r="I259" s="111"/>
      <c r="J259" s="143"/>
      <c r="K259" s="123"/>
      <c r="L259" s="38"/>
      <c r="M259" s="39"/>
      <c r="N259" s="84"/>
      <c r="O259" s="21"/>
      <c r="P259" s="29"/>
      <c r="Q259" s="136"/>
      <c r="R259" s="136"/>
      <c r="S259" s="234" t="s">
        <v>19</v>
      </c>
      <c r="T259" s="235"/>
      <c r="U259" s="82">
        <f>COUNTIF(F248:F275,"PH")</f>
        <v>0</v>
      </c>
      <c r="V259" s="82">
        <f>COUNTIF(G248:G275,"PH")</f>
        <v>0</v>
      </c>
      <c r="W259" s="82">
        <f>COUNTIF(H248:H275,"PH")</f>
        <v>0</v>
      </c>
      <c r="X259" s="82">
        <f>COUNTIF(I248:I275,"PH")</f>
        <v>0</v>
      </c>
      <c r="Y259" s="82">
        <f>COUNTIF(J248:J275,"PH")</f>
        <v>0</v>
      </c>
      <c r="Z259" s="136"/>
      <c r="AA259" s="136"/>
      <c r="AB259" s="136"/>
      <c r="AC259" s="136"/>
      <c r="AD259" s="136"/>
      <c r="AE259" s="136"/>
      <c r="AF259" s="136"/>
    </row>
    <row r="260" spans="1:32" s="1" customFormat="1" x14ac:dyDescent="0.35">
      <c r="A260" s="54">
        <v>45549</v>
      </c>
      <c r="B260" s="49" t="s">
        <v>33</v>
      </c>
      <c r="C260" s="9" t="s">
        <v>23</v>
      </c>
      <c r="D260" s="168"/>
      <c r="E260" s="168"/>
      <c r="F260" s="28"/>
      <c r="G260" s="153"/>
      <c r="H260" s="30"/>
      <c r="I260" s="111"/>
      <c r="J260" s="143"/>
      <c r="K260" s="123"/>
      <c r="L260" s="38"/>
      <c r="M260" s="39"/>
      <c r="N260" s="84"/>
      <c r="O260" s="21"/>
      <c r="P260" s="29"/>
      <c r="Q260" s="136"/>
      <c r="R260" s="136"/>
      <c r="S260" s="234" t="s">
        <v>3</v>
      </c>
      <c r="T260" s="235"/>
      <c r="U260" s="82">
        <f>COUNTIF(F248:F275,"QCH")</f>
        <v>0</v>
      </c>
      <c r="V260" s="82">
        <f>COUNTIF(G248:G275,"QCH")</f>
        <v>0</v>
      </c>
      <c r="W260" s="82">
        <f>COUNTIF(H248:H275,"QCH")</f>
        <v>0</v>
      </c>
      <c r="X260" s="82">
        <f>COUNTIF(I248:I275,"QCH")</f>
        <v>0</v>
      </c>
      <c r="Y260" s="82">
        <f>COUNTIF(J248:J275,"QCH")</f>
        <v>0</v>
      </c>
      <c r="Z260" s="137"/>
      <c r="AA260" s="137"/>
      <c r="AB260" s="137"/>
      <c r="AC260" s="137"/>
      <c r="AD260" s="137"/>
      <c r="AE260" s="136"/>
      <c r="AF260" s="136"/>
    </row>
    <row r="261" spans="1:32" s="1" customFormat="1" x14ac:dyDescent="0.35">
      <c r="A261" s="55">
        <v>45550</v>
      </c>
      <c r="B261" s="51" t="s">
        <v>35</v>
      </c>
      <c r="C261" s="14" t="s">
        <v>23</v>
      </c>
      <c r="D261" s="169"/>
      <c r="E261" s="169"/>
      <c r="F261" s="32"/>
      <c r="G261" s="154"/>
      <c r="H261" s="34"/>
      <c r="I261" s="113"/>
      <c r="J261" s="162"/>
      <c r="K261" s="124"/>
      <c r="L261" s="40"/>
      <c r="M261" s="41"/>
      <c r="N261" s="85"/>
      <c r="O261" s="21"/>
      <c r="P261" s="33"/>
      <c r="Q261" s="136"/>
      <c r="R261" s="136"/>
      <c r="S261" s="234" t="s">
        <v>17</v>
      </c>
      <c r="T261" s="235"/>
      <c r="U261" s="82">
        <f>COUNTIF(F248:F275,"PH 1st")</f>
        <v>0</v>
      </c>
      <c r="V261" s="82">
        <f>COUNTIF(G248:G275,"PH 1st")</f>
        <v>0</v>
      </c>
      <c r="W261" s="82">
        <f>COUNTIF(H248:H275,"PH 1st")</f>
        <v>0</v>
      </c>
      <c r="X261" s="82">
        <f>COUNTIF(I248:I275,"PH 1st")</f>
        <v>0</v>
      </c>
      <c r="Y261" s="82">
        <f>COUNTIF(J248:J275,"PH 1st")</f>
        <v>0</v>
      </c>
      <c r="Z261" s="132"/>
      <c r="AA261" s="133" t="s">
        <v>36</v>
      </c>
      <c r="AB261" s="133" t="s">
        <v>20</v>
      </c>
      <c r="AC261" s="133" t="s">
        <v>37</v>
      </c>
      <c r="AD261" s="133" t="s">
        <v>38</v>
      </c>
      <c r="AE261" s="136"/>
      <c r="AF261" s="136"/>
    </row>
    <row r="262" spans="1:32" s="1" customFormat="1" x14ac:dyDescent="0.35">
      <c r="A262" s="175">
        <v>45551</v>
      </c>
      <c r="B262" s="45" t="s">
        <v>15</v>
      </c>
      <c r="C262" s="11" t="s">
        <v>23</v>
      </c>
      <c r="D262" s="23"/>
      <c r="E262" s="23"/>
      <c r="F262" s="24"/>
      <c r="G262" s="156"/>
      <c r="H262" s="26"/>
      <c r="I262" s="112"/>
      <c r="J262" s="143"/>
      <c r="K262" s="118"/>
      <c r="L262" s="36"/>
      <c r="M262" s="37"/>
      <c r="N262" s="83"/>
      <c r="O262" s="21"/>
      <c r="P262" s="25"/>
      <c r="Q262" s="136"/>
      <c r="R262" s="136"/>
      <c r="S262" s="236" t="s">
        <v>40</v>
      </c>
      <c r="T262" s="237"/>
      <c r="U262" s="100">
        <f>COUNTIFS(L248:L251,"Lister")+COUNTIFS(L255:L258,"Lister")+COUNTIFS(L262:L265,"Lister")+COUNTIFS(L269:L272,"Lister")</f>
        <v>0</v>
      </c>
      <c r="V262" s="100">
        <f>+COUNTIFS(L248:L251,"Prager")+COUNTIFS(L255:L258,"Prager")+COUNTIFS(L262:L265,"Prager")+COUNTIFS(L269:L272,"Prager")</f>
        <v>0</v>
      </c>
      <c r="W262" s="100">
        <f>COUNTIFS(L248:L251,"Stanley")+COUNTIFS(L255:L258,"Stanley")+COUNTIFS(L262:L265,"Stanley")+COUNTIFS(L269:L272,"Stanley")</f>
        <v>0</v>
      </c>
      <c r="X262" s="100">
        <f>COUNTIFS(L248:L251,"Farrell")+COUNTIFS(L255:L258,"Farrell")+COUNTIFS(L262:L265,"Farrell")+COUNTIFS(L269:L272,"Farrell")</f>
        <v>0</v>
      </c>
      <c r="Y262" s="100">
        <f>COUNTIFS(L248:L251,"McSharry")+COUNTIFS(L255:L258,"McSHarry")+COUNTIFS(L262:L265,"McSharry")+COUNTIFS(L269:L272,"McSharry")</f>
        <v>0</v>
      </c>
      <c r="Z262" s="104"/>
      <c r="AA262" s="106">
        <f>COUNTIFS(L248:L251,"O'Donoghue")+COUNTIFS(L255:L258,"O'Donoghue")+COUNTIFS(L262:L265,"O'Donoghue")+COUNTIFS(L269:L272,"O'Donoghue")</f>
        <v>0</v>
      </c>
      <c r="AB262" s="106">
        <f>COUNTIFS(L248:L251,"Marment")+COUNTIFS(L255:L258,"Marment")+COUNTIFS(L262:L265,"Marment")+COUNTIFS(L269:L272,"Marment")</f>
        <v>0</v>
      </c>
      <c r="AC262" s="106">
        <f>COUNTIFS(L248:L251,"Nagaraj")+COUNTIFS(L255:L258,"Nagaraj")+COUNTIFS(L262:L265,"Nagaraj")+COUNTIFS(L269:L272,"Nagaraj")</f>
        <v>0</v>
      </c>
      <c r="AD262" s="106">
        <f>COUNTIFS(L248:L251,"Garrett")+COUNTIFS(L255:L258,"Garrett")+COUNTIFS(L262:L265,"Garrett")+COUNTIFS(L269:L272,"Garrett")</f>
        <v>0</v>
      </c>
      <c r="AE262" s="136"/>
      <c r="AF262" s="136"/>
    </row>
    <row r="263" spans="1:32" s="1" customFormat="1" x14ac:dyDescent="0.35">
      <c r="A263" s="54">
        <v>45552</v>
      </c>
      <c r="B263" s="46" t="s">
        <v>41</v>
      </c>
      <c r="C263" s="9" t="s">
        <v>23</v>
      </c>
      <c r="D263" s="27"/>
      <c r="E263" s="23"/>
      <c r="F263" s="28"/>
      <c r="G263" s="157"/>
      <c r="H263" s="30"/>
      <c r="I263" s="111"/>
      <c r="J263" s="143"/>
      <c r="K263" s="119"/>
      <c r="L263" s="38"/>
      <c r="M263" s="39"/>
      <c r="N263" s="84"/>
      <c r="O263" s="21"/>
      <c r="P263" s="29"/>
      <c r="Q263" s="136"/>
      <c r="R263" s="136"/>
      <c r="S263" s="236" t="s">
        <v>42</v>
      </c>
      <c r="T263" s="237"/>
      <c r="U263" s="100">
        <f>COUNTIFS(L252:L254,"Lister")+COUNTIFS(L259:L261,"Lister")+COUNTIFS(L266:L268,"Lister")+COUNTIFS(L273:L275,"Lister")</f>
        <v>0</v>
      </c>
      <c r="V263" s="100">
        <f>+COUNTIFS(L259:L261,"Prager")+COUNTIFS(L252:L254,"Prager")+COUNTIFS(L266:L268,"Prager")+COUNTIFS(L273:L275,"Prager")</f>
        <v>0</v>
      </c>
      <c r="W263" s="100">
        <f>COUNTIFS(L252:L254,"Stanley")+COUNTIFS(L259:L261,"Stanley")+COUNTIFS(L266:L268,"Stanley")+COUNTIFS(L273:L275,"Stanley")</f>
        <v>0</v>
      </c>
      <c r="X263" s="100">
        <f>COUNTIFS(L252:L254,"Farrell")+COUNTIFS(L259:L261,"Farrell")+COUNTIFS(L266:L268,"Farrell")+COUNTIFS(L273:L275,"Farrell")</f>
        <v>0</v>
      </c>
      <c r="Y263" s="100">
        <f>COUNTIFS(L252:L254,"McSharry")+COUNTIFS(L259:L261,"McSharry")+COUNTIFS(L266:L268,"McSharry")+COUNTIFS(L273:L275,"McSharry")</f>
        <v>0</v>
      </c>
      <c r="Z263" s="104"/>
      <c r="AA263" s="100">
        <f>COUNTIFS(L252:L254,"O'Donoghue")+COUNTIFS(L259:L261,"O'Donoghue")+COUNTIFS(L266:L268,"O'Donoghue")+COUNTIFS(L273:L275,"O'Donoghue")</f>
        <v>0</v>
      </c>
      <c r="AB263" s="100">
        <f>COUNTIFS(L252:L254,"Marment")+COUNTIFS(L259:L261,"Marment")+COUNTIFS(L266:L268,"Marment")+COUNTIFS(L273:L275,"Marment")</f>
        <v>0</v>
      </c>
      <c r="AC263" s="100">
        <f>COUNTIFS(L252:L254,"Nagaraj")+COUNTIFS(L259:L261,"Nagaraj")+COUNTIFS(L266:L268,"Nagaraj")+COUNTIFS(L273:L275,"Nagaraj")</f>
        <v>0</v>
      </c>
      <c r="AD263" s="100">
        <f>COUNTIFS(L252:L254,"Garrett")+COUNTIFS(L259:L261,"Garrett")+COUNTIFS(L266:L268,"Garrett")+COUNTIFS(L273:L275,"Garrett")</f>
        <v>0</v>
      </c>
      <c r="AE263" s="136"/>
      <c r="AF263" s="136"/>
    </row>
    <row r="264" spans="1:32" s="1" customFormat="1" x14ac:dyDescent="0.35">
      <c r="A264" s="54">
        <v>45553</v>
      </c>
      <c r="B264" s="46" t="s">
        <v>29</v>
      </c>
      <c r="C264" s="9" t="s">
        <v>23</v>
      </c>
      <c r="D264" s="27"/>
      <c r="E264" s="23"/>
      <c r="F264" s="28"/>
      <c r="G264" s="157"/>
      <c r="H264" s="30"/>
      <c r="I264" s="111"/>
      <c r="J264" s="143"/>
      <c r="K264" s="119"/>
      <c r="L264" s="38"/>
      <c r="M264" s="39"/>
      <c r="N264" s="84"/>
      <c r="O264" s="21"/>
      <c r="P264" s="29"/>
      <c r="Q264" s="136"/>
      <c r="R264" s="136"/>
      <c r="S264" s="238" t="s">
        <v>43</v>
      </c>
      <c r="T264" s="239"/>
      <c r="U264" s="101">
        <f>COUNTIFS(N248:N251,"Lister")+COUNTIFS(N255:N258,"Lister")+COUNTIFS(N262:N265,"Lister")+COUNTIFS(N269:N272,"Lister")</f>
        <v>0</v>
      </c>
      <c r="V264" s="101">
        <f>COUNTIFS(N248:N251,"Prager")+COUNTIFS(N255:N258,"Prager")+COUNTIFS(N262:N265,"Prager")+COUNTIFS(N269:N272,"Prager")</f>
        <v>0</v>
      </c>
      <c r="W264" s="101">
        <f>COUNTIFS(N248:N251,"Stanley")+COUNTIFS(N255:N258,"Stanley")+COUNTIFS(N262:N265,"Stanley")+COUNTIFS(N269:N272,"Stanley")</f>
        <v>0</v>
      </c>
      <c r="X264" s="101">
        <f>COUNTIFS(N248:N251,"Farrell")+COUNTIFS(N255:N258,"Farrell")+COUNTIFS(N262:N265,"Farrell")+COUNTIFS(N269:N272,"Farrell")</f>
        <v>0</v>
      </c>
      <c r="Y264" s="101">
        <f>COUNTIFS(N248:N251,"McSharry")+COUNTIFS(N255:N258,"McSharry")+COUNTIFS(N262:N265,"McSharry")+COUNTIFS(N269:N272,"McSharry")</f>
        <v>0</v>
      </c>
      <c r="Z264" s="104"/>
      <c r="AA264" s="101"/>
      <c r="AB264" s="101"/>
      <c r="AC264" s="101"/>
      <c r="AD264" s="101"/>
      <c r="AE264" s="136"/>
      <c r="AF264" s="136"/>
    </row>
    <row r="265" spans="1:32" s="1" customFormat="1" x14ac:dyDescent="0.35">
      <c r="A265" s="54">
        <v>45554</v>
      </c>
      <c r="B265" s="46" t="s">
        <v>44</v>
      </c>
      <c r="C265" s="9" t="s">
        <v>23</v>
      </c>
      <c r="D265" s="27"/>
      <c r="E265" s="23"/>
      <c r="F265" s="28"/>
      <c r="G265" s="157"/>
      <c r="H265" s="30"/>
      <c r="I265" s="111"/>
      <c r="J265" s="143"/>
      <c r="K265" s="119"/>
      <c r="L265" s="38"/>
      <c r="M265" s="39"/>
      <c r="N265" s="84"/>
      <c r="O265" s="21"/>
      <c r="P265" s="29"/>
      <c r="Q265" s="136"/>
      <c r="R265" s="136"/>
      <c r="S265" s="238" t="s">
        <v>45</v>
      </c>
      <c r="T265" s="239"/>
      <c r="U265" s="101">
        <f>COUNTIFS(N252:N254,"Lister")+COUNTIFS(N259:N261,"Lister")+COUNTIFS(N266:N268,"Lister")+COUNTIFS(N273:N275,"Lister")</f>
        <v>0</v>
      </c>
      <c r="V265" s="101">
        <f>COUNTIFS(N252:N254,"Prager")+COUNTIFS(N259:N261,"Prager")+COUNTIFS(N266:N268,"Prager")+COUNTIFS(N273:N275,"Prager")</f>
        <v>0</v>
      </c>
      <c r="W265" s="101">
        <f>COUNTIFS(N252:N254,"Stanley")+COUNTIFS(N259:N261,"Stanley")+COUNTIFS(N266:N268,"Stanley")+COUNTIFS(N273:N275,"Stanley")</f>
        <v>0</v>
      </c>
      <c r="X265" s="101">
        <f>COUNTIFS(N252:N254,"Farrell")+COUNTIFS(N259:N261,"Farrell")+COUNTIFS(N266:N268,"Farrell")+COUNTIFS(N273:N275,"Farrell")</f>
        <v>0</v>
      </c>
      <c r="Y265" s="101">
        <f>COUNTIFS(N252:N254,"McSharry")+COUNTIFS(N259:N261,"McSharry")+COUNTIFS(N266:N268,"McSharry")+COUNTIFS(N273:N275,"McSharry")</f>
        <v>0</v>
      </c>
      <c r="Z265" s="104"/>
      <c r="AA265" s="101"/>
      <c r="AB265" s="101"/>
      <c r="AC265" s="101"/>
      <c r="AD265" s="101"/>
      <c r="AE265" s="136"/>
      <c r="AF265" s="136"/>
    </row>
    <row r="266" spans="1:32" s="1" customFormat="1" x14ac:dyDescent="0.35">
      <c r="A266" s="54">
        <v>45555</v>
      </c>
      <c r="B266" s="46" t="s">
        <v>31</v>
      </c>
      <c r="C266" s="9" t="s">
        <v>23</v>
      </c>
      <c r="D266" s="27"/>
      <c r="E266" s="23"/>
      <c r="F266" s="28"/>
      <c r="G266" s="157"/>
      <c r="H266" s="30"/>
      <c r="I266" s="111"/>
      <c r="J266" s="143"/>
      <c r="K266" s="119"/>
      <c r="L266" s="38"/>
      <c r="M266" s="39"/>
      <c r="N266" s="84"/>
      <c r="O266" s="21"/>
      <c r="P266" s="29"/>
      <c r="Q266" s="136"/>
      <c r="R266" s="136"/>
      <c r="S266" s="240" t="s">
        <v>46</v>
      </c>
      <c r="T266" s="241"/>
      <c r="U266" s="102">
        <f>COUNTIFS(N252:N254,"Lister (day)")+COUNTIFS(N259:N261,"Lister (day)")+COUNTIFS(N266:N268,"Lister (day)")+COUNTIFS(N273:N275,"Lister (day)")</f>
        <v>0</v>
      </c>
      <c r="V266" s="102">
        <f>COUNTIFS(N252:N254,"Prager (day)")+COUNTIFS(N259:N261,"Prager (day)")+COUNTIFS(N266:N268,"Prager (day)")+COUNTIFS(N273:N275,"Prager (day)")</f>
        <v>0</v>
      </c>
      <c r="W266" s="102">
        <f>COUNTIFS(N252:N254,"Stanley (day)")+COUNTIFS(N259:N261,"Stanley (day)")+COUNTIFS(N266:N268,"Stanley (day)")+COUNTIFS(N273:N275,"Stanley (day)")</f>
        <v>0</v>
      </c>
      <c r="X266" s="102">
        <f>COUNTIFS(N252:N254,"Farrell (day)")+COUNTIFS(N259:N261,"Farrell (day)")+COUNTIFS(N266:N268,"Farrell (day)")+COUNTIFS(N273:N275,"Farrell (day)")</f>
        <v>0</v>
      </c>
      <c r="Y266" s="102">
        <f>COUNTIFS(N252:N254,"McSharry (day)")+COUNTIFS(N259:N261,"McSharry (day)")+COUNTIFS(N266:N268,"McSharry (day)")+COUNTIFS(N273:N275,"McSharry (day)")</f>
        <v>0</v>
      </c>
      <c r="Z266" s="104"/>
      <c r="AA266" s="102"/>
      <c r="AB266" s="102"/>
      <c r="AC266" s="102"/>
      <c r="AD266" s="102"/>
      <c r="AE266" s="136"/>
      <c r="AF266" s="136"/>
    </row>
    <row r="267" spans="1:32" s="1" customFormat="1" x14ac:dyDescent="0.35">
      <c r="A267" s="54">
        <v>45556</v>
      </c>
      <c r="B267" s="46" t="s">
        <v>33</v>
      </c>
      <c r="C267" s="9" t="s">
        <v>23</v>
      </c>
      <c r="D267" s="27"/>
      <c r="E267" s="23"/>
      <c r="F267" s="28"/>
      <c r="G267" s="157"/>
      <c r="H267" s="30"/>
      <c r="I267" s="111"/>
      <c r="J267" s="143"/>
      <c r="K267" s="119"/>
      <c r="L267" s="38"/>
      <c r="M267" s="39"/>
      <c r="N267" s="84"/>
      <c r="O267" s="21"/>
      <c r="P267" s="29"/>
      <c r="Q267" s="136"/>
      <c r="R267" s="136"/>
      <c r="S267" s="226" t="s">
        <v>47</v>
      </c>
      <c r="T267" s="227"/>
      <c r="U267" s="103">
        <f>SUM(U262:U263)</f>
        <v>0</v>
      </c>
      <c r="V267" s="103">
        <f>SUM(V262:V263)</f>
        <v>0</v>
      </c>
      <c r="W267" s="103">
        <f>SUM(W262:W263)</f>
        <v>0</v>
      </c>
      <c r="X267" s="103">
        <f>SUM(X262:X263)</f>
        <v>0</v>
      </c>
      <c r="Y267" s="103">
        <f>SUM(Y262:Y263)</f>
        <v>0</v>
      </c>
      <c r="Z267" s="105"/>
      <c r="AA267" s="103">
        <f>SUM(AA262:AA263)</f>
        <v>0</v>
      </c>
      <c r="AB267" s="103">
        <f>SUM(AB262:AB263)</f>
        <v>0</v>
      </c>
      <c r="AC267" s="103">
        <f>SUM(AC262:AC263)</f>
        <v>0</v>
      </c>
      <c r="AD267" s="103">
        <f>SUM(AD262:AD263)</f>
        <v>0</v>
      </c>
      <c r="AE267" s="136"/>
      <c r="AF267" s="136"/>
    </row>
    <row r="268" spans="1:32" s="1" customFormat="1" x14ac:dyDescent="0.35">
      <c r="A268" s="55">
        <v>45557</v>
      </c>
      <c r="B268" s="47" t="s">
        <v>35</v>
      </c>
      <c r="C268" s="14" t="s">
        <v>23</v>
      </c>
      <c r="D268" s="31"/>
      <c r="E268" s="155"/>
      <c r="F268" s="32"/>
      <c r="G268" s="158"/>
      <c r="H268" s="34"/>
      <c r="I268" s="113"/>
      <c r="J268" s="162"/>
      <c r="K268" s="120"/>
      <c r="L268" s="40"/>
      <c r="M268" s="41"/>
      <c r="N268" s="85"/>
      <c r="O268" s="21"/>
      <c r="P268" s="33"/>
      <c r="Q268" s="136"/>
      <c r="R268" s="136"/>
      <c r="S268" s="222" t="s">
        <v>48</v>
      </c>
      <c r="T268" s="223"/>
      <c r="U268" s="128">
        <f>SUM(U264:U266)</f>
        <v>0</v>
      </c>
      <c r="V268" s="128">
        <f>SUM(V264:V266)</f>
        <v>0</v>
      </c>
      <c r="W268" s="128">
        <f>SUM(W264:W266)</f>
        <v>0</v>
      </c>
      <c r="X268" s="128">
        <f>SUM(X264:X266)</f>
        <v>0</v>
      </c>
      <c r="Y268" s="128">
        <f>SUM(Y264:Y266)</f>
        <v>0</v>
      </c>
      <c r="Z268" s="129"/>
      <c r="AA268" s="128">
        <f>SUM(AA264:AA266)</f>
        <v>0</v>
      </c>
      <c r="AB268" s="128">
        <f>SUM(AB264:AB266)</f>
        <v>0</v>
      </c>
      <c r="AC268" s="128">
        <f>SUM(AC264:AC266)</f>
        <v>0</v>
      </c>
      <c r="AD268" s="128">
        <f>SUM(AD264:AD266)</f>
        <v>0</v>
      </c>
      <c r="AE268" s="136"/>
      <c r="AF268" s="136"/>
    </row>
    <row r="269" spans="1:32" s="1" customFormat="1" x14ac:dyDescent="0.35">
      <c r="A269" s="53">
        <v>45558</v>
      </c>
      <c r="B269" s="45" t="s">
        <v>15</v>
      </c>
      <c r="C269" s="11" t="s">
        <v>23</v>
      </c>
      <c r="D269" s="167"/>
      <c r="E269" s="167"/>
      <c r="F269" s="24"/>
      <c r="G269" s="152"/>
      <c r="H269" s="26"/>
      <c r="I269" s="159"/>
      <c r="J269" s="163"/>
      <c r="K269" s="118"/>
      <c r="L269" s="36"/>
      <c r="M269" s="37"/>
      <c r="N269" s="83"/>
      <c r="O269" s="21"/>
      <c r="P269" s="25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  <c r="AE269" s="136"/>
      <c r="AF269" s="136"/>
    </row>
    <row r="270" spans="1:32" s="1" customFormat="1" x14ac:dyDescent="0.35">
      <c r="A270" s="54">
        <v>45559</v>
      </c>
      <c r="B270" s="46" t="s">
        <v>41</v>
      </c>
      <c r="C270" s="9" t="s">
        <v>23</v>
      </c>
      <c r="D270" s="167"/>
      <c r="E270" s="157"/>
      <c r="F270" s="28"/>
      <c r="G270" s="153"/>
      <c r="H270" s="30"/>
      <c r="I270" s="160"/>
      <c r="J270" s="164"/>
      <c r="K270" s="119"/>
      <c r="L270" s="38"/>
      <c r="M270" s="39"/>
      <c r="N270" s="84"/>
      <c r="O270" s="21"/>
      <c r="P270" s="29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  <c r="AE270" s="136"/>
      <c r="AF270" s="136"/>
    </row>
    <row r="271" spans="1:32" s="1" customFormat="1" x14ac:dyDescent="0.35">
      <c r="A271" s="54">
        <v>45560</v>
      </c>
      <c r="B271" s="46" t="s">
        <v>29</v>
      </c>
      <c r="C271" s="9" t="s">
        <v>23</v>
      </c>
      <c r="D271" s="168"/>
      <c r="E271" s="157"/>
      <c r="F271" s="28"/>
      <c r="G271" s="153"/>
      <c r="H271" s="30"/>
      <c r="I271" s="160"/>
      <c r="J271" s="164"/>
      <c r="K271" s="119"/>
      <c r="L271" s="38"/>
      <c r="M271" s="39"/>
      <c r="N271" s="84"/>
      <c r="O271" s="21"/>
      <c r="P271" s="29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  <c r="AE271" s="136"/>
      <c r="AF271" s="136"/>
    </row>
    <row r="272" spans="1:32" s="1" customFormat="1" x14ac:dyDescent="0.35">
      <c r="A272" s="54">
        <v>45561</v>
      </c>
      <c r="B272" s="46" t="s">
        <v>44</v>
      </c>
      <c r="C272" s="9" t="s">
        <v>23</v>
      </c>
      <c r="D272" s="168"/>
      <c r="E272" s="157"/>
      <c r="F272" s="28"/>
      <c r="G272" s="153"/>
      <c r="H272" s="30"/>
      <c r="I272" s="160"/>
      <c r="J272" s="164"/>
      <c r="K272" s="119"/>
      <c r="L272" s="38"/>
      <c r="M272" s="39"/>
      <c r="N272" s="84"/>
      <c r="O272" s="21"/>
      <c r="P272" s="29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  <c r="AE272" s="136"/>
      <c r="AF272" s="136"/>
    </row>
    <row r="273" spans="1:32" s="1" customFormat="1" x14ac:dyDescent="0.35">
      <c r="A273" s="54">
        <v>45562</v>
      </c>
      <c r="B273" s="46" t="s">
        <v>31</v>
      </c>
      <c r="C273" s="9" t="s">
        <v>23</v>
      </c>
      <c r="D273" s="168"/>
      <c r="E273" s="157"/>
      <c r="F273" s="28"/>
      <c r="G273" s="153"/>
      <c r="H273" s="30"/>
      <c r="I273" s="160"/>
      <c r="J273" s="164"/>
      <c r="K273" s="119"/>
      <c r="L273" s="38"/>
      <c r="M273" s="39"/>
      <c r="N273" s="84"/>
      <c r="O273" s="21"/>
      <c r="P273" s="29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  <c r="AE273" s="136"/>
      <c r="AF273" s="136"/>
    </row>
    <row r="274" spans="1:32" s="1" customFormat="1" x14ac:dyDescent="0.35">
      <c r="A274" s="54">
        <v>45563</v>
      </c>
      <c r="B274" s="46" t="s">
        <v>33</v>
      </c>
      <c r="C274" s="9" t="s">
        <v>23</v>
      </c>
      <c r="D274" s="168"/>
      <c r="E274" s="157"/>
      <c r="F274" s="28"/>
      <c r="G274" s="153"/>
      <c r="H274" s="30"/>
      <c r="I274" s="160"/>
      <c r="J274" s="164"/>
      <c r="K274" s="119"/>
      <c r="L274" s="38"/>
      <c r="M274" s="39"/>
      <c r="N274" s="84"/>
      <c r="O274" s="21"/>
      <c r="P274" s="29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  <c r="AE274" s="136"/>
      <c r="AF274" s="136"/>
    </row>
    <row r="275" spans="1:32" s="1" customFormat="1" x14ac:dyDescent="0.35">
      <c r="A275" s="55">
        <v>45564</v>
      </c>
      <c r="B275" s="47" t="s">
        <v>35</v>
      </c>
      <c r="C275" s="14" t="s">
        <v>23</v>
      </c>
      <c r="D275" s="169"/>
      <c r="E275" s="171"/>
      <c r="F275" s="32"/>
      <c r="G275" s="154"/>
      <c r="H275" s="34"/>
      <c r="I275" s="161"/>
      <c r="J275" s="165"/>
      <c r="K275" s="120"/>
      <c r="L275" s="40"/>
      <c r="M275" s="41"/>
      <c r="N275" s="85"/>
      <c r="O275" s="21"/>
      <c r="P275" s="33"/>
      <c r="Q275" s="136"/>
      <c r="R275" s="136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6"/>
      <c r="AF275" s="136"/>
    </row>
    <row r="276" spans="1:32" s="1" customFormat="1" x14ac:dyDescent="0.35">
      <c r="A276" s="175">
        <v>45565</v>
      </c>
      <c r="B276" s="48" t="s">
        <v>15</v>
      </c>
      <c r="C276" s="20"/>
      <c r="D276" s="167"/>
      <c r="E276" s="156"/>
      <c r="F276" s="24"/>
      <c r="G276" s="152"/>
      <c r="H276" s="26"/>
      <c r="I276" s="159"/>
      <c r="J276" s="163"/>
      <c r="K276" s="122"/>
      <c r="L276" s="36"/>
      <c r="M276" s="37"/>
      <c r="N276" s="83"/>
      <c r="O276" s="21"/>
      <c r="P276" s="25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</row>
    <row r="277" spans="1:32" s="1" customFormat="1" x14ac:dyDescent="0.35">
      <c r="A277" s="54">
        <v>45566</v>
      </c>
      <c r="B277" s="49" t="s">
        <v>41</v>
      </c>
      <c r="C277" s="6"/>
      <c r="D277" s="168"/>
      <c r="E277" s="167"/>
      <c r="F277" s="28"/>
      <c r="G277" s="153"/>
      <c r="H277" s="30"/>
      <c r="I277" s="160"/>
      <c r="J277" s="164"/>
      <c r="K277" s="123"/>
      <c r="L277" s="38"/>
      <c r="M277" s="39"/>
      <c r="N277" s="84"/>
      <c r="O277" s="21"/>
      <c r="P277" s="2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</row>
    <row r="278" spans="1:32" s="1" customFormat="1" x14ac:dyDescent="0.35">
      <c r="A278" s="54">
        <v>45567</v>
      </c>
      <c r="B278" s="49" t="s">
        <v>29</v>
      </c>
      <c r="C278" s="6"/>
      <c r="D278" s="167"/>
      <c r="E278" s="168"/>
      <c r="F278" s="28"/>
      <c r="G278" s="153"/>
      <c r="H278" s="30"/>
      <c r="I278" s="160"/>
      <c r="J278" s="164"/>
      <c r="K278" s="123"/>
      <c r="L278" s="38"/>
      <c r="M278" s="39"/>
      <c r="N278" s="84"/>
      <c r="O278" s="21"/>
      <c r="P278" s="2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</row>
    <row r="279" spans="1:32" s="1" customFormat="1" x14ac:dyDescent="0.35">
      <c r="A279" s="54">
        <v>45568</v>
      </c>
      <c r="B279" s="50" t="s">
        <v>44</v>
      </c>
      <c r="C279" s="6"/>
      <c r="D279" s="167"/>
      <c r="E279" s="168"/>
      <c r="F279" s="28"/>
      <c r="G279" s="153"/>
      <c r="H279" s="30"/>
      <c r="I279" s="160"/>
      <c r="J279" s="164"/>
      <c r="K279" s="123"/>
      <c r="L279" s="38"/>
      <c r="M279" s="39"/>
      <c r="N279" s="84"/>
      <c r="O279" s="21"/>
      <c r="P279" s="2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</row>
    <row r="280" spans="1:32" s="1" customFormat="1" x14ac:dyDescent="0.35">
      <c r="A280" s="54">
        <v>45569</v>
      </c>
      <c r="B280" s="49" t="s">
        <v>31</v>
      </c>
      <c r="C280" s="6"/>
      <c r="D280" s="168"/>
      <c r="E280" s="168"/>
      <c r="F280" s="28"/>
      <c r="G280" s="153"/>
      <c r="H280" s="30"/>
      <c r="I280" s="160"/>
      <c r="J280" s="164"/>
      <c r="K280" s="123"/>
      <c r="L280" s="38"/>
      <c r="M280" s="39"/>
      <c r="N280" s="84"/>
      <c r="O280" s="21"/>
      <c r="P280" s="2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</row>
    <row r="281" spans="1:32" s="1" customFormat="1" x14ac:dyDescent="0.35">
      <c r="A281" s="54">
        <v>45570</v>
      </c>
      <c r="B281" s="49" t="s">
        <v>33</v>
      </c>
      <c r="C281" s="6"/>
      <c r="D281" s="168"/>
      <c r="E281" s="168"/>
      <c r="F281" s="28"/>
      <c r="G281" s="153"/>
      <c r="H281" s="30"/>
      <c r="I281" s="160"/>
      <c r="J281" s="164"/>
      <c r="K281" s="123"/>
      <c r="L281" s="38"/>
      <c r="M281" s="39"/>
      <c r="N281" s="84"/>
      <c r="O281" s="21"/>
      <c r="P281" s="2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</row>
    <row r="282" spans="1:32" s="1" customFormat="1" x14ac:dyDescent="0.35">
      <c r="A282" s="55">
        <v>45571</v>
      </c>
      <c r="B282" s="51" t="s">
        <v>35</v>
      </c>
      <c r="C282" s="7"/>
      <c r="D282" s="169"/>
      <c r="E282" s="170"/>
      <c r="F282" s="32"/>
      <c r="G282" s="154"/>
      <c r="H282" s="34"/>
      <c r="I282" s="161"/>
      <c r="J282" s="165"/>
      <c r="K282" s="124"/>
      <c r="L282" s="40"/>
      <c r="M282" s="41"/>
      <c r="N282" s="85"/>
      <c r="O282" s="21"/>
      <c r="P282" s="33"/>
      <c r="Q282" s="139"/>
      <c r="R282" s="139"/>
      <c r="S282" s="140"/>
      <c r="T282" s="140"/>
      <c r="U282" s="140"/>
      <c r="V282" s="140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</row>
    <row r="283" spans="1:32" s="1" customFormat="1" x14ac:dyDescent="0.35">
      <c r="A283" s="53">
        <v>45572</v>
      </c>
      <c r="B283" s="48" t="s">
        <v>15</v>
      </c>
      <c r="C283" s="13" t="s">
        <v>16</v>
      </c>
      <c r="D283" s="167"/>
      <c r="E283" s="167"/>
      <c r="F283" s="24"/>
      <c r="G283" s="152"/>
      <c r="H283" s="26"/>
      <c r="I283" s="112"/>
      <c r="J283" s="143"/>
      <c r="K283" s="122"/>
      <c r="L283" s="36"/>
      <c r="M283" s="37"/>
      <c r="N283" s="83"/>
      <c r="O283" s="21"/>
      <c r="P283" s="25"/>
      <c r="Q283" s="139"/>
      <c r="R283" s="139"/>
      <c r="S283" s="242" t="s">
        <v>98</v>
      </c>
      <c r="T283" s="243"/>
      <c r="U283" s="243"/>
      <c r="V283" s="244"/>
      <c r="W283" s="140"/>
      <c r="X283" s="140"/>
      <c r="Y283" s="140"/>
      <c r="Z283" s="139"/>
      <c r="AA283" s="139"/>
      <c r="AB283" s="139"/>
      <c r="AC283" s="139"/>
      <c r="AD283" s="139"/>
      <c r="AE283" s="139"/>
      <c r="AF283" s="139"/>
    </row>
    <row r="284" spans="1:32" s="1" customFormat="1" x14ac:dyDescent="0.35">
      <c r="A284" s="54">
        <v>45573</v>
      </c>
      <c r="B284" s="49" t="s">
        <v>41</v>
      </c>
      <c r="C284" s="6"/>
      <c r="D284" s="167"/>
      <c r="E284" s="168"/>
      <c r="F284" s="28"/>
      <c r="G284" s="153"/>
      <c r="H284" s="30"/>
      <c r="I284" s="111"/>
      <c r="J284" s="143"/>
      <c r="K284" s="123"/>
      <c r="L284" s="38"/>
      <c r="M284" s="39"/>
      <c r="N284" s="84"/>
      <c r="O284" s="21"/>
      <c r="P284" s="29"/>
      <c r="Q284" s="139"/>
      <c r="R284" s="139"/>
      <c r="S284" s="245" t="s">
        <v>27</v>
      </c>
      <c r="T284" s="246"/>
      <c r="U284" s="78" t="s">
        <v>5</v>
      </c>
      <c r="V284" s="78" t="s">
        <v>6</v>
      </c>
      <c r="W284" s="133" t="s">
        <v>7</v>
      </c>
      <c r="X284" s="135" t="s">
        <v>8</v>
      </c>
      <c r="Y284" s="133" t="s">
        <v>9</v>
      </c>
      <c r="Z284" s="139"/>
      <c r="AA284" s="139"/>
      <c r="AB284" s="139"/>
      <c r="AC284" s="139"/>
      <c r="AD284" s="139"/>
      <c r="AE284" s="139"/>
      <c r="AF284" s="139"/>
    </row>
    <row r="285" spans="1:32" s="1" customFormat="1" x14ac:dyDescent="0.35">
      <c r="A285" s="54">
        <v>45574</v>
      </c>
      <c r="B285" s="49" t="s">
        <v>29</v>
      </c>
      <c r="C285" s="6"/>
      <c r="D285" s="168"/>
      <c r="E285" s="168"/>
      <c r="F285" s="28"/>
      <c r="G285" s="153"/>
      <c r="H285" s="30"/>
      <c r="I285" s="111"/>
      <c r="J285" s="143"/>
      <c r="K285" s="123"/>
      <c r="L285" s="38"/>
      <c r="M285" s="39"/>
      <c r="N285" s="84"/>
      <c r="O285" s="21"/>
      <c r="P285" s="29"/>
      <c r="Q285" s="139"/>
      <c r="R285" s="139"/>
      <c r="S285" s="247" t="s">
        <v>12</v>
      </c>
      <c r="T285" s="248"/>
      <c r="U285" s="81">
        <f>COUNTIF(F276:F303,"Support")</f>
        <v>0</v>
      </c>
      <c r="V285" s="81">
        <f>COUNTIF(G276:G303,"Support")</f>
        <v>0</v>
      </c>
      <c r="W285" s="81">
        <f>COUNTIF(H276:H303,"Support")</f>
        <v>0</v>
      </c>
      <c r="X285" s="81">
        <f>COUNTIF(I276:I303,"Support")</f>
        <v>0</v>
      </c>
      <c r="Y285" s="81">
        <f>COUNTIF(J276:J303,"Support")</f>
        <v>0</v>
      </c>
      <c r="Z285" s="139"/>
      <c r="AA285" s="139"/>
      <c r="AB285" s="139"/>
      <c r="AC285" s="139"/>
      <c r="AD285" s="139"/>
      <c r="AE285" s="139"/>
      <c r="AF285" s="139"/>
    </row>
    <row r="286" spans="1:32" s="1" customFormat="1" x14ac:dyDescent="0.35">
      <c r="A286" s="54">
        <v>45575</v>
      </c>
      <c r="B286" s="49" t="s">
        <v>44</v>
      </c>
      <c r="C286" s="6"/>
      <c r="D286" s="168"/>
      <c r="E286" s="168"/>
      <c r="F286" s="28"/>
      <c r="G286" s="153"/>
      <c r="H286" s="30"/>
      <c r="I286" s="111"/>
      <c r="J286" s="143"/>
      <c r="K286" s="123"/>
      <c r="L286" s="38"/>
      <c r="M286" s="39"/>
      <c r="N286" s="84"/>
      <c r="O286" s="21"/>
      <c r="P286" s="29"/>
      <c r="Q286" s="139"/>
      <c r="R286" s="139"/>
      <c r="S286" s="234" t="s">
        <v>25</v>
      </c>
      <c r="T286" s="235"/>
      <c r="U286" s="82">
        <f>COUNTIF(F276:F303,"CST")</f>
        <v>0</v>
      </c>
      <c r="V286" s="82">
        <f>COUNTIF(G276:G303,"CST")</f>
        <v>0</v>
      </c>
      <c r="W286" s="82">
        <f>COUNTIF(H276:H303,"CST")</f>
        <v>0</v>
      </c>
      <c r="X286" s="82">
        <f>COUNTIF(I276:J303,"CST")</f>
        <v>0</v>
      </c>
      <c r="Y286" s="82">
        <f>COUNTIF(J276:K303,"CST")</f>
        <v>0</v>
      </c>
      <c r="Z286" s="139"/>
      <c r="AA286" s="139"/>
      <c r="AB286" s="139"/>
      <c r="AC286" s="139"/>
      <c r="AD286" s="139"/>
      <c r="AE286" s="139"/>
      <c r="AF286" s="139"/>
    </row>
    <row r="287" spans="1:32" s="1" customFormat="1" x14ac:dyDescent="0.35">
      <c r="A287" s="54">
        <v>45576</v>
      </c>
      <c r="B287" s="49" t="s">
        <v>31</v>
      </c>
      <c r="C287" s="6"/>
      <c r="D287" s="168"/>
      <c r="E287" s="168"/>
      <c r="F287" s="28"/>
      <c r="G287" s="153"/>
      <c r="H287" s="30"/>
      <c r="I287" s="111"/>
      <c r="J287" s="143"/>
      <c r="K287" s="123"/>
      <c r="L287" s="38"/>
      <c r="M287" s="39"/>
      <c r="N287" s="84"/>
      <c r="O287" s="21"/>
      <c r="P287" s="29"/>
      <c r="Q287" s="139"/>
      <c r="R287" s="139"/>
      <c r="S287" s="234" t="s">
        <v>19</v>
      </c>
      <c r="T287" s="235"/>
      <c r="U287" s="82">
        <f>COUNTIF(F276:F303,"PH")</f>
        <v>0</v>
      </c>
      <c r="V287" s="82">
        <f>COUNTIF(G276:G303,"PH")</f>
        <v>0</v>
      </c>
      <c r="W287" s="82">
        <f>COUNTIF(H276:H303,"PH")</f>
        <v>0</v>
      </c>
      <c r="X287" s="82">
        <f>COUNTIF(I276:I303,"PH")</f>
        <v>0</v>
      </c>
      <c r="Y287" s="82">
        <f>COUNTIF(J276:J303,"PH")</f>
        <v>0</v>
      </c>
      <c r="Z287" s="139"/>
      <c r="AA287" s="139"/>
      <c r="AB287" s="139"/>
      <c r="AC287" s="139"/>
      <c r="AD287" s="139"/>
      <c r="AE287" s="139"/>
      <c r="AF287" s="139"/>
    </row>
    <row r="288" spans="1:32" s="1" customFormat="1" x14ac:dyDescent="0.35">
      <c r="A288" s="54">
        <v>45577</v>
      </c>
      <c r="B288" s="49" t="s">
        <v>33</v>
      </c>
      <c r="C288" s="6"/>
      <c r="D288" s="168"/>
      <c r="E288" s="168"/>
      <c r="F288" s="28"/>
      <c r="G288" s="153"/>
      <c r="H288" s="30"/>
      <c r="I288" s="111"/>
      <c r="J288" s="143"/>
      <c r="K288" s="123"/>
      <c r="L288" s="38"/>
      <c r="M288" s="39"/>
      <c r="N288" s="84"/>
      <c r="O288" s="21"/>
      <c r="P288" s="29"/>
      <c r="Q288" s="139"/>
      <c r="R288" s="139"/>
      <c r="S288" s="234" t="s">
        <v>3</v>
      </c>
      <c r="T288" s="235"/>
      <c r="U288" s="82">
        <f>COUNTIF(F276:F303,"QCH")</f>
        <v>0</v>
      </c>
      <c r="V288" s="82">
        <f>COUNTIF(G276:G303,"QCH")</f>
        <v>0</v>
      </c>
      <c r="W288" s="82">
        <f>COUNTIF(H276:H303,"QCH")</f>
        <v>0</v>
      </c>
      <c r="X288" s="82">
        <f>COUNTIF(I276:I303,"QCH")</f>
        <v>0</v>
      </c>
      <c r="Y288" s="82">
        <f>COUNTIF(J276:J303,"QCH")</f>
        <v>0</v>
      </c>
      <c r="Z288" s="140"/>
      <c r="AA288" s="140"/>
      <c r="AB288" s="140"/>
      <c r="AC288" s="140"/>
      <c r="AD288" s="140"/>
      <c r="AE288" s="139"/>
      <c r="AF288" s="139"/>
    </row>
    <row r="289" spans="1:32" s="1" customFormat="1" x14ac:dyDescent="0.35">
      <c r="A289" s="55">
        <v>45578</v>
      </c>
      <c r="B289" s="51" t="s">
        <v>35</v>
      </c>
      <c r="C289" s="7"/>
      <c r="D289" s="169"/>
      <c r="E289" s="169"/>
      <c r="F289" s="32"/>
      <c r="G289" s="154"/>
      <c r="H289" s="34"/>
      <c r="I289" s="113"/>
      <c r="J289" s="162"/>
      <c r="K289" s="124"/>
      <c r="L289" s="40"/>
      <c r="M289" s="41"/>
      <c r="N289" s="85"/>
      <c r="O289" s="21"/>
      <c r="P289" s="33"/>
      <c r="Q289" s="139"/>
      <c r="R289" s="139"/>
      <c r="S289" s="234" t="s">
        <v>17</v>
      </c>
      <c r="T289" s="235"/>
      <c r="U289" s="82">
        <f>COUNTIF(F276:F303,"PH 1st")</f>
        <v>0</v>
      </c>
      <c r="V289" s="82">
        <f>COUNTIF(G276:G303,"PH 1st")</f>
        <v>0</v>
      </c>
      <c r="W289" s="82">
        <f>COUNTIF(H276:H303,"PH 1st")</f>
        <v>0</v>
      </c>
      <c r="X289" s="82">
        <f>COUNTIF(I276:I303,"PH 1st")</f>
        <v>0</v>
      </c>
      <c r="Y289" s="82">
        <f>COUNTIF(J276:J303,"PH 1st")</f>
        <v>0</v>
      </c>
      <c r="Z289" s="132"/>
      <c r="AA289" s="133" t="s">
        <v>36</v>
      </c>
      <c r="AB289" s="133" t="s">
        <v>20</v>
      </c>
      <c r="AC289" s="133" t="s">
        <v>37</v>
      </c>
      <c r="AD289" s="133" t="s">
        <v>38</v>
      </c>
      <c r="AE289" s="139"/>
      <c r="AF289" s="139"/>
    </row>
    <row r="290" spans="1:32" s="1" customFormat="1" x14ac:dyDescent="0.35">
      <c r="A290" s="175">
        <v>45579</v>
      </c>
      <c r="B290" s="45" t="s">
        <v>15</v>
      </c>
      <c r="C290" s="8"/>
      <c r="D290" s="23"/>
      <c r="E290" s="23"/>
      <c r="F290" s="24"/>
      <c r="G290" s="156"/>
      <c r="H290" s="26"/>
      <c r="I290" s="112"/>
      <c r="J290" s="143"/>
      <c r="K290" s="118"/>
      <c r="L290" s="36"/>
      <c r="M290" s="37"/>
      <c r="N290" s="83"/>
      <c r="O290" s="21"/>
      <c r="P290" s="25"/>
      <c r="Q290" s="139"/>
      <c r="R290" s="139"/>
      <c r="S290" s="236" t="s">
        <v>40</v>
      </c>
      <c r="T290" s="237"/>
      <c r="U290" s="100">
        <f>COUNTIFS(L276:L279,"Lister")+COUNTIFS(L283:L286,"Lister")+COUNTIFS(L290:L293,"Lister")+COUNTIFS(L297:L300,"Lister")</f>
        <v>0</v>
      </c>
      <c r="V290" s="100">
        <f>+COUNTIFS(L276:L279,"Prager")+COUNTIFS(L283:L286,"Prager")+COUNTIFS(L290:L293,"Prager")+COUNTIFS(L297:L300,"Prager")</f>
        <v>0</v>
      </c>
      <c r="W290" s="100">
        <f>COUNTIFS(L276:L279,"Stanley")+COUNTIFS(L283:L286,"Stanley")+COUNTIFS(L290:L293,"Stanley")+COUNTIFS(L297:L300,"Stanley")</f>
        <v>0</v>
      </c>
      <c r="X290" s="100">
        <f>COUNTIFS(L276:L279,"Farrell")+COUNTIFS(L283:L286,"Farrell")+COUNTIFS(L290:L293,"Farrell")+COUNTIFS(L297:L300,"Farrell")</f>
        <v>0</v>
      </c>
      <c r="Y290" s="100">
        <f>COUNTIFS(L276:L279,"McSharry")+COUNTIFS(L283:L286,"McSHarry")+COUNTIFS(L290:L293,"McSharry")+COUNTIFS(L297:L300,"McSharry")</f>
        <v>0</v>
      </c>
      <c r="Z290" s="104"/>
      <c r="AA290" s="106">
        <f>COUNTIFS(L276:L279,"O'Donoghue")+COUNTIFS(L283:L286,"O'Donoghue")+COUNTIFS(L290:L293,"O'Donoghue")+COUNTIFS(L297:L300,"O'Donoghue")</f>
        <v>0</v>
      </c>
      <c r="AB290" s="106">
        <f>COUNTIFS(L276:L279,"Marment")+COUNTIFS(L283:L286,"Marment")+COUNTIFS(L290:L293,"Marment")+COUNTIFS(L297:L300,"Marment")</f>
        <v>0</v>
      </c>
      <c r="AC290" s="106">
        <f>COUNTIFS(L276:L279,"Nagaraj")+COUNTIFS(L283:L286,"Nagaraj")+COUNTIFS(L290:L293,"Nagaraj")+COUNTIFS(L297:L300,"Nagaraj")</f>
        <v>0</v>
      </c>
      <c r="AD290" s="106">
        <f>COUNTIFS(L276:L279,"Garrett")+COUNTIFS(L283:L286,"Garrett")+COUNTIFS(L290:L293,"Garrett")+COUNTIFS(L297:L300,"Garrett")</f>
        <v>0</v>
      </c>
      <c r="AE290" s="139"/>
      <c r="AF290" s="139"/>
    </row>
    <row r="291" spans="1:32" s="1" customFormat="1" x14ac:dyDescent="0.35">
      <c r="A291" s="54">
        <v>45580</v>
      </c>
      <c r="B291" s="46" t="s">
        <v>41</v>
      </c>
      <c r="C291" s="6"/>
      <c r="D291" s="27"/>
      <c r="E291" s="23"/>
      <c r="F291" s="28"/>
      <c r="G291" s="157"/>
      <c r="H291" s="30"/>
      <c r="I291" s="111"/>
      <c r="J291" s="143"/>
      <c r="K291" s="119"/>
      <c r="L291" s="38"/>
      <c r="M291" s="39"/>
      <c r="N291" s="84"/>
      <c r="O291" s="21"/>
      <c r="P291" s="29"/>
      <c r="Q291" s="139"/>
      <c r="R291" s="139"/>
      <c r="S291" s="236" t="s">
        <v>42</v>
      </c>
      <c r="T291" s="237"/>
      <c r="U291" s="100">
        <f>COUNTIFS(L280:L282,"Lister")+COUNTIFS(L287:L289,"Lister")+COUNTIFS(L294:L296,"Lister")+COUNTIFS(L301:L303,"Lister")</f>
        <v>0</v>
      </c>
      <c r="V291" s="100">
        <f>+COUNTIFS(L287:L289,"Prager")+COUNTIFS(L280:L282,"Prager")+COUNTIFS(L294:L296,"Prager")+COUNTIFS(L301:L303,"Prager")</f>
        <v>0</v>
      </c>
      <c r="W291" s="100">
        <f>COUNTIFS(L280:L282,"Stanley")+COUNTIFS(L287:L289,"Stanley")+COUNTIFS(L294:L296,"Stanley")+COUNTIFS(L301:L303,"Stanley")</f>
        <v>0</v>
      </c>
      <c r="X291" s="100">
        <f>COUNTIFS(L280:L282,"Farrell")+COUNTIFS(L287:L289,"Farrell")+COUNTIFS(L294:L296,"Farrell")+COUNTIFS(L301:L303,"Farrell")</f>
        <v>0</v>
      </c>
      <c r="Y291" s="100">
        <f>COUNTIFS(L280:L282,"McSharry")+COUNTIFS(L287:L289,"McSharry")+COUNTIFS(L294:L296,"McSharry")+COUNTIFS(L301:L303,"McSharry")</f>
        <v>0</v>
      </c>
      <c r="Z291" s="104"/>
      <c r="AA291" s="100">
        <f>COUNTIFS(L280:L282,"O'Donoghue")+COUNTIFS(L287:L289,"O'Donoghue")+COUNTIFS(L294:L296,"O'Donoghue")+COUNTIFS(L301:L303,"O'Donoghue")</f>
        <v>0</v>
      </c>
      <c r="AB291" s="100">
        <f>COUNTIFS(L280:L282,"Marment")+COUNTIFS(L287:L289,"Marment")+COUNTIFS(L294:L296,"Marment")+COUNTIFS(L301:L303,"Marment")</f>
        <v>0</v>
      </c>
      <c r="AC291" s="100">
        <f>COUNTIFS(L280:L282,"Nagaraj")+COUNTIFS(L287:L289,"Nagaraj")+COUNTIFS(L294:L296,"Nagaraj")+COUNTIFS(L301:L303,"Nagaraj")</f>
        <v>0</v>
      </c>
      <c r="AD291" s="100">
        <f>COUNTIFS(L280:L282,"Garrett")+COUNTIFS(L287:L289,"Garrett")+COUNTIFS(L294:L296,"Garrett")+COUNTIFS(L301:L303,"Garrett")</f>
        <v>0</v>
      </c>
      <c r="AE291" s="139"/>
      <c r="AF291" s="139"/>
    </row>
    <row r="292" spans="1:32" s="1" customFormat="1" x14ac:dyDescent="0.35">
      <c r="A292" s="54">
        <v>45581</v>
      </c>
      <c r="B292" s="46" t="s">
        <v>29</v>
      </c>
      <c r="C292" s="6"/>
      <c r="D292" s="27"/>
      <c r="E292" s="23"/>
      <c r="F292" s="28"/>
      <c r="G292" s="157"/>
      <c r="H292" s="30"/>
      <c r="I292" s="111"/>
      <c r="J292" s="143"/>
      <c r="K292" s="119"/>
      <c r="L292" s="38"/>
      <c r="M292" s="39"/>
      <c r="N292" s="84"/>
      <c r="O292" s="21"/>
      <c r="P292" s="29"/>
      <c r="Q292" s="139"/>
      <c r="R292" s="139"/>
      <c r="S292" s="238" t="s">
        <v>43</v>
      </c>
      <c r="T292" s="239"/>
      <c r="U292" s="101">
        <f>COUNTIFS(N276:N279,"Lister")+COUNTIFS(N283:N286,"Lister")+COUNTIFS(N290:N293,"Lister")+COUNTIFS(N297:N300,"Lister")</f>
        <v>0</v>
      </c>
      <c r="V292" s="101">
        <f>COUNTIFS(N276:N279,"Prager")+COUNTIFS(N283:N286,"Prager")+COUNTIFS(N290:N293,"Prager")+COUNTIFS(N297:N300,"Prager")</f>
        <v>0</v>
      </c>
      <c r="W292" s="101">
        <f>COUNTIFS(N276:N279,"Stanley")+COUNTIFS(N283:N286,"Stanley")+COUNTIFS(N290:N293,"Stanley")+COUNTIFS(N297:N300,"Stanley")</f>
        <v>0</v>
      </c>
      <c r="X292" s="101">
        <f>COUNTIFS(N276:N279,"Farrell")+COUNTIFS(N283:N286,"Farrell")+COUNTIFS(N290:N293,"Farrell")+COUNTIFS(N297:N300,"Farrell")</f>
        <v>0</v>
      </c>
      <c r="Y292" s="101">
        <f>COUNTIFS(N276:N279,"McSharry")+COUNTIFS(N283:N286,"McSharry")+COUNTIFS(N290:N293,"McSharry")+COUNTIFS(N297:N300,"McSharry")</f>
        <v>0</v>
      </c>
      <c r="Z292" s="104"/>
      <c r="AA292" s="101"/>
      <c r="AB292" s="101"/>
      <c r="AC292" s="101"/>
      <c r="AD292" s="101"/>
      <c r="AE292" s="139"/>
      <c r="AF292" s="139"/>
    </row>
    <row r="293" spans="1:32" s="1" customFormat="1" x14ac:dyDescent="0.35">
      <c r="A293" s="54">
        <v>45582</v>
      </c>
      <c r="B293" s="46" t="s">
        <v>44</v>
      </c>
      <c r="C293" s="6"/>
      <c r="D293" s="27"/>
      <c r="E293" s="23"/>
      <c r="F293" s="28"/>
      <c r="G293" s="157"/>
      <c r="H293" s="30"/>
      <c r="I293" s="111"/>
      <c r="J293" s="143"/>
      <c r="K293" s="119"/>
      <c r="L293" s="38"/>
      <c r="M293" s="39"/>
      <c r="N293" s="84"/>
      <c r="O293" s="21"/>
      <c r="P293" s="29"/>
      <c r="Q293" s="139"/>
      <c r="R293" s="139"/>
      <c r="S293" s="238" t="s">
        <v>45</v>
      </c>
      <c r="T293" s="239"/>
      <c r="U293" s="101">
        <f>COUNTIFS(N280:N282,"Lister")+COUNTIFS(N287:N289,"Lister")+COUNTIFS(N294:N296,"Lister")+COUNTIFS(N301:N303,"Lister")</f>
        <v>0</v>
      </c>
      <c r="V293" s="101">
        <f>COUNTIFS(N280:N282,"Prager")+COUNTIFS(N287:N289,"Prager")+COUNTIFS(N294:N296,"Prager")+COUNTIFS(N301:N303,"Prager")</f>
        <v>0</v>
      </c>
      <c r="W293" s="101">
        <f>COUNTIFS(N280:N282,"Stanley")+COUNTIFS(N287:N289,"Stanley")+COUNTIFS(N294:N296,"Stanley")+COUNTIFS(N301:N303,"Stanley")</f>
        <v>0</v>
      </c>
      <c r="X293" s="101">
        <f>COUNTIFS(N280:N282,"Farrell")+COUNTIFS(N287:N289,"Farrell")+COUNTIFS(N294:N296,"Farrell")+COUNTIFS(N301:N303,"Farrell")</f>
        <v>0</v>
      </c>
      <c r="Y293" s="101">
        <f>COUNTIFS(N280:N282,"McSharry")+COUNTIFS(N287:N289,"McSharry")+COUNTIFS(N294:N296,"McSharry")+COUNTIFS(N301:N303,"McSharry")</f>
        <v>0</v>
      </c>
      <c r="Z293" s="104"/>
      <c r="AA293" s="101"/>
      <c r="AB293" s="101"/>
      <c r="AC293" s="101"/>
      <c r="AD293" s="101"/>
      <c r="AE293" s="139"/>
      <c r="AF293" s="139"/>
    </row>
    <row r="294" spans="1:32" s="1" customFormat="1" x14ac:dyDescent="0.35">
      <c r="A294" s="54">
        <v>45583</v>
      </c>
      <c r="B294" s="46" t="s">
        <v>31</v>
      </c>
      <c r="C294" s="6"/>
      <c r="D294" s="27"/>
      <c r="E294" s="23"/>
      <c r="F294" s="28"/>
      <c r="G294" s="157"/>
      <c r="H294" s="30"/>
      <c r="I294" s="111"/>
      <c r="J294" s="143"/>
      <c r="K294" s="119"/>
      <c r="L294" s="38"/>
      <c r="M294" s="39"/>
      <c r="N294" s="84"/>
      <c r="O294" s="21"/>
      <c r="P294" s="29"/>
      <c r="Q294" s="139"/>
      <c r="R294" s="139"/>
      <c r="S294" s="240" t="s">
        <v>46</v>
      </c>
      <c r="T294" s="241"/>
      <c r="U294" s="102">
        <f>COUNTIFS(N280:N282,"Lister (day)")+COUNTIFS(N287:N289,"Lister (day)")+COUNTIFS(N294:N296,"Lister (day)")+COUNTIFS(N301:N303,"Lister (day)")</f>
        <v>0</v>
      </c>
      <c r="V294" s="102">
        <f>COUNTIFS(N280:N282,"Prager (day)")+COUNTIFS(N287:N289,"Prager (day)")+COUNTIFS(N294:N296,"Prager (day)")+COUNTIFS(N301:N303,"Prager (day)")</f>
        <v>0</v>
      </c>
      <c r="W294" s="102">
        <f>COUNTIFS(N280:N282,"Stanley (day)")+COUNTIFS(N287:N289,"Stanley (day)")+COUNTIFS(N294:N296,"Stanley (day)")+COUNTIFS(N301:N303,"Stanley (day)")</f>
        <v>0</v>
      </c>
      <c r="X294" s="102">
        <f>COUNTIFS(N280:N282,"Farrell (day)")+COUNTIFS(N287:N289,"Farrell (day)")+COUNTIFS(N294:N296,"Farrell (day)")+COUNTIFS(N301:N303,"Farrell (day)")</f>
        <v>0</v>
      </c>
      <c r="Y294" s="102">
        <f>COUNTIFS(N280:N282,"McSharry (day)")+COUNTIFS(N287:N289,"McSharry (day)")+COUNTIFS(N294:N296,"McSharry (day)")+COUNTIFS(N301:N303,"McSharry (day)")</f>
        <v>0</v>
      </c>
      <c r="Z294" s="104"/>
      <c r="AA294" s="102"/>
      <c r="AB294" s="102"/>
      <c r="AC294" s="102"/>
      <c r="AD294" s="102"/>
      <c r="AE294" s="139"/>
      <c r="AF294" s="139"/>
    </row>
    <row r="295" spans="1:32" s="1" customFormat="1" x14ac:dyDescent="0.35">
      <c r="A295" s="54">
        <v>45584</v>
      </c>
      <c r="B295" s="46" t="s">
        <v>33</v>
      </c>
      <c r="C295" s="6"/>
      <c r="D295" s="27"/>
      <c r="E295" s="23"/>
      <c r="F295" s="28"/>
      <c r="G295" s="157"/>
      <c r="H295" s="30"/>
      <c r="I295" s="111"/>
      <c r="J295" s="143"/>
      <c r="K295" s="119"/>
      <c r="L295" s="38"/>
      <c r="M295" s="39"/>
      <c r="N295" s="84"/>
      <c r="O295" s="21"/>
      <c r="P295" s="29"/>
      <c r="Q295" s="139"/>
      <c r="R295" s="139"/>
      <c r="S295" s="226" t="s">
        <v>47</v>
      </c>
      <c r="T295" s="227"/>
      <c r="U295" s="103">
        <f>SUM(U290:U291)</f>
        <v>0</v>
      </c>
      <c r="V295" s="103">
        <f>SUM(V290:V291)</f>
        <v>0</v>
      </c>
      <c r="W295" s="103">
        <f>SUM(W290:W291)</f>
        <v>0</v>
      </c>
      <c r="X295" s="103">
        <f>SUM(X290:X291)</f>
        <v>0</v>
      </c>
      <c r="Y295" s="103">
        <f>SUM(Y290:Y291)</f>
        <v>0</v>
      </c>
      <c r="Z295" s="105"/>
      <c r="AA295" s="103">
        <f>SUM(AA290:AA291)</f>
        <v>0</v>
      </c>
      <c r="AB295" s="103">
        <f>SUM(AB290:AB291)</f>
        <v>0</v>
      </c>
      <c r="AC295" s="103">
        <f>SUM(AC290:AC291)</f>
        <v>0</v>
      </c>
      <c r="AD295" s="103">
        <f>SUM(AD290:AD291)</f>
        <v>0</v>
      </c>
      <c r="AE295" s="139"/>
      <c r="AF295" s="139"/>
    </row>
    <row r="296" spans="1:32" s="1" customFormat="1" x14ac:dyDescent="0.35">
      <c r="A296" s="55">
        <v>45585</v>
      </c>
      <c r="B296" s="47" t="s">
        <v>35</v>
      </c>
      <c r="C296" s="7"/>
      <c r="D296" s="31"/>
      <c r="E296" s="155"/>
      <c r="F296" s="32"/>
      <c r="G296" s="158"/>
      <c r="H296" s="34"/>
      <c r="I296" s="113"/>
      <c r="J296" s="162"/>
      <c r="K296" s="120"/>
      <c r="L296" s="40"/>
      <c r="M296" s="41"/>
      <c r="N296" s="85"/>
      <c r="O296" s="21"/>
      <c r="P296" s="33"/>
      <c r="Q296" s="139"/>
      <c r="R296" s="139"/>
      <c r="S296" s="222" t="s">
        <v>48</v>
      </c>
      <c r="T296" s="223"/>
      <c r="U296" s="128">
        <f>SUM(U292:U294)</f>
        <v>0</v>
      </c>
      <c r="V296" s="128">
        <f>SUM(V292:V294)</f>
        <v>0</v>
      </c>
      <c r="W296" s="128">
        <f>SUM(W292:W294)</f>
        <v>0</v>
      </c>
      <c r="X296" s="128">
        <f>SUM(X292:X294)</f>
        <v>0</v>
      </c>
      <c r="Y296" s="128">
        <f>SUM(Y292:Y294)</f>
        <v>0</v>
      </c>
      <c r="Z296" s="129"/>
      <c r="AA296" s="128">
        <f>SUM(AA292:AA294)</f>
        <v>0</v>
      </c>
      <c r="AB296" s="128">
        <f>SUM(AB292:AB294)</f>
        <v>0</v>
      </c>
      <c r="AC296" s="128">
        <f>SUM(AC292:AC294)</f>
        <v>0</v>
      </c>
      <c r="AD296" s="128">
        <f>SUM(AD292:AD294)</f>
        <v>0</v>
      </c>
      <c r="AE296" s="139"/>
      <c r="AF296" s="139"/>
    </row>
    <row r="297" spans="1:32" s="1" customFormat="1" x14ac:dyDescent="0.35">
      <c r="A297" s="53">
        <v>45586</v>
      </c>
      <c r="B297" s="45" t="s">
        <v>15</v>
      </c>
      <c r="C297" s="8"/>
      <c r="D297" s="167"/>
      <c r="E297" s="167"/>
      <c r="F297" s="24"/>
      <c r="G297" s="152"/>
      <c r="H297" s="26"/>
      <c r="I297" s="159"/>
      <c r="J297" s="163"/>
      <c r="K297" s="118"/>
      <c r="L297" s="36"/>
      <c r="M297" s="37"/>
      <c r="N297" s="83"/>
      <c r="O297" s="21"/>
      <c r="P297" s="25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</row>
    <row r="298" spans="1:32" s="1" customFormat="1" x14ac:dyDescent="0.35">
      <c r="A298" s="54">
        <v>45587</v>
      </c>
      <c r="B298" s="46" t="s">
        <v>41</v>
      </c>
      <c r="C298" s="6"/>
      <c r="D298" s="167"/>
      <c r="E298" s="157"/>
      <c r="F298" s="28"/>
      <c r="G298" s="153"/>
      <c r="H298" s="30"/>
      <c r="I298" s="160"/>
      <c r="J298" s="164"/>
      <c r="K298" s="119"/>
      <c r="L298" s="38"/>
      <c r="M298" s="39"/>
      <c r="N298" s="84"/>
      <c r="O298" s="21"/>
      <c r="P298" s="2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</row>
    <row r="299" spans="1:32" s="1" customFormat="1" x14ac:dyDescent="0.35">
      <c r="A299" s="54">
        <v>45588</v>
      </c>
      <c r="B299" s="46" t="s">
        <v>29</v>
      </c>
      <c r="C299" s="6"/>
      <c r="D299" s="168"/>
      <c r="E299" s="157"/>
      <c r="F299" s="28"/>
      <c r="G299" s="153"/>
      <c r="H299" s="30"/>
      <c r="I299" s="160"/>
      <c r="J299" s="164"/>
      <c r="K299" s="119"/>
      <c r="L299" s="38"/>
      <c r="M299" s="39"/>
      <c r="N299" s="84"/>
      <c r="O299" s="21"/>
      <c r="P299" s="2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</row>
    <row r="300" spans="1:32" s="1" customFormat="1" x14ac:dyDescent="0.35">
      <c r="A300" s="54">
        <v>45589</v>
      </c>
      <c r="B300" s="46" t="s">
        <v>44</v>
      </c>
      <c r="C300" s="6"/>
      <c r="D300" s="168"/>
      <c r="E300" s="157"/>
      <c r="F300" s="28"/>
      <c r="G300" s="153"/>
      <c r="H300" s="30"/>
      <c r="I300" s="160"/>
      <c r="J300" s="164"/>
      <c r="K300" s="119"/>
      <c r="L300" s="38"/>
      <c r="M300" s="39"/>
      <c r="N300" s="84"/>
      <c r="O300" s="21"/>
      <c r="P300" s="2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</row>
    <row r="301" spans="1:32" s="1" customFormat="1" x14ac:dyDescent="0.35">
      <c r="A301" s="54">
        <v>45590</v>
      </c>
      <c r="B301" s="46" t="s">
        <v>31</v>
      </c>
      <c r="C301" s="6"/>
      <c r="D301" s="168"/>
      <c r="E301" s="157"/>
      <c r="F301" s="28"/>
      <c r="G301" s="153"/>
      <c r="H301" s="30"/>
      <c r="I301" s="160"/>
      <c r="J301" s="164"/>
      <c r="K301" s="119"/>
      <c r="L301" s="38"/>
      <c r="M301" s="39"/>
      <c r="N301" s="84"/>
      <c r="O301" s="21"/>
      <c r="P301" s="2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</row>
    <row r="302" spans="1:32" s="1" customFormat="1" x14ac:dyDescent="0.35">
      <c r="A302" s="54">
        <v>45591</v>
      </c>
      <c r="B302" s="46" t="s">
        <v>33</v>
      </c>
      <c r="C302" s="6"/>
      <c r="D302" s="168"/>
      <c r="E302" s="157"/>
      <c r="F302" s="28"/>
      <c r="G302" s="153"/>
      <c r="H302" s="30"/>
      <c r="I302" s="160"/>
      <c r="J302" s="164"/>
      <c r="K302" s="119"/>
      <c r="L302" s="38"/>
      <c r="M302" s="39"/>
      <c r="N302" s="150"/>
      <c r="O302" s="21"/>
      <c r="P302" s="2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</row>
    <row r="303" spans="1:32" s="1" customFormat="1" x14ac:dyDescent="0.35">
      <c r="A303" s="55">
        <v>45592</v>
      </c>
      <c r="B303" s="47" t="s">
        <v>35</v>
      </c>
      <c r="C303" s="7"/>
      <c r="D303" s="169"/>
      <c r="E303" s="171"/>
      <c r="F303" s="32"/>
      <c r="G303" s="154"/>
      <c r="H303" s="34"/>
      <c r="I303" s="161"/>
      <c r="J303" s="165"/>
      <c r="K303" s="120"/>
      <c r="L303" s="40"/>
      <c r="M303" s="41"/>
      <c r="N303" s="85"/>
      <c r="O303" s="21"/>
      <c r="P303" s="33"/>
      <c r="Q303" s="139"/>
      <c r="R303" s="139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141"/>
      <c r="AD303" s="141"/>
      <c r="AE303" s="139"/>
      <c r="AF303" s="139"/>
    </row>
    <row r="304" spans="1:32" s="1" customFormat="1" x14ac:dyDescent="0.35">
      <c r="A304" s="175">
        <v>45593</v>
      </c>
      <c r="B304" s="48" t="s">
        <v>15</v>
      </c>
      <c r="C304" s="8"/>
      <c r="D304" s="167"/>
      <c r="E304" s="156"/>
      <c r="F304" s="24"/>
      <c r="G304" s="152"/>
      <c r="H304" s="26"/>
      <c r="I304" s="159"/>
      <c r="J304" s="163"/>
      <c r="K304" s="122"/>
      <c r="L304" s="36"/>
      <c r="M304" s="37"/>
      <c r="N304" s="83"/>
      <c r="O304" s="21"/>
      <c r="P304" s="25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  <c r="AF304" s="136"/>
    </row>
    <row r="305" spans="1:32" s="1" customFormat="1" x14ac:dyDescent="0.35">
      <c r="A305" s="54">
        <v>45594</v>
      </c>
      <c r="B305" s="49" t="s">
        <v>41</v>
      </c>
      <c r="C305" s="6"/>
      <c r="D305" s="168"/>
      <c r="E305" s="167"/>
      <c r="F305" s="28"/>
      <c r="G305" s="153"/>
      <c r="H305" s="30"/>
      <c r="I305" s="160"/>
      <c r="J305" s="164"/>
      <c r="K305" s="123"/>
      <c r="L305" s="38"/>
      <c r="M305" s="39"/>
      <c r="N305" s="84"/>
      <c r="O305" s="21"/>
      <c r="P305" s="29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  <c r="AF305" s="136"/>
    </row>
    <row r="306" spans="1:32" s="1" customFormat="1" x14ac:dyDescent="0.35">
      <c r="A306" s="54">
        <v>45595</v>
      </c>
      <c r="B306" s="49" t="s">
        <v>29</v>
      </c>
      <c r="C306" s="6"/>
      <c r="D306" s="167"/>
      <c r="E306" s="168"/>
      <c r="F306" s="28"/>
      <c r="G306" s="153"/>
      <c r="H306" s="30"/>
      <c r="I306" s="160"/>
      <c r="J306" s="164"/>
      <c r="K306" s="123"/>
      <c r="L306" s="38"/>
      <c r="M306" s="39"/>
      <c r="N306" s="84"/>
      <c r="O306" s="21"/>
      <c r="P306" s="29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  <c r="AF306" s="136"/>
    </row>
    <row r="307" spans="1:32" s="1" customFormat="1" x14ac:dyDescent="0.35">
      <c r="A307" s="54">
        <v>45596</v>
      </c>
      <c r="B307" s="50" t="s">
        <v>44</v>
      </c>
      <c r="C307" s="6"/>
      <c r="D307" s="167"/>
      <c r="E307" s="168"/>
      <c r="F307" s="28"/>
      <c r="G307" s="153"/>
      <c r="H307" s="30"/>
      <c r="I307" s="160"/>
      <c r="J307" s="164"/>
      <c r="K307" s="123"/>
      <c r="L307" s="38"/>
      <c r="M307" s="39"/>
      <c r="N307" s="84"/>
      <c r="O307" s="21"/>
      <c r="P307" s="29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  <c r="AF307" s="136"/>
    </row>
    <row r="308" spans="1:32" s="1" customFormat="1" x14ac:dyDescent="0.35">
      <c r="A308" s="54">
        <v>45597</v>
      </c>
      <c r="B308" s="49" t="s">
        <v>31</v>
      </c>
      <c r="C308" s="6"/>
      <c r="D308" s="168"/>
      <c r="E308" s="168"/>
      <c r="F308" s="28"/>
      <c r="G308" s="153"/>
      <c r="H308" s="30"/>
      <c r="I308" s="160"/>
      <c r="J308" s="164"/>
      <c r="K308" s="123"/>
      <c r="L308" s="38"/>
      <c r="M308" s="39"/>
      <c r="N308" s="84"/>
      <c r="O308" s="21"/>
      <c r="P308" s="29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</row>
    <row r="309" spans="1:32" s="1" customFormat="1" x14ac:dyDescent="0.35">
      <c r="A309" s="54">
        <v>45598</v>
      </c>
      <c r="B309" s="49" t="s">
        <v>33</v>
      </c>
      <c r="C309" s="6"/>
      <c r="D309" s="168"/>
      <c r="E309" s="168"/>
      <c r="F309" s="28"/>
      <c r="G309" s="153"/>
      <c r="H309" s="30"/>
      <c r="I309" s="160"/>
      <c r="J309" s="164"/>
      <c r="K309" s="123"/>
      <c r="L309" s="38"/>
      <c r="M309" s="39"/>
      <c r="N309" s="84"/>
      <c r="O309" s="21"/>
      <c r="P309" s="29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</row>
    <row r="310" spans="1:32" s="1" customFormat="1" x14ac:dyDescent="0.35">
      <c r="A310" s="55">
        <v>45599</v>
      </c>
      <c r="B310" s="51" t="s">
        <v>35</v>
      </c>
      <c r="C310" s="7"/>
      <c r="D310" s="169"/>
      <c r="E310" s="170"/>
      <c r="F310" s="32"/>
      <c r="G310" s="154"/>
      <c r="H310" s="34"/>
      <c r="I310" s="161"/>
      <c r="J310" s="165"/>
      <c r="K310" s="124"/>
      <c r="L310" s="40"/>
      <c r="M310" s="41"/>
      <c r="N310" s="85"/>
      <c r="O310" s="21"/>
      <c r="P310" s="33"/>
      <c r="Q310" s="136"/>
      <c r="R310" s="136"/>
      <c r="S310" s="137"/>
      <c r="T310" s="137"/>
      <c r="U310" s="137"/>
      <c r="V310" s="137"/>
      <c r="W310" s="136"/>
      <c r="X310" s="136"/>
      <c r="Y310" s="136"/>
      <c r="Z310" s="136"/>
      <c r="AA310" s="136"/>
      <c r="AB310" s="136"/>
      <c r="AC310" s="136"/>
      <c r="AD310" s="136"/>
      <c r="AE310" s="136"/>
      <c r="AF310" s="136"/>
    </row>
    <row r="311" spans="1:32" s="1" customFormat="1" x14ac:dyDescent="0.35">
      <c r="A311" s="53">
        <v>45600</v>
      </c>
      <c r="B311" s="48" t="s">
        <v>15</v>
      </c>
      <c r="C311" s="8"/>
      <c r="D311" s="167"/>
      <c r="E311" s="167"/>
      <c r="F311" s="24"/>
      <c r="G311" s="152"/>
      <c r="H311" s="26"/>
      <c r="I311" s="112"/>
      <c r="J311" s="143"/>
      <c r="K311" s="122"/>
      <c r="L311" s="36"/>
      <c r="M311" s="37"/>
      <c r="N311" s="83"/>
      <c r="O311" s="21"/>
      <c r="P311" s="25"/>
      <c r="Q311" s="136"/>
      <c r="R311" s="136"/>
      <c r="S311" s="242" t="s">
        <v>103</v>
      </c>
      <c r="T311" s="243"/>
      <c r="U311" s="243"/>
      <c r="V311" s="244"/>
      <c r="W311" s="137"/>
      <c r="X311" s="137"/>
      <c r="Y311" s="137"/>
      <c r="Z311" s="136"/>
      <c r="AA311" s="136"/>
      <c r="AB311" s="136"/>
      <c r="AC311" s="136"/>
      <c r="AD311" s="136"/>
      <c r="AE311" s="136"/>
      <c r="AF311" s="136"/>
    </row>
    <row r="312" spans="1:32" s="1" customFormat="1" x14ac:dyDescent="0.35">
      <c r="A312" s="54">
        <v>45601</v>
      </c>
      <c r="B312" s="49" t="s">
        <v>41</v>
      </c>
      <c r="C312" s="6"/>
      <c r="D312" s="167"/>
      <c r="E312" s="168"/>
      <c r="F312" s="28"/>
      <c r="G312" s="153"/>
      <c r="H312" s="30"/>
      <c r="I312" s="111"/>
      <c r="J312" s="143"/>
      <c r="K312" s="123"/>
      <c r="L312" s="38"/>
      <c r="M312" s="39"/>
      <c r="N312" s="84"/>
      <c r="O312" s="21"/>
      <c r="P312" s="29"/>
      <c r="Q312" s="136"/>
      <c r="R312" s="136"/>
      <c r="S312" s="245" t="s">
        <v>27</v>
      </c>
      <c r="T312" s="246"/>
      <c r="U312" s="78" t="s">
        <v>5</v>
      </c>
      <c r="V312" s="78" t="s">
        <v>6</v>
      </c>
      <c r="W312" s="133" t="s">
        <v>7</v>
      </c>
      <c r="X312" s="135" t="s">
        <v>8</v>
      </c>
      <c r="Y312" s="133" t="s">
        <v>9</v>
      </c>
      <c r="Z312" s="136"/>
      <c r="AA312" s="136"/>
      <c r="AB312" s="136"/>
      <c r="AC312" s="136"/>
      <c r="AD312" s="136"/>
      <c r="AE312" s="136"/>
      <c r="AF312" s="136"/>
    </row>
    <row r="313" spans="1:32" s="1" customFormat="1" x14ac:dyDescent="0.35">
      <c r="A313" s="54">
        <v>45602</v>
      </c>
      <c r="B313" s="49" t="s">
        <v>29</v>
      </c>
      <c r="C313" s="6"/>
      <c r="D313" s="168"/>
      <c r="E313" s="168"/>
      <c r="F313" s="28"/>
      <c r="G313" s="153"/>
      <c r="H313" s="30"/>
      <c r="I313" s="111"/>
      <c r="J313" s="143"/>
      <c r="K313" s="123"/>
      <c r="L313" s="38"/>
      <c r="M313" s="39"/>
      <c r="N313" s="84"/>
      <c r="O313" s="21"/>
      <c r="P313" s="29"/>
      <c r="Q313" s="136"/>
      <c r="R313" s="136"/>
      <c r="S313" s="247" t="s">
        <v>12</v>
      </c>
      <c r="T313" s="248"/>
      <c r="U313" s="81">
        <f>COUNTIF(F304:F331,"Support")</f>
        <v>0</v>
      </c>
      <c r="V313" s="81">
        <f>COUNTIF(G304:G331,"Support")</f>
        <v>0</v>
      </c>
      <c r="W313" s="81">
        <f>COUNTIF(H304:H331,"Support")</f>
        <v>0</v>
      </c>
      <c r="X313" s="81">
        <f>COUNTIF(I304:I331,"Support")</f>
        <v>0</v>
      </c>
      <c r="Y313" s="81">
        <f>COUNTIF(J304:J331,"Support")</f>
        <v>0</v>
      </c>
      <c r="Z313" s="136"/>
      <c r="AA313" s="136"/>
      <c r="AB313" s="136"/>
      <c r="AC313" s="136"/>
      <c r="AD313" s="136"/>
      <c r="AE313" s="136"/>
      <c r="AF313" s="136"/>
    </row>
    <row r="314" spans="1:32" s="1" customFormat="1" x14ac:dyDescent="0.35">
      <c r="A314" s="54">
        <v>45603</v>
      </c>
      <c r="B314" s="49" t="s">
        <v>44</v>
      </c>
      <c r="C314" s="6"/>
      <c r="D314" s="168"/>
      <c r="E314" s="168"/>
      <c r="F314" s="28"/>
      <c r="G314" s="153"/>
      <c r="H314" s="30"/>
      <c r="I314" s="111"/>
      <c r="J314" s="143"/>
      <c r="K314" s="123"/>
      <c r="L314" s="38"/>
      <c r="M314" s="39"/>
      <c r="N314" s="84"/>
      <c r="O314" s="21"/>
      <c r="P314" s="29"/>
      <c r="Q314" s="136"/>
      <c r="R314" s="136"/>
      <c r="S314" s="234" t="s">
        <v>25</v>
      </c>
      <c r="T314" s="235"/>
      <c r="U314" s="82">
        <f>COUNTIF(F304:F331,"CST")</f>
        <v>0</v>
      </c>
      <c r="V314" s="82">
        <f>COUNTIF(G304:G331,"CST")</f>
        <v>0</v>
      </c>
      <c r="W314" s="82">
        <f>COUNTIF(H304:H331,"CST")</f>
        <v>0</v>
      </c>
      <c r="X314" s="82">
        <f>COUNTIF(I304:J331,"CST")</f>
        <v>0</v>
      </c>
      <c r="Y314" s="82">
        <f>COUNTIF(J304:K331,"CST")</f>
        <v>0</v>
      </c>
      <c r="Z314" s="136"/>
      <c r="AA314" s="136"/>
      <c r="AB314" s="136"/>
      <c r="AC314" s="136"/>
      <c r="AD314" s="136"/>
      <c r="AE314" s="136"/>
      <c r="AF314" s="136"/>
    </row>
    <row r="315" spans="1:32" s="1" customFormat="1" x14ac:dyDescent="0.35">
      <c r="A315" s="54">
        <v>45604</v>
      </c>
      <c r="B315" s="49" t="s">
        <v>31</v>
      </c>
      <c r="C315" s="6"/>
      <c r="D315" s="168"/>
      <c r="E315" s="168"/>
      <c r="F315" s="28"/>
      <c r="G315" s="153"/>
      <c r="H315" s="30"/>
      <c r="I315" s="111"/>
      <c r="J315" s="143"/>
      <c r="K315" s="123"/>
      <c r="L315" s="38"/>
      <c r="M315" s="39"/>
      <c r="N315" s="84"/>
      <c r="O315" s="21"/>
      <c r="P315" s="29"/>
      <c r="Q315" s="136"/>
      <c r="R315" s="136"/>
      <c r="S315" s="234" t="s">
        <v>19</v>
      </c>
      <c r="T315" s="235"/>
      <c r="U315" s="82">
        <f>COUNTIF(F304:F331,"PH")</f>
        <v>0</v>
      </c>
      <c r="V315" s="82">
        <f>COUNTIF(G304:G331,"PH")</f>
        <v>0</v>
      </c>
      <c r="W315" s="82">
        <f>COUNTIF(H304:H331,"PH")</f>
        <v>0</v>
      </c>
      <c r="X315" s="82">
        <f>COUNTIF(I304:I331,"PH")</f>
        <v>0</v>
      </c>
      <c r="Y315" s="82">
        <f>COUNTIF(J304:J331,"PH")</f>
        <v>0</v>
      </c>
      <c r="Z315" s="136"/>
      <c r="AA315" s="136"/>
      <c r="AB315" s="136"/>
      <c r="AC315" s="136"/>
      <c r="AD315" s="136"/>
      <c r="AE315" s="136"/>
      <c r="AF315" s="136"/>
    </row>
    <row r="316" spans="1:32" s="1" customFormat="1" x14ac:dyDescent="0.35">
      <c r="A316" s="54">
        <v>45605</v>
      </c>
      <c r="B316" s="49" t="s">
        <v>33</v>
      </c>
      <c r="C316" s="6"/>
      <c r="D316" s="168"/>
      <c r="E316" s="168"/>
      <c r="F316" s="28"/>
      <c r="G316" s="153"/>
      <c r="H316" s="30"/>
      <c r="I316" s="111"/>
      <c r="J316" s="143"/>
      <c r="K316" s="123"/>
      <c r="L316" s="38"/>
      <c r="M316" s="39"/>
      <c r="N316" s="84"/>
      <c r="O316" s="21"/>
      <c r="P316" s="29"/>
      <c r="Q316" s="136"/>
      <c r="R316" s="136"/>
      <c r="S316" s="234" t="s">
        <v>3</v>
      </c>
      <c r="T316" s="235"/>
      <c r="U316" s="82">
        <f>COUNTIF(F304:F331,"QCH")</f>
        <v>0</v>
      </c>
      <c r="V316" s="82">
        <f>COUNTIF(G304:G331,"QCH")</f>
        <v>0</v>
      </c>
      <c r="W316" s="82">
        <f>COUNTIF(H304:H331,"QCH")</f>
        <v>0</v>
      </c>
      <c r="X316" s="82">
        <f>COUNTIF(I304:I331,"QCH")</f>
        <v>0</v>
      </c>
      <c r="Y316" s="82">
        <f>COUNTIF(J304:J331,"QCH")</f>
        <v>0</v>
      </c>
      <c r="Z316" s="137"/>
      <c r="AA316" s="137"/>
      <c r="AB316" s="137"/>
      <c r="AC316" s="137"/>
      <c r="AD316" s="137"/>
      <c r="AE316" s="136"/>
      <c r="AF316" s="136"/>
    </row>
    <row r="317" spans="1:32" s="1" customFormat="1" x14ac:dyDescent="0.35">
      <c r="A317" s="55">
        <v>45606</v>
      </c>
      <c r="B317" s="51" t="s">
        <v>35</v>
      </c>
      <c r="C317" s="7"/>
      <c r="D317" s="169"/>
      <c r="E317" s="169"/>
      <c r="F317" s="32"/>
      <c r="G317" s="154"/>
      <c r="H317" s="34"/>
      <c r="I317" s="113"/>
      <c r="J317" s="162"/>
      <c r="K317" s="124"/>
      <c r="L317" s="40"/>
      <c r="M317" s="41"/>
      <c r="N317" s="85"/>
      <c r="O317" s="21"/>
      <c r="P317" s="33"/>
      <c r="Q317" s="136"/>
      <c r="R317" s="136"/>
      <c r="S317" s="234" t="s">
        <v>17</v>
      </c>
      <c r="T317" s="235"/>
      <c r="U317" s="82">
        <f>COUNTIF(F304:F331,"PH 1st")</f>
        <v>0</v>
      </c>
      <c r="V317" s="82">
        <f>COUNTIF(G304:G331,"PH 1st")</f>
        <v>0</v>
      </c>
      <c r="W317" s="82">
        <f>COUNTIF(H304:H331,"PH 1st")</f>
        <v>0</v>
      </c>
      <c r="X317" s="82">
        <f>COUNTIF(I304:I331,"PH 1st")</f>
        <v>0</v>
      </c>
      <c r="Y317" s="82">
        <f>COUNTIF(J304:J331,"PH 1st")</f>
        <v>0</v>
      </c>
      <c r="Z317" s="132"/>
      <c r="AA317" s="133" t="s">
        <v>36</v>
      </c>
      <c r="AB317" s="133" t="s">
        <v>20</v>
      </c>
      <c r="AC317" s="133" t="s">
        <v>37</v>
      </c>
      <c r="AD317" s="133" t="s">
        <v>38</v>
      </c>
      <c r="AE317" s="136"/>
      <c r="AF317" s="136"/>
    </row>
    <row r="318" spans="1:32" s="1" customFormat="1" x14ac:dyDescent="0.35">
      <c r="A318" s="175">
        <v>45607</v>
      </c>
      <c r="B318" s="45" t="s">
        <v>15</v>
      </c>
      <c r="C318" s="8"/>
      <c r="D318" s="23"/>
      <c r="E318" s="23"/>
      <c r="F318" s="24"/>
      <c r="G318" s="156"/>
      <c r="H318" s="26"/>
      <c r="I318" s="112"/>
      <c r="J318" s="143"/>
      <c r="K318" s="118"/>
      <c r="L318" s="36"/>
      <c r="M318" s="37"/>
      <c r="N318" s="83"/>
      <c r="O318" s="21"/>
      <c r="P318" s="25"/>
      <c r="Q318" s="136"/>
      <c r="R318" s="136"/>
      <c r="S318" s="236" t="s">
        <v>40</v>
      </c>
      <c r="T318" s="237"/>
      <c r="U318" s="100">
        <f>COUNTIFS(L304:L307,"Lister")+COUNTIFS(L311:L314,"Lister")+COUNTIFS(L318:L321,"Lister")+COUNTIFS(L325:L328,"Lister")</f>
        <v>0</v>
      </c>
      <c r="V318" s="100">
        <f>+COUNTIFS(L304:L307,"Prager")+COUNTIFS(L311:L314,"Prager")+COUNTIFS(L318:L321,"Prager")+COUNTIFS(L325:L328,"Prager")</f>
        <v>0</v>
      </c>
      <c r="W318" s="100">
        <f>COUNTIFS(L304:L307,"Stanley")+COUNTIFS(L311:L314,"Stanley")+COUNTIFS(L318:L321,"Stanley")+COUNTIFS(L325:L328,"Stanley")</f>
        <v>0</v>
      </c>
      <c r="X318" s="100">
        <f>COUNTIFS(L304:L307,"Farrell")+COUNTIFS(L311:L314,"Farrell")+COUNTIFS(L318:L321,"Farrell")+COUNTIFS(L325:L328,"Farrell")</f>
        <v>0</v>
      </c>
      <c r="Y318" s="100">
        <f>COUNTIFS(L304:L307,"McSharry")+COUNTIFS(L311:L314,"McSHarry")+COUNTIFS(L318:L321,"McSharry")+COUNTIFS(L325:L328,"McSharry")</f>
        <v>0</v>
      </c>
      <c r="Z318" s="104"/>
      <c r="AA318" s="106">
        <f>COUNTIFS(L304:L307,"O'Donoghue")+COUNTIFS(L311:L314,"O'Donoghue")+COUNTIFS(L318:L321,"O'Donoghue")+COUNTIFS(L325:L328,"O'Donoghue")</f>
        <v>0</v>
      </c>
      <c r="AB318" s="106">
        <f>COUNTIFS(L304:L307,"Marment")+COUNTIFS(L311:L314,"Marment")+COUNTIFS(L318:L321,"Marment")+COUNTIFS(L325:L328,"Marment")</f>
        <v>0</v>
      </c>
      <c r="AC318" s="106">
        <f>COUNTIFS(L304:L307,"Nagaraj")+COUNTIFS(L311:L314,"Nagaraj")+COUNTIFS(L318:L321,"Nagaraj")+COUNTIFS(L325:L328,"Nagaraj")</f>
        <v>0</v>
      </c>
      <c r="AD318" s="106">
        <f>COUNTIFS(L304:L307,"Garrett")+COUNTIFS(L311:L314,"Garrett")+COUNTIFS(L318:L321,"Garrett")+COUNTIFS(L325:L328,"Garrett")</f>
        <v>0</v>
      </c>
      <c r="AE318" s="136"/>
      <c r="AF318" s="136"/>
    </row>
    <row r="319" spans="1:32" s="1" customFormat="1" x14ac:dyDescent="0.35">
      <c r="A319" s="54">
        <v>45608</v>
      </c>
      <c r="B319" s="46" t="s">
        <v>41</v>
      </c>
      <c r="C319" s="6"/>
      <c r="D319" s="27"/>
      <c r="E319" s="23"/>
      <c r="F319" s="28"/>
      <c r="G319" s="157"/>
      <c r="H319" s="30"/>
      <c r="I319" s="111"/>
      <c r="J319" s="143"/>
      <c r="K319" s="119"/>
      <c r="L319" s="38"/>
      <c r="M319" s="39"/>
      <c r="N319" s="84"/>
      <c r="O319" s="21"/>
      <c r="P319" s="29"/>
      <c r="Q319" s="136"/>
      <c r="R319" s="136"/>
      <c r="S319" s="236" t="s">
        <v>42</v>
      </c>
      <c r="T319" s="237"/>
      <c r="U319" s="100">
        <f>COUNTIFS(L308:L310,"Lister")+COUNTIFS(L315:L317,"Lister")+COUNTIFS(L322:L324,"Lister")+COUNTIFS(L329:L331,"Lister")</f>
        <v>0</v>
      </c>
      <c r="V319" s="100">
        <f>+COUNTIFS(L315:L317,"Prager")+COUNTIFS(L308:L310,"Prager")+COUNTIFS(L322:L324,"Prager")+COUNTIFS(L329:L331,"Prager")</f>
        <v>0</v>
      </c>
      <c r="W319" s="100">
        <f>COUNTIFS(L308:L310,"Stanley")+COUNTIFS(L315:L317,"Stanley")+COUNTIFS(L322:L324,"Stanley")+COUNTIFS(L329:L331,"Stanley")</f>
        <v>0</v>
      </c>
      <c r="X319" s="100">
        <f>COUNTIFS(L308:L310,"Farrell")+COUNTIFS(L315:L317,"Farrell")+COUNTIFS(L322:L324,"Farrell")+COUNTIFS(L329:L331,"Farrell")</f>
        <v>0</v>
      </c>
      <c r="Y319" s="100">
        <f>COUNTIFS(L308:L310,"McSharry")+COUNTIFS(L315:L317,"McSharry")+COUNTIFS(L322:L324,"McSharry")+COUNTIFS(L329:L331,"McSharry")</f>
        <v>0</v>
      </c>
      <c r="Z319" s="104"/>
      <c r="AA319" s="100">
        <f>COUNTIFS(L308:L310,"O'Donoghue")+COUNTIFS(L315:L317,"O'Donoghue")+COUNTIFS(L322:L324,"O'Donoghue")+COUNTIFS(L329:L331,"O'Donoghue")</f>
        <v>0</v>
      </c>
      <c r="AB319" s="100">
        <f>COUNTIFS(L308:L310,"Marment")+COUNTIFS(L315:L317,"Marment")+COUNTIFS(L322:L324,"Marment")+COUNTIFS(L329:L331,"Marment")</f>
        <v>0</v>
      </c>
      <c r="AC319" s="100">
        <f>COUNTIFS(L308:L310,"Nagaraj")+COUNTIFS(L315:L317,"Nagaraj")+COUNTIFS(L322:L324,"Nagaraj")+COUNTIFS(L329:L331,"Nagaraj")</f>
        <v>0</v>
      </c>
      <c r="AD319" s="100">
        <f>COUNTIFS(L308:L310,"Garrett")+COUNTIFS(L315:L317,"Garrett")+COUNTIFS(L322:L324,"Garrett")+COUNTIFS(L329:L331,"Garrett")</f>
        <v>0</v>
      </c>
      <c r="AE319" s="136"/>
      <c r="AF319" s="136"/>
    </row>
    <row r="320" spans="1:32" s="1" customFormat="1" x14ac:dyDescent="0.35">
      <c r="A320" s="54">
        <v>45609</v>
      </c>
      <c r="B320" s="46" t="s">
        <v>29</v>
      </c>
      <c r="C320" s="6"/>
      <c r="D320" s="27"/>
      <c r="E320" s="23"/>
      <c r="F320" s="28"/>
      <c r="G320" s="157"/>
      <c r="H320" s="30"/>
      <c r="I320" s="111"/>
      <c r="J320" s="143"/>
      <c r="K320" s="119"/>
      <c r="L320" s="38"/>
      <c r="M320" s="39"/>
      <c r="N320" s="84"/>
      <c r="O320" s="21"/>
      <c r="P320" s="29"/>
      <c r="Q320" s="136"/>
      <c r="R320" s="136"/>
      <c r="S320" s="238" t="s">
        <v>43</v>
      </c>
      <c r="T320" s="239"/>
      <c r="U320" s="101">
        <f>COUNTIFS(N304:N307,"Lister")+COUNTIFS(N311:N314,"Lister")+COUNTIFS(N318:N321,"Lister")+COUNTIFS(N325:N328,"Lister")</f>
        <v>0</v>
      </c>
      <c r="V320" s="101">
        <f>COUNTIFS(N304:N307,"Prager")+COUNTIFS(N311:N314,"Prager")+COUNTIFS(N318:N321,"Prager")+COUNTIFS(N325:N328,"Prager")</f>
        <v>0</v>
      </c>
      <c r="W320" s="101">
        <f>COUNTIFS(N304:N307,"Stanley")+COUNTIFS(N311:N314,"Stanley")+COUNTIFS(N318:N321,"Stanley")+COUNTIFS(N325:N328,"Stanley")</f>
        <v>0</v>
      </c>
      <c r="X320" s="101">
        <f>COUNTIFS(N304:N307,"Farrell")+COUNTIFS(N311:N314,"Farrell")+COUNTIFS(N318:N321,"Farrell")+COUNTIFS(N325:N328,"Farrell")</f>
        <v>0</v>
      </c>
      <c r="Y320" s="101">
        <f>COUNTIFS(N304:N307,"McSharry")+COUNTIFS(N311:N314,"McSharry")+COUNTIFS(N318:N321,"McSharry")+COUNTIFS(N325:N328,"McSharry")</f>
        <v>0</v>
      </c>
      <c r="Z320" s="104"/>
      <c r="AA320" s="101"/>
      <c r="AB320" s="101"/>
      <c r="AC320" s="101"/>
      <c r="AD320" s="101"/>
      <c r="AE320" s="136"/>
      <c r="AF320" s="136"/>
    </row>
    <row r="321" spans="1:32" s="1" customFormat="1" x14ac:dyDescent="0.35">
      <c r="A321" s="54">
        <v>45610</v>
      </c>
      <c r="B321" s="46" t="s">
        <v>44</v>
      </c>
      <c r="C321" s="6"/>
      <c r="D321" s="27"/>
      <c r="E321" s="23"/>
      <c r="F321" s="28"/>
      <c r="G321" s="157"/>
      <c r="H321" s="30"/>
      <c r="I321" s="111"/>
      <c r="J321" s="143"/>
      <c r="K321" s="119"/>
      <c r="L321" s="38"/>
      <c r="M321" s="39"/>
      <c r="N321" s="84"/>
      <c r="O321" s="21"/>
      <c r="P321" s="29"/>
      <c r="Q321" s="136"/>
      <c r="R321" s="136"/>
      <c r="S321" s="238" t="s">
        <v>45</v>
      </c>
      <c r="T321" s="239"/>
      <c r="U321" s="101">
        <f>COUNTIFS(N308:N310,"Lister")+COUNTIFS(N315:N317,"Lister")+COUNTIFS(N322:N324,"Lister")+COUNTIFS(N329:N331,"Lister")</f>
        <v>0</v>
      </c>
      <c r="V321" s="101">
        <f>COUNTIFS(N308:N310,"Prager")+COUNTIFS(N315:N317,"Prager")+COUNTIFS(N322:N324,"Prager")+COUNTIFS(N329:N331,"Prager")</f>
        <v>0</v>
      </c>
      <c r="W321" s="101">
        <f>COUNTIFS(N308:N310,"Stanley")+COUNTIFS(N315:N317,"Stanley")+COUNTIFS(N322:N324,"Stanley")+COUNTIFS(N329:N331,"Stanley")</f>
        <v>0</v>
      </c>
      <c r="X321" s="101">
        <f>COUNTIFS(N308:N310,"Farrell")+COUNTIFS(N315:N317,"Farrell")+COUNTIFS(N322:N324,"Farrell")+COUNTIFS(N329:N331,"Farrell")</f>
        <v>0</v>
      </c>
      <c r="Y321" s="101">
        <f>COUNTIFS(N308:N310,"McSharry")+COUNTIFS(N315:N317,"McSharry")+COUNTIFS(N322:N324,"McSharry")+COUNTIFS(N329:N331,"McSharry")</f>
        <v>0</v>
      </c>
      <c r="Z321" s="104"/>
      <c r="AA321" s="101"/>
      <c r="AB321" s="101"/>
      <c r="AC321" s="101"/>
      <c r="AD321" s="101"/>
      <c r="AE321" s="136"/>
      <c r="AF321" s="136"/>
    </row>
    <row r="322" spans="1:32" s="1" customFormat="1" x14ac:dyDescent="0.35">
      <c r="A322" s="54">
        <v>45611</v>
      </c>
      <c r="B322" s="46" t="s">
        <v>31</v>
      </c>
      <c r="C322" s="6"/>
      <c r="D322" s="27"/>
      <c r="E322" s="23"/>
      <c r="F322" s="28"/>
      <c r="G322" s="157"/>
      <c r="H322" s="30"/>
      <c r="I322" s="111"/>
      <c r="J322" s="143"/>
      <c r="K322" s="119"/>
      <c r="L322" s="38"/>
      <c r="M322" s="39"/>
      <c r="N322" s="84"/>
      <c r="O322" s="21"/>
      <c r="P322" s="29"/>
      <c r="Q322" s="136"/>
      <c r="R322" s="136"/>
      <c r="S322" s="240" t="s">
        <v>46</v>
      </c>
      <c r="T322" s="241"/>
      <c r="U322" s="102">
        <f>COUNTIFS(N308:N310,"Lister (day)")+COUNTIFS(N315:N317,"Lister (day)")+COUNTIFS(N322:N324,"Lister (day)")+COUNTIFS(N329:N331,"Lister (day)")</f>
        <v>0</v>
      </c>
      <c r="V322" s="102">
        <f>COUNTIFS(N308:N310,"Prager (day)")+COUNTIFS(N315:N317,"Prager (day)")+COUNTIFS(N322:N324,"Prager (day)")+COUNTIFS(N329:N331,"Prager (day)")</f>
        <v>0</v>
      </c>
      <c r="W322" s="102">
        <f>COUNTIFS(N308:N310,"Stanley (day)")+COUNTIFS(N315:N317,"Stanley (day)")+COUNTIFS(N322:N324,"Stanley (day)")+COUNTIFS(N329:N331,"Stanley (day)")</f>
        <v>0</v>
      </c>
      <c r="X322" s="102">
        <f>COUNTIFS(N308:N310,"Farrell (day)")+COUNTIFS(N315:N317,"Farrell (day)")+COUNTIFS(N322:N324,"Farrell (day)")+COUNTIFS(N329:N331,"Farrell (day)")</f>
        <v>0</v>
      </c>
      <c r="Y322" s="102">
        <f>COUNTIFS(N308:N310,"McSharry (day)")+COUNTIFS(N315:N317,"McSharry (day)")+COUNTIFS(N322:N324,"McSharry (day)")+COUNTIFS(N329:N331,"McSharry (day)")</f>
        <v>0</v>
      </c>
      <c r="Z322" s="104"/>
      <c r="AA322" s="102"/>
      <c r="AB322" s="102"/>
      <c r="AC322" s="102"/>
      <c r="AD322" s="102"/>
      <c r="AE322" s="136"/>
      <c r="AF322" s="136"/>
    </row>
    <row r="323" spans="1:32" s="1" customFormat="1" x14ac:dyDescent="0.35">
      <c r="A323" s="54">
        <v>45612</v>
      </c>
      <c r="B323" s="46" t="s">
        <v>33</v>
      </c>
      <c r="C323" s="6"/>
      <c r="D323" s="27"/>
      <c r="E323" s="23"/>
      <c r="F323" s="28"/>
      <c r="G323" s="157"/>
      <c r="H323" s="30"/>
      <c r="I323" s="111"/>
      <c r="J323" s="143"/>
      <c r="K323" s="119"/>
      <c r="L323" s="38"/>
      <c r="M323" s="39"/>
      <c r="N323" s="84"/>
      <c r="O323" s="21"/>
      <c r="P323" s="29"/>
      <c r="Q323" s="136"/>
      <c r="R323" s="136"/>
      <c r="S323" s="226" t="s">
        <v>47</v>
      </c>
      <c r="T323" s="227"/>
      <c r="U323" s="103">
        <f>SUM(U318:U319)</f>
        <v>0</v>
      </c>
      <c r="V323" s="103">
        <f>SUM(V318:V319)</f>
        <v>0</v>
      </c>
      <c r="W323" s="103">
        <f>SUM(W318:W319)</f>
        <v>0</v>
      </c>
      <c r="X323" s="103">
        <f>SUM(X318:X319)</f>
        <v>0</v>
      </c>
      <c r="Y323" s="103">
        <f>SUM(Y318:Y319)</f>
        <v>0</v>
      </c>
      <c r="Z323" s="105"/>
      <c r="AA323" s="103">
        <f>SUM(AA318:AA319)</f>
        <v>0</v>
      </c>
      <c r="AB323" s="103">
        <f>SUM(AB318:AB319)</f>
        <v>0</v>
      </c>
      <c r="AC323" s="103">
        <f>SUM(AC318:AC319)</f>
        <v>0</v>
      </c>
      <c r="AD323" s="103">
        <f>SUM(AD318:AD319)</f>
        <v>0</v>
      </c>
      <c r="AE323" s="136"/>
      <c r="AF323" s="136"/>
    </row>
    <row r="324" spans="1:32" s="1" customFormat="1" x14ac:dyDescent="0.35">
      <c r="A324" s="55">
        <v>45613</v>
      </c>
      <c r="B324" s="47" t="s">
        <v>35</v>
      </c>
      <c r="C324" s="7"/>
      <c r="D324" s="31"/>
      <c r="E324" s="155"/>
      <c r="F324" s="32"/>
      <c r="G324" s="158"/>
      <c r="H324" s="34"/>
      <c r="I324" s="113"/>
      <c r="J324" s="162"/>
      <c r="K324" s="120"/>
      <c r="L324" s="40"/>
      <c r="M324" s="41"/>
      <c r="N324" s="85"/>
      <c r="O324" s="21"/>
      <c r="P324" s="33"/>
      <c r="Q324" s="136"/>
      <c r="R324" s="136"/>
      <c r="S324" s="222" t="s">
        <v>48</v>
      </c>
      <c r="T324" s="223"/>
      <c r="U324" s="128">
        <f>SUM(U320:U322)</f>
        <v>0</v>
      </c>
      <c r="V324" s="128">
        <f>SUM(V320:V322)</f>
        <v>0</v>
      </c>
      <c r="W324" s="128">
        <f>SUM(W320:W322)</f>
        <v>0</v>
      </c>
      <c r="X324" s="128">
        <f>SUM(X320:X322)</f>
        <v>0</v>
      </c>
      <c r="Y324" s="128">
        <f>SUM(Y320:Y322)</f>
        <v>0</v>
      </c>
      <c r="Z324" s="129"/>
      <c r="AA324" s="128">
        <f>SUM(AA320:AA322)</f>
        <v>0</v>
      </c>
      <c r="AB324" s="128">
        <f>SUM(AB320:AB322)</f>
        <v>0</v>
      </c>
      <c r="AC324" s="128">
        <f>SUM(AC320:AC322)</f>
        <v>0</v>
      </c>
      <c r="AD324" s="128">
        <f>SUM(AD320:AD322)</f>
        <v>0</v>
      </c>
      <c r="AE324" s="136"/>
      <c r="AF324" s="136"/>
    </row>
    <row r="325" spans="1:32" s="1" customFormat="1" x14ac:dyDescent="0.35">
      <c r="A325" s="53">
        <v>45614</v>
      </c>
      <c r="B325" s="45" t="s">
        <v>15</v>
      </c>
      <c r="C325" s="8"/>
      <c r="D325" s="167"/>
      <c r="E325" s="167"/>
      <c r="F325" s="24"/>
      <c r="G325" s="152"/>
      <c r="H325" s="26"/>
      <c r="I325" s="159"/>
      <c r="J325" s="163"/>
      <c r="K325" s="118"/>
      <c r="L325" s="36"/>
      <c r="M325" s="37"/>
      <c r="N325" s="83"/>
      <c r="O325" s="21"/>
      <c r="P325" s="25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</row>
    <row r="326" spans="1:32" s="1" customFormat="1" x14ac:dyDescent="0.35">
      <c r="A326" s="54">
        <v>45615</v>
      </c>
      <c r="B326" s="46" t="s">
        <v>41</v>
      </c>
      <c r="C326" s="6"/>
      <c r="D326" s="167"/>
      <c r="E326" s="157"/>
      <c r="F326" s="28"/>
      <c r="G326" s="153"/>
      <c r="H326" s="30"/>
      <c r="I326" s="160"/>
      <c r="J326" s="164"/>
      <c r="K326" s="119"/>
      <c r="L326" s="38"/>
      <c r="M326" s="39"/>
      <c r="N326" s="84"/>
      <c r="O326" s="21"/>
      <c r="P326" s="29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</row>
    <row r="327" spans="1:32" s="1" customFormat="1" x14ac:dyDescent="0.35">
      <c r="A327" s="54">
        <v>45616</v>
      </c>
      <c r="B327" s="46" t="s">
        <v>29</v>
      </c>
      <c r="C327" s="6"/>
      <c r="D327" s="168"/>
      <c r="E327" s="157"/>
      <c r="F327" s="28"/>
      <c r="G327" s="153"/>
      <c r="H327" s="30"/>
      <c r="I327" s="160"/>
      <c r="J327" s="164"/>
      <c r="K327" s="119"/>
      <c r="L327" s="38"/>
      <c r="M327" s="39"/>
      <c r="N327" s="84"/>
      <c r="O327" s="21"/>
      <c r="P327" s="29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</row>
    <row r="328" spans="1:32" s="1" customFormat="1" x14ac:dyDescent="0.35">
      <c r="A328" s="54">
        <v>45617</v>
      </c>
      <c r="B328" s="46" t="s">
        <v>44</v>
      </c>
      <c r="C328" s="6"/>
      <c r="D328" s="168"/>
      <c r="E328" s="157"/>
      <c r="F328" s="28"/>
      <c r="G328" s="153"/>
      <c r="H328" s="30"/>
      <c r="I328" s="160"/>
      <c r="J328" s="164"/>
      <c r="K328" s="119"/>
      <c r="L328" s="38"/>
      <c r="M328" s="39"/>
      <c r="N328" s="84"/>
      <c r="O328" s="21"/>
      <c r="P328" s="29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</row>
    <row r="329" spans="1:32" s="1" customFormat="1" x14ac:dyDescent="0.35">
      <c r="A329" s="54">
        <v>45618</v>
      </c>
      <c r="B329" s="46" t="s">
        <v>31</v>
      </c>
      <c r="C329" s="6"/>
      <c r="D329" s="168"/>
      <c r="E329" s="157"/>
      <c r="F329" s="28"/>
      <c r="G329" s="153"/>
      <c r="H329" s="30"/>
      <c r="I329" s="160"/>
      <c r="J329" s="164"/>
      <c r="K329" s="119"/>
      <c r="L329" s="38"/>
      <c r="M329" s="39"/>
      <c r="N329" s="84"/>
      <c r="O329" s="21"/>
      <c r="P329" s="29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</row>
    <row r="330" spans="1:32" s="1" customFormat="1" x14ac:dyDescent="0.35">
      <c r="A330" s="54">
        <v>45619</v>
      </c>
      <c r="B330" s="46" t="s">
        <v>33</v>
      </c>
      <c r="C330" s="6"/>
      <c r="D330" s="168"/>
      <c r="E330" s="157"/>
      <c r="F330" s="28"/>
      <c r="G330" s="153"/>
      <c r="H330" s="30"/>
      <c r="I330" s="160"/>
      <c r="J330" s="164"/>
      <c r="K330" s="119"/>
      <c r="L330" s="38"/>
      <c r="M330" s="39"/>
      <c r="N330" s="84"/>
      <c r="O330" s="21"/>
      <c r="P330" s="29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</row>
    <row r="331" spans="1:32" s="1" customFormat="1" x14ac:dyDescent="0.35">
      <c r="A331" s="55">
        <v>45620</v>
      </c>
      <c r="B331" s="47" t="s">
        <v>35</v>
      </c>
      <c r="C331" s="7"/>
      <c r="D331" s="169"/>
      <c r="E331" s="171"/>
      <c r="F331" s="32"/>
      <c r="G331" s="154"/>
      <c r="H331" s="34"/>
      <c r="I331" s="161"/>
      <c r="J331" s="165"/>
      <c r="K331" s="120"/>
      <c r="L331" s="40"/>
      <c r="M331" s="41"/>
      <c r="N331" s="85"/>
      <c r="O331" s="21"/>
      <c r="P331" s="33"/>
      <c r="Q331" s="136"/>
      <c r="R331" s="136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6"/>
      <c r="AF331" s="136"/>
    </row>
    <row r="332" spans="1:32" s="1" customFormat="1" x14ac:dyDescent="0.35">
      <c r="A332" s="175">
        <v>45621</v>
      </c>
      <c r="B332" s="48" t="s">
        <v>15</v>
      </c>
      <c r="C332" s="8"/>
      <c r="D332" s="167"/>
      <c r="E332" s="156"/>
      <c r="F332" s="24"/>
      <c r="G332" s="152"/>
      <c r="H332" s="26"/>
      <c r="I332" s="159"/>
      <c r="J332" s="163"/>
      <c r="K332" s="122"/>
      <c r="L332" s="36"/>
      <c r="M332" s="37"/>
      <c r="N332" s="83"/>
      <c r="O332" s="21"/>
      <c r="P332" s="25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</row>
    <row r="333" spans="1:32" s="1" customFormat="1" x14ac:dyDescent="0.35">
      <c r="A333" s="54">
        <v>45622</v>
      </c>
      <c r="B333" s="49" t="s">
        <v>41</v>
      </c>
      <c r="C333" s="6"/>
      <c r="D333" s="168"/>
      <c r="E333" s="167"/>
      <c r="F333" s="28"/>
      <c r="G333" s="153"/>
      <c r="H333" s="30"/>
      <c r="I333" s="160"/>
      <c r="J333" s="164"/>
      <c r="K333" s="123"/>
      <c r="L333" s="38"/>
      <c r="M333" s="39"/>
      <c r="N333" s="84"/>
      <c r="O333" s="21"/>
      <c r="P333" s="2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</row>
    <row r="334" spans="1:32" s="1" customFormat="1" x14ac:dyDescent="0.35">
      <c r="A334" s="54">
        <v>45623</v>
      </c>
      <c r="B334" s="49" t="s">
        <v>29</v>
      </c>
      <c r="C334" s="6"/>
      <c r="D334" s="167"/>
      <c r="E334" s="168"/>
      <c r="F334" s="28"/>
      <c r="G334" s="153"/>
      <c r="H334" s="30"/>
      <c r="I334" s="160"/>
      <c r="J334" s="164"/>
      <c r="K334" s="123"/>
      <c r="L334" s="38"/>
      <c r="M334" s="39"/>
      <c r="N334" s="84"/>
      <c r="O334" s="21"/>
      <c r="P334" s="2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</row>
    <row r="335" spans="1:32" s="1" customFormat="1" x14ac:dyDescent="0.35">
      <c r="A335" s="54">
        <v>45624</v>
      </c>
      <c r="B335" s="50" t="s">
        <v>44</v>
      </c>
      <c r="C335" s="6"/>
      <c r="D335" s="167"/>
      <c r="E335" s="168"/>
      <c r="F335" s="28"/>
      <c r="G335" s="153"/>
      <c r="H335" s="30"/>
      <c r="I335" s="160"/>
      <c r="J335" s="164"/>
      <c r="K335" s="123"/>
      <c r="L335" s="38"/>
      <c r="M335" s="39"/>
      <c r="N335" s="84"/>
      <c r="O335" s="21"/>
      <c r="P335" s="2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</row>
    <row r="336" spans="1:32" s="1" customFormat="1" x14ac:dyDescent="0.35">
      <c r="A336" s="54">
        <v>45625</v>
      </c>
      <c r="B336" s="49" t="s">
        <v>31</v>
      </c>
      <c r="C336" s="6"/>
      <c r="D336" s="168"/>
      <c r="E336" s="168"/>
      <c r="F336" s="28"/>
      <c r="G336" s="153"/>
      <c r="H336" s="30"/>
      <c r="I336" s="160"/>
      <c r="J336" s="164"/>
      <c r="K336" s="123"/>
      <c r="L336" s="38"/>
      <c r="M336" s="39"/>
      <c r="N336" s="84"/>
      <c r="O336" s="21"/>
      <c r="P336" s="2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</row>
    <row r="337" spans="1:32" s="1" customFormat="1" x14ac:dyDescent="0.35">
      <c r="A337" s="54">
        <v>45626</v>
      </c>
      <c r="B337" s="49" t="s">
        <v>33</v>
      </c>
      <c r="C337" s="6"/>
      <c r="D337" s="168"/>
      <c r="E337" s="168"/>
      <c r="F337" s="28"/>
      <c r="G337" s="153"/>
      <c r="H337" s="30"/>
      <c r="I337" s="160"/>
      <c r="J337" s="164"/>
      <c r="K337" s="123"/>
      <c r="L337" s="38"/>
      <c r="M337" s="39"/>
      <c r="N337" s="84"/>
      <c r="O337" s="21"/>
      <c r="P337" s="2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</row>
    <row r="338" spans="1:32" s="1" customFormat="1" x14ac:dyDescent="0.35">
      <c r="A338" s="55">
        <v>45627</v>
      </c>
      <c r="B338" s="51" t="s">
        <v>35</v>
      </c>
      <c r="C338" s="7"/>
      <c r="D338" s="169"/>
      <c r="E338" s="170"/>
      <c r="F338" s="32"/>
      <c r="G338" s="154"/>
      <c r="H338" s="34"/>
      <c r="I338" s="161"/>
      <c r="J338" s="165"/>
      <c r="K338" s="124"/>
      <c r="L338" s="40"/>
      <c r="M338" s="41"/>
      <c r="N338" s="85"/>
      <c r="O338" s="21"/>
      <c r="P338" s="33"/>
      <c r="Q338" s="139"/>
      <c r="R338" s="139"/>
      <c r="S338" s="140"/>
      <c r="T338" s="140"/>
      <c r="U338" s="140"/>
      <c r="V338" s="140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</row>
    <row r="339" spans="1:32" s="1" customFormat="1" x14ac:dyDescent="0.35">
      <c r="A339" s="53">
        <v>45628</v>
      </c>
      <c r="B339" s="48" t="s">
        <v>15</v>
      </c>
      <c r="C339" s="8"/>
      <c r="D339" s="167"/>
      <c r="E339" s="167"/>
      <c r="F339" s="24"/>
      <c r="G339" s="152"/>
      <c r="H339" s="26"/>
      <c r="I339" s="112"/>
      <c r="J339" s="143"/>
      <c r="K339" s="122"/>
      <c r="L339" s="36"/>
      <c r="M339" s="37"/>
      <c r="N339" s="83"/>
      <c r="O339" s="21"/>
      <c r="P339" s="25"/>
      <c r="Q339" s="139"/>
      <c r="R339" s="139"/>
      <c r="S339" s="242" t="s">
        <v>109</v>
      </c>
      <c r="T339" s="243"/>
      <c r="U339" s="243"/>
      <c r="V339" s="244"/>
      <c r="W339" s="140"/>
      <c r="X339" s="140"/>
      <c r="Y339" s="140"/>
      <c r="Z339" s="139"/>
      <c r="AA339" s="139"/>
      <c r="AB339" s="139"/>
      <c r="AC339" s="139"/>
      <c r="AD339" s="139"/>
      <c r="AE339" s="139"/>
      <c r="AF339" s="139"/>
    </row>
    <row r="340" spans="1:32" s="1" customFormat="1" x14ac:dyDescent="0.35">
      <c r="A340" s="54">
        <v>45629</v>
      </c>
      <c r="B340" s="49" t="s">
        <v>41</v>
      </c>
      <c r="C340" s="6"/>
      <c r="D340" s="167"/>
      <c r="E340" s="168"/>
      <c r="F340" s="28"/>
      <c r="G340" s="153"/>
      <c r="H340" s="30"/>
      <c r="I340" s="111"/>
      <c r="J340" s="143"/>
      <c r="K340" s="123"/>
      <c r="L340" s="38"/>
      <c r="M340" s="39"/>
      <c r="N340" s="84"/>
      <c r="O340" s="21"/>
      <c r="P340" s="29"/>
      <c r="Q340" s="139"/>
      <c r="R340" s="139"/>
      <c r="S340" s="245" t="s">
        <v>27</v>
      </c>
      <c r="T340" s="246"/>
      <c r="U340" s="78" t="s">
        <v>5</v>
      </c>
      <c r="V340" s="78" t="s">
        <v>6</v>
      </c>
      <c r="W340" s="133" t="s">
        <v>7</v>
      </c>
      <c r="X340" s="135" t="s">
        <v>8</v>
      </c>
      <c r="Y340" s="133" t="s">
        <v>9</v>
      </c>
      <c r="Z340" s="139"/>
      <c r="AA340" s="139"/>
      <c r="AB340" s="139"/>
      <c r="AC340" s="139"/>
      <c r="AD340" s="139"/>
      <c r="AE340" s="139"/>
      <c r="AF340" s="139"/>
    </row>
    <row r="341" spans="1:32" s="1" customFormat="1" x14ac:dyDescent="0.35">
      <c r="A341" s="54">
        <v>45630</v>
      </c>
      <c r="B341" s="49" t="s">
        <v>29</v>
      </c>
      <c r="C341" s="6"/>
      <c r="D341" s="168"/>
      <c r="E341" s="168"/>
      <c r="F341" s="28"/>
      <c r="G341" s="153"/>
      <c r="H341" s="30"/>
      <c r="I341" s="111"/>
      <c r="J341" s="143"/>
      <c r="K341" s="123"/>
      <c r="L341" s="38"/>
      <c r="M341" s="39"/>
      <c r="N341" s="84"/>
      <c r="O341" s="21"/>
      <c r="P341" s="29"/>
      <c r="Q341" s="139"/>
      <c r="R341" s="139"/>
      <c r="S341" s="247" t="s">
        <v>12</v>
      </c>
      <c r="T341" s="248"/>
      <c r="U341" s="81">
        <f>COUNTIF(F332:F359,"Support")</f>
        <v>0</v>
      </c>
      <c r="V341" s="81">
        <f>COUNTIF(G332:G359,"Support")</f>
        <v>0</v>
      </c>
      <c r="W341" s="81">
        <f>COUNTIF(H332:H359,"Support")</f>
        <v>0</v>
      </c>
      <c r="X341" s="81">
        <f>COUNTIF(I332:I359,"Support")</f>
        <v>0</v>
      </c>
      <c r="Y341" s="81">
        <f>COUNTIF(J332:J359,"Support")</f>
        <v>0</v>
      </c>
      <c r="Z341" s="139"/>
      <c r="AA341" s="139"/>
      <c r="AB341" s="139"/>
      <c r="AC341" s="139"/>
      <c r="AD341" s="139"/>
      <c r="AE341" s="139"/>
      <c r="AF341" s="139"/>
    </row>
    <row r="342" spans="1:32" s="1" customFormat="1" x14ac:dyDescent="0.35">
      <c r="A342" s="54">
        <v>45631</v>
      </c>
      <c r="B342" s="49" t="s">
        <v>44</v>
      </c>
      <c r="C342" s="6"/>
      <c r="D342" s="168"/>
      <c r="E342" s="168"/>
      <c r="F342" s="28"/>
      <c r="G342" s="153"/>
      <c r="H342" s="30"/>
      <c r="I342" s="111"/>
      <c r="J342" s="143"/>
      <c r="K342" s="123"/>
      <c r="L342" s="38"/>
      <c r="M342" s="39"/>
      <c r="N342" s="84"/>
      <c r="O342" s="21"/>
      <c r="P342" s="29"/>
      <c r="Q342" s="139"/>
      <c r="R342" s="139"/>
      <c r="S342" s="234" t="s">
        <v>25</v>
      </c>
      <c r="T342" s="235"/>
      <c r="U342" s="82">
        <f>COUNTIF(F332:F359,"CST")</f>
        <v>0</v>
      </c>
      <c r="V342" s="82">
        <f>COUNTIF(G332:G359,"CST")</f>
        <v>0</v>
      </c>
      <c r="W342" s="82">
        <f>COUNTIF(H332:H359,"CST")</f>
        <v>0</v>
      </c>
      <c r="X342" s="82">
        <f>COUNTIF(I332:J359,"CST")</f>
        <v>0</v>
      </c>
      <c r="Y342" s="82">
        <f>COUNTIF(J332:K359,"CST")</f>
        <v>0</v>
      </c>
      <c r="Z342" s="139"/>
      <c r="AA342" s="139"/>
      <c r="AB342" s="139"/>
      <c r="AC342" s="139"/>
      <c r="AD342" s="139"/>
      <c r="AE342" s="139"/>
      <c r="AF342" s="139"/>
    </row>
    <row r="343" spans="1:32" s="1" customFormat="1" x14ac:dyDescent="0.35">
      <c r="A343" s="54">
        <v>45632</v>
      </c>
      <c r="B343" s="49" t="s">
        <v>31</v>
      </c>
      <c r="C343" s="6"/>
      <c r="D343" s="168"/>
      <c r="E343" s="168"/>
      <c r="F343" s="28"/>
      <c r="G343" s="153"/>
      <c r="H343" s="30"/>
      <c r="I343" s="111"/>
      <c r="J343" s="143"/>
      <c r="K343" s="123"/>
      <c r="L343" s="38"/>
      <c r="M343" s="39"/>
      <c r="N343" s="84"/>
      <c r="O343" s="21"/>
      <c r="P343" s="29"/>
      <c r="Q343" s="139"/>
      <c r="R343" s="139"/>
      <c r="S343" s="234" t="s">
        <v>19</v>
      </c>
      <c r="T343" s="235"/>
      <c r="U343" s="82">
        <f>COUNTIF(F332:F359,"PH")</f>
        <v>0</v>
      </c>
      <c r="V343" s="82">
        <f>COUNTIF(G332:G359,"PH")</f>
        <v>0</v>
      </c>
      <c r="W343" s="82">
        <f>COUNTIF(H332:H359,"PH")</f>
        <v>0</v>
      </c>
      <c r="X343" s="82">
        <f>COUNTIF(I332:I359,"PH")</f>
        <v>0</v>
      </c>
      <c r="Y343" s="82">
        <f>COUNTIF(J332:J359,"PH")</f>
        <v>0</v>
      </c>
      <c r="Z343" s="139"/>
      <c r="AA343" s="139"/>
      <c r="AB343" s="139"/>
      <c r="AC343" s="139"/>
      <c r="AD343" s="139"/>
      <c r="AE343" s="139"/>
      <c r="AF343" s="139"/>
    </row>
    <row r="344" spans="1:32" s="1" customFormat="1" x14ac:dyDescent="0.35">
      <c r="A344" s="54">
        <v>45633</v>
      </c>
      <c r="B344" s="49" t="s">
        <v>33</v>
      </c>
      <c r="C344" s="6"/>
      <c r="D344" s="168"/>
      <c r="E344" s="168"/>
      <c r="F344" s="28"/>
      <c r="G344" s="153"/>
      <c r="H344" s="30"/>
      <c r="I344" s="111"/>
      <c r="J344" s="143"/>
      <c r="K344" s="123"/>
      <c r="L344" s="38"/>
      <c r="M344" s="39"/>
      <c r="N344" s="84"/>
      <c r="O344" s="21"/>
      <c r="P344" s="29"/>
      <c r="Q344" s="139"/>
      <c r="R344" s="139"/>
      <c r="S344" s="234" t="s">
        <v>3</v>
      </c>
      <c r="T344" s="235"/>
      <c r="U344" s="82">
        <f>COUNTIF(F332:F359,"QCH")</f>
        <v>0</v>
      </c>
      <c r="V344" s="82">
        <f>COUNTIF(G332:G359,"QCH")</f>
        <v>0</v>
      </c>
      <c r="W344" s="82">
        <f>COUNTIF(H332:H359,"QCH")</f>
        <v>0</v>
      </c>
      <c r="X344" s="82">
        <f>COUNTIF(I332:I359,"QCH")</f>
        <v>0</v>
      </c>
      <c r="Y344" s="82">
        <f>COUNTIF(J332:J359,"QCH")</f>
        <v>0</v>
      </c>
      <c r="Z344" s="140"/>
      <c r="AA344" s="140"/>
      <c r="AB344" s="140"/>
      <c r="AC344" s="140"/>
      <c r="AD344" s="140"/>
      <c r="AE344" s="139"/>
      <c r="AF344" s="139"/>
    </row>
    <row r="345" spans="1:32" s="1" customFormat="1" x14ac:dyDescent="0.35">
      <c r="A345" s="55">
        <v>45634</v>
      </c>
      <c r="B345" s="51" t="s">
        <v>35</v>
      </c>
      <c r="C345" s="7"/>
      <c r="D345" s="169"/>
      <c r="E345" s="169"/>
      <c r="F345" s="32"/>
      <c r="G345" s="154"/>
      <c r="H345" s="34"/>
      <c r="I345" s="113"/>
      <c r="J345" s="162"/>
      <c r="K345" s="124"/>
      <c r="L345" s="40"/>
      <c r="M345" s="41"/>
      <c r="N345" s="85"/>
      <c r="O345" s="21"/>
      <c r="P345" s="33"/>
      <c r="Q345" s="139"/>
      <c r="R345" s="139"/>
      <c r="S345" s="234" t="s">
        <v>17</v>
      </c>
      <c r="T345" s="235"/>
      <c r="U345" s="82">
        <f>COUNTIF(F332:F359,"PH 1st")</f>
        <v>0</v>
      </c>
      <c r="V345" s="82">
        <f>COUNTIF(G332:G359,"PH 1st")</f>
        <v>0</v>
      </c>
      <c r="W345" s="82">
        <f>COUNTIF(H332:H359,"PH 1st")</f>
        <v>0</v>
      </c>
      <c r="X345" s="82">
        <f>COUNTIF(I332:I359,"PH 1st")</f>
        <v>0</v>
      </c>
      <c r="Y345" s="82">
        <f>COUNTIF(J332:J359,"PH 1st")</f>
        <v>0</v>
      </c>
      <c r="Z345" s="132"/>
      <c r="AA345" s="133" t="s">
        <v>36</v>
      </c>
      <c r="AB345" s="133" t="s">
        <v>20</v>
      </c>
      <c r="AC345" s="133" t="s">
        <v>37</v>
      </c>
      <c r="AD345" s="133" t="s">
        <v>38</v>
      </c>
      <c r="AE345" s="139"/>
      <c r="AF345" s="139"/>
    </row>
    <row r="346" spans="1:32" s="1" customFormat="1" x14ac:dyDescent="0.35">
      <c r="A346" s="175">
        <v>45635</v>
      </c>
      <c r="B346" s="45" t="s">
        <v>15</v>
      </c>
      <c r="C346" s="8"/>
      <c r="D346" s="23"/>
      <c r="E346" s="23"/>
      <c r="F346" s="24"/>
      <c r="G346" s="156"/>
      <c r="H346" s="26"/>
      <c r="I346" s="112"/>
      <c r="J346" s="143"/>
      <c r="K346" s="118"/>
      <c r="L346" s="36"/>
      <c r="M346" s="37"/>
      <c r="N346" s="83"/>
      <c r="O346" s="21"/>
      <c r="P346" s="25"/>
      <c r="Q346" s="139"/>
      <c r="R346" s="139"/>
      <c r="S346" s="236" t="s">
        <v>40</v>
      </c>
      <c r="T346" s="237"/>
      <c r="U346" s="100">
        <f>COUNTIFS(L332:L335,"Lister")+COUNTIFS(L339:L342,"Lister")+COUNTIFS(L346:L349,"Lister")+COUNTIFS(L353:L356,"Lister")</f>
        <v>0</v>
      </c>
      <c r="V346" s="100">
        <f>+COUNTIFS(L332:L335,"Prager")+COUNTIFS(L339:L342,"Prager")+COUNTIFS(L346:L349,"Prager")+COUNTIFS(L353:L356,"Prager")</f>
        <v>0</v>
      </c>
      <c r="W346" s="100">
        <f>COUNTIFS(L332:L335,"Stanley")+COUNTIFS(L339:L342,"Stanley")+COUNTIFS(L346:L349,"Stanley")+COUNTIFS(L353:L356,"Stanley")</f>
        <v>0</v>
      </c>
      <c r="X346" s="100">
        <f>COUNTIFS(L332:L335,"Farrell")+COUNTIFS(L339:L342,"Farrell")+COUNTIFS(L346:L349,"Farrell")+COUNTIFS(L353:L356,"Farrell")</f>
        <v>0</v>
      </c>
      <c r="Y346" s="100">
        <f>COUNTIFS(L332:L335,"McSharry")+COUNTIFS(L339:L342,"McSHarry")+COUNTIFS(L346:L349,"McSharry")+COUNTIFS(L353:L356,"McSharry")</f>
        <v>0</v>
      </c>
      <c r="Z346" s="104"/>
      <c r="AA346" s="106">
        <f>COUNTIFS(L332:L335,"O'Donoghue")+COUNTIFS(L339:L342,"O'Donoghue")+COUNTIFS(L346:L349,"O'Donoghue")+COUNTIFS(L353:L356,"O'Donoghue")</f>
        <v>0</v>
      </c>
      <c r="AB346" s="106">
        <f>COUNTIFS(L332:L335,"Marment")+COUNTIFS(L339:L342,"Marment")+COUNTIFS(L346:L349,"Marment")+COUNTIFS(L353:L356,"Marment")</f>
        <v>0</v>
      </c>
      <c r="AC346" s="106">
        <f>COUNTIFS(L332:L335,"Nagaraj")+COUNTIFS(L339:L342,"Nagaraj")+COUNTIFS(L346:L349,"Nagaraj")+COUNTIFS(L353:L356,"Nagaraj")</f>
        <v>0</v>
      </c>
      <c r="AD346" s="106">
        <f>COUNTIFS(L332:L335,"Garrett")+COUNTIFS(L339:L342,"Garrett")+COUNTIFS(L346:L349,"Garrett")+COUNTIFS(L353:L356,"Garrett")</f>
        <v>0</v>
      </c>
      <c r="AE346" s="139"/>
      <c r="AF346" s="139"/>
    </row>
    <row r="347" spans="1:32" s="1" customFormat="1" x14ac:dyDescent="0.35">
      <c r="A347" s="54">
        <v>45636</v>
      </c>
      <c r="B347" s="46" t="s">
        <v>41</v>
      </c>
      <c r="C347" s="6"/>
      <c r="D347" s="27"/>
      <c r="E347" s="23"/>
      <c r="F347" s="28"/>
      <c r="G347" s="157"/>
      <c r="H347" s="30"/>
      <c r="I347" s="111"/>
      <c r="J347" s="143"/>
      <c r="K347" s="119"/>
      <c r="L347" s="38"/>
      <c r="M347" s="39"/>
      <c r="N347" s="84"/>
      <c r="O347" s="21"/>
      <c r="P347" s="29"/>
      <c r="Q347" s="139"/>
      <c r="R347" s="139"/>
      <c r="S347" s="236" t="s">
        <v>42</v>
      </c>
      <c r="T347" s="237"/>
      <c r="U347" s="100">
        <f>COUNTIFS(L336:L338,"Lister")+COUNTIFS(L343:L345,"Lister")+COUNTIFS(L350:L352,"Lister")+COUNTIFS(L357:L359,"Lister")</f>
        <v>0</v>
      </c>
      <c r="V347" s="100">
        <f>+COUNTIFS(L343:L345,"Prager")+COUNTIFS(L336:L338,"Prager")+COUNTIFS(L350:L352,"Prager")+COUNTIFS(L357:L359,"Prager")</f>
        <v>0</v>
      </c>
      <c r="W347" s="100">
        <f>COUNTIFS(L336:L338,"Stanley")+COUNTIFS(L343:L345,"Stanley")+COUNTIFS(L350:L352,"Stanley")+COUNTIFS(L357:L359,"Stanley")</f>
        <v>0</v>
      </c>
      <c r="X347" s="100">
        <f>COUNTIFS(L336:L338,"Farrell")+COUNTIFS(L343:L345,"Farrell")+COUNTIFS(L350:L352,"Farrell")+COUNTIFS(L357:L359,"Farrell")</f>
        <v>0</v>
      </c>
      <c r="Y347" s="100">
        <f>COUNTIFS(L336:L338,"McSharry")+COUNTIFS(L343:L345,"McSharry")+COUNTIFS(L350:L352,"McSharry")+COUNTIFS(L357:L359,"McSharry")</f>
        <v>0</v>
      </c>
      <c r="Z347" s="104"/>
      <c r="AA347" s="100">
        <f>COUNTIFS(L336:L338,"O'Donoghue")+COUNTIFS(L343:L345,"O'Donoghue")+COUNTIFS(L350:L352,"O'Donoghue")+COUNTIFS(L357:L359,"O'Donoghue")</f>
        <v>0</v>
      </c>
      <c r="AB347" s="100">
        <f>COUNTIFS(L336:L338,"Marment")+COUNTIFS(L343:L345,"Marment")+COUNTIFS(L350:L352,"Marment")+COUNTIFS(L357:L359,"Marment")</f>
        <v>0</v>
      </c>
      <c r="AC347" s="100">
        <f>COUNTIFS(L336:L338,"Nagaraj")+COUNTIFS(L343:L345,"Nagaraj")+COUNTIFS(L350:L352,"Nagaraj")+COUNTIFS(L357:L359,"Nagaraj")</f>
        <v>0</v>
      </c>
      <c r="AD347" s="100">
        <f>COUNTIFS(L336:L338,"Garrett")+COUNTIFS(L343:L345,"Garrett")+COUNTIFS(L350:L352,"Garrett")+COUNTIFS(L357:L359,"Garrett")</f>
        <v>0</v>
      </c>
      <c r="AE347" s="139"/>
      <c r="AF347" s="139"/>
    </row>
    <row r="348" spans="1:32" s="1" customFormat="1" x14ac:dyDescent="0.35">
      <c r="A348" s="54">
        <v>45637</v>
      </c>
      <c r="B348" s="46" t="s">
        <v>29</v>
      </c>
      <c r="C348" s="6"/>
      <c r="D348" s="27"/>
      <c r="E348" s="23"/>
      <c r="F348" s="28"/>
      <c r="G348" s="157"/>
      <c r="H348" s="30"/>
      <c r="I348" s="111"/>
      <c r="J348" s="143"/>
      <c r="K348" s="119"/>
      <c r="L348" s="38"/>
      <c r="M348" s="39"/>
      <c r="N348" s="84"/>
      <c r="O348" s="21"/>
      <c r="P348" s="29"/>
      <c r="Q348" s="139"/>
      <c r="R348" s="139"/>
      <c r="S348" s="238" t="s">
        <v>43</v>
      </c>
      <c r="T348" s="239"/>
      <c r="U348" s="101">
        <f>COUNTIFS(N332:N335,"Lister")+COUNTIFS(N339:N342,"Lister")+COUNTIFS(N346:N349,"Lister")+COUNTIFS(N353:N356,"Lister")</f>
        <v>0</v>
      </c>
      <c r="V348" s="101">
        <f>COUNTIFS(N332:N335,"Prager")+COUNTIFS(N339:N342,"Prager")+COUNTIFS(N346:N349,"Prager")+COUNTIFS(N353:N356,"Prager")</f>
        <v>0</v>
      </c>
      <c r="W348" s="101">
        <f>COUNTIFS(N332:N335,"Stanley")+COUNTIFS(N339:N342,"Stanley")+COUNTIFS(N346:N349,"Stanley")+COUNTIFS(N353:N356,"Stanley")</f>
        <v>0</v>
      </c>
      <c r="X348" s="101">
        <f>COUNTIFS(N332:N335,"Farrell")+COUNTIFS(N339:N342,"Farrell")+COUNTIFS(N346:N349,"Farrell")+COUNTIFS(N353:N356,"Farrell")</f>
        <v>0</v>
      </c>
      <c r="Y348" s="101">
        <f>COUNTIFS(N332:N335,"McSharry")+COUNTIFS(N339:N342,"McSharry")+COUNTIFS(N346:N349,"McSharry")+COUNTIFS(N353:N356,"McSharry")</f>
        <v>0</v>
      </c>
      <c r="Z348" s="104"/>
      <c r="AA348" s="101"/>
      <c r="AB348" s="101"/>
      <c r="AC348" s="101"/>
      <c r="AD348" s="101"/>
      <c r="AE348" s="139"/>
      <c r="AF348" s="139"/>
    </row>
    <row r="349" spans="1:32" s="1" customFormat="1" x14ac:dyDescent="0.35">
      <c r="A349" s="54">
        <v>45638</v>
      </c>
      <c r="B349" s="46" t="s">
        <v>44</v>
      </c>
      <c r="C349" s="6"/>
      <c r="D349" s="27"/>
      <c r="E349" s="23"/>
      <c r="F349" s="28"/>
      <c r="G349" s="157"/>
      <c r="H349" s="30"/>
      <c r="I349" s="111"/>
      <c r="J349" s="143"/>
      <c r="K349" s="119"/>
      <c r="L349" s="38"/>
      <c r="M349" s="39"/>
      <c r="N349" s="84"/>
      <c r="O349" s="21"/>
      <c r="P349" s="29"/>
      <c r="Q349" s="139"/>
      <c r="R349" s="139"/>
      <c r="S349" s="238" t="s">
        <v>45</v>
      </c>
      <c r="T349" s="239"/>
      <c r="U349" s="101">
        <f>COUNTIFS(N336:N338,"Lister")+COUNTIFS(N343:N345,"Lister")+COUNTIFS(N350:N352,"Lister")+COUNTIFS(N357:N359,"Lister")</f>
        <v>0</v>
      </c>
      <c r="V349" s="101">
        <f>COUNTIFS(N336:N338,"Prager")+COUNTIFS(N343:N345,"Prager")+COUNTIFS(N350:N352,"Prager")+COUNTIFS(N357:N359,"Prager")</f>
        <v>0</v>
      </c>
      <c r="W349" s="101">
        <f>COUNTIFS(N336:N338,"Stanley")+COUNTIFS(N343:N345,"Stanley")+COUNTIFS(N350:N352,"Stanley")+COUNTIFS(N357:N359,"Stanley")</f>
        <v>0</v>
      </c>
      <c r="X349" s="101">
        <f>COUNTIFS(N336:N338,"Farrell")+COUNTIFS(N343:N345,"Farrell")+COUNTIFS(N350:N352,"Farrell")+COUNTIFS(N357:N359,"Farrell")</f>
        <v>0</v>
      </c>
      <c r="Y349" s="101">
        <f>COUNTIFS(N336:N338,"McSharry")+COUNTIFS(N343:N345,"McSharry")+COUNTIFS(N350:N352,"McSharry")+COUNTIFS(N357:N359,"McSharry")</f>
        <v>0</v>
      </c>
      <c r="Z349" s="104"/>
      <c r="AA349" s="101"/>
      <c r="AB349" s="101"/>
      <c r="AC349" s="101"/>
      <c r="AD349" s="101"/>
      <c r="AE349" s="139"/>
      <c r="AF349" s="139"/>
    </row>
    <row r="350" spans="1:32" s="1" customFormat="1" x14ac:dyDescent="0.35">
      <c r="A350" s="54">
        <v>45639</v>
      </c>
      <c r="B350" s="46" t="s">
        <v>31</v>
      </c>
      <c r="C350" s="6"/>
      <c r="D350" s="27"/>
      <c r="E350" s="23"/>
      <c r="F350" s="28"/>
      <c r="G350" s="157"/>
      <c r="H350" s="30"/>
      <c r="I350" s="111"/>
      <c r="J350" s="143"/>
      <c r="K350" s="119"/>
      <c r="L350" s="38"/>
      <c r="M350" s="39"/>
      <c r="N350" s="84"/>
      <c r="O350" s="21"/>
      <c r="P350" s="29"/>
      <c r="Q350" s="139"/>
      <c r="R350" s="139"/>
      <c r="S350" s="240" t="s">
        <v>46</v>
      </c>
      <c r="T350" s="241"/>
      <c r="U350" s="102">
        <f>COUNTIFS(N336:N338,"Lister (day)")+COUNTIFS(N343:N345,"Lister (day)")+COUNTIFS(N350:N352,"Lister (day)")+COUNTIFS(N357:N359,"Lister (day)")</f>
        <v>0</v>
      </c>
      <c r="V350" s="102">
        <f>COUNTIFS(N336:N338,"Prager (day)")+COUNTIFS(N343:N345,"Prager (day)")+COUNTIFS(N350:N352,"Prager (day)")+COUNTIFS(N357:N359,"Prager (day)")</f>
        <v>0</v>
      </c>
      <c r="W350" s="102">
        <f>COUNTIFS(N336:N338,"Stanley (day)")+COUNTIFS(N343:N345,"Stanley (day)")+COUNTIFS(N350:N352,"Stanley (day)")+COUNTIFS(N357:N359,"Stanley (day)")</f>
        <v>0</v>
      </c>
      <c r="X350" s="102">
        <f>COUNTIFS(N336:N338,"Farrell (day)")+COUNTIFS(N343:N345,"Farrell (day)")+COUNTIFS(N350:N352,"Farrell (day)")+COUNTIFS(N357:N359,"Farrell (day)")</f>
        <v>0</v>
      </c>
      <c r="Y350" s="102">
        <f>COUNTIFS(N336:N338,"McSharry (day)")+COUNTIFS(N343:N345,"McSharry (day)")+COUNTIFS(N350:N352,"McSharry (day)")+COUNTIFS(N357:N359,"McSharry (day)")</f>
        <v>0</v>
      </c>
      <c r="Z350" s="104"/>
      <c r="AA350" s="102"/>
      <c r="AB350" s="102"/>
      <c r="AC350" s="102"/>
      <c r="AD350" s="102"/>
      <c r="AE350" s="139"/>
      <c r="AF350" s="139"/>
    </row>
    <row r="351" spans="1:32" s="1" customFormat="1" x14ac:dyDescent="0.35">
      <c r="A351" s="54">
        <v>45640</v>
      </c>
      <c r="B351" s="46" t="s">
        <v>33</v>
      </c>
      <c r="C351" s="9" t="s">
        <v>23</v>
      </c>
      <c r="D351" s="27"/>
      <c r="E351" s="23"/>
      <c r="F351" s="28"/>
      <c r="G351" s="157"/>
      <c r="H351" s="30"/>
      <c r="I351" s="111"/>
      <c r="J351" s="143"/>
      <c r="K351" s="119"/>
      <c r="L351" s="38"/>
      <c r="M351" s="39"/>
      <c r="N351" s="84"/>
      <c r="O351" s="21"/>
      <c r="P351" s="29"/>
      <c r="Q351" s="139"/>
      <c r="R351" s="139"/>
      <c r="S351" s="226" t="s">
        <v>47</v>
      </c>
      <c r="T351" s="227"/>
      <c r="U351" s="103">
        <f>SUM(U346:U347)</f>
        <v>0</v>
      </c>
      <c r="V351" s="103">
        <f>SUM(V346:V347)</f>
        <v>0</v>
      </c>
      <c r="W351" s="103">
        <f>SUM(W346:W347)</f>
        <v>0</v>
      </c>
      <c r="X351" s="103">
        <f>SUM(X346:X347)</f>
        <v>0</v>
      </c>
      <c r="Y351" s="103">
        <f>SUM(Y346:Y347)</f>
        <v>0</v>
      </c>
      <c r="Z351" s="105"/>
      <c r="AA351" s="103">
        <f>SUM(AA346:AA347)</f>
        <v>0</v>
      </c>
      <c r="AB351" s="103">
        <f>SUM(AB346:AB347)</f>
        <v>0</v>
      </c>
      <c r="AC351" s="103">
        <f>SUM(AC346:AC347)</f>
        <v>0</v>
      </c>
      <c r="AD351" s="103">
        <f>SUM(AD346:AD347)</f>
        <v>0</v>
      </c>
      <c r="AE351" s="139"/>
      <c r="AF351" s="139"/>
    </row>
    <row r="352" spans="1:32" s="1" customFormat="1" x14ac:dyDescent="0.35">
      <c r="A352" s="55">
        <v>45641</v>
      </c>
      <c r="B352" s="47" t="s">
        <v>35</v>
      </c>
      <c r="C352" s="14" t="s">
        <v>23</v>
      </c>
      <c r="D352" s="31"/>
      <c r="E352" s="155"/>
      <c r="F352" s="32"/>
      <c r="G352" s="158"/>
      <c r="H352" s="34"/>
      <c r="I352" s="113"/>
      <c r="J352" s="162"/>
      <c r="K352" s="120"/>
      <c r="L352" s="40"/>
      <c r="M352" s="41"/>
      <c r="N352" s="85"/>
      <c r="O352" s="21"/>
      <c r="P352" s="33"/>
      <c r="Q352" s="139"/>
      <c r="R352" s="139"/>
      <c r="S352" s="222" t="s">
        <v>48</v>
      </c>
      <c r="T352" s="223"/>
      <c r="U352" s="128">
        <f>SUM(U348:U350)</f>
        <v>0</v>
      </c>
      <c r="V352" s="128">
        <f>SUM(V348:V350)</f>
        <v>0</v>
      </c>
      <c r="W352" s="128">
        <f>SUM(W348:W350)</f>
        <v>0</v>
      </c>
      <c r="X352" s="128">
        <f>SUM(X348:X350)</f>
        <v>0</v>
      </c>
      <c r="Y352" s="128">
        <f>SUM(Y348:Y350)</f>
        <v>0</v>
      </c>
      <c r="Z352" s="129"/>
      <c r="AA352" s="128">
        <f>SUM(AA348:AA350)</f>
        <v>0</v>
      </c>
      <c r="AB352" s="128">
        <f>SUM(AB348:AB350)</f>
        <v>0</v>
      </c>
      <c r="AC352" s="128">
        <f>SUM(AC348:AC350)</f>
        <v>0</v>
      </c>
      <c r="AD352" s="128">
        <f>SUM(AD348:AD350)</f>
        <v>0</v>
      </c>
      <c r="AE352" s="139"/>
      <c r="AF352" s="139"/>
    </row>
    <row r="353" spans="1:50" s="1" customFormat="1" x14ac:dyDescent="0.35">
      <c r="A353" s="53">
        <v>45642</v>
      </c>
      <c r="B353" s="45" t="s">
        <v>15</v>
      </c>
      <c r="C353" s="11" t="s">
        <v>23</v>
      </c>
      <c r="D353" s="167"/>
      <c r="E353" s="167"/>
      <c r="F353" s="24"/>
      <c r="G353" s="152"/>
      <c r="H353" s="26"/>
      <c r="I353" s="159"/>
      <c r="J353" s="163"/>
      <c r="K353" s="118"/>
      <c r="L353" s="36"/>
      <c r="M353" s="37"/>
      <c r="N353" s="83"/>
      <c r="O353" s="21"/>
      <c r="P353" s="25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</row>
    <row r="354" spans="1:50" s="1" customFormat="1" x14ac:dyDescent="0.35">
      <c r="A354" s="54">
        <v>45643</v>
      </c>
      <c r="B354" s="46" t="s">
        <v>41</v>
      </c>
      <c r="C354" s="9" t="s">
        <v>23</v>
      </c>
      <c r="D354" s="168"/>
      <c r="E354" s="168"/>
      <c r="F354" s="28"/>
      <c r="G354" s="153"/>
      <c r="H354" s="30"/>
      <c r="I354" s="160"/>
      <c r="J354" s="164"/>
      <c r="K354" s="119"/>
      <c r="L354" s="38"/>
      <c r="M354" s="39"/>
      <c r="N354" s="84"/>
      <c r="O354" s="21"/>
      <c r="P354" s="2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</row>
    <row r="355" spans="1:50" s="1" customFormat="1" x14ac:dyDescent="0.35">
      <c r="A355" s="54">
        <v>45644</v>
      </c>
      <c r="B355" s="46" t="s">
        <v>29</v>
      </c>
      <c r="C355" s="9" t="s">
        <v>23</v>
      </c>
      <c r="D355" s="168"/>
      <c r="E355" s="168"/>
      <c r="F355" s="28"/>
      <c r="G355" s="153"/>
      <c r="H355" s="30"/>
      <c r="I355" s="160"/>
      <c r="J355" s="164"/>
      <c r="K355" s="119"/>
      <c r="L355" s="38"/>
      <c r="M355" s="39"/>
      <c r="N355" s="84"/>
      <c r="O355" s="21"/>
      <c r="P355" s="2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</row>
    <row r="356" spans="1:50" s="1" customFormat="1" x14ac:dyDescent="0.35">
      <c r="A356" s="54">
        <v>45645</v>
      </c>
      <c r="B356" s="46" t="s">
        <v>44</v>
      </c>
      <c r="C356" s="9" t="s">
        <v>23</v>
      </c>
      <c r="D356" s="168"/>
      <c r="E356" s="168"/>
      <c r="F356" s="28"/>
      <c r="G356" s="153"/>
      <c r="H356" s="30"/>
      <c r="I356" s="160"/>
      <c r="J356" s="164"/>
      <c r="K356" s="119"/>
      <c r="L356" s="38"/>
      <c r="M356" s="39"/>
      <c r="N356" s="84"/>
      <c r="O356" s="21"/>
      <c r="P356" s="2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</row>
    <row r="357" spans="1:50" s="1" customFormat="1" x14ac:dyDescent="0.35">
      <c r="A357" s="54">
        <v>45646</v>
      </c>
      <c r="B357" s="46" t="s">
        <v>31</v>
      </c>
      <c r="C357" s="9" t="s">
        <v>23</v>
      </c>
      <c r="D357" s="168"/>
      <c r="E357" s="168"/>
      <c r="F357" s="28"/>
      <c r="G357" s="153"/>
      <c r="H357" s="30"/>
      <c r="I357" s="160"/>
      <c r="J357" s="164"/>
      <c r="K357" s="119"/>
      <c r="L357" s="38"/>
      <c r="M357" s="39"/>
      <c r="N357" s="84"/>
      <c r="O357" s="21"/>
      <c r="P357" s="2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</row>
    <row r="358" spans="1:50" s="1" customFormat="1" x14ac:dyDescent="0.35">
      <c r="A358" s="54">
        <v>45647</v>
      </c>
      <c r="B358" s="46" t="s">
        <v>33</v>
      </c>
      <c r="C358" s="9" t="s">
        <v>23</v>
      </c>
      <c r="D358" s="168"/>
      <c r="E358" s="168"/>
      <c r="F358" s="28"/>
      <c r="G358" s="153"/>
      <c r="H358" s="30"/>
      <c r="I358" s="160"/>
      <c r="J358" s="164"/>
      <c r="K358" s="119"/>
      <c r="L358" s="38"/>
      <c r="M358" s="39"/>
      <c r="N358" s="84"/>
      <c r="O358" s="21"/>
      <c r="P358" s="2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</row>
    <row r="359" spans="1:50" s="1" customFormat="1" x14ac:dyDescent="0.35">
      <c r="A359" s="55">
        <v>45648</v>
      </c>
      <c r="B359" s="47" t="s">
        <v>35</v>
      </c>
      <c r="C359" s="14" t="s">
        <v>23</v>
      </c>
      <c r="D359" s="169"/>
      <c r="E359" s="169"/>
      <c r="F359" s="32"/>
      <c r="G359" s="154"/>
      <c r="H359" s="34"/>
      <c r="I359" s="161"/>
      <c r="J359" s="165"/>
      <c r="K359" s="120"/>
      <c r="L359" s="40"/>
      <c r="M359" s="41"/>
      <c r="N359" s="85"/>
      <c r="O359" s="21"/>
      <c r="P359" s="33"/>
      <c r="Q359" s="139"/>
      <c r="R359" s="139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141"/>
      <c r="AD359" s="141"/>
      <c r="AE359" s="139"/>
      <c r="AF359" s="139"/>
    </row>
    <row r="360" spans="1:50" s="1" customFormat="1" x14ac:dyDescent="0.35">
      <c r="A360" s="175">
        <v>45649</v>
      </c>
      <c r="B360" s="48" t="s">
        <v>15</v>
      </c>
      <c r="C360" s="9" t="s">
        <v>23</v>
      </c>
      <c r="D360" s="167"/>
      <c r="E360" s="167"/>
      <c r="F360" s="24"/>
      <c r="G360" s="152"/>
      <c r="H360" s="26"/>
      <c r="I360" s="159"/>
      <c r="J360" s="163"/>
      <c r="K360" s="122"/>
      <c r="L360" s="36"/>
      <c r="M360" s="37"/>
      <c r="N360" s="83"/>
      <c r="O360" s="21"/>
      <c r="P360" s="25"/>
    </row>
    <row r="361" spans="1:50" s="1" customFormat="1" x14ac:dyDescent="0.35">
      <c r="A361" s="54">
        <v>45650</v>
      </c>
      <c r="B361" s="49" t="s">
        <v>41</v>
      </c>
      <c r="C361" s="9" t="s">
        <v>23</v>
      </c>
      <c r="D361" s="168"/>
      <c r="E361" s="168"/>
      <c r="F361" s="28"/>
      <c r="G361" s="153"/>
      <c r="H361" s="30"/>
      <c r="I361" s="160"/>
      <c r="J361" s="164"/>
      <c r="K361" s="123"/>
      <c r="L361" s="38"/>
      <c r="M361" s="39"/>
      <c r="N361" s="84"/>
      <c r="O361" s="21"/>
      <c r="P361" s="29"/>
    </row>
    <row r="362" spans="1:50" s="1" customFormat="1" x14ac:dyDescent="0.35">
      <c r="A362" s="54">
        <v>45651</v>
      </c>
      <c r="B362" s="49" t="s">
        <v>29</v>
      </c>
      <c r="C362" s="13" t="s">
        <v>16</v>
      </c>
      <c r="D362" s="168"/>
      <c r="E362" s="168"/>
      <c r="F362" s="28"/>
      <c r="G362" s="153"/>
      <c r="H362" s="30"/>
      <c r="I362" s="160"/>
      <c r="J362" s="164"/>
      <c r="K362" s="123"/>
      <c r="L362" s="38"/>
      <c r="M362" s="39"/>
      <c r="N362" s="84"/>
      <c r="O362" s="21"/>
      <c r="P362" s="29"/>
    </row>
    <row r="363" spans="1:50" s="1" customFormat="1" x14ac:dyDescent="0.35">
      <c r="A363" s="54">
        <v>45652</v>
      </c>
      <c r="B363" s="50" t="s">
        <v>44</v>
      </c>
      <c r="C363" s="13" t="s">
        <v>16</v>
      </c>
      <c r="D363" s="168"/>
      <c r="E363" s="168"/>
      <c r="F363" s="28"/>
      <c r="G363" s="153"/>
      <c r="H363" s="30"/>
      <c r="I363" s="160"/>
      <c r="J363" s="164"/>
      <c r="K363" s="123"/>
      <c r="L363" s="38"/>
      <c r="M363" s="39"/>
      <c r="N363" s="84"/>
      <c r="O363" s="21"/>
      <c r="P363" s="29"/>
    </row>
    <row r="364" spans="1:50" s="1" customFormat="1" x14ac:dyDescent="0.35">
      <c r="A364" s="54">
        <v>45653</v>
      </c>
      <c r="B364" s="49" t="s">
        <v>31</v>
      </c>
      <c r="C364" s="9" t="s">
        <v>23</v>
      </c>
      <c r="D364" s="168"/>
      <c r="E364" s="168"/>
      <c r="F364" s="28"/>
      <c r="G364" s="153"/>
      <c r="H364" s="30"/>
      <c r="I364" s="160"/>
      <c r="J364" s="164"/>
      <c r="K364" s="123"/>
      <c r="L364" s="38"/>
      <c r="M364" s="39"/>
      <c r="N364" s="84"/>
      <c r="O364" s="21"/>
      <c r="P364" s="29"/>
    </row>
    <row r="365" spans="1:50" s="1" customFormat="1" x14ac:dyDescent="0.35">
      <c r="A365" s="54">
        <v>45654</v>
      </c>
      <c r="B365" s="49" t="s">
        <v>33</v>
      </c>
      <c r="C365" s="9" t="s">
        <v>23</v>
      </c>
      <c r="D365" s="168"/>
      <c r="E365" s="168"/>
      <c r="F365" s="28"/>
      <c r="G365" s="153"/>
      <c r="H365" s="30"/>
      <c r="I365" s="160"/>
      <c r="J365" s="164"/>
      <c r="K365" s="123"/>
      <c r="L365" s="38"/>
      <c r="M365" s="39"/>
      <c r="N365" s="84"/>
      <c r="O365" s="21"/>
      <c r="P365" s="29"/>
    </row>
    <row r="366" spans="1:50" s="1" customFormat="1" x14ac:dyDescent="0.35">
      <c r="A366" s="55">
        <v>45655</v>
      </c>
      <c r="B366" s="51" t="s">
        <v>35</v>
      </c>
      <c r="C366" s="14" t="s">
        <v>23</v>
      </c>
      <c r="D366" s="169"/>
      <c r="E366" s="169"/>
      <c r="F366" s="32"/>
      <c r="G366" s="154"/>
      <c r="H366" s="34"/>
      <c r="I366" s="161"/>
      <c r="J366" s="165"/>
      <c r="K366" s="124"/>
      <c r="L366" s="40"/>
      <c r="M366" s="41"/>
      <c r="N366" s="85"/>
      <c r="O366" s="21"/>
      <c r="P366" s="33"/>
    </row>
    <row r="367" spans="1:50" x14ac:dyDescent="0.35">
      <c r="B367" s="17"/>
      <c r="S367" s="1"/>
      <c r="T367" s="1"/>
      <c r="U367" s="1"/>
      <c r="V367" s="1"/>
      <c r="W367" s="1"/>
      <c r="X367" s="1"/>
      <c r="Y367" s="1"/>
      <c r="Z367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35">
      <c r="B368" s="17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2:50" x14ac:dyDescent="0.35">
      <c r="B369" s="17"/>
      <c r="D369" s="64"/>
      <c r="E369" s="64"/>
      <c r="F369" s="64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2:50" ht="18.5" x14ac:dyDescent="0.45">
      <c r="B370" s="208" t="s">
        <v>27</v>
      </c>
      <c r="C370" s="228"/>
      <c r="D370" s="69" t="s">
        <v>4</v>
      </c>
      <c r="E370" s="67"/>
      <c r="F370" s="70" t="s">
        <v>5</v>
      </c>
      <c r="G370" s="61" t="s">
        <v>6</v>
      </c>
      <c r="H370" s="61" t="s">
        <v>7</v>
      </c>
      <c r="I370" s="61" t="s">
        <v>8</v>
      </c>
      <c r="J370" s="61" t="s">
        <v>9</v>
      </c>
      <c r="L370" s="174" t="s">
        <v>144</v>
      </c>
      <c r="S370" s="229"/>
      <c r="T370" s="229"/>
      <c r="U370" s="230"/>
      <c r="V370" s="230"/>
      <c r="W370" s="142"/>
      <c r="X370" s="142"/>
      <c r="Y370" s="142"/>
      <c r="Z370" s="142"/>
      <c r="AA370" s="142"/>
      <c r="AB370" s="142"/>
      <c r="AC370" s="142"/>
      <c r="AD370" s="142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2:50" ht="15.75" customHeight="1" x14ac:dyDescent="0.35">
      <c r="B371" s="231" t="s">
        <v>12</v>
      </c>
      <c r="C371" s="232"/>
      <c r="D371" s="57">
        <f>COUNTIF(D3:D366,"Support")</f>
        <v>0</v>
      </c>
      <c r="E371" s="68"/>
      <c r="F371" s="57">
        <f>COUNTIF(F3:F366,"Support")</f>
        <v>0</v>
      </c>
      <c r="G371" s="57">
        <f t="shared" ref="G371:H371" si="0">COUNTIF(G3:G366,"Support")</f>
        <v>0</v>
      </c>
      <c r="H371" s="57">
        <f t="shared" si="0"/>
        <v>0</v>
      </c>
      <c r="I371" s="90">
        <f>COUNTIF(I3:I366,"Support")</f>
        <v>0</v>
      </c>
      <c r="J371" s="90">
        <f>COUNTIF(J3:J366,"Support")</f>
        <v>0</v>
      </c>
      <c r="L371" s="173" t="s">
        <v>145</v>
      </c>
      <c r="S371" s="233"/>
      <c r="T371" s="233"/>
      <c r="U371" s="133" t="s">
        <v>5</v>
      </c>
      <c r="V371" s="133" t="s">
        <v>6</v>
      </c>
      <c r="W371" s="133" t="s">
        <v>7</v>
      </c>
      <c r="X371" s="135" t="s">
        <v>8</v>
      </c>
      <c r="Y371" s="135" t="s">
        <v>9</v>
      </c>
      <c r="Z371" s="145"/>
      <c r="AA371" s="133" t="s">
        <v>36</v>
      </c>
      <c r="AB371" s="133" t="s">
        <v>20</v>
      </c>
      <c r="AC371" s="135" t="s">
        <v>37</v>
      </c>
      <c r="AD371" s="133" t="s">
        <v>38</v>
      </c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2:50" ht="15.75" customHeight="1" x14ac:dyDescent="0.35">
      <c r="B372" s="218" t="s">
        <v>25</v>
      </c>
      <c r="C372" s="219"/>
      <c r="D372" s="56">
        <f>COUNTIF(D3:D366,"CST")</f>
        <v>0</v>
      </c>
      <c r="E372" s="68"/>
      <c r="F372" s="56">
        <f>COUNTIF(F3:F366,"CST")</f>
        <v>0</v>
      </c>
      <c r="G372" s="56">
        <f t="shared" ref="G372:I372" si="1">COUNTIF(G3:G366,"CST")</f>
        <v>0</v>
      </c>
      <c r="H372" s="56">
        <f t="shared" si="1"/>
        <v>0</v>
      </c>
      <c r="I372" s="91">
        <f t="shared" si="1"/>
        <v>0</v>
      </c>
      <c r="J372" s="91">
        <f>COUNTIF(J3:J366,"CST")</f>
        <v>0</v>
      </c>
      <c r="L372" s="173" t="s">
        <v>146</v>
      </c>
      <c r="S372" s="220" t="s">
        <v>113</v>
      </c>
      <c r="T372" s="221"/>
      <c r="U372" s="103">
        <f t="shared" ref="U372:Y373" si="2">SUM(U10+U38+U66+U94+U122+U150+U178+U206+U234+U262+U290+U318+U346)</f>
        <v>0</v>
      </c>
      <c r="V372" s="103">
        <f t="shared" si="2"/>
        <v>0</v>
      </c>
      <c r="W372" s="103">
        <f t="shared" si="2"/>
        <v>0</v>
      </c>
      <c r="X372" s="103">
        <f t="shared" si="2"/>
        <v>0</v>
      </c>
      <c r="Y372" s="103">
        <f t="shared" si="2"/>
        <v>0</v>
      </c>
      <c r="Z372" s="127"/>
      <c r="AA372" s="103">
        <f t="shared" ref="AA372:AD373" si="3">SUM(AA10+AA38+AA66+AA94+AA122+AA150+AA178+AA206+AA234+AA262+AA290+AA318+AA346)</f>
        <v>0</v>
      </c>
      <c r="AB372" s="103">
        <f t="shared" si="3"/>
        <v>0</v>
      </c>
      <c r="AC372" s="103">
        <f t="shared" si="3"/>
        <v>0</v>
      </c>
      <c r="AD372" s="103">
        <f t="shared" si="3"/>
        <v>0</v>
      </c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2:50" ht="15.75" customHeight="1" x14ac:dyDescent="0.35">
      <c r="B373" s="218" t="s">
        <v>19</v>
      </c>
      <c r="C373" s="219"/>
      <c r="D373" s="56">
        <f>COUNTIF(D3:D366,"PH")</f>
        <v>0</v>
      </c>
      <c r="E373" s="68"/>
      <c r="F373" s="56">
        <f>COUNTIF(F3:F366,"PH")</f>
        <v>0</v>
      </c>
      <c r="G373" s="56">
        <f t="shared" ref="G373:I373" si="4">COUNTIF(G3:G366,"PH")</f>
        <v>0</v>
      </c>
      <c r="H373" s="56">
        <f t="shared" si="4"/>
        <v>0</v>
      </c>
      <c r="I373" s="91">
        <f t="shared" si="4"/>
        <v>0</v>
      </c>
      <c r="J373" s="91">
        <f>COUNTIF(J3:J366,"PH")</f>
        <v>0</v>
      </c>
      <c r="L373" s="173" t="s">
        <v>147</v>
      </c>
      <c r="S373" s="222" t="s">
        <v>114</v>
      </c>
      <c r="T373" s="223"/>
      <c r="U373" s="128">
        <f t="shared" si="2"/>
        <v>0</v>
      </c>
      <c r="V373" s="128">
        <f t="shared" si="2"/>
        <v>0</v>
      </c>
      <c r="W373" s="128">
        <f t="shared" si="2"/>
        <v>0</v>
      </c>
      <c r="X373" s="128">
        <f t="shared" si="2"/>
        <v>0</v>
      </c>
      <c r="Y373" s="128">
        <f t="shared" si="2"/>
        <v>0</v>
      </c>
      <c r="Z373" s="127"/>
      <c r="AA373" s="128">
        <f t="shared" si="3"/>
        <v>0</v>
      </c>
      <c r="AB373" s="128">
        <f t="shared" si="3"/>
        <v>0</v>
      </c>
      <c r="AC373" s="128">
        <f t="shared" si="3"/>
        <v>0</v>
      </c>
      <c r="AD373" s="128">
        <f t="shared" si="3"/>
        <v>0</v>
      </c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2:50" ht="15.75" customHeight="1" x14ac:dyDescent="0.35">
      <c r="B374" s="224" t="s">
        <v>3</v>
      </c>
      <c r="C374" s="225"/>
      <c r="D374" s="77">
        <f>COUNTIF(D3:D366,"QCH")</f>
        <v>0</v>
      </c>
      <c r="E374" s="68"/>
      <c r="F374" s="172">
        <f>COUNTIF(F3:F366,"QCH")</f>
        <v>0</v>
      </c>
      <c r="G374" s="77">
        <f t="shared" ref="G374:I374" si="5">COUNTIF(G3:G366,"QCH")</f>
        <v>0</v>
      </c>
      <c r="H374" s="77">
        <f t="shared" si="5"/>
        <v>0</v>
      </c>
      <c r="I374" s="92">
        <f t="shared" si="5"/>
        <v>0</v>
      </c>
      <c r="J374" s="92">
        <f>COUNTIF(J3:J366,"QCH")</f>
        <v>0</v>
      </c>
      <c r="L374" s="173" t="s">
        <v>148</v>
      </c>
      <c r="S374" s="205"/>
      <c r="T374" s="205"/>
      <c r="U374" s="143"/>
      <c r="V374" s="143"/>
      <c r="W374" s="143"/>
      <c r="X374" s="143"/>
      <c r="Y374" s="143"/>
      <c r="Z374" s="144"/>
      <c r="AA374" s="144"/>
      <c r="AB374" s="144"/>
      <c r="AC374" s="144"/>
      <c r="AD374" s="144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2:50" ht="15.75" customHeight="1" x14ac:dyDescent="0.35">
      <c r="B375" s="212" t="s">
        <v>115</v>
      </c>
      <c r="C375" s="213"/>
      <c r="D375" s="76">
        <f>COUNTIF(D3:D366,"PH 1st")</f>
        <v>0</v>
      </c>
      <c r="E375" s="68"/>
      <c r="F375" s="76">
        <f>COUNTIF(F3:F366,"PH 1st")</f>
        <v>0</v>
      </c>
      <c r="G375" s="76">
        <f>COUNTIF(G3:G366,"PH 1st")</f>
        <v>0</v>
      </c>
      <c r="H375" s="76">
        <f>COUNTIF(H3:H366,"PH 1st")</f>
        <v>0</v>
      </c>
      <c r="I375" s="93">
        <f>COUNTIF(I3:I366,"PH 1st")</f>
        <v>0</v>
      </c>
      <c r="J375" s="93">
        <f>COUNTIF(J3:J366,"PH 1st")</f>
        <v>0</v>
      </c>
      <c r="S375" s="205"/>
      <c r="T375" s="205"/>
      <c r="U375" s="143"/>
      <c r="V375" s="143"/>
      <c r="W375" s="143"/>
      <c r="X375" s="143"/>
      <c r="Y375" s="143"/>
      <c r="Z375" s="144"/>
      <c r="AA375" s="144"/>
      <c r="AB375" s="144"/>
      <c r="AC375" s="144"/>
      <c r="AD375" s="144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2:50" ht="15.75" customHeight="1" x14ac:dyDescent="0.35">
      <c r="B376" s="214" t="s">
        <v>11</v>
      </c>
      <c r="C376" s="215"/>
      <c r="D376" s="60">
        <f>COUNTIF(D3:D366,"1st")</f>
        <v>0</v>
      </c>
      <c r="E376" s="68"/>
      <c r="F376" s="60">
        <f>COUNTIF(L11:L370,"Lister")</f>
        <v>0</v>
      </c>
      <c r="G376" s="60">
        <f>COUNTIF(L11:L370,"Prager")</f>
        <v>0</v>
      </c>
      <c r="H376" s="60">
        <f>COUNTIF(L11:L370,"Stanley")</f>
        <v>0</v>
      </c>
      <c r="I376" s="94">
        <f>COUNTIF(L11:L370,"Farrell")</f>
        <v>0</v>
      </c>
      <c r="J376" s="94">
        <f>COUNTIF(L11:L370,"McSharry")</f>
        <v>0</v>
      </c>
      <c r="M376" s="116"/>
      <c r="S376" s="205"/>
      <c r="T376" s="205"/>
      <c r="U376" s="143"/>
      <c r="V376" s="143"/>
      <c r="W376" s="143"/>
      <c r="X376" s="143"/>
      <c r="Y376" s="143"/>
      <c r="Z376" s="144"/>
      <c r="AA376" s="144"/>
      <c r="AB376" s="144"/>
      <c r="AC376" s="144"/>
      <c r="AD376" s="144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2:50" ht="15.75" customHeight="1" x14ac:dyDescent="0.35">
      <c r="B377" s="216" t="s">
        <v>13</v>
      </c>
      <c r="C377" s="217"/>
      <c r="D377" s="58">
        <f>COUNTIF(D3:D366,"2nd")</f>
        <v>0</v>
      </c>
      <c r="E377" s="68"/>
      <c r="F377" s="58">
        <f>COUNTIF(N11:N370,"Lister")</f>
        <v>0</v>
      </c>
      <c r="G377" s="58">
        <f>COUNTIF(N11:N370,"Prager")</f>
        <v>0</v>
      </c>
      <c r="H377" s="58">
        <f>COUNTIF(N11:N370,"Stanley")</f>
        <v>0</v>
      </c>
      <c r="I377" s="95">
        <f>COUNTIF(N11:N370,"Farrell")</f>
        <v>0</v>
      </c>
      <c r="J377" s="95">
        <f>COUNTIF(N11:N370,"McSharry")</f>
        <v>0</v>
      </c>
      <c r="S377" s="205"/>
      <c r="T377" s="205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2:50" ht="15.75" customHeight="1" x14ac:dyDescent="0.35">
      <c r="B378" s="203" t="s">
        <v>116</v>
      </c>
      <c r="C378" s="204"/>
      <c r="D378" s="59">
        <f>COUNTIF(D3:D366,"2nd")</f>
        <v>0</v>
      </c>
      <c r="E378" s="68"/>
      <c r="F378" s="59">
        <f>COUNTIF(N11:N370,"Lister (day)")</f>
        <v>0</v>
      </c>
      <c r="G378" s="59">
        <f>COUNTIF(N11:N370,"Prager (day)")</f>
        <v>0</v>
      </c>
      <c r="H378" s="59">
        <f>COUNTIF(N11:N370,"Stanley (day)")</f>
        <v>0</v>
      </c>
      <c r="I378" s="96">
        <f>COUNTIF(N11:N370,"Farrell (day)")</f>
        <v>0</v>
      </c>
      <c r="J378" s="96">
        <f>COUNTIF(N11:N370,"McSharry (day)")</f>
        <v>0</v>
      </c>
      <c r="S378" s="205"/>
      <c r="T378" s="205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</row>
    <row r="379" spans="2:50" ht="15.75" customHeight="1" x14ac:dyDescent="0.35">
      <c r="B379" s="206" t="s">
        <v>117</v>
      </c>
      <c r="C379" s="207"/>
      <c r="D379" s="63">
        <f>SUM(D377:D378)</f>
        <v>0</v>
      </c>
      <c r="E379" s="71"/>
      <c r="F379" s="63">
        <f>SUM(F377:F378)</f>
        <v>0</v>
      </c>
      <c r="G379" s="63">
        <f t="shared" ref="G379" si="6">SUM(G377:G378)</f>
        <v>0</v>
      </c>
      <c r="H379" s="63">
        <f>SUM(H377:H378)</f>
        <v>0</v>
      </c>
      <c r="I379" s="97">
        <f>SUM(I377:I378)</f>
        <v>0</v>
      </c>
      <c r="J379" s="97">
        <f>SUM(J377:J378)</f>
        <v>0</v>
      </c>
      <c r="S379" s="144"/>
      <c r="T379" s="144"/>
      <c r="U379" s="144"/>
      <c r="V379" s="144"/>
      <c r="W379" s="144"/>
      <c r="X379" s="144"/>
      <c r="Y379" s="144"/>
      <c r="Z379" s="144"/>
      <c r="AA379" s="144"/>
      <c r="AB379" s="144"/>
      <c r="AC379" s="144"/>
      <c r="AD379" s="144"/>
    </row>
    <row r="380" spans="2:50" x14ac:dyDescent="0.35">
      <c r="E380" s="64"/>
      <c r="S380" s="144"/>
      <c r="T380" s="144"/>
      <c r="U380" s="144"/>
      <c r="V380" s="144"/>
      <c r="W380" s="144"/>
      <c r="X380" s="144"/>
      <c r="Y380" s="144"/>
      <c r="Z380" s="144"/>
      <c r="AA380" s="144"/>
      <c r="AB380" s="144"/>
      <c r="AC380" s="144"/>
      <c r="AD380" s="144"/>
    </row>
    <row r="381" spans="2:50" ht="18.5" x14ac:dyDescent="0.45">
      <c r="B381" s="208"/>
      <c r="C381" s="209"/>
      <c r="D381" s="62" t="s">
        <v>118</v>
      </c>
      <c r="E381" s="68"/>
      <c r="F381" s="61" t="s">
        <v>119</v>
      </c>
      <c r="G381" s="61" t="s">
        <v>119</v>
      </c>
      <c r="H381" s="61" t="s">
        <v>119</v>
      </c>
      <c r="I381" s="61" t="s">
        <v>120</v>
      </c>
      <c r="J381" s="61" t="s">
        <v>120</v>
      </c>
      <c r="S381" s="205"/>
      <c r="T381" s="205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</row>
    <row r="382" spans="2:50" x14ac:dyDescent="0.35">
      <c r="B382" s="210" t="s">
        <v>121</v>
      </c>
      <c r="C382" s="211"/>
      <c r="D382" s="72">
        <v>81</v>
      </c>
      <c r="E382" s="68"/>
      <c r="F382" s="66">
        <v>81</v>
      </c>
      <c r="G382" s="66">
        <v>81</v>
      </c>
      <c r="H382" s="66">
        <v>81</v>
      </c>
      <c r="I382" s="98">
        <v>41</v>
      </c>
      <c r="J382" s="66"/>
      <c r="S382" s="144"/>
      <c r="T382" s="144"/>
      <c r="U382" s="144"/>
      <c r="V382" s="144"/>
      <c r="W382" s="144"/>
      <c r="X382" s="144"/>
      <c r="Y382" s="144"/>
      <c r="Z382" s="144"/>
      <c r="AA382" s="144"/>
      <c r="AB382" s="144"/>
      <c r="AC382" s="144"/>
      <c r="AD382" s="144"/>
    </row>
    <row r="383" spans="2:50" ht="15" customHeight="1" x14ac:dyDescent="0.35">
      <c r="B383" s="201" t="s">
        <v>11</v>
      </c>
      <c r="C383" s="202"/>
      <c r="D383" s="73">
        <f>D376/D382</f>
        <v>0</v>
      </c>
      <c r="E383" s="74"/>
      <c r="F383" s="75">
        <f>F376/F382</f>
        <v>0</v>
      </c>
      <c r="G383" s="75">
        <f>G376/G382</f>
        <v>0</v>
      </c>
      <c r="H383" s="75">
        <f>H376/H382</f>
        <v>0</v>
      </c>
      <c r="I383" s="99">
        <f>I376/I382</f>
        <v>0</v>
      </c>
      <c r="J383" s="75"/>
      <c r="S383" s="144"/>
      <c r="T383" s="144"/>
      <c r="U383" s="144"/>
      <c r="V383" s="144"/>
      <c r="W383" s="144"/>
      <c r="X383" s="144"/>
      <c r="Y383" s="144"/>
      <c r="Z383" s="144"/>
      <c r="AA383" s="144"/>
      <c r="AB383" s="144"/>
      <c r="AC383" s="144"/>
      <c r="AD383" s="144"/>
    </row>
    <row r="384" spans="2:50" ht="15" customHeight="1" x14ac:dyDescent="0.35">
      <c r="I384" s="110"/>
      <c r="J384" s="110"/>
    </row>
    <row r="385" spans="9:16" x14ac:dyDescent="0.35">
      <c r="I385" s="110"/>
      <c r="J385" s="110"/>
      <c r="O385" s="17"/>
      <c r="P385" s="17"/>
    </row>
    <row r="386" spans="9:16" x14ac:dyDescent="0.35">
      <c r="I386" s="110"/>
      <c r="J386" s="110"/>
      <c r="O386" s="17"/>
      <c r="P386" s="17"/>
    </row>
  </sheetData>
  <mergeCells count="211">
    <mergeCell ref="B383:C383"/>
    <mergeCell ref="B378:C378"/>
    <mergeCell ref="S378:T378"/>
    <mergeCell ref="B379:C379"/>
    <mergeCell ref="B381:C381"/>
    <mergeCell ref="S381:T381"/>
    <mergeCell ref="B382:C382"/>
    <mergeCell ref="B375:C375"/>
    <mergeCell ref="S375:T375"/>
    <mergeCell ref="B376:C376"/>
    <mergeCell ref="S376:T376"/>
    <mergeCell ref="B377:C377"/>
    <mergeCell ref="S377:T377"/>
    <mergeCell ref="B372:C372"/>
    <mergeCell ref="S372:T372"/>
    <mergeCell ref="B373:C373"/>
    <mergeCell ref="S373:T373"/>
    <mergeCell ref="B374:C374"/>
    <mergeCell ref="S374:T374"/>
    <mergeCell ref="S351:T351"/>
    <mergeCell ref="S352:T352"/>
    <mergeCell ref="B370:C370"/>
    <mergeCell ref="S370:V370"/>
    <mergeCell ref="B371:C371"/>
    <mergeCell ref="S371:T371"/>
    <mergeCell ref="S345:T345"/>
    <mergeCell ref="S346:T346"/>
    <mergeCell ref="S347:T347"/>
    <mergeCell ref="S348:T348"/>
    <mergeCell ref="S349:T349"/>
    <mergeCell ref="S350:T350"/>
    <mergeCell ref="S339:V339"/>
    <mergeCell ref="S340:T340"/>
    <mergeCell ref="S341:T341"/>
    <mergeCell ref="S342:T342"/>
    <mergeCell ref="S343:T343"/>
    <mergeCell ref="S344:T344"/>
    <mergeCell ref="S319:T319"/>
    <mergeCell ref="S320:T320"/>
    <mergeCell ref="S321:T321"/>
    <mergeCell ref="S322:T322"/>
    <mergeCell ref="S323:T323"/>
    <mergeCell ref="S324:T324"/>
    <mergeCell ref="S313:T313"/>
    <mergeCell ref="S314:T314"/>
    <mergeCell ref="S315:T315"/>
    <mergeCell ref="S316:T316"/>
    <mergeCell ref="S317:T317"/>
    <mergeCell ref="S318:T318"/>
    <mergeCell ref="S293:T293"/>
    <mergeCell ref="S294:T294"/>
    <mergeCell ref="S295:T295"/>
    <mergeCell ref="S296:T296"/>
    <mergeCell ref="S311:V311"/>
    <mergeCell ref="S312:T312"/>
    <mergeCell ref="S287:T287"/>
    <mergeCell ref="S288:T288"/>
    <mergeCell ref="S289:T289"/>
    <mergeCell ref="S290:T290"/>
    <mergeCell ref="S291:T291"/>
    <mergeCell ref="S292:T292"/>
    <mergeCell ref="S267:T267"/>
    <mergeCell ref="S268:T268"/>
    <mergeCell ref="S283:V283"/>
    <mergeCell ref="S284:T284"/>
    <mergeCell ref="S285:T285"/>
    <mergeCell ref="S286:T286"/>
    <mergeCell ref="S261:T261"/>
    <mergeCell ref="S262:T262"/>
    <mergeCell ref="S263:T263"/>
    <mergeCell ref="S264:T264"/>
    <mergeCell ref="S265:T265"/>
    <mergeCell ref="S266:T266"/>
    <mergeCell ref="S255:V255"/>
    <mergeCell ref="S256:T256"/>
    <mergeCell ref="S257:T257"/>
    <mergeCell ref="S258:T258"/>
    <mergeCell ref="S259:T259"/>
    <mergeCell ref="S260:T260"/>
    <mergeCell ref="S235:T235"/>
    <mergeCell ref="S236:T236"/>
    <mergeCell ref="S237:T237"/>
    <mergeCell ref="S238:T238"/>
    <mergeCell ref="S239:T239"/>
    <mergeCell ref="S240:T240"/>
    <mergeCell ref="S229:T229"/>
    <mergeCell ref="S230:T230"/>
    <mergeCell ref="S231:T231"/>
    <mergeCell ref="S232:T232"/>
    <mergeCell ref="S233:T233"/>
    <mergeCell ref="S234:T234"/>
    <mergeCell ref="S209:T209"/>
    <mergeCell ref="S210:T210"/>
    <mergeCell ref="S211:T211"/>
    <mergeCell ref="S212:T212"/>
    <mergeCell ref="S227:V227"/>
    <mergeCell ref="S228:T228"/>
    <mergeCell ref="S203:T203"/>
    <mergeCell ref="S204:T204"/>
    <mergeCell ref="S205:T205"/>
    <mergeCell ref="S206:T206"/>
    <mergeCell ref="S207:T207"/>
    <mergeCell ref="S208:T208"/>
    <mergeCell ref="S183:T183"/>
    <mergeCell ref="S184:T184"/>
    <mergeCell ref="S199:V199"/>
    <mergeCell ref="S200:T200"/>
    <mergeCell ref="S201:T201"/>
    <mergeCell ref="S202:T202"/>
    <mergeCell ref="S177:T177"/>
    <mergeCell ref="S178:T178"/>
    <mergeCell ref="S179:T179"/>
    <mergeCell ref="S180:T180"/>
    <mergeCell ref="S181:T181"/>
    <mergeCell ref="S182:T182"/>
    <mergeCell ref="S171:V171"/>
    <mergeCell ref="S172:T172"/>
    <mergeCell ref="S173:T173"/>
    <mergeCell ref="S174:T174"/>
    <mergeCell ref="S175:T175"/>
    <mergeCell ref="S176:T176"/>
    <mergeCell ref="S151:T151"/>
    <mergeCell ref="S152:T152"/>
    <mergeCell ref="S153:T153"/>
    <mergeCell ref="S154:T154"/>
    <mergeCell ref="S155:T155"/>
    <mergeCell ref="S156:T156"/>
    <mergeCell ref="S145:T145"/>
    <mergeCell ref="S146:T146"/>
    <mergeCell ref="S147:T147"/>
    <mergeCell ref="S148:T148"/>
    <mergeCell ref="S149:T149"/>
    <mergeCell ref="S150:T150"/>
    <mergeCell ref="S125:T125"/>
    <mergeCell ref="S126:T126"/>
    <mergeCell ref="S127:T127"/>
    <mergeCell ref="S128:T128"/>
    <mergeCell ref="S143:V143"/>
    <mergeCell ref="S144:T144"/>
    <mergeCell ref="S119:T119"/>
    <mergeCell ref="S120:T120"/>
    <mergeCell ref="S121:T121"/>
    <mergeCell ref="S122:T122"/>
    <mergeCell ref="S123:T123"/>
    <mergeCell ref="S124:T124"/>
    <mergeCell ref="S99:T99"/>
    <mergeCell ref="S100:T100"/>
    <mergeCell ref="S115:V115"/>
    <mergeCell ref="S116:T116"/>
    <mergeCell ref="S117:T117"/>
    <mergeCell ref="S118:T118"/>
    <mergeCell ref="S93:T93"/>
    <mergeCell ref="S94:T94"/>
    <mergeCell ref="S95:T95"/>
    <mergeCell ref="S96:T96"/>
    <mergeCell ref="S97:T97"/>
    <mergeCell ref="S98:T98"/>
    <mergeCell ref="S87:V87"/>
    <mergeCell ref="S88:T88"/>
    <mergeCell ref="S89:T89"/>
    <mergeCell ref="S90:T90"/>
    <mergeCell ref="S91:T91"/>
    <mergeCell ref="S92:T92"/>
    <mergeCell ref="S67:T67"/>
    <mergeCell ref="S68:T68"/>
    <mergeCell ref="S69:T69"/>
    <mergeCell ref="S70:T70"/>
    <mergeCell ref="S71:T71"/>
    <mergeCell ref="S72:T72"/>
    <mergeCell ref="S61:T61"/>
    <mergeCell ref="S62:T62"/>
    <mergeCell ref="S63:T63"/>
    <mergeCell ref="S64:T64"/>
    <mergeCell ref="S65:T65"/>
    <mergeCell ref="S66:T66"/>
    <mergeCell ref="S41:T41"/>
    <mergeCell ref="S42:T42"/>
    <mergeCell ref="S43:T43"/>
    <mergeCell ref="S44:T44"/>
    <mergeCell ref="S59:V59"/>
    <mergeCell ref="S60:T60"/>
    <mergeCell ref="S35:T35"/>
    <mergeCell ref="S36:T36"/>
    <mergeCell ref="S37:T37"/>
    <mergeCell ref="S38:T38"/>
    <mergeCell ref="S39:T39"/>
    <mergeCell ref="S40:T40"/>
    <mergeCell ref="S15:T15"/>
    <mergeCell ref="S16:T16"/>
    <mergeCell ref="S31:V31"/>
    <mergeCell ref="S32:T32"/>
    <mergeCell ref="S33:T33"/>
    <mergeCell ref="S34:T34"/>
    <mergeCell ref="S12:T12"/>
    <mergeCell ref="S13:T13"/>
    <mergeCell ref="S14:T14"/>
    <mergeCell ref="S3:V3"/>
    <mergeCell ref="S4:T4"/>
    <mergeCell ref="S5:T5"/>
    <mergeCell ref="S6:T6"/>
    <mergeCell ref="S7:T7"/>
    <mergeCell ref="S8:T8"/>
    <mergeCell ref="A1:A2"/>
    <mergeCell ref="B1:B2"/>
    <mergeCell ref="C1:C2"/>
    <mergeCell ref="D1:J1"/>
    <mergeCell ref="L1:N1"/>
    <mergeCell ref="D2:E2"/>
    <mergeCell ref="S9:T9"/>
    <mergeCell ref="S10:T10"/>
    <mergeCell ref="S11:T11"/>
  </mergeCells>
  <conditionalFormatting sqref="A367:A1048576">
    <cfRule type="expression" dxfId="7" priority="2">
      <formula>$A367&lt;TODAY()</formula>
    </cfRule>
  </conditionalFormatting>
  <conditionalFormatting sqref="A3:A366">
    <cfRule type="expression" dxfId="6" priority="1">
      <formula>$A3&lt;TODAY()</formula>
    </cfRule>
  </conditionalFormatting>
  <printOptions horizontalCentered="1" verticalCentered="1" gridLines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&amp;L&amp;CPage &amp;P&amp;R&amp;D</oddFooter>
  </headerFooter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6129553A1E24885872347F8E8E522" ma:contentTypeVersion="5" ma:contentTypeDescription="Create a new document." ma:contentTypeScope="" ma:versionID="b8187200c27fc4149d6efe8c974970b8">
  <xsd:schema xmlns:xsd="http://www.w3.org/2001/XMLSchema" xmlns:xs="http://www.w3.org/2001/XMLSchema" xmlns:p="http://schemas.microsoft.com/office/2006/metadata/properties" xmlns:ns2="e11888d5-103b-4a14-b2d3-974aa5a895a5" xmlns:ns3="9de52258-2791-4641-90f4-7a3403f94537" targetNamespace="http://schemas.microsoft.com/office/2006/metadata/properties" ma:root="true" ma:fieldsID="4173b1d8e0650ee34303408a60fc7191" ns2:_="" ns3:_="">
    <xsd:import namespace="e11888d5-103b-4a14-b2d3-974aa5a895a5"/>
    <xsd:import namespace="9de52258-2791-4641-90f4-7a3403f945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888d5-103b-4a14-b2d3-974aa5a895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52258-2791-4641-90f4-7a3403f9453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e52258-2791-4641-90f4-7a3403f94537">
      <UserInfo>
        <DisplayName>Paula Lister</DisplayName>
        <AccountId>14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E80DB14-CCE9-491F-9723-D50917E2EE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1888d5-103b-4a14-b2d3-974aa5a895a5"/>
    <ds:schemaRef ds:uri="9de52258-2791-4641-90f4-7a3403f945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7C6AAE-3979-4732-ADD0-13AA82370A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E250EE-B745-4DB1-932D-33B53C85925E}">
  <ds:schemaRefs>
    <ds:schemaRef ds:uri="9de52258-2791-4641-90f4-7a3403f94537"/>
    <ds:schemaRef ds:uri="e11888d5-103b-4a14-b2d3-974aa5a895a5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2024</vt:lpstr>
      <vt:lpstr>2023</vt:lpstr>
      <vt:lpstr>Master</vt:lpstr>
      <vt:lpstr>'2023'!Print_Area</vt:lpstr>
      <vt:lpstr>'2024'!Print_Area</vt:lpstr>
      <vt:lpstr>Master!Print_Area</vt:lpstr>
      <vt:lpstr>'2023'!Print_Titles</vt:lpstr>
      <vt:lpstr>'2024'!Print_Titles</vt:lpstr>
      <vt:lpstr>Master!Print_Titles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Brent McSharry</dc:creator>
  <cp:keywords/>
  <dc:description/>
  <cp:lastModifiedBy>Brent McSharry</cp:lastModifiedBy>
  <cp:revision/>
  <dcterms:created xsi:type="dcterms:W3CDTF">2023-06-09T02:01:04Z</dcterms:created>
  <dcterms:modified xsi:type="dcterms:W3CDTF">2024-01-04T12:57:17Z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0x010100F3F6129553A1E24885872347F8E8E522</vt:lpwstr>
  </property>
</Properties>
</file>