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xanne.MOORE\Desktop\martin_temp\METHODS_LECTURE_2020\METHODS_LECTURE_2020\"/>
    </mc:Choice>
  </mc:AlternateContent>
  <xr:revisionPtr revIDLastSave="0" documentId="13_ncr:1_{D1674198-16C5-41CB-9097-E0D6E840B23B}" xr6:coauthVersionLast="45" xr6:coauthVersionMax="45" xr10:uidLastSave="{00000000-0000-0000-0000-000000000000}"/>
  <bookViews>
    <workbookView xWindow="-3492" yWindow="-17388" windowWidth="30936" windowHeight="16896" tabRatio="783" firstSheet="1" activeTab="1" xr2:uid="{00000000-000D-0000-FFFF-FFFF00000000}"/>
  </bookViews>
  <sheets>
    <sheet name="SUMIFS_EXAMPLE" sheetId="13" r:id="rId1"/>
    <sheet name="Exercise 2" sheetId="1" r:id="rId2"/>
    <sheet name="Exercise 4" sheetId="2" r:id="rId3"/>
    <sheet name="Exercise 5" sheetId="3" r:id="rId4"/>
    <sheet name="Exercise 6" sheetId="4" r:id="rId5"/>
    <sheet name="Exercise 7" sheetId="7" r:id="rId6"/>
    <sheet name="Exercise 8" sheetId="15" r:id="rId7"/>
    <sheet name="Exercise 9" sheetId="14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5" i="1" l="1"/>
  <c r="I34" i="1" l="1"/>
  <c r="H34" i="1"/>
  <c r="E34" i="1"/>
  <c r="E35" i="1"/>
  <c r="G10" i="1" l="1"/>
  <c r="G11" i="1"/>
  <c r="G12" i="1"/>
  <c r="J12" i="1"/>
  <c r="K12" i="1"/>
  <c r="L12" i="1"/>
  <c r="M12" i="1"/>
  <c r="G13" i="1"/>
  <c r="J13" i="1"/>
  <c r="K13" i="1"/>
  <c r="L13" i="1"/>
  <c r="M13" i="1"/>
  <c r="G14" i="1"/>
  <c r="G15" i="1"/>
  <c r="G16" i="1"/>
  <c r="G17" i="1"/>
  <c r="I22" i="1"/>
  <c r="I23" i="1"/>
  <c r="P32" i="1"/>
  <c r="P33" i="1"/>
  <c r="D34" i="1"/>
  <c r="F34" i="1"/>
  <c r="G34" i="1"/>
  <c r="D35" i="1"/>
  <c r="F35" i="1"/>
  <c r="G35" i="1"/>
  <c r="K22" i="1" l="1"/>
  <c r="H35" i="1"/>
  <c r="I35" i="1" s="1"/>
  <c r="K23" i="1" s="1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K8" i="2"/>
  <c r="M14" i="14" l="1"/>
  <c r="N14" i="14"/>
  <c r="M15" i="14"/>
  <c r="N15" i="14"/>
  <c r="M16" i="14"/>
  <c r="N16" i="14"/>
  <c r="M17" i="14"/>
  <c r="N17" i="14"/>
  <c r="M32" i="14"/>
  <c r="N32" i="14"/>
  <c r="M33" i="14"/>
  <c r="N33" i="14"/>
  <c r="M34" i="14"/>
  <c r="N34" i="14"/>
  <c r="M35" i="14"/>
  <c r="N35" i="14"/>
  <c r="D19" i="15" l="1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16" i="15" l="1"/>
  <c r="D16" i="15"/>
  <c r="M28" i="15" s="1"/>
  <c r="D17" i="15"/>
  <c r="D18" i="15"/>
  <c r="D20" i="15"/>
  <c r="M29" i="15" s="1"/>
  <c r="D21" i="15"/>
  <c r="D22" i="15"/>
  <c r="D23" i="15"/>
  <c r="D24" i="15"/>
  <c r="M30" i="15" s="1"/>
  <c r="D25" i="15"/>
  <c r="D26" i="15"/>
  <c r="D27" i="15"/>
  <c r="D28" i="15"/>
  <c r="M31" i="15" s="1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G22" i="2" l="1"/>
  <c r="M47" i="15" l="1"/>
  <c r="M48" i="15"/>
  <c r="M49" i="15"/>
  <c r="M50" i="15"/>
  <c r="M51" i="15"/>
  <c r="M52" i="15"/>
  <c r="M53" i="15"/>
  <c r="M54" i="15"/>
  <c r="M55" i="15"/>
  <c r="M56" i="15"/>
  <c r="M46" i="15"/>
  <c r="M19" i="15"/>
  <c r="N19" i="15" s="1"/>
  <c r="O38" i="15"/>
  <c r="M18" i="15"/>
  <c r="N18" i="15" s="1"/>
  <c r="M17" i="15"/>
  <c r="N17" i="15" s="1"/>
  <c r="O36" i="15"/>
  <c r="M16" i="15"/>
  <c r="N16" i="15" s="1"/>
  <c r="O34" i="15"/>
  <c r="M36" i="15"/>
  <c r="M35" i="15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M8" i="14" s="1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N8" i="14" s="1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N29" i="14"/>
  <c r="M29" i="14"/>
  <c r="N28" i="14"/>
  <c r="M28" i="14"/>
  <c r="N27" i="14"/>
  <c r="M27" i="14"/>
  <c r="N26" i="14"/>
  <c r="M26" i="14"/>
  <c r="K17" i="7"/>
  <c r="J17" i="7"/>
  <c r="I17" i="7"/>
  <c r="I16" i="7"/>
  <c r="J16" i="7"/>
  <c r="K16" i="7"/>
  <c r="K15" i="7"/>
  <c r="J15" i="7"/>
  <c r="I15" i="7"/>
  <c r="H17" i="7"/>
  <c r="H16" i="7"/>
  <c r="H15" i="7"/>
  <c r="K7" i="4"/>
  <c r="L7" i="4"/>
  <c r="M7" i="4"/>
  <c r="N7" i="4"/>
  <c r="O7" i="4"/>
  <c r="P7" i="4"/>
  <c r="Q7" i="4"/>
  <c r="R7" i="4"/>
  <c r="S7" i="4"/>
  <c r="T7" i="4"/>
  <c r="U7" i="4"/>
  <c r="K8" i="4"/>
  <c r="L8" i="4"/>
  <c r="M8" i="4"/>
  <c r="N8" i="4"/>
  <c r="O8" i="4"/>
  <c r="P8" i="4"/>
  <c r="Q8" i="4"/>
  <c r="R8" i="4"/>
  <c r="S8" i="4"/>
  <c r="T8" i="4"/>
  <c r="U8" i="4"/>
  <c r="K9" i="4"/>
  <c r="L9" i="4"/>
  <c r="M9" i="4"/>
  <c r="N9" i="4"/>
  <c r="O9" i="4"/>
  <c r="P9" i="4"/>
  <c r="Q9" i="4"/>
  <c r="R9" i="4"/>
  <c r="S9" i="4"/>
  <c r="T9" i="4"/>
  <c r="U9" i="4"/>
  <c r="K10" i="4"/>
  <c r="L10" i="4"/>
  <c r="M10" i="4"/>
  <c r="N10" i="4"/>
  <c r="O10" i="4"/>
  <c r="P10" i="4"/>
  <c r="Q10" i="4"/>
  <c r="R10" i="4"/>
  <c r="S10" i="4"/>
  <c r="T10" i="4"/>
  <c r="U10" i="4"/>
  <c r="K11" i="4"/>
  <c r="L11" i="4"/>
  <c r="M11" i="4"/>
  <c r="N11" i="4"/>
  <c r="O11" i="4"/>
  <c r="P11" i="4"/>
  <c r="Q11" i="4"/>
  <c r="R11" i="4"/>
  <c r="S11" i="4"/>
  <c r="T11" i="4"/>
  <c r="U11" i="4"/>
  <c r="K12" i="4"/>
  <c r="L12" i="4"/>
  <c r="M12" i="4"/>
  <c r="N12" i="4"/>
  <c r="O12" i="4"/>
  <c r="P12" i="4"/>
  <c r="Q12" i="4"/>
  <c r="R12" i="4"/>
  <c r="S12" i="4"/>
  <c r="T12" i="4"/>
  <c r="U12" i="4"/>
  <c r="K13" i="4"/>
  <c r="L13" i="4"/>
  <c r="M13" i="4"/>
  <c r="N13" i="4"/>
  <c r="O13" i="4"/>
  <c r="P13" i="4"/>
  <c r="Q13" i="4"/>
  <c r="R13" i="4"/>
  <c r="S13" i="4"/>
  <c r="T13" i="4"/>
  <c r="U13" i="4"/>
  <c r="L6" i="4"/>
  <c r="M6" i="4"/>
  <c r="N6" i="4"/>
  <c r="O6" i="4"/>
  <c r="P6" i="4"/>
  <c r="Q6" i="4"/>
  <c r="R6" i="4"/>
  <c r="S6" i="4"/>
  <c r="T6" i="4"/>
  <c r="U6" i="4"/>
  <c r="K6" i="4"/>
  <c r="I22" i="2"/>
  <c r="H22" i="2"/>
  <c r="F22" i="2"/>
  <c r="E22" i="2"/>
  <c r="D22" i="2"/>
  <c r="C22" i="2"/>
  <c r="B22" i="2"/>
  <c r="M10" i="14" l="1"/>
  <c r="N10" i="14"/>
  <c r="M15" i="15"/>
  <c r="N15" i="15" s="1"/>
  <c r="M14" i="15"/>
  <c r="N14" i="15" s="1"/>
  <c r="P32" i="15"/>
  <c r="P33" i="15"/>
  <c r="P34" i="15"/>
  <c r="P35" i="15"/>
  <c r="P36" i="15"/>
  <c r="P37" i="15"/>
  <c r="P38" i="15"/>
  <c r="M32" i="15"/>
  <c r="N32" i="15"/>
  <c r="M33" i="15"/>
  <c r="N33" i="15"/>
  <c r="M34" i="15"/>
  <c r="M37" i="15"/>
  <c r="M38" i="15"/>
  <c r="N30" i="15"/>
  <c r="N31" i="15"/>
  <c r="O31" i="15"/>
  <c r="N35" i="15"/>
  <c r="N37" i="15"/>
  <c r="O30" i="15"/>
  <c r="P28" i="15"/>
  <c r="P29" i="15"/>
  <c r="P30" i="15"/>
  <c r="M13" i="15"/>
  <c r="N13" i="15" s="1"/>
  <c r="O33" i="15"/>
  <c r="M12" i="15"/>
  <c r="N12" i="15" s="1"/>
  <c r="P31" i="15"/>
  <c r="O35" i="15"/>
  <c r="N36" i="15"/>
  <c r="N34" i="15"/>
  <c r="O32" i="15"/>
  <c r="O37" i="15"/>
  <c r="N38" i="15"/>
  <c r="M11" i="15"/>
  <c r="N11" i="15" s="1"/>
  <c r="N29" i="15"/>
  <c r="O28" i="15"/>
  <c r="O29" i="15"/>
  <c r="N28" i="15"/>
  <c r="M9" i="15"/>
  <c r="N9" i="15" s="1"/>
  <c r="M10" i="15"/>
  <c r="N10" i="15" s="1"/>
  <c r="N9" i="14"/>
  <c r="H53" i="14"/>
  <c r="H69" i="14"/>
  <c r="M9" i="14"/>
  <c r="H55" i="14"/>
  <c r="H79" i="14"/>
  <c r="H81" i="14"/>
  <c r="H85" i="14"/>
  <c r="H113" i="14"/>
  <c r="H127" i="14"/>
  <c r="H129" i="14"/>
  <c r="H131" i="14"/>
  <c r="H133" i="14"/>
  <c r="H94" i="14"/>
  <c r="H96" i="14"/>
  <c r="H102" i="14"/>
  <c r="H104" i="14"/>
  <c r="M11" i="14"/>
  <c r="H47" i="14"/>
  <c r="H52" i="14"/>
  <c r="H62" i="14"/>
  <c r="H64" i="14"/>
  <c r="H70" i="14"/>
  <c r="H72" i="14"/>
  <c r="H87" i="14"/>
  <c r="H89" i="14"/>
  <c r="H101" i="14"/>
  <c r="H118" i="14"/>
  <c r="H122" i="14"/>
  <c r="H124" i="14"/>
  <c r="H111" i="14"/>
  <c r="H126" i="14"/>
  <c r="H128" i="14"/>
  <c r="H120" i="14"/>
  <c r="H115" i="14"/>
  <c r="H117" i="14"/>
  <c r="H134" i="14"/>
  <c r="H48" i="14"/>
  <c r="N11" i="14"/>
  <c r="H49" i="14"/>
  <c r="H63" i="14"/>
  <c r="H65" i="14"/>
  <c r="H78" i="14"/>
  <c r="H80" i="14"/>
  <c r="H95" i="14"/>
  <c r="H97" i="14"/>
  <c r="H110" i="14"/>
  <c r="H112" i="14"/>
  <c r="H119" i="14"/>
  <c r="H121" i="14"/>
  <c r="H51" i="14"/>
  <c r="H56" i="14"/>
  <c r="H71" i="14"/>
  <c r="H73" i="14"/>
  <c r="H86" i="14"/>
  <c r="H88" i="14"/>
  <c r="H103" i="14"/>
  <c r="H105" i="14"/>
  <c r="H58" i="14"/>
  <c r="H60" i="14"/>
  <c r="H67" i="14"/>
  <c r="H74" i="14"/>
  <c r="H76" i="14"/>
  <c r="H83" i="14"/>
  <c r="H90" i="14"/>
  <c r="H92" i="14"/>
  <c r="H99" i="14"/>
  <c r="H106" i="14"/>
  <c r="H108" i="14"/>
  <c r="H57" i="14"/>
  <c r="H59" i="14"/>
  <c r="H66" i="14"/>
  <c r="H68" i="14"/>
  <c r="H75" i="14"/>
  <c r="H82" i="14"/>
  <c r="H84" i="14"/>
  <c r="H91" i="14"/>
  <c r="H98" i="14"/>
  <c r="H100" i="14"/>
  <c r="H107" i="14"/>
  <c r="H114" i="14"/>
  <c r="H116" i="14"/>
  <c r="H123" i="14"/>
  <c r="H130" i="14"/>
  <c r="H132" i="14"/>
  <c r="H50" i="14"/>
  <c r="H54" i="14"/>
  <c r="H61" i="14"/>
  <c r="H77" i="14"/>
  <c r="H93" i="14"/>
  <c r="H109" i="14"/>
  <c r="H125" i="14"/>
  <c r="D11" i="13"/>
  <c r="J19" i="13" s="1"/>
  <c r="D12" i="13"/>
  <c r="J15" i="13" s="1"/>
  <c r="D13" i="13"/>
  <c r="J20" i="13" s="1"/>
  <c r="D14" i="13"/>
  <c r="J16" i="13" s="1"/>
  <c r="D15" i="13"/>
  <c r="J21" i="13" s="1"/>
  <c r="D16" i="13"/>
  <c r="J17" i="13" s="1"/>
  <c r="D17" i="13"/>
  <c r="J22" i="13" s="1"/>
  <c r="D18" i="13"/>
  <c r="K14" i="13" s="1"/>
  <c r="D19" i="13"/>
  <c r="K19" i="13" s="1"/>
  <c r="D20" i="13"/>
  <c r="K15" i="13" s="1"/>
  <c r="D21" i="13"/>
  <c r="K20" i="13" s="1"/>
  <c r="D22" i="13"/>
  <c r="K16" i="13" s="1"/>
  <c r="D23" i="13"/>
  <c r="K21" i="13" s="1"/>
  <c r="D24" i="13"/>
  <c r="K17" i="13" s="1"/>
  <c r="D25" i="13"/>
  <c r="K22" i="13" s="1"/>
  <c r="D26" i="13"/>
  <c r="L14" i="13" s="1"/>
  <c r="D27" i="13"/>
  <c r="L19" i="13" s="1"/>
  <c r="D28" i="13"/>
  <c r="L15" i="13" s="1"/>
  <c r="D29" i="13"/>
  <c r="L20" i="13" s="1"/>
  <c r="D30" i="13"/>
  <c r="L16" i="13" s="1"/>
  <c r="D31" i="13"/>
  <c r="L21" i="13" s="1"/>
  <c r="D32" i="13"/>
  <c r="L17" i="13" s="1"/>
  <c r="D33" i="13"/>
  <c r="L22" i="13" s="1"/>
  <c r="D10" i="13"/>
  <c r="J14" i="13" s="1"/>
  <c r="M48" i="14" l="1"/>
  <c r="M52" i="14"/>
  <c r="Q52" i="14" s="1"/>
  <c r="N47" i="14"/>
  <c r="R47" i="14" s="1"/>
  <c r="N57" i="14"/>
  <c r="R57" i="14" s="1"/>
  <c r="M56" i="14"/>
  <c r="Q56" i="14" s="1"/>
  <c r="M54" i="14"/>
  <c r="Q54" i="14" s="1"/>
  <c r="M53" i="14"/>
  <c r="Q53" i="14" s="1"/>
  <c r="N56" i="14"/>
  <c r="R56" i="14" s="1"/>
  <c r="M57" i="14"/>
  <c r="Q57" i="14" s="1"/>
  <c r="N54" i="14"/>
  <c r="R54" i="14" s="1"/>
  <c r="N55" i="14"/>
  <c r="R55" i="14" s="1"/>
  <c r="N48" i="14"/>
  <c r="R48" i="14" s="1"/>
  <c r="N52" i="14"/>
  <c r="R52" i="14" s="1"/>
  <c r="N50" i="14"/>
  <c r="R50" i="14" s="1"/>
  <c r="M50" i="14"/>
  <c r="Q50" i="14" s="1"/>
  <c r="M55" i="14"/>
  <c r="Q55" i="14" s="1"/>
  <c r="N53" i="14"/>
  <c r="R53" i="14" s="1"/>
  <c r="M47" i="14"/>
  <c r="Q47" i="14" s="1"/>
  <c r="M49" i="14"/>
  <c r="Q49" i="14" s="1"/>
  <c r="M51" i="14"/>
  <c r="Q51" i="14" s="1"/>
  <c r="Q48" i="14"/>
  <c r="N49" i="14"/>
  <c r="R49" i="14" s="1"/>
  <c r="N51" i="14"/>
  <c r="R51" i="14" s="1"/>
</calcChain>
</file>

<file path=xl/sharedStrings.xml><?xml version="1.0" encoding="utf-8"?>
<sst xmlns="http://schemas.openxmlformats.org/spreadsheetml/2006/main" count="1282" uniqueCount="124">
  <si>
    <t>EXAMPLE SUMIFS</t>
  </si>
  <si>
    <t>Goal: Reshape the input data such that:
 - the column1 index becomes the columns
 - the column2 index becomes the row index
 - the column1 index acts as a filter</t>
  </si>
  <si>
    <t>This allows us to readily plot the data by x and y separately</t>
  </si>
  <si>
    <t>value</t>
  </si>
  <si>
    <t>column3</t>
  </si>
  <si>
    <t>column2</t>
  </si>
  <si>
    <t>column1</t>
  </si>
  <si>
    <r>
      <t>SUMIFS(</t>
    </r>
    <r>
      <rPr>
        <sz val="16"/>
        <color theme="4" tint="-0.249977111117893"/>
        <rFont val="Arial"/>
        <family val="2"/>
      </rPr>
      <t>$D$10:$D$35</t>
    </r>
    <r>
      <rPr>
        <sz val="16"/>
        <rFont val="Arial"/>
        <family val="2"/>
        <charset val="1"/>
      </rPr>
      <t>,</t>
    </r>
    <r>
      <rPr>
        <sz val="16"/>
        <color theme="5" tint="-0.249977111117893"/>
        <rFont val="Arial"/>
        <family val="2"/>
      </rPr>
      <t>$C$10:$C$35</t>
    </r>
    <r>
      <rPr>
        <sz val="16"/>
        <rFont val="Arial"/>
        <family val="2"/>
        <charset val="1"/>
      </rPr>
      <t>,</t>
    </r>
    <r>
      <rPr>
        <sz val="16"/>
        <color theme="5" tint="0.59999389629810485"/>
        <rFont val="Arial"/>
        <family val="2"/>
      </rPr>
      <t>$H20</t>
    </r>
    <r>
      <rPr>
        <sz val="16"/>
        <rFont val="Arial"/>
        <family val="2"/>
        <charset val="1"/>
      </rPr>
      <t>,</t>
    </r>
    <r>
      <rPr>
        <sz val="16"/>
        <color theme="9" tint="-0.249977111117893"/>
        <rFont val="Arial"/>
        <family val="2"/>
      </rPr>
      <t>$B$10:$B$35</t>
    </r>
    <r>
      <rPr>
        <sz val="16"/>
        <rFont val="Arial"/>
        <family val="2"/>
        <charset val="1"/>
      </rPr>
      <t>,</t>
    </r>
    <r>
      <rPr>
        <sz val="16"/>
        <color theme="9" tint="0.39997558519241921"/>
        <rFont val="Arial"/>
        <family val="2"/>
      </rPr>
      <t>$I20</t>
    </r>
    <r>
      <rPr>
        <sz val="16"/>
        <rFont val="Arial"/>
        <family val="2"/>
        <charset val="1"/>
      </rPr>
      <t>,</t>
    </r>
    <r>
      <rPr>
        <sz val="16"/>
        <color theme="7" tint="-0.499984740745262"/>
        <rFont val="Arial"/>
        <family val="2"/>
      </rPr>
      <t>$A$10:$A$35</t>
    </r>
    <r>
      <rPr>
        <sz val="16"/>
        <rFont val="Arial"/>
        <family val="2"/>
        <charset val="1"/>
      </rPr>
      <t>,</t>
    </r>
    <r>
      <rPr>
        <sz val="16"/>
        <color theme="7" tint="0.39997558519241921"/>
        <rFont val="Arial"/>
        <family val="2"/>
      </rPr>
      <t>K$13</t>
    </r>
    <r>
      <rPr>
        <sz val="16"/>
        <rFont val="Arial"/>
        <family val="2"/>
        <charset val="1"/>
      </rPr>
      <t>)</t>
    </r>
  </si>
  <si>
    <t>a</t>
  </si>
  <si>
    <t>AA</t>
  </si>
  <si>
    <t>x</t>
  </si>
  <si>
    <t>y</t>
  </si>
  <si>
    <t>BB</t>
  </si>
  <si>
    <t>b</t>
  </si>
  <si>
    <t>c</t>
  </si>
  <si>
    <t>CC</t>
  </si>
  <si>
    <t>DD</t>
  </si>
  <si>
    <t>Exercise 2: Inspection of the input data</t>
  </si>
  <si>
    <t>**Variable costs**</t>
  </si>
  <si>
    <t xml:space="preserve">plant </t>
  </si>
  <si>
    <t xml:space="preserve">co2_intensity </t>
  </si>
  <si>
    <t xml:space="preserve">eff </t>
  </si>
  <si>
    <t xml:space="preserve">fuel_cost </t>
  </si>
  <si>
    <t>price_co2</t>
  </si>
  <si>
    <t>Task 2.a</t>
  </si>
  <si>
    <t xml:space="preserve">coal </t>
  </si>
  <si>
    <t>Task 2.d minimum CO2 price for new gas to replace gas and coal</t>
  </si>
  <si>
    <t xml:space="preserve">gas </t>
  </si>
  <si>
    <t>number operating seasons</t>
  </si>
  <si>
    <t xml:space="preserve">gas_new </t>
  </si>
  <si>
    <t>replacing coal</t>
  </si>
  <si>
    <t xml:space="preserve">nuclear </t>
  </si>
  <si>
    <t>replacing gas</t>
  </si>
  <si>
    <t xml:space="preserve">solar </t>
  </si>
  <si>
    <t xml:space="preserve">solar_new </t>
  </si>
  <si>
    <t xml:space="preserve">wind </t>
  </si>
  <si>
    <t>Task 2.e total capacity factor wind/solar</t>
  </si>
  <si>
    <t xml:space="preserve">wind_new </t>
  </si>
  <si>
    <t>**Capacity factors**</t>
  </si>
  <si>
    <t>Task 2.c</t>
  </si>
  <si>
    <t>0_spring</t>
  </si>
  <si>
    <t>1_summer</t>
  </si>
  <si>
    <t>2_fall</t>
  </si>
  <si>
    <t>3_winter</t>
  </si>
  <si>
    <t>coal</t>
  </si>
  <si>
    <t>solar_new</t>
  </si>
  <si>
    <t>gas</t>
  </si>
  <si>
    <t>wind_new</t>
  </si>
  <si>
    <t>gas_new</t>
  </si>
  <si>
    <t>nuclear</t>
  </si>
  <si>
    <t>solar</t>
  </si>
  <si>
    <t>wind</t>
  </si>
  <si>
    <t>**Annualized fixed costs**</t>
  </si>
  <si>
    <t>Task 2.b wind and solar</t>
  </si>
  <si>
    <t>TOTAL CF:</t>
  </si>
  <si>
    <t>cf</t>
  </si>
  <si>
    <t>FLH (MWh/MW)</t>
  </si>
  <si>
    <t>LCOE (EUR/MWh)</t>
  </si>
  <si>
    <t>fixed_cost</t>
  </si>
  <si>
    <t>Exercise 4: Analyzing the model results</t>
  </si>
  <si>
    <t>**Produced power**</t>
  </si>
  <si>
    <t xml:space="preserve">season </t>
  </si>
  <si>
    <t xml:space="preserve">0_spring </t>
  </si>
  <si>
    <t xml:space="preserve">1_summer </t>
  </si>
  <si>
    <t xml:space="preserve">2_fall </t>
  </si>
  <si>
    <t xml:space="preserve">3_winter </t>
  </si>
  <si>
    <t>**Old capacity**</t>
  </si>
  <si>
    <t xml:space="preserve">value </t>
  </si>
  <si>
    <t>**New capacity**</t>
  </si>
  <si>
    <t xml:space="preserve"> plant </t>
  </si>
  <si>
    <t>Task 4.b</t>
  </si>
  <si>
    <t>Capacity factors</t>
  </si>
  <si>
    <t>Task 4.a</t>
  </si>
  <si>
    <t>Exercise 5: Comparison of the 14 and 15 EUR/tCO2 model runs</t>
  </si>
  <si>
    <t>Task 5.a</t>
  </si>
  <si>
    <t>**Produced power at 14 EUR/t_CO2**</t>
  </si>
  <si>
    <t>**New installed capacity at 14 EUR/t_CO2**</t>
  </si>
  <si>
    <t>** Produced power at 15 EUR/t_CO2 **</t>
  </si>
  <si>
    <t xml:space="preserve"> season </t>
  </si>
  <si>
    <t>** New installed capacity at 15 EUR/t_CO2 **</t>
  </si>
  <si>
    <t>Exercise 6: Optimal electricity mix for changing CO2 prices.</t>
  </si>
  <si>
    <t>** Produced power **</t>
  </si>
  <si>
    <t>** Newly installed capacity **</t>
  </si>
  <si>
    <t>Task 6.a</t>
  </si>
  <si>
    <t xml:space="preserve">price_co2 </t>
  </si>
  <si>
    <t>plant</t>
  </si>
  <si>
    <t>Exercise 7: Electricity/Shadow prices</t>
  </si>
  <si>
    <t>** Demand constraint shadow prices **</t>
  </si>
  <si>
    <t>** Power production (sum over all seasons) **</t>
  </si>
  <si>
    <t>Task 7.a</t>
  </si>
  <si>
    <t>** New installed capacity of gas power plants **</t>
  </si>
  <si>
    <t>Exercise 8: Specific value of wind power forced into the power system</t>
  </si>
  <si>
    <t>Copied from exercise 1: capacity factor</t>
  </si>
  <si>
    <t>season</t>
  </si>
  <si>
    <t>TASK 8.a</t>
  </si>
  <si>
    <t>total revenue</t>
  </si>
  <si>
    <t>specific revenue</t>
  </si>
  <si>
    <t>** Electricity prices for each season and all model runs. **</t>
  </si>
  <si>
    <t xml:space="preserve">cap_wind </t>
  </si>
  <si>
    <t>EUR/MWh</t>
  </si>
  <si>
    <t>capacity factor</t>
  </si>
  <si>
    <t>produced energy</t>
  </si>
  <si>
    <t>revenue/value</t>
  </si>
  <si>
    <t>TASK 8.b</t>
  </si>
  <si>
    <t>cap_pv</t>
  </si>
  <si>
    <t>Total cost (billion EUR/yr)</t>
  </si>
  <si>
    <t>** Total objective function value. **</t>
  </si>
  <si>
    <t>BONUS Exercise 9:  Impact of storage on solar power revenue</t>
  </si>
  <si>
    <t>TASK 9.d</t>
  </si>
  <si>
    <t>storage_cap</t>
  </si>
  <si>
    <t>Copied from exercise 2: capacity factor</t>
  </si>
  <si>
    <t>**Charging power (MW) for 200'000 and 320'000 MW of PV**</t>
  </si>
  <si>
    <t xml:space="preserve">storage_cap </t>
  </si>
  <si>
    <t>charging</t>
  </si>
  <si>
    <t>TASK 9.b</t>
  </si>
  <si>
    <t>discharging</t>
  </si>
  <si>
    <t>**Discharging power (MW) for 200'000 and 320'000 MW of PV**</t>
  </si>
  <si>
    <t>**Shadow prices in EUR/MW**</t>
  </si>
  <si>
    <t>TASK 9.c</t>
  </si>
  <si>
    <t>total revenue (all seasons)</t>
  </si>
  <si>
    <t>total specific revenue</t>
  </si>
  <si>
    <t>revenue</t>
  </si>
  <si>
    <t>No storage</t>
  </si>
  <si>
    <t>10000 MW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</si>
</sst>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0.0%"/>
    <numFmt numFmtId="167" formatCode="_(* #,##0_);_(* \(#,##0\);_(* &quot;-&quot;??_);_(@_)"/>
  </numFmts>
  <fonts count="20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  <charset val="1"/>
    </font>
    <font>
      <sz val="16"/>
      <color theme="9" tint="0.39997558519241921"/>
      <name val="Arial"/>
      <family val="2"/>
    </font>
    <font>
      <sz val="16"/>
      <color theme="9" tint="-0.249977111117893"/>
      <name val="Arial"/>
      <family val="2"/>
    </font>
    <font>
      <sz val="16"/>
      <color theme="5" tint="-0.249977111117893"/>
      <name val="Arial"/>
      <family val="2"/>
    </font>
    <font>
      <sz val="16"/>
      <color theme="4" tint="-0.249977111117893"/>
      <name val="Arial"/>
      <family val="2"/>
    </font>
    <font>
      <sz val="10"/>
      <color theme="4" tint="-0.249977111117893"/>
      <name val="Arial"/>
      <family val="2"/>
      <charset val="1"/>
    </font>
    <font>
      <sz val="10"/>
      <color theme="5" tint="-0.249977111117893"/>
      <name val="Arial"/>
      <family val="2"/>
      <charset val="1"/>
    </font>
    <font>
      <sz val="10"/>
      <color theme="9" tint="-0.249977111117893"/>
      <name val="Arial"/>
      <family val="2"/>
      <charset val="1"/>
    </font>
    <font>
      <sz val="10"/>
      <color theme="7" tint="-0.499984740745262"/>
      <name val="Arial"/>
      <family val="2"/>
      <charset val="1"/>
    </font>
    <font>
      <sz val="16"/>
      <color theme="7" tint="-0.499984740745262"/>
      <name val="Arial"/>
      <family val="2"/>
    </font>
    <font>
      <sz val="16"/>
      <color theme="5" tint="0.59999389629810485"/>
      <name val="Arial"/>
      <family val="2"/>
    </font>
    <font>
      <sz val="16"/>
      <color theme="7" tint="0.39997558519241921"/>
      <name val="Arial"/>
      <family val="2"/>
    </font>
    <font>
      <sz val="10"/>
      <name val="Arial"/>
      <family val="2"/>
      <charset val="1"/>
    </font>
    <font>
      <sz val="10"/>
      <name val="Arial Unicode MS"/>
      <family val="2"/>
    </font>
    <font>
      <sz val="10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 applyBorder="0" applyProtection="0"/>
    <xf numFmtId="9" fontId="17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8" fillId="0" borderId="0" xfId="0" applyFont="1" applyAlignment="1">
      <alignment vertical="center"/>
    </xf>
    <xf numFmtId="0" fontId="3" fillId="5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5" borderId="10" xfId="0" applyFont="1" applyFill="1" applyBorder="1"/>
    <xf numFmtId="165" fontId="0" fillId="0" borderId="11" xfId="0" applyNumberFormat="1" applyBorder="1"/>
    <xf numFmtId="165" fontId="0" fillId="0" borderId="12" xfId="0" applyNumberFormat="1" applyBorder="1"/>
    <xf numFmtId="0" fontId="3" fillId="0" borderId="6" xfId="0" applyFont="1" applyBorder="1"/>
    <xf numFmtId="0" fontId="0" fillId="0" borderId="11" xfId="0" applyBorder="1"/>
    <xf numFmtId="0" fontId="0" fillId="0" borderId="12" xfId="0" applyBorder="1"/>
    <xf numFmtId="165" fontId="0" fillId="0" borderId="0" xfId="0" applyNumberFormat="1" applyBorder="1"/>
    <xf numFmtId="0" fontId="18" fillId="0" borderId="5" xfId="0" applyFont="1" applyBorder="1" applyAlignment="1">
      <alignment vertical="center"/>
    </xf>
    <xf numFmtId="0" fontId="0" fillId="0" borderId="7" xfId="0" applyBorder="1" applyAlignment="1">
      <alignment vertical="center"/>
    </xf>
    <xf numFmtId="166" fontId="0" fillId="0" borderId="6" xfId="2" applyNumberFormat="1" applyFont="1" applyBorder="1"/>
    <xf numFmtId="166" fontId="0" fillId="0" borderId="9" xfId="2" applyNumberFormat="1" applyFont="1" applyBorder="1"/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8" fillId="0" borderId="0" xfId="0" applyFont="1"/>
    <xf numFmtId="0" fontId="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9" fontId="0" fillId="0" borderId="0" xfId="2" applyFont="1"/>
    <xf numFmtId="0" fontId="0" fillId="0" borderId="0" xfId="0" applyBorder="1" applyAlignment="1">
      <alignment horizontal="left"/>
    </xf>
    <xf numFmtId="164" fontId="2" fillId="0" borderId="0" xfId="0" applyNumberFormat="1" applyFont="1"/>
    <xf numFmtId="166" fontId="0" fillId="0" borderId="0" xfId="2" applyNumberFormat="1" applyFont="1" applyBorder="1"/>
    <xf numFmtId="1" fontId="0" fillId="0" borderId="0" xfId="0" applyNumberFormat="1" applyBorder="1"/>
    <xf numFmtId="43" fontId="0" fillId="0" borderId="0" xfId="0" applyNumberFormat="1" applyBorder="1"/>
    <xf numFmtId="167" fontId="0" fillId="0" borderId="0" xfId="0" applyNumberFormat="1" applyBorder="1"/>
    <xf numFmtId="2" fontId="0" fillId="0" borderId="0" xfId="0" applyNumberFormat="1" applyBorder="1"/>
    <xf numFmtId="0" fontId="3" fillId="5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19" xfId="0" applyNumberFormat="1" applyBorder="1"/>
    <xf numFmtId="0" fontId="0" fillId="0" borderId="20" xfId="0" applyBorder="1"/>
    <xf numFmtId="165" fontId="0" fillId="0" borderId="21" xfId="0" applyNumberFormat="1" applyBorder="1"/>
    <xf numFmtId="165" fontId="0" fillId="0" borderId="22" xfId="0" applyNumberFormat="1" applyBorder="1"/>
    <xf numFmtId="0" fontId="19" fillId="0" borderId="1" xfId="0" applyFont="1" applyBorder="1"/>
    <xf numFmtId="9" fontId="0" fillId="0" borderId="0" xfId="2" applyNumberFormat="1" applyFont="1"/>
    <xf numFmtId="0" fontId="0" fillId="0" borderId="0" xfId="0" applyAlignment="1">
      <alignment horizontal="left" wrapText="1"/>
    </xf>
  </cellXfs>
  <cellStyles count="3">
    <cellStyle name="Explanatory Text" xfId="1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SUMIFS_EXAMPLE!$H$14</c:f>
          <c:strCache>
            <c:ptCount val="1"/>
            <c:pt idx="0">
              <c:v>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SUMIFS_EXAMPLE!$J$13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SUMIFS_EXAMPLE!$I$14:$I$17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SUMIFS_EXAMPLE!$J$14:$J$17</c:f>
              <c:numCache>
                <c:formatCode>General</c:formatCode>
                <c:ptCount val="4"/>
                <c:pt idx="0">
                  <c:v>568</c:v>
                </c:pt>
                <c:pt idx="1">
                  <c:v>142</c:v>
                </c:pt>
                <c:pt idx="2">
                  <c:v>39</c:v>
                </c:pt>
                <c:pt idx="3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E-4213-B024-39C943AADD8C}"/>
            </c:ext>
          </c:extLst>
        </c:ser>
        <c:ser>
          <c:idx val="1"/>
          <c:order val="1"/>
          <c:tx>
            <c:strRef>
              <c:f>SUMIFS_EXAMPLE!$K$13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SUMIFS_EXAMPLE!$I$14:$I$17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SUMIFS_EXAMPLE!$K$14:$K$17</c:f>
              <c:numCache>
                <c:formatCode>General</c:formatCode>
                <c:ptCount val="4"/>
                <c:pt idx="0">
                  <c:v>382</c:v>
                </c:pt>
                <c:pt idx="1">
                  <c:v>132</c:v>
                </c:pt>
                <c:pt idx="2">
                  <c:v>491</c:v>
                </c:pt>
                <c:pt idx="3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E-4213-B024-39C943AADD8C}"/>
            </c:ext>
          </c:extLst>
        </c:ser>
        <c:ser>
          <c:idx val="2"/>
          <c:order val="2"/>
          <c:tx>
            <c:strRef>
              <c:f>SUMIFS_EXAMPLE!$L$13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SUMIFS_EXAMPLE!$I$14:$I$17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SUMIFS_EXAMPLE!$L$14:$L$17</c:f>
              <c:numCache>
                <c:formatCode>General</c:formatCode>
                <c:ptCount val="4"/>
                <c:pt idx="0">
                  <c:v>84</c:v>
                </c:pt>
                <c:pt idx="1">
                  <c:v>840</c:v>
                </c:pt>
                <c:pt idx="2">
                  <c:v>337</c:v>
                </c:pt>
                <c:pt idx="3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E-4213-B024-39C943AA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07776"/>
        <c:axId val="301210576"/>
      </c:lineChart>
      <c:catAx>
        <c:axId val="3012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10576"/>
        <c:crosses val="autoZero"/>
        <c:auto val="1"/>
        <c:lblAlgn val="ctr"/>
        <c:lblOffset val="100"/>
        <c:noMultiLvlLbl val="0"/>
      </c:catAx>
      <c:valAx>
        <c:axId val="301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'Exercise 8'!$N$8</c:f>
              <c:strCache>
                <c:ptCount val="1"/>
                <c:pt idx="0">
                  <c:v>specific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'Exercise 8'!$L$9:$L$19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'Exercise 8'!$N$9:$N$19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170296.36359000002</c:v>
                </c:pt>
                <c:pt idx="2">
                  <c:v>170296.36359000002</c:v>
                </c:pt>
                <c:pt idx="3">
                  <c:v>170296.36358999999</c:v>
                </c:pt>
                <c:pt idx="4">
                  <c:v>170296.36359000002</c:v>
                </c:pt>
                <c:pt idx="5">
                  <c:v>168335.64036400002</c:v>
                </c:pt>
                <c:pt idx="6">
                  <c:v>168335.64036399999</c:v>
                </c:pt>
                <c:pt idx="7">
                  <c:v>114407.83604000001</c:v>
                </c:pt>
                <c:pt idx="8">
                  <c:v>114407.83604000001</c:v>
                </c:pt>
                <c:pt idx="9">
                  <c:v>78165.161040000006</c:v>
                </c:pt>
                <c:pt idx="10">
                  <c:v>35445.2595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1-4F12-A926-F184BAE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18496"/>
        <c:axId val="286516816"/>
      </c:lineChart>
      <c:catAx>
        <c:axId val="28651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16816"/>
        <c:crosses val="autoZero"/>
        <c:auto val="1"/>
        <c:lblAlgn val="ctr"/>
        <c:lblOffset val="100"/>
        <c:noMultiLvlLbl val="0"/>
      </c:catAx>
      <c:valAx>
        <c:axId val="2865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revenue (EUR/MW/year)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prices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8'!$M$27</c:f>
              <c:strCache>
                <c:ptCount val="1"/>
                <c:pt idx="0">
                  <c:v>0_spring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'Exercise 8'!$L$28:$L$38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'Exercise 8'!$M$28:$M$38</c:f>
              <c:numCache>
                <c:formatCode>0</c:formatCode>
                <c:ptCount val="11"/>
                <c:pt idx="0">
                  <c:v>94.566666666666663</c:v>
                </c:pt>
                <c:pt idx="1">
                  <c:v>94.566666666666663</c:v>
                </c:pt>
                <c:pt idx="2">
                  <c:v>94.566666666666663</c:v>
                </c:pt>
                <c:pt idx="3">
                  <c:v>94.566666666666663</c:v>
                </c:pt>
                <c:pt idx="4">
                  <c:v>94.566666666666663</c:v>
                </c:pt>
                <c:pt idx="5">
                  <c:v>94.566666666666663</c:v>
                </c:pt>
                <c:pt idx="6">
                  <c:v>94.566666666666663</c:v>
                </c:pt>
                <c:pt idx="7">
                  <c:v>94.566666666666663</c:v>
                </c:pt>
                <c:pt idx="8">
                  <c:v>94.566666666666663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E-4F2F-8E67-A0F882D1EDA9}"/>
            </c:ext>
          </c:extLst>
        </c:ser>
        <c:ser>
          <c:idx val="1"/>
          <c:order val="1"/>
          <c:tx>
            <c:strRef>
              <c:f>'Exercise 8'!$N$27</c:f>
              <c:strCache>
                <c:ptCount val="1"/>
                <c:pt idx="0">
                  <c:v>1_summer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'Exercise 8'!$L$28:$L$38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'Exercise 8'!$N$28:$N$38</c:f>
              <c:numCache>
                <c:formatCode>0</c:formatCode>
                <c:ptCount val="11"/>
                <c:pt idx="0">
                  <c:v>94.566666666666663</c:v>
                </c:pt>
                <c:pt idx="1">
                  <c:v>104.87529223744293</c:v>
                </c:pt>
                <c:pt idx="2">
                  <c:v>104.87529223744293</c:v>
                </c:pt>
                <c:pt idx="3">
                  <c:v>104.87529223744293</c:v>
                </c:pt>
                <c:pt idx="4">
                  <c:v>104.87529223744293</c:v>
                </c:pt>
                <c:pt idx="5">
                  <c:v>121.15360876712329</c:v>
                </c:pt>
                <c:pt idx="6">
                  <c:v>121.15360876712329</c:v>
                </c:pt>
                <c:pt idx="7">
                  <c:v>123.55</c:v>
                </c:pt>
                <c:pt idx="8">
                  <c:v>123.55</c:v>
                </c:pt>
                <c:pt idx="9">
                  <c:v>123.55</c:v>
                </c:pt>
                <c:pt idx="10">
                  <c:v>123.55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E-4F2F-8E67-A0F882D1EDA9}"/>
            </c:ext>
          </c:extLst>
        </c:ser>
        <c:ser>
          <c:idx val="2"/>
          <c:order val="2"/>
          <c:tx>
            <c:strRef>
              <c:f>'Exercise 8'!$O$27</c:f>
              <c:strCache>
                <c:ptCount val="1"/>
                <c:pt idx="0">
                  <c:v>2_fall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'Exercise 8'!$L$28:$L$38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'Exercise 8'!$O$28:$O$38</c:f>
              <c:numCache>
                <c:formatCode>0</c:formatCode>
                <c:ptCount val="11"/>
                <c:pt idx="0">
                  <c:v>123.55</c:v>
                </c:pt>
                <c:pt idx="1">
                  <c:v>123.55</c:v>
                </c:pt>
                <c:pt idx="2">
                  <c:v>123.55</c:v>
                </c:pt>
                <c:pt idx="3">
                  <c:v>123.55</c:v>
                </c:pt>
                <c:pt idx="4">
                  <c:v>123.55</c:v>
                </c:pt>
                <c:pt idx="5">
                  <c:v>107.27168347031964</c:v>
                </c:pt>
                <c:pt idx="6">
                  <c:v>107.27168347031964</c:v>
                </c:pt>
                <c:pt idx="7">
                  <c:v>104.87529223744293</c:v>
                </c:pt>
                <c:pt idx="8">
                  <c:v>104.87529223744293</c:v>
                </c:pt>
                <c:pt idx="9">
                  <c:v>104.87529223744293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E-4F2F-8E67-A0F882D1EDA9}"/>
            </c:ext>
          </c:extLst>
        </c:ser>
        <c:ser>
          <c:idx val="3"/>
          <c:order val="3"/>
          <c:tx>
            <c:strRef>
              <c:f>'Exercise 8'!$P$27</c:f>
              <c:strCache>
                <c:ptCount val="1"/>
                <c:pt idx="0">
                  <c:v>3_winter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'Exercise 8'!$L$28:$L$38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'Exercise 8'!$P$28:$P$38</c:f>
              <c:numCache>
                <c:formatCode>0</c:formatCode>
                <c:ptCount val="11"/>
                <c:pt idx="0">
                  <c:v>104.87529223744293</c:v>
                </c:pt>
                <c:pt idx="1">
                  <c:v>94.566666666666663</c:v>
                </c:pt>
                <c:pt idx="2">
                  <c:v>94.566666666666663</c:v>
                </c:pt>
                <c:pt idx="3">
                  <c:v>94.566666666666663</c:v>
                </c:pt>
                <c:pt idx="4">
                  <c:v>94.566666666666663</c:v>
                </c:pt>
                <c:pt idx="5">
                  <c:v>94.566666666666663</c:v>
                </c:pt>
                <c:pt idx="6">
                  <c:v>94.566666666666663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E-4F2F-8E67-A0F882D1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37120"/>
        <c:axId val="288704144"/>
      </c:barChart>
      <c:catAx>
        <c:axId val="563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 capacity</a:t>
                </a:r>
                <a:r>
                  <a:rPr lang="en-GB" baseline="0"/>
                  <a:t> (MW)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04144"/>
        <c:crosses val="autoZero"/>
        <c:auto val="1"/>
        <c:lblAlgn val="ctr"/>
        <c:lblOffset val="100"/>
        <c:noMultiLvlLbl val="0"/>
      </c:catAx>
      <c:valAx>
        <c:axId val="2887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Electricity price (EUR/MWh)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'Exercise 8'!$M$45</c:f>
              <c:strCache>
                <c:ptCount val="1"/>
                <c:pt idx="0">
                  <c:v>Total cost (billion EUR/yr)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'Exercise 8'!$A$64:$A$74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'Exercise 8'!$M$46:$M$56</c:f>
              <c:numCache>
                <c:formatCode>0.00</c:formatCode>
                <c:ptCount val="11"/>
                <c:pt idx="0">
                  <c:v>30.689320400027899</c:v>
                </c:pt>
                <c:pt idx="1">
                  <c:v>30.538189506720002</c:v>
                </c:pt>
                <c:pt idx="2">
                  <c:v>30.417784399747799</c:v>
                </c:pt>
                <c:pt idx="3">
                  <c:v>30.297379292775503</c:v>
                </c:pt>
                <c:pt idx="4">
                  <c:v>30.1769741858032</c:v>
                </c:pt>
                <c:pt idx="5">
                  <c:v>30.077495343064399</c:v>
                </c:pt>
                <c:pt idx="6">
                  <c:v>29.996304700583998</c:v>
                </c:pt>
                <c:pt idx="7">
                  <c:v>30.528469494863099</c:v>
                </c:pt>
                <c:pt idx="8">
                  <c:v>31.525834938854</c:v>
                </c:pt>
                <c:pt idx="9">
                  <c:v>32.640419548844797</c:v>
                </c:pt>
                <c:pt idx="10">
                  <c:v>34.426718345155095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9-439E-A833-9AF6FC1A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703584"/>
        <c:axId val="199957856"/>
      </c:lineChart>
      <c:catAx>
        <c:axId val="28870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7856"/>
        <c:crosses val="autoZero"/>
        <c:auto val="1"/>
        <c:lblAlgn val="ctr"/>
        <c:lblOffset val="100"/>
        <c:noMultiLvlLbl val="0"/>
      </c:catAx>
      <c:valAx>
        <c:axId val="1999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(billion EUR/year)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9.c: Specific wind turbine revenue with and without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9'!$Q$46</c:f>
              <c:strCache>
                <c:ptCount val="1"/>
                <c:pt idx="0">
                  <c:v>No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'Exercise 9'!$K$47:$K$57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'Exercise 9'!$Q$47:$Q$57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170296.36359000002</c:v>
                </c:pt>
                <c:pt idx="2">
                  <c:v>170296.36359000002</c:v>
                </c:pt>
                <c:pt idx="3">
                  <c:v>170296.36358999999</c:v>
                </c:pt>
                <c:pt idx="4">
                  <c:v>170296.36359000002</c:v>
                </c:pt>
                <c:pt idx="5">
                  <c:v>168335.64036400002</c:v>
                </c:pt>
                <c:pt idx="6">
                  <c:v>168335.64036399999</c:v>
                </c:pt>
                <c:pt idx="7">
                  <c:v>114407.83604000001</c:v>
                </c:pt>
                <c:pt idx="8">
                  <c:v>114407.83604000001</c:v>
                </c:pt>
                <c:pt idx="9">
                  <c:v>78165.161040000006</c:v>
                </c:pt>
                <c:pt idx="10">
                  <c:v>35445.2595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A-4B29-AED2-EFF31FF875B7}"/>
            </c:ext>
          </c:extLst>
        </c:ser>
        <c:ser>
          <c:idx val="1"/>
          <c:order val="1"/>
          <c:tx>
            <c:strRef>
              <c:f>'Exercise 9'!$R$46</c:f>
              <c:strCache>
                <c:ptCount val="1"/>
                <c:pt idx="0">
                  <c:v>10000 MW Storage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'Exercise 9'!$K$47:$K$57</c:f>
              <c:numCache>
                <c:formatCode>General</c:formatCode>
                <c:ptCount val="1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</c:numCache>
            </c:numRef>
          </c:cat>
          <c:val>
            <c:numRef>
              <c:f>'Exercise 9'!$R$47:$R$57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170296.36359000002</c:v>
                </c:pt>
                <c:pt idx="2">
                  <c:v>170296.36359000002</c:v>
                </c:pt>
                <c:pt idx="3">
                  <c:v>170296.36358999999</c:v>
                </c:pt>
                <c:pt idx="4">
                  <c:v>170296.36359000002</c:v>
                </c:pt>
                <c:pt idx="5">
                  <c:v>168335.64036400002</c:v>
                </c:pt>
                <c:pt idx="6">
                  <c:v>168335.64036399999</c:v>
                </c:pt>
                <c:pt idx="7">
                  <c:v>166678.11742980001</c:v>
                </c:pt>
                <c:pt idx="8">
                  <c:v>164119.43658170002</c:v>
                </c:pt>
                <c:pt idx="9">
                  <c:v>112118.84279250001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A-4B29-AED2-EFF31FF8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58976"/>
        <c:axId val="290575696"/>
      </c:lineChart>
      <c:catAx>
        <c:axId val="1999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75696"/>
        <c:crosses val="autoZero"/>
        <c:auto val="1"/>
        <c:lblAlgn val="ctr"/>
        <c:lblOffset val="100"/>
        <c:noMultiLvlLbl val="0"/>
      </c:catAx>
      <c:valAx>
        <c:axId val="290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 revenue</a:t>
                </a:r>
                <a:r>
                  <a:rPr lang="en-GB" baseline="0"/>
                  <a:t> (EUR/MW)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Task 9.d: Electricity prices with and without storage (200'000 MW of new wind)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9'!$M$13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'Exercise 9'!$L$14:$L$17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9'!$M$14:$M$17</c:f>
              <c:numCache>
                <c:formatCode>0</c:formatCode>
                <c:ptCount val="4"/>
                <c:pt idx="0">
                  <c:v>0</c:v>
                </c:pt>
                <c:pt idx="1">
                  <c:v>123.55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7-445A-933C-F500DE4C727B}"/>
            </c:ext>
          </c:extLst>
        </c:ser>
        <c:ser>
          <c:idx val="1"/>
          <c:order val="1"/>
          <c:tx>
            <c:strRef>
              <c:f>'Exercise 9'!$N$13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'Exercise 9'!$L$14:$L$17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9'!$N$14:$N$17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7-445A-933C-F500DE4C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0688"/>
        <c:axId val="203277328"/>
      </c:lineChart>
      <c:catAx>
        <c:axId val="2032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7328"/>
        <c:crosses val="autoZero"/>
        <c:auto val="1"/>
        <c:lblAlgn val="ctr"/>
        <c:lblOffset val="100"/>
        <c:noMultiLvlLbl val="0"/>
      </c:catAx>
      <c:valAx>
        <c:axId val="2032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Electricity price (EUR/MWh)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9.d: Electricity prices with and without storage (140'000 MW of new wind)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9'!$M$7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'Exercise 9'!$L$8:$L$11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9'!$M$8:$M$11</c:f>
              <c:numCache>
                <c:formatCode>0</c:formatCode>
                <c:ptCount val="4"/>
                <c:pt idx="0">
                  <c:v>94.566666666666663</c:v>
                </c:pt>
                <c:pt idx="1">
                  <c:v>123.55</c:v>
                </c:pt>
                <c:pt idx="2">
                  <c:v>104.87529223744293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7-4072-A7FD-500716B239DF}"/>
            </c:ext>
          </c:extLst>
        </c:ser>
        <c:ser>
          <c:idx val="1"/>
          <c:order val="1"/>
          <c:tx>
            <c:strRef>
              <c:f>'Exercise 9'!$N$7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'Exercise 9'!$L$8:$L$11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9'!$N$8:$N$11</c:f>
              <c:numCache>
                <c:formatCode>0</c:formatCode>
                <c:ptCount val="4"/>
                <c:pt idx="0">
                  <c:v>94.566666666666663</c:v>
                </c:pt>
                <c:pt idx="1">
                  <c:v>122.60293287671233</c:v>
                </c:pt>
                <c:pt idx="2">
                  <c:v>105.8223593607306</c:v>
                </c:pt>
                <c:pt idx="3">
                  <c:v>91.952199634703192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7-4072-A7FD-500716B2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80320"/>
        <c:axId val="170482000"/>
      </c:lineChart>
      <c:catAx>
        <c:axId val="1704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2000"/>
        <c:crosses val="autoZero"/>
        <c:auto val="1"/>
        <c:lblAlgn val="ctr"/>
        <c:lblOffset val="100"/>
        <c:noMultiLvlLbl val="0"/>
      </c:catAx>
      <c:valAx>
        <c:axId val="1704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Electricity price (EUR/MWh)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9.b: Charging/discharging power (140'000 MW of new wind)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9'!$M$25</c:f>
              <c:strCache>
                <c:ptCount val="1"/>
                <c:pt idx="0">
                  <c:v>charging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9'!$L$26:$L$29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9'!$M$26:$M$29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3133.2745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6-487B-B53B-5FDA60491B7E}"/>
            </c:ext>
          </c:extLst>
        </c:ser>
        <c:ser>
          <c:idx val="1"/>
          <c:order val="1"/>
          <c:tx>
            <c:strRef>
              <c:f>'Exercise 9'!$N$25</c:f>
              <c:strCache>
                <c:ptCount val="1"/>
                <c:pt idx="0">
                  <c:v>discharging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9'!$L$26:$L$29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9'!$N$26:$N$29</c:f>
              <c:numCache>
                <c:formatCode>General</c:formatCode>
                <c:ptCount val="4"/>
                <c:pt idx="0">
                  <c:v>0</c:v>
                </c:pt>
                <c:pt idx="1">
                  <c:v>-2349.9558999999999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6-487B-B53B-5FDA6049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1840672"/>
        <c:axId val="198016048"/>
      </c:barChart>
      <c:catAx>
        <c:axId val="4418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6048"/>
        <c:crosses val="autoZero"/>
        <c:auto val="1"/>
        <c:lblAlgn val="ctr"/>
        <c:lblOffset val="100"/>
        <c:noMultiLvlLbl val="0"/>
      </c:catAx>
      <c:valAx>
        <c:axId val="1980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Discharging/Charging power</a:t>
                </a:r>
                <a:r>
                  <a:rPr lang="en-GB" baseline="0"/>
                  <a:t> (MW)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9.b: Charging/discharging power (200'000 MW of new wind)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9'!$M$25</c:f>
              <c:strCache>
                <c:ptCount val="1"/>
                <c:pt idx="0">
                  <c:v>charging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9'!$L$32:$L$35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9'!$M$32:$M$35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C-4C99-B712-85A6AE25D84E}"/>
            </c:ext>
          </c:extLst>
        </c:ser>
        <c:ser>
          <c:idx val="1"/>
          <c:order val="1"/>
          <c:tx>
            <c:strRef>
              <c:f>'Exercise 9'!$N$25</c:f>
              <c:strCache>
                <c:ptCount val="1"/>
                <c:pt idx="0">
                  <c:v>discharging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9'!$L$32:$L$35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9'!$N$32:$N$35</c:f>
              <c:numCache>
                <c:formatCode>General</c:formatCode>
                <c:ptCount val="4"/>
                <c:pt idx="0">
                  <c:v>0</c:v>
                </c:pt>
                <c:pt idx="1">
                  <c:v>-5808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C-4C99-B712-85A6AE25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0987504"/>
        <c:axId val="440988064"/>
      </c:barChart>
      <c:catAx>
        <c:axId val="4409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8064"/>
        <c:crosses val="autoZero"/>
        <c:auto val="1"/>
        <c:lblAlgn val="ctr"/>
        <c:lblOffset val="100"/>
        <c:noMultiLvlLbl val="0"/>
      </c:catAx>
      <c:valAx>
        <c:axId val="4409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Discharging/Charging power</a:t>
                </a:r>
                <a:r>
                  <a:rPr lang="en-GB" baseline="0"/>
                  <a:t> (MW)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SUMIFS_EXAMPLE!$H$19</c:f>
          <c:strCache>
            <c:ptCount val="1"/>
            <c:pt idx="0">
              <c:v>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SUMIFS_EXAMPLE!$J$19:$J$22</c:f>
              <c:numCache>
                <c:formatCode>General</c:formatCode>
                <c:ptCount val="4"/>
                <c:pt idx="0">
                  <c:v>670</c:v>
                </c:pt>
                <c:pt idx="1">
                  <c:v>899</c:v>
                </c:pt>
                <c:pt idx="2">
                  <c:v>319</c:v>
                </c:pt>
                <c:pt idx="3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4-42EB-90ED-CEB6180B50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SUMIFS_EXAMPLE!$K$19:$K$22</c:f>
              <c:numCache>
                <c:formatCode>General</c:formatCode>
                <c:ptCount val="4"/>
                <c:pt idx="0">
                  <c:v>509</c:v>
                </c:pt>
                <c:pt idx="1">
                  <c:v>284</c:v>
                </c:pt>
                <c:pt idx="2">
                  <c:v>995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4-42EB-90ED-CEB6180B50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SUMIFS_EXAMPLE!$L$19:$L$22</c:f>
              <c:numCache>
                <c:formatCode>General</c:formatCode>
                <c:ptCount val="4"/>
                <c:pt idx="0">
                  <c:v>183</c:v>
                </c:pt>
                <c:pt idx="1">
                  <c:v>157</c:v>
                </c:pt>
                <c:pt idx="2">
                  <c:v>929</c:v>
                </c:pt>
                <c:pt idx="3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4-42EB-90ED-CEB6180B506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4-42EB-90ED-CEB6180B506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SUMIFS_EXAMPLE!$K$13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64-42EB-90ED-CEB6180B506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SUMIFS_EXAMPLE!$L$13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64-42EB-90ED-CEB6180B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203296"/>
        <c:axId val="301199936"/>
      </c:barChart>
      <c:catAx>
        <c:axId val="3012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99936"/>
        <c:crosses val="autoZero"/>
        <c:auto val="1"/>
        <c:lblAlgn val="ctr"/>
        <c:lblOffset val="100"/>
        <c:noMultiLvlLbl val="0"/>
      </c:catAx>
      <c:valAx>
        <c:axId val="3011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Capacity factors wind and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2'!$A$27</c:f>
              <c:strCache>
                <c:ptCount val="1"/>
                <c:pt idx="0">
                  <c:v>solar_new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'Exercise 2'!$B$21:$E$21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2'!$B$27:$E$27</c:f>
              <c:numCache>
                <c:formatCode>General</c:formatCode>
                <c:ptCount val="4"/>
                <c:pt idx="0">
                  <c:v>0.161</c:v>
                </c:pt>
                <c:pt idx="1">
                  <c:v>0.19</c:v>
                </c:pt>
                <c:pt idx="2">
                  <c:v>9.8000000000000004E-2</c:v>
                </c:pt>
                <c:pt idx="3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6-4382-B5D2-9D6BCABE86A8}"/>
            </c:ext>
          </c:extLst>
        </c:ser>
        <c:ser>
          <c:idx val="1"/>
          <c:order val="1"/>
          <c:tx>
            <c:strRef>
              <c:f>'Exercise 2'!$A$29</c:f>
              <c:strCache>
                <c:ptCount val="1"/>
                <c:pt idx="0">
                  <c:v>wind_new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'Exercise 2'!$B$21:$E$21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2'!$B$29:$E$29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0.13100000000000001</c:v>
                </c:pt>
                <c:pt idx="2">
                  <c:v>0.186</c:v>
                </c:pt>
                <c:pt idx="3">
                  <c:v>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6-4382-B5D2-9D6BCABE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98816"/>
        <c:axId val="301197696"/>
      </c:lineChart>
      <c:catAx>
        <c:axId val="3011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97696"/>
        <c:crosses val="autoZero"/>
        <c:auto val="1"/>
        <c:lblAlgn val="ctr"/>
        <c:lblOffset val="100"/>
        <c:noMultiLvlLbl val="0"/>
      </c:catAx>
      <c:valAx>
        <c:axId val="3011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CF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mix per season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4'!$B$5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4'!$A$6:$A$9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4'!$B$6:$B$9</c:f>
              <c:numCache>
                <c:formatCode>General</c:formatCode>
                <c:ptCount val="4"/>
                <c:pt idx="0">
                  <c:v>19934</c:v>
                </c:pt>
                <c:pt idx="1">
                  <c:v>21008</c:v>
                </c:pt>
                <c:pt idx="2">
                  <c:v>25000</c:v>
                </c:pt>
                <c:pt idx="3">
                  <c:v>22369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45B7-8CEE-70617535BDED}"/>
            </c:ext>
          </c:extLst>
        </c:ser>
        <c:ser>
          <c:idx val="1"/>
          <c:order val="1"/>
          <c:tx>
            <c:strRef>
              <c:f>'Exercise 4'!$C$5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4'!$A$6:$A$9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4'!$C$6:$C$9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921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2-45B7-8CEE-70617535BDED}"/>
            </c:ext>
          </c:extLst>
        </c:ser>
        <c:ser>
          <c:idx val="2"/>
          <c:order val="2"/>
          <c:tx>
            <c:strRef>
              <c:f>'Exercise 4'!$D$5</c:f>
              <c:strCache>
                <c:ptCount val="1"/>
                <c:pt idx="0">
                  <c:v>gas_new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4'!$A$6:$A$9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4'!$D$6:$D$9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2-45B7-8CEE-70617535BDED}"/>
            </c:ext>
          </c:extLst>
        </c:ser>
        <c:ser>
          <c:idx val="3"/>
          <c:order val="3"/>
          <c:tx>
            <c:strRef>
              <c:f>'Exercise 4'!$E$5</c:f>
              <c:strCache>
                <c:ptCount val="1"/>
                <c:pt idx="0">
                  <c:v>nuclear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4'!$A$6:$A$9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4'!$E$6:$E$9</c:f>
              <c:numCache>
                <c:formatCode>General</c:formatCode>
                <c:ptCount val="4"/>
                <c:pt idx="0">
                  <c:v>11000</c:v>
                </c:pt>
                <c:pt idx="1">
                  <c:v>11000</c:v>
                </c:pt>
                <c:pt idx="2">
                  <c:v>11000</c:v>
                </c:pt>
                <c:pt idx="3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2-45B7-8CEE-70617535BDED}"/>
            </c:ext>
          </c:extLst>
        </c:ser>
        <c:ser>
          <c:idx val="4"/>
          <c:order val="4"/>
          <c:tx>
            <c:strRef>
              <c:f>'Exercise 4'!$F$5</c:f>
              <c:strCache>
                <c:ptCount val="1"/>
                <c:pt idx="0">
                  <c:v>solar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4'!$A$6:$A$9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4'!$F$6:$F$9</c:f>
              <c:numCache>
                <c:formatCode>General</c:formatCode>
                <c:ptCount val="4"/>
                <c:pt idx="0">
                  <c:v>6440</c:v>
                </c:pt>
                <c:pt idx="1">
                  <c:v>7600</c:v>
                </c:pt>
                <c:pt idx="2">
                  <c:v>3920</c:v>
                </c:pt>
                <c:pt idx="3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2-45B7-8CEE-70617535BDED}"/>
            </c:ext>
          </c:extLst>
        </c:ser>
        <c:ser>
          <c:idx val="5"/>
          <c:order val="5"/>
          <c:tx>
            <c:strRef>
              <c:f>'Exercise 4'!$G$5</c:f>
              <c:strCache>
                <c:ptCount val="1"/>
                <c:pt idx="0">
                  <c:v>solar_new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4'!$A$6:$A$9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4'!$G$6:$G$9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2-45B7-8CEE-70617535BDED}"/>
            </c:ext>
          </c:extLst>
        </c:ser>
        <c:ser>
          <c:idx val="6"/>
          <c:order val="6"/>
          <c:tx>
            <c:strRef>
              <c:f>'Exercise 4'!$H$5</c:f>
              <c:strCache>
                <c:ptCount val="1"/>
                <c:pt idx="0">
                  <c:v>wind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4'!$A$6:$A$9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4'!$H$6:$H$9</c:f>
              <c:numCache>
                <c:formatCode>General</c:formatCode>
                <c:ptCount val="4"/>
                <c:pt idx="0">
                  <c:v>7875</c:v>
                </c:pt>
                <c:pt idx="1">
                  <c:v>5895</c:v>
                </c:pt>
                <c:pt idx="2">
                  <c:v>8370</c:v>
                </c:pt>
                <c:pt idx="3">
                  <c:v>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E2-45B7-8CEE-70617535BDED}"/>
            </c:ext>
          </c:extLst>
        </c:ser>
        <c:ser>
          <c:idx val="7"/>
          <c:order val="7"/>
          <c:tx>
            <c:strRef>
              <c:f>'Exercise 4'!$I$5</c:f>
              <c:strCache>
                <c:ptCount val="1"/>
                <c:pt idx="0">
                  <c:v>wind_new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4'!$A$6:$A$9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4'!$I$6:$I$9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E2-45B7-8CEE-70617535B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507568"/>
        <c:axId val="429509248"/>
      </c:barChart>
      <c:catAx>
        <c:axId val="4295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09248"/>
        <c:crosses val="autoZero"/>
        <c:auto val="1"/>
        <c:lblAlgn val="ctr"/>
        <c:lblOffset val="100"/>
        <c:noMultiLvlLbl val="0"/>
      </c:catAx>
      <c:valAx>
        <c:axId val="4295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4'!$A$22</c:f>
              <c:strCache>
                <c:ptCount val="1"/>
                <c:pt idx="0">
                  <c:v>Capacity factors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4'!$B$5:$I$5</c:f>
              <c:strCache>
                <c:ptCount val="8"/>
                <c:pt idx="0">
                  <c:v>coal </c:v>
                </c:pt>
                <c:pt idx="1">
                  <c:v>gas </c:v>
                </c:pt>
                <c:pt idx="2">
                  <c:v>gas_new </c:v>
                </c:pt>
                <c:pt idx="3">
                  <c:v>nuclear </c:v>
                </c:pt>
                <c:pt idx="4">
                  <c:v>solar </c:v>
                </c:pt>
                <c:pt idx="5">
                  <c:v>solar_new </c:v>
                </c:pt>
                <c:pt idx="6">
                  <c:v>wind </c:v>
                </c:pt>
                <c:pt idx="7">
                  <c:v>wind_new</c:v>
                </c:pt>
              </c:strCache>
            </c:strRef>
          </c:cat>
          <c:val>
            <c:numRef>
              <c:f>'Exercise 4'!$B$22:$I$22</c:f>
              <c:numCache>
                <c:formatCode>0%</c:formatCode>
                <c:ptCount val="8"/>
                <c:pt idx="0">
                  <c:v>0.88310999999999995</c:v>
                </c:pt>
                <c:pt idx="1">
                  <c:v>7.6750000000000004E-3</c:v>
                </c:pt>
                <c:pt idx="2">
                  <c:v>0</c:v>
                </c:pt>
                <c:pt idx="3">
                  <c:v>1</c:v>
                </c:pt>
                <c:pt idx="4">
                  <c:v>0.125</c:v>
                </c:pt>
                <c:pt idx="5">
                  <c:v>0</c:v>
                </c:pt>
                <c:pt idx="6">
                  <c:v>0.18775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7-4278-9C96-C1BD58E7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516528"/>
        <c:axId val="429505328"/>
      </c:barChart>
      <c:catAx>
        <c:axId val="4295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05328"/>
        <c:crosses val="autoZero"/>
        <c:auto val="1"/>
        <c:lblAlgn val="ctr"/>
        <c:lblOffset val="100"/>
        <c:noMultiLvlLbl val="0"/>
      </c:catAx>
      <c:valAx>
        <c:axId val="4295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Capacity factor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'Exercise 5'!$A$11</c:f>
          <c:strCache>
            <c:ptCount val="1"/>
            <c:pt idx="0">
              <c:v>**Produced power at 14 EUR/t_CO2**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5'!$B$13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5'!$A$14:$A$17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5'!$B$14:$B$17</c:f>
              <c:numCache>
                <c:formatCode>General</c:formatCode>
                <c:ptCount val="4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4-43E0-9AA5-C7F7EBE9EA03}"/>
            </c:ext>
          </c:extLst>
        </c:ser>
        <c:ser>
          <c:idx val="1"/>
          <c:order val="1"/>
          <c:tx>
            <c:strRef>
              <c:f>'Exercise 5'!$C$13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5'!$A$14:$A$17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5'!$C$14:$C$17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4913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4-43E0-9AA5-C7F7EBE9EA03}"/>
            </c:ext>
          </c:extLst>
        </c:ser>
        <c:ser>
          <c:idx val="2"/>
          <c:order val="2"/>
          <c:tx>
            <c:strRef>
              <c:f>'Exercise 5'!$D$13</c:f>
              <c:strCache>
                <c:ptCount val="1"/>
                <c:pt idx="0">
                  <c:v>gas_new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5'!$A$14:$A$17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5'!$D$14:$D$17</c:f>
              <c:numCache>
                <c:formatCode>General</c:formatCode>
                <c:ptCount val="4"/>
                <c:pt idx="0">
                  <c:v>18434</c:v>
                </c:pt>
                <c:pt idx="1">
                  <c:v>19508</c:v>
                </c:pt>
                <c:pt idx="2">
                  <c:v>19508</c:v>
                </c:pt>
                <c:pt idx="3">
                  <c:v>19508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4-43E0-9AA5-C7F7EBE9EA03}"/>
            </c:ext>
          </c:extLst>
        </c:ser>
        <c:ser>
          <c:idx val="3"/>
          <c:order val="3"/>
          <c:tx>
            <c:strRef>
              <c:f>'Exercise 5'!$E$13</c:f>
              <c:strCache>
                <c:ptCount val="1"/>
                <c:pt idx="0">
                  <c:v>nuclear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5'!$A$14:$A$17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5'!$E$14:$E$17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4-43E0-9AA5-C7F7EBE9EA03}"/>
            </c:ext>
          </c:extLst>
        </c:ser>
        <c:ser>
          <c:idx val="4"/>
          <c:order val="4"/>
          <c:tx>
            <c:strRef>
              <c:f>'Exercise 5'!$F$13</c:f>
              <c:strCache>
                <c:ptCount val="1"/>
                <c:pt idx="0">
                  <c:v>solar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5'!$A$14:$A$17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5'!$F$14:$F$17</c:f>
              <c:numCache>
                <c:formatCode>General</c:formatCode>
                <c:ptCount val="4"/>
                <c:pt idx="0">
                  <c:v>6440</c:v>
                </c:pt>
                <c:pt idx="1">
                  <c:v>7600</c:v>
                </c:pt>
                <c:pt idx="2">
                  <c:v>3920</c:v>
                </c:pt>
                <c:pt idx="3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4-43E0-9AA5-C7F7EBE9EA03}"/>
            </c:ext>
          </c:extLst>
        </c:ser>
        <c:ser>
          <c:idx val="5"/>
          <c:order val="5"/>
          <c:tx>
            <c:strRef>
              <c:f>'Exercise 5'!$G$13</c:f>
              <c:strCache>
                <c:ptCount val="1"/>
                <c:pt idx="0">
                  <c:v>solar_new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5'!$A$14:$A$17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5'!$G$14:$G$17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4-43E0-9AA5-C7F7EBE9EA03}"/>
            </c:ext>
          </c:extLst>
        </c:ser>
        <c:ser>
          <c:idx val="6"/>
          <c:order val="6"/>
          <c:tx>
            <c:strRef>
              <c:f>'Exercise 5'!$H$13</c:f>
              <c:strCache>
                <c:ptCount val="1"/>
                <c:pt idx="0">
                  <c:v>wind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5'!$A$14:$A$17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5'!$H$14:$H$17</c:f>
              <c:numCache>
                <c:formatCode>General</c:formatCode>
                <c:ptCount val="4"/>
                <c:pt idx="0">
                  <c:v>7875</c:v>
                </c:pt>
                <c:pt idx="1">
                  <c:v>5895</c:v>
                </c:pt>
                <c:pt idx="2">
                  <c:v>8370</c:v>
                </c:pt>
                <c:pt idx="3">
                  <c:v>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4-43E0-9AA5-C7F7EBE9EA03}"/>
            </c:ext>
          </c:extLst>
        </c:ser>
        <c:ser>
          <c:idx val="7"/>
          <c:order val="7"/>
          <c:tx>
            <c:strRef>
              <c:f>'Exercise 5'!$I$13</c:f>
              <c:strCache>
                <c:ptCount val="1"/>
                <c:pt idx="0">
                  <c:v>wind_new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5'!$A$14:$A$17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5'!$I$14:$I$17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4-43E0-9AA5-C7F7EBE9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426896"/>
        <c:axId val="441407296"/>
      </c:barChart>
      <c:catAx>
        <c:axId val="4414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7296"/>
        <c:crosses val="autoZero"/>
        <c:auto val="1"/>
        <c:lblAlgn val="ctr"/>
        <c:lblOffset val="100"/>
        <c:noMultiLvlLbl val="0"/>
      </c:catAx>
      <c:valAx>
        <c:axId val="4414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'Exercise 5'!$A$27</c:f>
          <c:strCache>
            <c:ptCount val="1"/>
            <c:pt idx="0">
              <c:v>** Produced power at 15 EUR/t_CO2 **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5'!$B$13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5'!$A$30:$A$33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5'!$B$30:$B$33</c:f>
              <c:numCache>
                <c:formatCode>General</c:formatCode>
                <c:ptCount val="4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4-4073-90C9-AAE249DA1CD4}"/>
            </c:ext>
          </c:extLst>
        </c:ser>
        <c:ser>
          <c:idx val="1"/>
          <c:order val="1"/>
          <c:tx>
            <c:strRef>
              <c:f>'Exercise 5'!$C$13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5'!$A$30:$A$33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5'!$C$30:$C$33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3552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4-4073-90C9-AAE249DA1CD4}"/>
            </c:ext>
          </c:extLst>
        </c:ser>
        <c:ser>
          <c:idx val="2"/>
          <c:order val="2"/>
          <c:tx>
            <c:strRef>
              <c:f>'Exercise 5'!$D$13</c:f>
              <c:strCache>
                <c:ptCount val="1"/>
                <c:pt idx="0">
                  <c:v>gas_new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5'!$A$30:$A$33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5'!$D$30:$D$33</c:f>
              <c:numCache>
                <c:formatCode>General</c:formatCode>
                <c:ptCount val="4"/>
                <c:pt idx="0">
                  <c:v>18434</c:v>
                </c:pt>
                <c:pt idx="1">
                  <c:v>19508</c:v>
                </c:pt>
                <c:pt idx="2">
                  <c:v>20869</c:v>
                </c:pt>
                <c:pt idx="3">
                  <c:v>20869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4-4073-90C9-AAE249DA1CD4}"/>
            </c:ext>
          </c:extLst>
        </c:ser>
        <c:ser>
          <c:idx val="3"/>
          <c:order val="3"/>
          <c:tx>
            <c:strRef>
              <c:f>'Exercise 5'!$E$13</c:f>
              <c:strCache>
                <c:ptCount val="1"/>
                <c:pt idx="0">
                  <c:v>nuclear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5'!$A$30:$A$33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5'!$E$30:$E$33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4-4073-90C9-AAE249DA1CD4}"/>
            </c:ext>
          </c:extLst>
        </c:ser>
        <c:ser>
          <c:idx val="4"/>
          <c:order val="4"/>
          <c:tx>
            <c:strRef>
              <c:f>'Exercise 5'!$F$13</c:f>
              <c:strCache>
                <c:ptCount val="1"/>
                <c:pt idx="0">
                  <c:v>solar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5'!$A$30:$A$33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5'!$F$30:$F$33</c:f>
              <c:numCache>
                <c:formatCode>General</c:formatCode>
                <c:ptCount val="4"/>
                <c:pt idx="0">
                  <c:v>6440</c:v>
                </c:pt>
                <c:pt idx="1">
                  <c:v>7600</c:v>
                </c:pt>
                <c:pt idx="2">
                  <c:v>3920</c:v>
                </c:pt>
                <c:pt idx="3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4-4073-90C9-AAE249DA1CD4}"/>
            </c:ext>
          </c:extLst>
        </c:ser>
        <c:ser>
          <c:idx val="5"/>
          <c:order val="5"/>
          <c:tx>
            <c:strRef>
              <c:f>'Exercise 5'!$G$13</c:f>
              <c:strCache>
                <c:ptCount val="1"/>
                <c:pt idx="0">
                  <c:v>solar_new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5'!$A$30:$A$33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5'!$G$30:$G$33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4-4073-90C9-AAE249DA1CD4}"/>
            </c:ext>
          </c:extLst>
        </c:ser>
        <c:ser>
          <c:idx val="6"/>
          <c:order val="6"/>
          <c:tx>
            <c:strRef>
              <c:f>'Exercise 5'!$H$13</c:f>
              <c:strCache>
                <c:ptCount val="1"/>
                <c:pt idx="0">
                  <c:v>wind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5'!$A$30:$A$33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5'!$H$30:$H$33</c:f>
              <c:numCache>
                <c:formatCode>General</c:formatCode>
                <c:ptCount val="4"/>
                <c:pt idx="0">
                  <c:v>7875</c:v>
                </c:pt>
                <c:pt idx="1">
                  <c:v>5895</c:v>
                </c:pt>
                <c:pt idx="2">
                  <c:v>8370</c:v>
                </c:pt>
                <c:pt idx="3">
                  <c:v>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04-4073-90C9-AAE249DA1CD4}"/>
            </c:ext>
          </c:extLst>
        </c:ser>
        <c:ser>
          <c:idx val="7"/>
          <c:order val="7"/>
          <c:tx>
            <c:strRef>
              <c:f>'Exercise 5'!$I$13</c:f>
              <c:strCache>
                <c:ptCount val="1"/>
                <c:pt idx="0">
                  <c:v>wind_new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5'!$A$30:$A$33</c:f>
              <c:strCache>
                <c:ptCount val="4"/>
                <c:pt idx="0">
                  <c:v>0_spring </c:v>
                </c:pt>
                <c:pt idx="1">
                  <c:v>1_summer </c:v>
                </c:pt>
                <c:pt idx="2">
                  <c:v>2_fall </c:v>
                </c:pt>
                <c:pt idx="3">
                  <c:v>3_winter </c:v>
                </c:pt>
              </c:strCache>
            </c:strRef>
          </c:cat>
          <c:val>
            <c:numRef>
              <c:f>'Exercise 5'!$I$30:$I$33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4-4073-90C9-AAE249DA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398896"/>
        <c:axId val="441410096"/>
      </c:barChart>
      <c:catAx>
        <c:axId val="4413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0096"/>
        <c:crosses val="autoZero"/>
        <c:auto val="1"/>
        <c:lblAlgn val="ctr"/>
        <c:lblOffset val="100"/>
        <c:noMultiLvlLbl val="0"/>
      </c:catAx>
      <c:valAx>
        <c:axId val="4414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(MW)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</a:t>
            </a:r>
            <a:r>
              <a:rPr lang="en-US" baseline="0"/>
              <a:t> electricity mix as a function of CO2 prices.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'Exercise 6'!$J$12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'Exercise 6'!$K$5:$U$5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'Exercise 6'!$K$12:$U$12</c:f>
              <c:numCache>
                <c:formatCode>General</c:formatCode>
                <c:ptCount val="11"/>
                <c:pt idx="0">
                  <c:v>74.011049999999997</c:v>
                </c:pt>
                <c:pt idx="1">
                  <c:v>74.011049999999997</c:v>
                </c:pt>
                <c:pt idx="2">
                  <c:v>74.011049999999997</c:v>
                </c:pt>
                <c:pt idx="3">
                  <c:v>74.011049999999997</c:v>
                </c:pt>
                <c:pt idx="4">
                  <c:v>74.011049999999997</c:v>
                </c:pt>
                <c:pt idx="5">
                  <c:v>74.011049999999997</c:v>
                </c:pt>
                <c:pt idx="6">
                  <c:v>74.011049999999997</c:v>
                </c:pt>
                <c:pt idx="7">
                  <c:v>74.011049999999997</c:v>
                </c:pt>
                <c:pt idx="8">
                  <c:v>74.011049999999997</c:v>
                </c:pt>
                <c:pt idx="9">
                  <c:v>74.011049999999997</c:v>
                </c:pt>
                <c:pt idx="10">
                  <c:v>74.011049999999997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B-4EE1-950D-160431E87A0D}"/>
            </c:ext>
          </c:extLst>
        </c:ser>
        <c:ser>
          <c:idx val="4"/>
          <c:order val="1"/>
          <c:tx>
            <c:strRef>
              <c:f>'Exercise 6'!$J$10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'Exercise 6'!$K$5:$U$5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'Exercise 6'!$K$10:$U$10</c:f>
              <c:numCache>
                <c:formatCode>General</c:formatCode>
                <c:ptCount val="11"/>
                <c:pt idx="0">
                  <c:v>43.8</c:v>
                </c:pt>
                <c:pt idx="1">
                  <c:v>43.8</c:v>
                </c:pt>
                <c:pt idx="2">
                  <c:v>43.8</c:v>
                </c:pt>
                <c:pt idx="3">
                  <c:v>43.8</c:v>
                </c:pt>
                <c:pt idx="4">
                  <c:v>43.8</c:v>
                </c:pt>
                <c:pt idx="5">
                  <c:v>43.8</c:v>
                </c:pt>
                <c:pt idx="6">
                  <c:v>43.8</c:v>
                </c:pt>
                <c:pt idx="7">
                  <c:v>43.8</c:v>
                </c:pt>
                <c:pt idx="8">
                  <c:v>43.8</c:v>
                </c:pt>
                <c:pt idx="9">
                  <c:v>43.8</c:v>
                </c:pt>
                <c:pt idx="10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B-4EE1-950D-160431E87A0D}"/>
            </c:ext>
          </c:extLst>
        </c:ser>
        <c:ser>
          <c:idx val="0"/>
          <c:order val="2"/>
          <c:tx>
            <c:strRef>
              <c:f>'Exercise 6'!$J$6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'Exercise 6'!$K$5:$U$5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'Exercise 6'!$K$6:$U$6</c:f>
              <c:numCache>
                <c:formatCode>General</c:formatCode>
                <c:ptCount val="11"/>
                <c:pt idx="0">
                  <c:v>109.5</c:v>
                </c:pt>
                <c:pt idx="1">
                  <c:v>109.5</c:v>
                </c:pt>
                <c:pt idx="2">
                  <c:v>109.5</c:v>
                </c:pt>
                <c:pt idx="3">
                  <c:v>109.5</c:v>
                </c:pt>
                <c:pt idx="4">
                  <c:v>77.850120000000004</c:v>
                </c:pt>
                <c:pt idx="5">
                  <c:v>13.74006</c:v>
                </c:pt>
                <c:pt idx="6">
                  <c:v>4.7590476090000005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B-4EE1-950D-160431E87A0D}"/>
            </c:ext>
          </c:extLst>
        </c:ser>
        <c:ser>
          <c:idx val="1"/>
          <c:order val="3"/>
          <c:tx>
            <c:strRef>
              <c:f>'Exercise 6'!$J$7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'Exercise 6'!$K$5:$U$5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'Exercise 6'!$K$7:$U$7</c:f>
              <c:numCache>
                <c:formatCode>General</c:formatCode>
                <c:ptCount val="11"/>
                <c:pt idx="0">
                  <c:v>13.74006</c:v>
                </c:pt>
                <c:pt idx="1">
                  <c:v>7.77888</c:v>
                </c:pt>
                <c:pt idx="2">
                  <c:v>7.77888</c:v>
                </c:pt>
                <c:pt idx="3">
                  <c:v>7.77888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10.167555705</c:v>
                </c:pt>
                <c:pt idx="9">
                  <c:v>10.167555705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B-4EE1-950D-160431E87A0D}"/>
            </c:ext>
          </c:extLst>
        </c:ser>
        <c:ser>
          <c:idx val="2"/>
          <c:order val="4"/>
          <c:tx>
            <c:strRef>
              <c:f>'Exercise 6'!$J$8</c:f>
              <c:strCache>
                <c:ptCount val="1"/>
                <c:pt idx="0">
                  <c:v>gas_new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'Exercise 6'!$K$5:$U$5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'Exercise 6'!$K$8:$U$8</c:f>
              <c:numCache>
                <c:formatCode>General</c:formatCode>
                <c:ptCount val="11"/>
                <c:pt idx="0">
                  <c:v>168.53801999999999</c:v>
                </c:pt>
                <c:pt idx="1">
                  <c:v>174.4992</c:v>
                </c:pt>
                <c:pt idx="2">
                  <c:v>174.4992</c:v>
                </c:pt>
                <c:pt idx="3">
                  <c:v>174.4992</c:v>
                </c:pt>
                <c:pt idx="4">
                  <c:v>213.92796000000001</c:v>
                </c:pt>
                <c:pt idx="5">
                  <c:v>278.03802000000002</c:v>
                </c:pt>
                <c:pt idx="6">
                  <c:v>75.120729131999994</c:v>
                </c:pt>
                <c:pt idx="7">
                  <c:v>63.583438364999992</c:v>
                </c:pt>
                <c:pt idx="8">
                  <c:v>18.599267040000004</c:v>
                </c:pt>
                <c:pt idx="9">
                  <c:v>18.599267040000004</c:v>
                </c:pt>
                <c:pt idx="10">
                  <c:v>28.766822745000006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B-4EE1-950D-160431E87A0D}"/>
            </c:ext>
          </c:extLst>
        </c:ser>
        <c:ser>
          <c:idx val="3"/>
          <c:order val="5"/>
          <c:tx>
            <c:strRef>
              <c:f>'Exercise 6'!$J$9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'Exercise 6'!$K$5:$U$5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'Exercise 6'!$K$9:$U$9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8B-4EE1-950D-160431E87A0D}"/>
            </c:ext>
          </c:extLst>
        </c:ser>
        <c:ser>
          <c:idx val="5"/>
          <c:order val="6"/>
          <c:tx>
            <c:strRef>
              <c:f>'Exercise 6'!$J$11</c:f>
              <c:strCache>
                <c:ptCount val="1"/>
                <c:pt idx="0">
                  <c:v>solar_new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'Exercise 6'!$K$5:$U$5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'Exercise 6'!$K$11:$U$11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23.140339131000001</c:v>
                </c:pt>
                <c:pt idx="8">
                  <c:v>72.578947898999985</c:v>
                </c:pt>
                <c:pt idx="9">
                  <c:v>72.578947898999985</c:v>
                </c:pt>
                <c:pt idx="10">
                  <c:v>72.578947898999985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8B-4EE1-950D-160431E87A0D}"/>
            </c:ext>
          </c:extLst>
        </c:ser>
        <c:ser>
          <c:idx val="7"/>
          <c:order val="7"/>
          <c:tx>
            <c:strRef>
              <c:f>'Exercise 6'!$J$13</c:f>
              <c:strCache>
                <c:ptCount val="1"/>
                <c:pt idx="0">
                  <c:v>wind_new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'Exercise 6'!$K$5:$U$5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'Exercise 6'!$K$13:$U$13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211.89830347799997</c:v>
                </c:pt>
                <c:pt idx="7">
                  <c:v>205.05430250400002</c:v>
                </c:pt>
                <c:pt idx="8">
                  <c:v>190.43230891800002</c:v>
                </c:pt>
                <c:pt idx="9">
                  <c:v>190.43230891800002</c:v>
                </c:pt>
                <c:pt idx="10">
                  <c:v>190.43230891800002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8B-4EE1-950D-160431E8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6021952"/>
        <c:axId val="296020832"/>
      </c:barChart>
      <c:catAx>
        <c:axId val="29602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 price (EUR/t)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0832"/>
        <c:crosses val="autoZero"/>
        <c:auto val="1"/>
        <c:lblAlgn val="ctr"/>
        <c:lblOffset val="100"/>
        <c:noMultiLvlLbl val="0"/>
      </c:catAx>
      <c:valAx>
        <c:axId val="2960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(TWh/yr)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7'!$A$6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'Exercise 7'!$H$14:$K$14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7'!$H$15:$K$15</c:f>
              <c:numCache>
                <c:formatCode>General</c:formatCode>
                <c:ptCount val="4"/>
                <c:pt idx="0">
                  <c:v>60.9</c:v>
                </c:pt>
                <c:pt idx="1">
                  <c:v>60.9</c:v>
                </c:pt>
                <c:pt idx="2">
                  <c:v>81.2</c:v>
                </c:pt>
                <c:pt idx="3">
                  <c:v>79.8919589041096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521-8D1F-FFE54C62D6F1}"/>
            </c:ext>
          </c:extLst>
        </c:ser>
        <c:ser>
          <c:idx val="1"/>
          <c:order val="1"/>
          <c:tx>
            <c:strRef>
              <c:f>'Exercise 7'!$A$7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'Exercise 7'!$H$14:$K$14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7'!$H$16:$K$16</c:f>
              <c:numCache>
                <c:formatCode>General</c:formatCode>
                <c:ptCount val="4"/>
                <c:pt idx="0">
                  <c:v>89.45</c:v>
                </c:pt>
                <c:pt idx="1">
                  <c:v>89.45</c:v>
                </c:pt>
                <c:pt idx="2">
                  <c:v>95.341958904109589</c:v>
                </c:pt>
                <c:pt idx="3">
                  <c:v>89.45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521-8D1F-FFE54C62D6F1}"/>
            </c:ext>
          </c:extLst>
        </c:ser>
        <c:ser>
          <c:idx val="2"/>
          <c:order val="2"/>
          <c:tx>
            <c:strRef>
              <c:f>'Exercise 7'!$A$8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'Exercise 7'!$H$14:$K$14</c:f>
              <c:strCache>
                <c:ptCount val="4"/>
                <c:pt idx="0">
                  <c:v>0_spring</c:v>
                </c:pt>
                <c:pt idx="1">
                  <c:v>1_summer</c:v>
                </c:pt>
                <c:pt idx="2">
                  <c:v>2_fall</c:v>
                </c:pt>
                <c:pt idx="3">
                  <c:v>3_winter</c:v>
                </c:pt>
              </c:strCache>
            </c:strRef>
          </c:cat>
          <c:val>
            <c:numRef>
              <c:f>'Exercise 7'!$H$17:$K$17</c:f>
              <c:numCache>
                <c:formatCode>General</c:formatCode>
                <c:ptCount val="4"/>
                <c:pt idx="0">
                  <c:v>71.043357899543381</c:v>
                </c:pt>
                <c:pt idx="1">
                  <c:v>121.5</c:v>
                </c:pt>
                <c:pt idx="2">
                  <c:v>160.79195890410961</c:v>
                </c:pt>
                <c:pt idx="3">
                  <c:v>64.693164429223742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521-8D1F-FFE54C62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15136"/>
        <c:axId val="286517376"/>
      </c:lineChart>
      <c:catAx>
        <c:axId val="2865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17376"/>
        <c:crosses val="autoZero"/>
        <c:auto val="1"/>
        <c:lblAlgn val="ctr"/>
        <c:lblOffset val="100"/>
        <c:noMultiLvlLbl val="0"/>
      </c:catAx>
      <c:valAx>
        <c:axId val="2865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(EUR/MWh)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547687</xdr:colOff>
      <xdr:row>16</xdr:row>
      <xdr:rowOff>76200</xdr:rowOff>
    </xdr:from>
    <xdr:to>
      <xdr:col>21</xdr:col>
      <xdr:colOff>242887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</xdr:row>
      <xdr:rowOff>342900</xdr:rowOff>
    </xdr:from>
    <xdr:to>
      <xdr:col>21</xdr:col>
      <xdr:colOff>271462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7</xdr:row>
      <xdr:rowOff>50165</xdr:rowOff>
    </xdr:from>
    <xdr:to>
      <xdr:col>7</xdr:col>
      <xdr:colOff>320040</xdr:colOff>
      <xdr:row>18</xdr:row>
      <xdr:rowOff>99060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cxnSpLocks/>
        </xdr:cNvCxnSpPr>
      </xdr:nvCxnSpPr>
      <xdr:spPr>
        <a:xfrm>
          <a:off x="4305300" y="1909445"/>
          <a:ext cx="281940" cy="180911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289560</xdr:colOff>
      <xdr:row>7</xdr:row>
      <xdr:rowOff>65405</xdr:rowOff>
    </xdr:from>
    <xdr:to>
      <xdr:col>9</xdr:col>
      <xdr:colOff>545466</xdr:colOff>
      <xdr:row>18</xdr:row>
      <xdr:rowOff>121920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cxnSpLocks/>
        </xdr:cNvCxnSpPr>
      </xdr:nvCxnSpPr>
      <xdr:spPr>
        <a:xfrm flipH="1">
          <a:off x="5166360" y="1924685"/>
          <a:ext cx="865506" cy="181673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373380</xdr:colOff>
      <xdr:row>7</xdr:row>
      <xdr:rowOff>0</xdr:rowOff>
    </xdr:from>
    <xdr:to>
      <xdr:col>12</xdr:col>
      <xdr:colOff>431166</xdr:colOff>
      <xdr:row>11</xdr:row>
      <xdr:rowOff>99060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>
        <a:xfrm flipH="1">
          <a:off x="6469380" y="1859280"/>
          <a:ext cx="1276986" cy="73914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390527</xdr:colOff>
      <xdr:row>4</xdr:row>
      <xdr:rowOff>57151</xdr:rowOff>
    </xdr:from>
    <xdr:to>
      <xdr:col>6</xdr:col>
      <xdr:colOff>457202</xdr:colOff>
      <xdr:row>5</xdr:row>
      <xdr:rowOff>123826</xdr:rowOff>
    </xdr:to>
    <xdr:sp macro="" textlink="">
      <xdr:nvSpPr>
        <xdr:cNvPr id="20" name="Right Brac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 rot="16200000">
          <a:off x="3357565" y="814388"/>
          <a:ext cx="228600" cy="1285875"/>
        </a:xfrm>
        <a:prstGeom prst="rightBrace">
          <a:avLst>
            <a:gd name="adj1" fmla="val 148333"/>
            <a:gd name="adj2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266703</xdr:colOff>
      <xdr:row>4</xdr:row>
      <xdr:rowOff>123826</xdr:rowOff>
    </xdr:from>
    <xdr:to>
      <xdr:col>4</xdr:col>
      <xdr:colOff>333378</xdr:colOff>
      <xdr:row>5</xdr:row>
      <xdr:rowOff>95251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 rot="16200000">
          <a:off x="2062166" y="833438"/>
          <a:ext cx="133350" cy="1285875"/>
        </a:xfrm>
        <a:prstGeom prst="rightBrace">
          <a:avLst>
            <a:gd name="adj1" fmla="val 148333"/>
            <a:gd name="adj2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219080</xdr:colOff>
      <xdr:row>4</xdr:row>
      <xdr:rowOff>47627</xdr:rowOff>
    </xdr:from>
    <xdr:to>
      <xdr:col>9</xdr:col>
      <xdr:colOff>285755</xdr:colOff>
      <xdr:row>5</xdr:row>
      <xdr:rowOff>114302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 rot="16200000">
          <a:off x="5014918" y="804864"/>
          <a:ext cx="228600" cy="1285875"/>
        </a:xfrm>
        <a:prstGeom prst="rightBrace">
          <a:avLst>
            <a:gd name="adj1" fmla="val 148333"/>
            <a:gd name="adj2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142883</xdr:colOff>
      <xdr:row>4</xdr:row>
      <xdr:rowOff>19053</xdr:rowOff>
    </xdr:from>
    <xdr:to>
      <xdr:col>12</xdr:col>
      <xdr:colOff>209558</xdr:colOff>
      <xdr:row>5</xdr:row>
      <xdr:rowOff>85728</xdr:rowOff>
    </xdr:to>
    <xdr:sp macro="" textlink="">
      <xdr:nvSpPr>
        <xdr:cNvPr id="23" name="Right Brac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 rot="16200000">
          <a:off x="6767521" y="776290"/>
          <a:ext cx="228600" cy="1285875"/>
        </a:xfrm>
        <a:prstGeom prst="rightBrace">
          <a:avLst>
            <a:gd name="adj1" fmla="val 148333"/>
            <a:gd name="adj2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451594</xdr:colOff>
      <xdr:row>16</xdr:row>
      <xdr:rowOff>48748</xdr:rowOff>
    </xdr:from>
    <xdr:to>
      <xdr:col>17</xdr:col>
      <xdr:colOff>317124</xdr:colOff>
      <xdr:row>28</xdr:row>
      <xdr:rowOff>76202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135686</xdr:colOff>
      <xdr:row>26</xdr:row>
      <xdr:rowOff>115372</xdr:rowOff>
    </xdr:from>
    <xdr:to>
      <xdr:col>7</xdr:col>
      <xdr:colOff>567843</xdr:colOff>
      <xdr:row>43</xdr:row>
      <xdr:rowOff>51255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26</xdr:row>
      <xdr:rowOff>142875</xdr:rowOff>
    </xdr:from>
    <xdr:to>
      <xdr:col>15</xdr:col>
      <xdr:colOff>581025</xdr:colOff>
      <xdr:row>43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397809</xdr:colOff>
      <xdr:row>9</xdr:row>
      <xdr:rowOff>6724</xdr:rowOff>
    </xdr:from>
    <xdr:to>
      <xdr:col>16</xdr:col>
      <xdr:colOff>330574</xdr:colOff>
      <xdr:row>25</xdr:row>
      <xdr:rowOff>105336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414617</xdr:colOff>
      <xdr:row>26</xdr:row>
      <xdr:rowOff>11206</xdr:rowOff>
    </xdr:from>
    <xdr:to>
      <xdr:col>16</xdr:col>
      <xdr:colOff>347382</xdr:colOff>
      <xdr:row>42</xdr:row>
      <xdr:rowOff>109817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442071</xdr:colOff>
      <xdr:row>14</xdr:row>
      <xdr:rowOff>31377</xdr:rowOff>
    </xdr:from>
    <xdr:to>
      <xdr:col>17</xdr:col>
      <xdr:colOff>604557</xdr:colOff>
      <xdr:row>41</xdr:row>
      <xdr:rowOff>108137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739029</xdr:colOff>
      <xdr:row>17</xdr:row>
      <xdr:rowOff>108697</xdr:rowOff>
    </xdr:from>
    <xdr:to>
      <xdr:col>11</xdr:col>
      <xdr:colOff>19050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685800</xdr:colOff>
      <xdr:row>6</xdr:row>
      <xdr:rowOff>38100</xdr:rowOff>
    </xdr:from>
    <xdr:to>
      <xdr:col>22</xdr:col>
      <xdr:colOff>276225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666750</xdr:colOff>
      <xdr:row>25</xdr:row>
      <xdr:rowOff>47625</xdr:rowOff>
    </xdr:from>
    <xdr:to>
      <xdr:col>22</xdr:col>
      <xdr:colOff>1028700</xdr:colOff>
      <xdr:row>39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578223</xdr:colOff>
      <xdr:row>43</xdr:row>
      <xdr:rowOff>118781</xdr:rowOff>
    </xdr:from>
    <xdr:to>
      <xdr:col>19</xdr:col>
      <xdr:colOff>236445</xdr:colOff>
      <xdr:row>66</xdr:row>
      <xdr:rowOff>78439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  <a:ext uri="{147F2762-F138-4A5C-976F-8EAC2B608ADB}">
              <a16:predDERef xmlns:a16="http://schemas.microsoft.com/office/drawing/2014/main" pre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49025</xdr:colOff>
      <xdr:row>44</xdr:row>
      <xdr:rowOff>33619</xdr:rowOff>
    </xdr:from>
    <xdr:to>
      <xdr:col>21</xdr:col>
      <xdr:colOff>1192585</xdr:colOff>
      <xdr:row>60</xdr:row>
      <xdr:rowOff>17931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156043</xdr:colOff>
      <xdr:row>2</xdr:row>
      <xdr:rowOff>87967</xdr:rowOff>
    </xdr:from>
    <xdr:to>
      <xdr:col>21</xdr:col>
      <xdr:colOff>115007</xdr:colOff>
      <xdr:row>18</xdr:row>
      <xdr:rowOff>6731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448514</xdr:colOff>
      <xdr:row>2</xdr:row>
      <xdr:rowOff>109817</xdr:rowOff>
    </xdr:from>
    <xdr:to>
      <xdr:col>18</xdr:col>
      <xdr:colOff>78440</xdr:colOff>
      <xdr:row>18</xdr:row>
      <xdr:rowOff>12800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386603</xdr:colOff>
      <xdr:row>22</xdr:row>
      <xdr:rowOff>73959</xdr:rowOff>
    </xdr:from>
    <xdr:to>
      <xdr:col>18</xdr:col>
      <xdr:colOff>649942</xdr:colOff>
      <xdr:row>39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22</xdr:row>
      <xdr:rowOff>78442</xdr:rowOff>
    </xdr:from>
    <xdr:to>
      <xdr:col>21</xdr:col>
      <xdr:colOff>1372722</xdr:colOff>
      <xdr:row>39</xdr:row>
      <xdr:rowOff>60512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opLeftCell="A28" workbookViewId="0"/>
  </sheetViews>
  <sheetFormatPr defaultRowHeight="12.6"/>
  <sheetData>
    <row r="1" spans="1:12" ht="20.100000000000001">
      <c r="A1" s="3" t="s">
        <v>0</v>
      </c>
    </row>
    <row r="2" spans="1:12" ht="55.5" customHeight="1">
      <c r="A2" s="65" t="s">
        <v>1</v>
      </c>
      <c r="B2" s="65"/>
      <c r="C2" s="65"/>
      <c r="D2" s="65"/>
      <c r="E2" s="65"/>
      <c r="F2" s="65"/>
      <c r="G2" s="65"/>
    </row>
    <row r="3" spans="1:12">
      <c r="A3" t="s">
        <v>2</v>
      </c>
    </row>
    <row r="4" spans="1:12" ht="12.95">
      <c r="D4" s="2" t="s">
        <v>3</v>
      </c>
      <c r="F4" s="2" t="s">
        <v>4</v>
      </c>
      <c r="G4" s="2"/>
      <c r="H4" s="2"/>
      <c r="I4" s="2" t="s">
        <v>5</v>
      </c>
      <c r="J4" s="2"/>
      <c r="K4" s="2"/>
      <c r="L4" s="2" t="s">
        <v>6</v>
      </c>
    </row>
    <row r="7" spans="1:12" ht="20.100000000000001">
      <c r="B7" s="4" t="s">
        <v>7</v>
      </c>
    </row>
    <row r="9" spans="1:12">
      <c r="A9" t="s">
        <v>6</v>
      </c>
      <c r="B9" t="s">
        <v>5</v>
      </c>
      <c r="C9" t="s">
        <v>4</v>
      </c>
      <c r="D9" t="s">
        <v>3</v>
      </c>
    </row>
    <row r="10" spans="1:12">
      <c r="A10" s="8" t="s">
        <v>8</v>
      </c>
      <c r="B10" s="7" t="s">
        <v>9</v>
      </c>
      <c r="C10" s="6" t="s">
        <v>10</v>
      </c>
      <c r="D10" s="5">
        <f ca="1">RANDBETWEEN(0,1000)</f>
        <v>568</v>
      </c>
    </row>
    <row r="11" spans="1:12">
      <c r="A11" s="8" t="s">
        <v>8</v>
      </c>
      <c r="B11" s="7" t="s">
        <v>9</v>
      </c>
      <c r="C11" s="6" t="s">
        <v>11</v>
      </c>
      <c r="D11" s="5">
        <f t="shared" ref="D11:D33" ca="1" si="0">RANDBETWEEN(0,1000)</f>
        <v>670</v>
      </c>
    </row>
    <row r="12" spans="1:12">
      <c r="A12" s="8" t="s">
        <v>8</v>
      </c>
      <c r="B12" s="7" t="s">
        <v>12</v>
      </c>
      <c r="C12" s="6" t="s">
        <v>10</v>
      </c>
      <c r="D12" s="5">
        <f t="shared" ca="1" si="0"/>
        <v>142</v>
      </c>
    </row>
    <row r="13" spans="1:12">
      <c r="A13" s="8" t="s">
        <v>8</v>
      </c>
      <c r="B13" s="7" t="s">
        <v>12</v>
      </c>
      <c r="C13" s="6" t="s">
        <v>11</v>
      </c>
      <c r="D13" s="5">
        <f t="shared" ca="1" si="0"/>
        <v>899</v>
      </c>
      <c r="J13" t="s">
        <v>8</v>
      </c>
      <c r="K13" s="11" t="s">
        <v>13</v>
      </c>
      <c r="L13" t="s">
        <v>14</v>
      </c>
    </row>
    <row r="14" spans="1:12">
      <c r="A14" s="8" t="s">
        <v>8</v>
      </c>
      <c r="B14" s="7" t="s">
        <v>15</v>
      </c>
      <c r="C14" s="6" t="s">
        <v>10</v>
      </c>
      <c r="D14" s="5">
        <f t="shared" ca="1" si="0"/>
        <v>39</v>
      </c>
      <c r="H14" t="s">
        <v>10</v>
      </c>
      <c r="I14" t="s">
        <v>9</v>
      </c>
      <c r="J14">
        <f ca="1">SUMIFS($D$10:$D$35,$C$10:$C$35,$H14,$B$10:$B$35,$I14,$A$10:$A$35,J$13)</f>
        <v>568</v>
      </c>
      <c r="K14">
        <f t="shared" ref="K14:L22" ca="1" si="1">SUMIFS($D$10:$D$35,$C$10:$C$35,$H14,$B$10:$B$35,$I14,$A$10:$A$35,K$13)</f>
        <v>382</v>
      </c>
      <c r="L14">
        <f t="shared" ca="1" si="1"/>
        <v>84</v>
      </c>
    </row>
    <row r="15" spans="1:12">
      <c r="A15" s="8" t="s">
        <v>8</v>
      </c>
      <c r="B15" s="7" t="s">
        <v>15</v>
      </c>
      <c r="C15" s="6" t="s">
        <v>11</v>
      </c>
      <c r="D15" s="5">
        <f t="shared" ca="1" si="0"/>
        <v>319</v>
      </c>
      <c r="H15" t="s">
        <v>10</v>
      </c>
      <c r="I15" t="s">
        <v>12</v>
      </c>
      <c r="J15">
        <f t="shared" ref="J15:J22" ca="1" si="2">SUMIFS($D$10:$D$35,$C$10:$C$35,$H15,$B$10:$B$35,$I15,$A$10:$A$35,J$13)</f>
        <v>142</v>
      </c>
      <c r="K15">
        <f t="shared" ca="1" si="1"/>
        <v>132</v>
      </c>
      <c r="L15">
        <f t="shared" ca="1" si="1"/>
        <v>840</v>
      </c>
    </row>
    <row r="16" spans="1:12">
      <c r="A16" s="8" t="s">
        <v>8</v>
      </c>
      <c r="B16" s="7" t="s">
        <v>16</v>
      </c>
      <c r="C16" s="6" t="s">
        <v>10</v>
      </c>
      <c r="D16" s="5">
        <f t="shared" ca="1" si="0"/>
        <v>704</v>
      </c>
      <c r="H16" t="s">
        <v>10</v>
      </c>
      <c r="I16" t="s">
        <v>15</v>
      </c>
      <c r="J16">
        <f t="shared" ca="1" si="2"/>
        <v>39</v>
      </c>
      <c r="K16">
        <f t="shared" ca="1" si="1"/>
        <v>491</v>
      </c>
      <c r="L16">
        <f t="shared" ca="1" si="1"/>
        <v>337</v>
      </c>
    </row>
    <row r="17" spans="1:12">
      <c r="A17" s="8" t="s">
        <v>8</v>
      </c>
      <c r="B17" s="7" t="s">
        <v>16</v>
      </c>
      <c r="C17" s="6" t="s">
        <v>11</v>
      </c>
      <c r="D17" s="5">
        <f t="shared" ca="1" si="0"/>
        <v>342</v>
      </c>
      <c r="H17" t="s">
        <v>10</v>
      </c>
      <c r="I17" t="s">
        <v>16</v>
      </c>
      <c r="J17">
        <f t="shared" ca="1" si="2"/>
        <v>704</v>
      </c>
      <c r="K17">
        <f t="shared" ca="1" si="1"/>
        <v>836</v>
      </c>
      <c r="L17">
        <f t="shared" ca="1" si="1"/>
        <v>267</v>
      </c>
    </row>
    <row r="18" spans="1:12">
      <c r="A18" s="8" t="s">
        <v>13</v>
      </c>
      <c r="B18" s="7" t="s">
        <v>9</v>
      </c>
      <c r="C18" s="6" t="s">
        <v>10</v>
      </c>
      <c r="D18" s="5">
        <f t="shared" ca="1" si="0"/>
        <v>382</v>
      </c>
    </row>
    <row r="19" spans="1:12" ht="12.95" thickBot="1">
      <c r="A19" s="8" t="s">
        <v>13</v>
      </c>
      <c r="B19" s="7" t="s">
        <v>9</v>
      </c>
      <c r="C19" s="6" t="s">
        <v>11</v>
      </c>
      <c r="D19" s="5">
        <f t="shared" ca="1" si="0"/>
        <v>509</v>
      </c>
      <c r="H19" t="s">
        <v>11</v>
      </c>
      <c r="I19" t="s">
        <v>9</v>
      </c>
      <c r="J19">
        <f t="shared" ca="1" si="2"/>
        <v>670</v>
      </c>
      <c r="K19">
        <f t="shared" ca="1" si="1"/>
        <v>509</v>
      </c>
      <c r="L19">
        <f t="shared" ca="1" si="1"/>
        <v>183</v>
      </c>
    </row>
    <row r="20" spans="1:12" ht="13.5" thickTop="1" thickBot="1">
      <c r="A20" s="8" t="s">
        <v>13</v>
      </c>
      <c r="B20" s="7" t="s">
        <v>12</v>
      </c>
      <c r="C20" s="6" t="s">
        <v>10</v>
      </c>
      <c r="D20" s="5">
        <f t="shared" ca="1" si="0"/>
        <v>132</v>
      </c>
      <c r="H20" s="9" t="s">
        <v>11</v>
      </c>
      <c r="I20" s="10" t="s">
        <v>12</v>
      </c>
      <c r="J20">
        <f t="shared" ca="1" si="2"/>
        <v>899</v>
      </c>
      <c r="K20" s="12">
        <f t="shared" ca="1" si="1"/>
        <v>284</v>
      </c>
      <c r="L20">
        <f t="shared" ca="1" si="1"/>
        <v>157</v>
      </c>
    </row>
    <row r="21" spans="1:12" ht="13.5" thickTop="1" thickBot="1">
      <c r="A21" s="8" t="s">
        <v>13</v>
      </c>
      <c r="B21" s="7" t="s">
        <v>12</v>
      </c>
      <c r="C21" s="6" t="s">
        <v>11</v>
      </c>
      <c r="D21" s="63">
        <f t="shared" ca="1" si="0"/>
        <v>284</v>
      </c>
      <c r="H21" t="s">
        <v>11</v>
      </c>
      <c r="I21" t="s">
        <v>15</v>
      </c>
      <c r="J21">
        <f t="shared" ca="1" si="2"/>
        <v>319</v>
      </c>
      <c r="K21">
        <f t="shared" ca="1" si="1"/>
        <v>995</v>
      </c>
      <c r="L21">
        <f t="shared" ca="1" si="1"/>
        <v>929</v>
      </c>
    </row>
    <row r="22" spans="1:12" ht="12.95" thickTop="1">
      <c r="A22" s="8" t="s">
        <v>13</v>
      </c>
      <c r="B22" s="7" t="s">
        <v>15</v>
      </c>
      <c r="C22" s="6" t="s">
        <v>10</v>
      </c>
      <c r="D22" s="5">
        <f t="shared" ca="1" si="0"/>
        <v>491</v>
      </c>
      <c r="H22" t="s">
        <v>11</v>
      </c>
      <c r="I22" t="s">
        <v>16</v>
      </c>
      <c r="J22">
        <f t="shared" ca="1" si="2"/>
        <v>342</v>
      </c>
      <c r="K22">
        <f t="shared" ca="1" si="1"/>
        <v>1</v>
      </c>
      <c r="L22">
        <f t="shared" ca="1" si="1"/>
        <v>638</v>
      </c>
    </row>
    <row r="23" spans="1:12">
      <c r="A23" s="8" t="s">
        <v>13</v>
      </c>
      <c r="B23" s="7" t="s">
        <v>15</v>
      </c>
      <c r="C23" s="6" t="s">
        <v>11</v>
      </c>
      <c r="D23" s="5">
        <f t="shared" ca="1" si="0"/>
        <v>995</v>
      </c>
    </row>
    <row r="24" spans="1:12">
      <c r="A24" s="8" t="s">
        <v>13</v>
      </c>
      <c r="B24" s="7" t="s">
        <v>16</v>
      </c>
      <c r="C24" s="6" t="s">
        <v>10</v>
      </c>
      <c r="D24" s="5">
        <f t="shared" ca="1" si="0"/>
        <v>836</v>
      </c>
    </row>
    <row r="25" spans="1:12">
      <c r="A25" s="8" t="s">
        <v>13</v>
      </c>
      <c r="B25" s="7" t="s">
        <v>16</v>
      </c>
      <c r="C25" s="6" t="s">
        <v>11</v>
      </c>
      <c r="D25" s="5">
        <f t="shared" ca="1" si="0"/>
        <v>1</v>
      </c>
    </row>
    <row r="26" spans="1:12">
      <c r="A26" s="8" t="s">
        <v>14</v>
      </c>
      <c r="B26" s="7" t="s">
        <v>9</v>
      </c>
      <c r="C26" s="6" t="s">
        <v>10</v>
      </c>
      <c r="D26" s="5">
        <f t="shared" ca="1" si="0"/>
        <v>84</v>
      </c>
    </row>
    <row r="27" spans="1:12">
      <c r="A27" s="8" t="s">
        <v>14</v>
      </c>
      <c r="B27" s="7" t="s">
        <v>9</v>
      </c>
      <c r="C27" s="6" t="s">
        <v>11</v>
      </c>
      <c r="D27" s="5">
        <f t="shared" ca="1" si="0"/>
        <v>183</v>
      </c>
    </row>
    <row r="28" spans="1:12">
      <c r="A28" s="8" t="s">
        <v>14</v>
      </c>
      <c r="B28" s="7" t="s">
        <v>12</v>
      </c>
      <c r="C28" s="6" t="s">
        <v>10</v>
      </c>
      <c r="D28" s="5">
        <f t="shared" ca="1" si="0"/>
        <v>840</v>
      </c>
    </row>
    <row r="29" spans="1:12">
      <c r="A29" s="8" t="s">
        <v>14</v>
      </c>
      <c r="B29" s="7" t="s">
        <v>12</v>
      </c>
      <c r="C29" s="6" t="s">
        <v>11</v>
      </c>
      <c r="D29" s="5">
        <f t="shared" ca="1" si="0"/>
        <v>157</v>
      </c>
    </row>
    <row r="30" spans="1:12">
      <c r="A30" s="8" t="s">
        <v>14</v>
      </c>
      <c r="B30" s="7" t="s">
        <v>15</v>
      </c>
      <c r="C30" s="6" t="s">
        <v>10</v>
      </c>
      <c r="D30" s="5">
        <f t="shared" ca="1" si="0"/>
        <v>337</v>
      </c>
    </row>
    <row r="31" spans="1:12">
      <c r="A31" s="8" t="s">
        <v>14</v>
      </c>
      <c r="B31" s="7" t="s">
        <v>15</v>
      </c>
      <c r="C31" s="6" t="s">
        <v>11</v>
      </c>
      <c r="D31" s="5">
        <f t="shared" ca="1" si="0"/>
        <v>929</v>
      </c>
    </row>
    <row r="32" spans="1:12">
      <c r="A32" s="8" t="s">
        <v>14</v>
      </c>
      <c r="B32" s="7" t="s">
        <v>16</v>
      </c>
      <c r="C32" s="6" t="s">
        <v>10</v>
      </c>
      <c r="D32" s="5">
        <f t="shared" ca="1" si="0"/>
        <v>267</v>
      </c>
    </row>
    <row r="33" spans="1:4">
      <c r="A33" s="8" t="s">
        <v>14</v>
      </c>
      <c r="B33" s="7" t="s">
        <v>16</v>
      </c>
      <c r="C33" s="6" t="s">
        <v>11</v>
      </c>
      <c r="D33" s="5">
        <f t="shared" ca="1" si="0"/>
        <v>638</v>
      </c>
    </row>
  </sheetData>
  <mergeCells count="1">
    <mergeCell ref="A2:G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abSelected="1" topLeftCell="A6" zoomScaleNormal="100" workbookViewId="0">
      <selection activeCell="J16" sqref="J16"/>
    </sheetView>
  </sheetViews>
  <sheetFormatPr defaultRowHeight="12.6"/>
  <cols>
    <col min="1" max="6" width="11.5703125"/>
    <col min="7" max="7" width="16" customWidth="1"/>
    <col min="8" max="8" width="11.5703125"/>
    <col min="9" max="9" width="22" customWidth="1"/>
    <col min="10" max="10" width="19.42578125" customWidth="1"/>
    <col min="11" max="11" width="11.5703125"/>
    <col min="12" max="12" width="8.42578125" bestFit="1" customWidth="1"/>
    <col min="13" max="13" width="11.5703125"/>
    <col min="14" max="14" width="14.28515625" customWidth="1"/>
    <col min="15" max="15" width="11.5703125"/>
    <col min="16" max="16" width="14.28515625" customWidth="1"/>
    <col min="17" max="1025" width="11.5703125"/>
  </cols>
  <sheetData>
    <row r="1" spans="1:18" ht="18">
      <c r="A1" s="48" t="s">
        <v>17</v>
      </c>
    </row>
    <row r="7" spans="1:18">
      <c r="A7" s="13" t="s">
        <v>18</v>
      </c>
    </row>
    <row r="8" spans="1:18">
      <c r="A8" s="36"/>
    </row>
    <row r="9" spans="1:18" ht="26.1">
      <c r="A9" s="34" t="s">
        <v>19</v>
      </c>
      <c r="B9" s="34" t="s">
        <v>20</v>
      </c>
      <c r="C9" s="34" t="s">
        <v>21</v>
      </c>
      <c r="D9" s="34" t="s">
        <v>22</v>
      </c>
      <c r="E9" s="34" t="s">
        <v>23</v>
      </c>
      <c r="G9" s="23" t="s">
        <v>24</v>
      </c>
    </row>
    <row r="10" spans="1:18" ht="12.95">
      <c r="A10" s="35" t="s">
        <v>25</v>
      </c>
      <c r="B10" s="35">
        <v>0.34100000000000003</v>
      </c>
      <c r="C10" s="35">
        <v>0.4</v>
      </c>
      <c r="D10" s="35">
        <v>8.5</v>
      </c>
      <c r="E10" s="35">
        <v>5</v>
      </c>
      <c r="G10" s="24">
        <f>D10/C10+E10*B10/C10</f>
        <v>25.512499999999999</v>
      </c>
      <c r="I10" s="54" t="s">
        <v>26</v>
      </c>
      <c r="J10" s="55"/>
      <c r="K10" s="55"/>
      <c r="L10" s="55"/>
      <c r="M10" s="56"/>
    </row>
    <row r="11" spans="1:18">
      <c r="A11" s="35" t="s">
        <v>27</v>
      </c>
      <c r="B11" s="35">
        <v>0.20200000000000001</v>
      </c>
      <c r="C11" s="35">
        <v>0.45</v>
      </c>
      <c r="D11" s="35">
        <v>32.5</v>
      </c>
      <c r="E11" s="35">
        <v>5</v>
      </c>
      <c r="G11" s="24">
        <f t="shared" ref="G11:G17" si="0">D11/C11+E11*B11/C11</f>
        <v>74.466666666666654</v>
      </c>
      <c r="I11" s="57" t="s">
        <v>28</v>
      </c>
      <c r="J11" s="18">
        <v>4</v>
      </c>
      <c r="K11" s="18">
        <v>3</v>
      </c>
      <c r="L11" s="18">
        <v>2</v>
      </c>
      <c r="M11" s="58">
        <v>1</v>
      </c>
    </row>
    <row r="12" spans="1:18">
      <c r="A12" s="35" t="s">
        <v>29</v>
      </c>
      <c r="B12" s="35">
        <v>0.20200000000000001</v>
      </c>
      <c r="C12" s="35">
        <v>0.6</v>
      </c>
      <c r="D12" s="35">
        <v>32.5</v>
      </c>
      <c r="E12" s="35">
        <v>5</v>
      </c>
      <c r="G12" s="24">
        <f t="shared" si="0"/>
        <v>55.85</v>
      </c>
      <c r="I12" s="57" t="s">
        <v>30</v>
      </c>
      <c r="J12" s="29">
        <f t="shared" ref="J12:M13" si="1">($B$36/2190/J$11+$D$12/$C$12-$D10/$C10)/($B10/$C10-$B$12/$C$12)</f>
        <v>82.855553588421458</v>
      </c>
      <c r="K12" s="29">
        <f t="shared" si="1"/>
        <v>89.20320446146016</v>
      </c>
      <c r="L12" s="29">
        <f t="shared" si="1"/>
        <v>101.89850620753755</v>
      </c>
      <c r="M12" s="59">
        <f t="shared" si="1"/>
        <v>139.98441144576981</v>
      </c>
    </row>
    <row r="13" spans="1:18">
      <c r="A13" s="35" t="s">
        <v>31</v>
      </c>
      <c r="B13" s="35">
        <v>0</v>
      </c>
      <c r="C13" s="35">
        <v>0.33</v>
      </c>
      <c r="D13" s="35">
        <v>1.9</v>
      </c>
      <c r="E13" s="35">
        <v>5</v>
      </c>
      <c r="G13" s="24">
        <f t="shared" si="0"/>
        <v>5.7575757575757569</v>
      </c>
      <c r="I13" s="60" t="s">
        <v>32</v>
      </c>
      <c r="J13" s="61">
        <f t="shared" si="1"/>
        <v>-73.359497490844859</v>
      </c>
      <c r="K13" s="61">
        <f t="shared" si="1"/>
        <v>-44.182300284822901</v>
      </c>
      <c r="L13" s="61">
        <f t="shared" si="1"/>
        <v>14.17209412722101</v>
      </c>
      <c r="M13" s="62">
        <f t="shared" si="1"/>
        <v>189.23527736335299</v>
      </c>
    </row>
    <row r="14" spans="1:18">
      <c r="A14" s="35" t="s">
        <v>33</v>
      </c>
      <c r="B14" s="35">
        <v>0</v>
      </c>
      <c r="C14" s="35">
        <v>1</v>
      </c>
      <c r="D14" s="35">
        <v>0</v>
      </c>
      <c r="E14" s="35">
        <v>5</v>
      </c>
      <c r="G14" s="24">
        <f t="shared" si="0"/>
        <v>0</v>
      </c>
    </row>
    <row r="15" spans="1:18">
      <c r="A15" s="35" t="s">
        <v>34</v>
      </c>
      <c r="B15" s="35">
        <v>0</v>
      </c>
      <c r="C15" s="35">
        <v>1</v>
      </c>
      <c r="D15" s="35">
        <v>0</v>
      </c>
      <c r="E15" s="35">
        <v>5</v>
      </c>
      <c r="G15" s="24">
        <f t="shared" si="0"/>
        <v>0</v>
      </c>
      <c r="J15">
        <f>B36/2190/4 + G12</f>
        <v>65.672989726027396</v>
      </c>
    </row>
    <row r="16" spans="1:18" ht="12.95">
      <c r="A16" s="35" t="s">
        <v>35</v>
      </c>
      <c r="B16" s="35">
        <v>0</v>
      </c>
      <c r="C16" s="35">
        <v>1</v>
      </c>
      <c r="D16" s="35">
        <v>0</v>
      </c>
      <c r="E16" s="35">
        <v>5</v>
      </c>
      <c r="G16" s="24">
        <f t="shared" si="0"/>
        <v>0</v>
      </c>
      <c r="N16" s="14" t="s">
        <v>36</v>
      </c>
      <c r="O16" s="15"/>
      <c r="P16" s="15"/>
      <c r="Q16" s="15"/>
      <c r="R16" s="16"/>
    </row>
    <row r="17" spans="1:18">
      <c r="A17" s="35" t="s">
        <v>37</v>
      </c>
      <c r="B17" s="35">
        <v>0</v>
      </c>
      <c r="C17" s="35">
        <v>1</v>
      </c>
      <c r="D17" s="35">
        <v>0</v>
      </c>
      <c r="E17" s="35">
        <v>5</v>
      </c>
      <c r="G17" s="25">
        <f t="shared" si="0"/>
        <v>0</v>
      </c>
      <c r="N17" s="17"/>
      <c r="O17" s="18"/>
      <c r="P17" s="18"/>
      <c r="Q17" s="18"/>
      <c r="R17" s="19"/>
    </row>
    <row r="18" spans="1:18">
      <c r="N18" s="17"/>
      <c r="O18" s="18"/>
      <c r="P18" s="18"/>
      <c r="Q18" s="18"/>
      <c r="R18" s="19"/>
    </row>
    <row r="19" spans="1:18" ht="12.95">
      <c r="A19" s="13" t="s">
        <v>38</v>
      </c>
      <c r="K19" s="23" t="s">
        <v>39</v>
      </c>
      <c r="N19" s="17"/>
      <c r="O19" s="18"/>
      <c r="P19" s="18"/>
      <c r="Q19" s="18"/>
      <c r="R19" s="19"/>
    </row>
    <row r="20" spans="1:18" ht="12.95">
      <c r="A20" s="36"/>
      <c r="H20" s="14" t="s">
        <v>36</v>
      </c>
      <c r="I20" s="16"/>
      <c r="K20" s="27"/>
      <c r="N20" s="17"/>
      <c r="O20" s="18"/>
      <c r="P20" s="18"/>
      <c r="Q20" s="18"/>
      <c r="R20" s="19"/>
    </row>
    <row r="21" spans="1:18" ht="12.95">
      <c r="A21" s="34" t="s">
        <v>19</v>
      </c>
      <c r="B21" s="34" t="s">
        <v>40</v>
      </c>
      <c r="C21" s="34" t="s">
        <v>41</v>
      </c>
      <c r="D21" s="34" t="s">
        <v>42</v>
      </c>
      <c r="E21" s="34" t="s">
        <v>43</v>
      </c>
      <c r="H21" s="17"/>
      <c r="I21" s="19"/>
      <c r="K21" s="27"/>
      <c r="N21" s="17"/>
      <c r="O21" s="18"/>
      <c r="P21" s="18"/>
      <c r="Q21" s="18"/>
      <c r="R21" s="19"/>
    </row>
    <row r="22" spans="1:18">
      <c r="A22" s="35" t="s">
        <v>44</v>
      </c>
      <c r="B22" s="35">
        <v>1</v>
      </c>
      <c r="C22" s="35">
        <v>1</v>
      </c>
      <c r="D22" s="35">
        <v>1</v>
      </c>
      <c r="E22" s="35">
        <v>1</v>
      </c>
      <c r="H22" s="30" t="s">
        <v>45</v>
      </c>
      <c r="I22" s="32">
        <f>SUM(B27:E27)*2190/8760</f>
        <v>0.12499999999999997</v>
      </c>
      <c r="K22" s="27">
        <f>(I34*$C$10-D10)/$B$10</f>
        <v>100.77406210581292</v>
      </c>
      <c r="N22" s="17"/>
      <c r="O22" s="18"/>
      <c r="P22" s="18"/>
      <c r="Q22" s="18"/>
      <c r="R22" s="19"/>
    </row>
    <row r="23" spans="1:18" ht="12.95" thickBot="1">
      <c r="A23" s="35" t="s">
        <v>46</v>
      </c>
      <c r="B23" s="35">
        <v>1</v>
      </c>
      <c r="C23" s="35">
        <v>1</v>
      </c>
      <c r="D23" s="35">
        <v>1</v>
      </c>
      <c r="E23" s="35">
        <v>1</v>
      </c>
      <c r="H23" s="31" t="s">
        <v>47</v>
      </c>
      <c r="I23" s="33">
        <f>SUM(B29:E29)*2190/8760</f>
        <v>0.18775</v>
      </c>
      <c r="K23" s="27">
        <f>(I35*$C$10-D10)/$B$10</f>
        <v>92.237792897854931</v>
      </c>
      <c r="N23" s="17"/>
      <c r="O23" s="18"/>
      <c r="P23" s="18"/>
      <c r="Q23" s="18"/>
      <c r="R23" s="19"/>
    </row>
    <row r="24" spans="1:18" ht="12.95" thickBot="1">
      <c r="A24" s="35" t="s">
        <v>48</v>
      </c>
      <c r="B24" s="35">
        <v>1</v>
      </c>
      <c r="C24" s="35">
        <v>1</v>
      </c>
      <c r="D24" s="35">
        <v>1</v>
      </c>
      <c r="E24" s="35">
        <v>1</v>
      </c>
      <c r="K24" s="28"/>
      <c r="N24" s="17"/>
      <c r="O24" s="18"/>
      <c r="P24" s="18"/>
      <c r="Q24" s="18"/>
      <c r="R24" s="19"/>
    </row>
    <row r="25" spans="1:18">
      <c r="A25" s="35" t="s">
        <v>49</v>
      </c>
      <c r="B25" s="35">
        <v>1</v>
      </c>
      <c r="C25" s="35">
        <v>1</v>
      </c>
      <c r="D25" s="35">
        <v>1</v>
      </c>
      <c r="E25" s="35">
        <v>1</v>
      </c>
      <c r="N25" s="17"/>
      <c r="O25" s="18"/>
      <c r="P25" s="18"/>
      <c r="Q25" s="18"/>
      <c r="R25" s="19"/>
    </row>
    <row r="26" spans="1:18">
      <c r="A26" s="35" t="s">
        <v>50</v>
      </c>
      <c r="B26" s="35">
        <v>0.161</v>
      </c>
      <c r="C26" s="35">
        <v>0.19</v>
      </c>
      <c r="D26" s="35">
        <v>9.8000000000000004E-2</v>
      </c>
      <c r="E26" s="35">
        <v>5.0999999999999997E-2</v>
      </c>
      <c r="N26" s="17"/>
      <c r="O26" s="18"/>
      <c r="P26" s="18"/>
      <c r="Q26" s="18"/>
      <c r="R26" s="19"/>
    </row>
    <row r="27" spans="1:18">
      <c r="A27" s="35" t="s">
        <v>45</v>
      </c>
      <c r="B27" s="35">
        <v>0.161</v>
      </c>
      <c r="C27" s="35">
        <v>0.19</v>
      </c>
      <c r="D27" s="35">
        <v>9.8000000000000004E-2</v>
      </c>
      <c r="E27" s="35">
        <v>5.0999999999999997E-2</v>
      </c>
      <c r="N27" s="17"/>
      <c r="O27" s="18"/>
      <c r="P27" s="18"/>
      <c r="Q27" s="18"/>
      <c r="R27" s="19"/>
    </row>
    <row r="28" spans="1:18">
      <c r="A28" s="35" t="s">
        <v>51</v>
      </c>
      <c r="B28" s="35">
        <v>0.17499999999999999</v>
      </c>
      <c r="C28" s="35">
        <v>0.13100000000000001</v>
      </c>
      <c r="D28" s="35">
        <v>0.186</v>
      </c>
      <c r="E28" s="35">
        <v>0.25900000000000001</v>
      </c>
      <c r="N28" s="17"/>
      <c r="O28" s="18"/>
      <c r="P28" s="18"/>
      <c r="Q28" s="18"/>
      <c r="R28" s="19"/>
    </row>
    <row r="29" spans="1:18">
      <c r="A29" s="35" t="s">
        <v>47</v>
      </c>
      <c r="B29" s="35">
        <v>0.17499999999999999</v>
      </c>
      <c r="C29" s="35">
        <v>0.13100000000000001</v>
      </c>
      <c r="D29" s="35">
        <v>0.186</v>
      </c>
      <c r="E29" s="35">
        <v>0.25900000000000001</v>
      </c>
      <c r="N29" s="17"/>
      <c r="O29" s="18"/>
      <c r="P29" s="18"/>
      <c r="Q29" s="18"/>
      <c r="R29" s="19"/>
    </row>
    <row r="30" spans="1:18" ht="12.95" thickBot="1">
      <c r="N30" s="17"/>
      <c r="O30" s="18"/>
      <c r="P30" s="18"/>
      <c r="Q30" s="18"/>
      <c r="R30" s="19"/>
    </row>
    <row r="31" spans="1:18" ht="12.95">
      <c r="A31" s="13" t="s">
        <v>52</v>
      </c>
      <c r="D31" s="14" t="s">
        <v>53</v>
      </c>
      <c r="E31" s="15"/>
      <c r="F31" s="15"/>
      <c r="G31" s="15"/>
      <c r="H31" s="15"/>
      <c r="I31" s="16"/>
      <c r="N31" s="17" t="s">
        <v>54</v>
      </c>
      <c r="O31" s="18"/>
      <c r="P31" s="18"/>
      <c r="Q31" s="18"/>
      <c r="R31" s="19"/>
    </row>
    <row r="32" spans="1:18" ht="12.95">
      <c r="A32" s="36"/>
      <c r="D32" s="17" t="s">
        <v>55</v>
      </c>
      <c r="E32" s="18"/>
      <c r="F32" s="18"/>
      <c r="G32" s="18"/>
      <c r="H32" s="18" t="s">
        <v>56</v>
      </c>
      <c r="I32" s="26" t="s">
        <v>57</v>
      </c>
      <c r="N32" s="17"/>
      <c r="O32" s="18" t="s">
        <v>45</v>
      </c>
      <c r="P32" s="49">
        <f>SUM(B27:E27)*2190/8760</f>
        <v>0.12499999999999997</v>
      </c>
      <c r="Q32" s="18"/>
      <c r="R32" s="19"/>
    </row>
    <row r="33" spans="1:18" ht="12.95">
      <c r="A33" s="34" t="s">
        <v>19</v>
      </c>
      <c r="B33" s="34" t="s">
        <v>58</v>
      </c>
      <c r="D33" s="17" t="s">
        <v>40</v>
      </c>
      <c r="E33" s="18" t="s">
        <v>41</v>
      </c>
      <c r="F33" s="18" t="s">
        <v>42</v>
      </c>
      <c r="G33" s="18" t="s">
        <v>43</v>
      </c>
      <c r="H33" s="18"/>
      <c r="I33" s="26"/>
      <c r="N33" s="17"/>
      <c r="O33" s="18" t="s">
        <v>47</v>
      </c>
      <c r="P33" s="49">
        <f>SUM(B29:E29)*2190/8760</f>
        <v>0.18775</v>
      </c>
      <c r="Q33" s="18"/>
      <c r="R33" s="19"/>
    </row>
    <row r="34" spans="1:18" ht="12.95">
      <c r="A34" s="35" t="s">
        <v>45</v>
      </c>
      <c r="B34" s="35">
        <v>117340.0773</v>
      </c>
      <c r="D34" s="17">
        <f t="shared" ref="D34:G35" si="2">SUMIFS(B$22:B$29,$A$22:$A$29,$A34)</f>
        <v>0.161</v>
      </c>
      <c r="E34" s="18">
        <f>SUMIFS(C$22:C$29,$A$22:$A$29,$A34)</f>
        <v>0.19</v>
      </c>
      <c r="F34" s="18">
        <f t="shared" si="2"/>
        <v>9.8000000000000004E-2</v>
      </c>
      <c r="G34" s="18">
        <f t="shared" si="2"/>
        <v>5.0999999999999997E-2</v>
      </c>
      <c r="H34" s="18">
        <f>SUM(D34:G34)*2190</f>
        <v>1094.9999999999998</v>
      </c>
      <c r="I34" s="26">
        <f>B34/H34</f>
        <v>107.15988794520551</v>
      </c>
      <c r="N34" s="17"/>
      <c r="O34" s="18"/>
      <c r="P34" s="18"/>
      <c r="Q34" s="18"/>
      <c r="R34" s="19"/>
    </row>
    <row r="35" spans="1:18" ht="12.95">
      <c r="A35" s="35" t="s">
        <v>47</v>
      </c>
      <c r="B35" s="35">
        <v>164276.10819999999</v>
      </c>
      <c r="D35" s="17">
        <f t="shared" si="2"/>
        <v>0.17499999999999999</v>
      </c>
      <c r="E35" s="18">
        <f>SUMIFS(C$22:C$29,$A$22:$A$29,$A35)</f>
        <v>0.13100000000000001</v>
      </c>
      <c r="F35" s="18">
        <f t="shared" si="2"/>
        <v>0.186</v>
      </c>
      <c r="G35" s="18">
        <f t="shared" si="2"/>
        <v>0.25900000000000001</v>
      </c>
      <c r="H35" s="18">
        <f>SUM(D35:G35)*2190</f>
        <v>1644.69</v>
      </c>
      <c r="I35" s="26">
        <f>B35/H35</f>
        <v>99.882718445421318</v>
      </c>
      <c r="N35" s="20"/>
      <c r="O35" s="21"/>
      <c r="P35" s="21"/>
      <c r="Q35" s="21"/>
      <c r="R35" s="22"/>
    </row>
    <row r="36" spans="1:18">
      <c r="A36" s="35" t="s">
        <v>48</v>
      </c>
      <c r="B36" s="35">
        <v>86049.39</v>
      </c>
      <c r="D36" s="20"/>
      <c r="E36" s="21"/>
      <c r="F36" s="21"/>
      <c r="G36" s="21"/>
      <c r="H36" s="21"/>
      <c r="I36" s="2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zoomScale="85" zoomScaleNormal="85" workbookViewId="0"/>
  </sheetViews>
  <sheetFormatPr defaultRowHeight="12.6"/>
  <cols>
    <col min="1" max="1" width="14.140625" customWidth="1"/>
    <col min="2" max="2" width="12.42578125" bestFit="1" customWidth="1"/>
    <col min="3" max="3" width="16" customWidth="1"/>
    <col min="4" max="1025" width="11.5703125"/>
  </cols>
  <sheetData>
    <row r="1" spans="1:12" ht="18">
      <c r="A1" s="1" t="s">
        <v>59</v>
      </c>
    </row>
    <row r="3" spans="1:12">
      <c r="A3" s="13" t="s">
        <v>60</v>
      </c>
    </row>
    <row r="4" spans="1:12">
      <c r="A4" s="36"/>
    </row>
    <row r="5" spans="1:12" ht="12.95">
      <c r="A5" s="34" t="s">
        <v>61</v>
      </c>
      <c r="B5" s="34" t="s">
        <v>25</v>
      </c>
      <c r="C5" s="34" t="s">
        <v>27</v>
      </c>
      <c r="D5" s="34" t="s">
        <v>29</v>
      </c>
      <c r="E5" s="34" t="s">
        <v>31</v>
      </c>
      <c r="F5" s="34" t="s">
        <v>33</v>
      </c>
      <c r="G5" s="34" t="s">
        <v>34</v>
      </c>
      <c r="H5" s="34" t="s">
        <v>35</v>
      </c>
      <c r="I5" s="34" t="s">
        <v>47</v>
      </c>
    </row>
    <row r="6" spans="1:12">
      <c r="A6" s="35" t="s">
        <v>62</v>
      </c>
      <c r="B6" s="35">
        <v>19934</v>
      </c>
      <c r="C6" s="35">
        <v>0</v>
      </c>
      <c r="D6" s="35">
        <v>0</v>
      </c>
      <c r="E6" s="35">
        <v>11000</v>
      </c>
      <c r="F6" s="35">
        <v>6440</v>
      </c>
      <c r="G6" s="35">
        <v>0</v>
      </c>
      <c r="H6" s="35">
        <v>7875</v>
      </c>
      <c r="I6" s="35">
        <v>0</v>
      </c>
    </row>
    <row r="7" spans="1:12">
      <c r="A7" s="35" t="s">
        <v>63</v>
      </c>
      <c r="B7" s="35">
        <v>21008</v>
      </c>
      <c r="C7" s="35">
        <v>0</v>
      </c>
      <c r="D7" s="35">
        <v>0</v>
      </c>
      <c r="E7" s="35">
        <v>11000</v>
      </c>
      <c r="F7" s="35">
        <v>7600</v>
      </c>
      <c r="G7" s="35">
        <v>0</v>
      </c>
      <c r="H7" s="35">
        <v>5895</v>
      </c>
      <c r="I7" s="35">
        <v>0</v>
      </c>
    </row>
    <row r="8" spans="1:12">
      <c r="A8" s="35" t="s">
        <v>64</v>
      </c>
      <c r="B8" s="35">
        <v>25000</v>
      </c>
      <c r="C8" s="35">
        <v>921</v>
      </c>
      <c r="D8" s="35">
        <v>0</v>
      </c>
      <c r="E8" s="35">
        <v>11000</v>
      </c>
      <c r="F8" s="35">
        <v>3920</v>
      </c>
      <c r="G8" s="35">
        <v>0</v>
      </c>
      <c r="H8" s="35">
        <v>8370</v>
      </c>
      <c r="I8" s="35">
        <v>0</v>
      </c>
      <c r="K8">
        <f>SUM(B8:I8)</f>
        <v>49211</v>
      </c>
      <c r="L8">
        <v>48444</v>
      </c>
    </row>
    <row r="9" spans="1:12">
      <c r="A9" s="35" t="s">
        <v>65</v>
      </c>
      <c r="B9" s="35">
        <v>22369</v>
      </c>
      <c r="C9" s="35">
        <v>0</v>
      </c>
      <c r="D9" s="35">
        <v>0</v>
      </c>
      <c r="E9" s="35">
        <v>11000</v>
      </c>
      <c r="F9" s="35">
        <v>2040</v>
      </c>
      <c r="G9" s="35">
        <v>0</v>
      </c>
      <c r="H9" s="35">
        <v>11655</v>
      </c>
      <c r="I9" s="35">
        <v>0</v>
      </c>
    </row>
    <row r="11" spans="1:12">
      <c r="A11" s="13" t="s">
        <v>66</v>
      </c>
    </row>
    <row r="12" spans="1:12">
      <c r="A12" s="36"/>
    </row>
    <row r="13" spans="1:12" ht="12.95">
      <c r="A13" s="34" t="s">
        <v>19</v>
      </c>
      <c r="B13" s="34" t="s">
        <v>25</v>
      </c>
      <c r="C13" s="34" t="s">
        <v>27</v>
      </c>
      <c r="D13" s="34" t="s">
        <v>29</v>
      </c>
      <c r="E13" s="34" t="s">
        <v>31</v>
      </c>
      <c r="F13" s="34" t="s">
        <v>33</v>
      </c>
      <c r="G13" s="34" t="s">
        <v>34</v>
      </c>
      <c r="H13" s="34" t="s">
        <v>35</v>
      </c>
      <c r="I13" s="34" t="s">
        <v>47</v>
      </c>
    </row>
    <row r="14" spans="1:12" ht="12.95">
      <c r="A14" s="34" t="s">
        <v>67</v>
      </c>
      <c r="B14" s="35">
        <v>25000</v>
      </c>
      <c r="C14" s="35">
        <v>30000</v>
      </c>
      <c r="D14" s="35">
        <v>0</v>
      </c>
      <c r="E14" s="35">
        <v>11000</v>
      </c>
      <c r="F14" s="35">
        <v>40000</v>
      </c>
      <c r="G14" s="35">
        <v>0</v>
      </c>
      <c r="H14" s="35">
        <v>45000</v>
      </c>
      <c r="I14" s="35">
        <v>0</v>
      </c>
    </row>
    <row r="16" spans="1:12">
      <c r="A16" s="13" t="s">
        <v>68</v>
      </c>
    </row>
    <row r="17" spans="1:16">
      <c r="A17" s="36"/>
    </row>
    <row r="18" spans="1:16" ht="12.95">
      <c r="A18" s="34" t="s">
        <v>69</v>
      </c>
      <c r="B18" s="34" t="s">
        <v>34</v>
      </c>
      <c r="C18" s="34" t="s">
        <v>37</v>
      </c>
      <c r="D18" s="34" t="s">
        <v>48</v>
      </c>
    </row>
    <row r="19" spans="1:16" ht="12.95">
      <c r="A19" s="34" t="s">
        <v>67</v>
      </c>
      <c r="B19" s="35">
        <v>0</v>
      </c>
      <c r="C19" s="35">
        <v>0</v>
      </c>
      <c r="D19" s="35">
        <v>0</v>
      </c>
    </row>
    <row r="21" spans="1:16" ht="12.95">
      <c r="A21" s="14" t="s">
        <v>70</v>
      </c>
    </row>
    <row r="22" spans="1:16">
      <c r="A22" t="s">
        <v>71</v>
      </c>
      <c r="B22" s="46">
        <f t="shared" ref="B22:I22" si="0">SUM(B6:B9)/B14*2190/8760</f>
        <v>0.88310999999999995</v>
      </c>
      <c r="C22" s="64">
        <f t="shared" si="0"/>
        <v>7.6750000000000004E-3</v>
      </c>
      <c r="D22" s="46" t="e">
        <f t="shared" si="0"/>
        <v>#DIV/0!</v>
      </c>
      <c r="E22" s="46">
        <f t="shared" si="0"/>
        <v>1</v>
      </c>
      <c r="F22" s="46">
        <f t="shared" si="0"/>
        <v>0.125</v>
      </c>
      <c r="G22" s="46" t="e">
        <f t="shared" si="0"/>
        <v>#DIV/0!</v>
      </c>
      <c r="H22" s="46">
        <f t="shared" si="0"/>
        <v>0.18775</v>
      </c>
      <c r="I22" s="46" t="e">
        <f t="shared" si="0"/>
        <v>#DIV/0!</v>
      </c>
    </row>
    <row r="24" spans="1:16" ht="12.95" thickBot="1"/>
    <row r="25" spans="1:16" ht="12.95">
      <c r="C25" s="14" t="s">
        <v>72</v>
      </c>
      <c r="D25" s="15"/>
      <c r="E25" s="15"/>
      <c r="F25" s="15"/>
      <c r="G25" s="15"/>
      <c r="H25" s="16"/>
      <c r="J25" s="14" t="s">
        <v>70</v>
      </c>
      <c r="K25" s="15"/>
      <c r="L25" s="15"/>
      <c r="M25" s="15"/>
      <c r="N25" s="15"/>
      <c r="O25" s="15"/>
      <c r="P25" s="16"/>
    </row>
    <row r="26" spans="1:16">
      <c r="C26" s="17"/>
      <c r="D26" s="18"/>
      <c r="E26" s="18"/>
      <c r="F26" s="18"/>
      <c r="G26" s="18"/>
      <c r="H26" s="19"/>
      <c r="J26" s="17"/>
      <c r="K26" s="18"/>
      <c r="L26" s="18"/>
      <c r="M26" s="18"/>
      <c r="N26" s="18"/>
      <c r="O26" s="18"/>
      <c r="P26" s="19"/>
    </row>
    <row r="27" spans="1:16">
      <c r="C27" s="17"/>
      <c r="D27" s="18"/>
      <c r="E27" s="18"/>
      <c r="F27" s="18"/>
      <c r="G27" s="18"/>
      <c r="H27" s="19"/>
      <c r="J27" s="17"/>
      <c r="K27" s="18"/>
      <c r="L27" s="18"/>
      <c r="M27" s="18"/>
      <c r="N27" s="18"/>
      <c r="O27" s="18"/>
      <c r="P27" s="19"/>
    </row>
    <row r="28" spans="1:16">
      <c r="C28" s="17"/>
      <c r="D28" s="18"/>
      <c r="E28" s="18"/>
      <c r="F28" s="18"/>
      <c r="G28" s="18"/>
      <c r="H28" s="19"/>
      <c r="J28" s="17"/>
      <c r="K28" s="18"/>
      <c r="L28" s="18"/>
      <c r="M28" s="18"/>
      <c r="N28" s="18"/>
      <c r="O28" s="18"/>
      <c r="P28" s="19"/>
    </row>
    <row r="29" spans="1:16">
      <c r="C29" s="17"/>
      <c r="D29" s="18"/>
      <c r="E29" s="18"/>
      <c r="F29" s="18"/>
      <c r="G29" s="18"/>
      <c r="H29" s="19"/>
      <c r="J29" s="17"/>
      <c r="K29" s="18"/>
      <c r="L29" s="18"/>
      <c r="M29" s="18"/>
      <c r="N29" s="18"/>
      <c r="O29" s="18"/>
      <c r="P29" s="19"/>
    </row>
    <row r="30" spans="1:16">
      <c r="C30" s="17"/>
      <c r="D30" s="18"/>
      <c r="E30" s="18"/>
      <c r="F30" s="18"/>
      <c r="G30" s="18"/>
      <c r="H30" s="19"/>
      <c r="J30" s="17"/>
      <c r="K30" s="18"/>
      <c r="L30" s="18"/>
      <c r="M30" s="18"/>
      <c r="N30" s="18"/>
      <c r="O30" s="18"/>
      <c r="P30" s="19"/>
    </row>
    <row r="31" spans="1:16">
      <c r="C31" s="17"/>
      <c r="D31" s="18"/>
      <c r="E31" s="18"/>
      <c r="F31" s="18"/>
      <c r="G31" s="18"/>
      <c r="H31" s="19"/>
      <c r="J31" s="17"/>
      <c r="K31" s="18"/>
      <c r="L31" s="18"/>
      <c r="M31" s="18"/>
      <c r="N31" s="18"/>
      <c r="O31" s="18"/>
      <c r="P31" s="19"/>
    </row>
    <row r="32" spans="1:16">
      <c r="C32" s="17"/>
      <c r="D32" s="18"/>
      <c r="E32" s="18"/>
      <c r="F32" s="18"/>
      <c r="G32" s="18"/>
      <c r="H32" s="19"/>
      <c r="J32" s="17"/>
      <c r="K32" s="18"/>
      <c r="L32" s="18"/>
      <c r="M32" s="18"/>
      <c r="N32" s="18"/>
      <c r="O32" s="18"/>
      <c r="P32" s="19"/>
    </row>
    <row r="33" spans="3:16">
      <c r="C33" s="17"/>
      <c r="D33" s="18"/>
      <c r="E33" s="18"/>
      <c r="F33" s="18"/>
      <c r="G33" s="18"/>
      <c r="H33" s="19"/>
      <c r="J33" s="17"/>
      <c r="K33" s="18"/>
      <c r="L33" s="18"/>
      <c r="M33" s="18"/>
      <c r="N33" s="18"/>
      <c r="O33" s="18"/>
      <c r="P33" s="19"/>
    </row>
    <row r="34" spans="3:16">
      <c r="C34" s="17"/>
      <c r="D34" s="18"/>
      <c r="E34" s="18"/>
      <c r="F34" s="18"/>
      <c r="G34" s="18"/>
      <c r="H34" s="19"/>
      <c r="J34" s="17"/>
      <c r="K34" s="18"/>
      <c r="L34" s="18"/>
      <c r="M34" s="18"/>
      <c r="N34" s="18"/>
      <c r="O34" s="18"/>
      <c r="P34" s="19"/>
    </row>
    <row r="35" spans="3:16">
      <c r="C35" s="17"/>
      <c r="D35" s="18"/>
      <c r="E35" s="18"/>
      <c r="F35" s="18"/>
      <c r="G35" s="18"/>
      <c r="H35" s="19"/>
      <c r="J35" s="17"/>
      <c r="K35" s="18"/>
      <c r="L35" s="18"/>
      <c r="M35" s="18"/>
      <c r="N35" s="18"/>
      <c r="O35" s="18"/>
      <c r="P35" s="19"/>
    </row>
    <row r="36" spans="3:16">
      <c r="C36" s="17"/>
      <c r="D36" s="18"/>
      <c r="E36" s="18"/>
      <c r="F36" s="18"/>
      <c r="G36" s="18"/>
      <c r="H36" s="19"/>
      <c r="J36" s="17"/>
      <c r="K36" s="18"/>
      <c r="L36" s="18"/>
      <c r="M36" s="18"/>
      <c r="N36" s="18"/>
      <c r="O36" s="18"/>
      <c r="P36" s="19"/>
    </row>
    <row r="37" spans="3:16">
      <c r="C37" s="17"/>
      <c r="D37" s="18"/>
      <c r="E37" s="18"/>
      <c r="F37" s="18"/>
      <c r="G37" s="18"/>
      <c r="H37" s="19"/>
      <c r="J37" s="17"/>
      <c r="K37" s="18"/>
      <c r="L37" s="18"/>
      <c r="M37" s="18"/>
      <c r="N37" s="18"/>
      <c r="O37" s="18"/>
      <c r="P37" s="19"/>
    </row>
    <row r="38" spans="3:16">
      <c r="C38" s="17"/>
      <c r="D38" s="18"/>
      <c r="E38" s="18"/>
      <c r="F38" s="18"/>
      <c r="G38" s="18"/>
      <c r="H38" s="19"/>
      <c r="J38" s="17"/>
      <c r="K38" s="18"/>
      <c r="L38" s="18"/>
      <c r="M38" s="18"/>
      <c r="N38" s="18"/>
      <c r="O38" s="18"/>
      <c r="P38" s="19"/>
    </row>
    <row r="39" spans="3:16">
      <c r="C39" s="17"/>
      <c r="D39" s="18"/>
      <c r="E39" s="18"/>
      <c r="F39" s="18"/>
      <c r="G39" s="18"/>
      <c r="H39" s="19"/>
      <c r="J39" s="17"/>
      <c r="K39" s="18"/>
      <c r="L39" s="18"/>
      <c r="M39" s="18"/>
      <c r="N39" s="18"/>
      <c r="O39" s="18"/>
      <c r="P39" s="19"/>
    </row>
    <row r="40" spans="3:16">
      <c r="C40" s="17"/>
      <c r="D40" s="18"/>
      <c r="E40" s="18"/>
      <c r="F40" s="18"/>
      <c r="G40" s="18"/>
      <c r="H40" s="19"/>
      <c r="J40" s="17"/>
      <c r="K40" s="18"/>
      <c r="L40" s="18"/>
      <c r="M40" s="18"/>
      <c r="N40" s="18"/>
      <c r="O40" s="18"/>
      <c r="P40" s="19"/>
    </row>
    <row r="41" spans="3:16">
      <c r="C41" s="17"/>
      <c r="D41" s="18"/>
      <c r="E41" s="18"/>
      <c r="F41" s="18"/>
      <c r="G41" s="18"/>
      <c r="H41" s="19"/>
      <c r="J41" s="17"/>
      <c r="K41" s="18"/>
      <c r="L41" s="18"/>
      <c r="M41" s="18"/>
      <c r="N41" s="18"/>
      <c r="O41" s="18"/>
      <c r="P41" s="19"/>
    </row>
    <row r="42" spans="3:16">
      <c r="C42" s="17"/>
      <c r="D42" s="18"/>
      <c r="E42" s="18"/>
      <c r="F42" s="18"/>
      <c r="G42" s="18"/>
      <c r="H42" s="19"/>
      <c r="J42" s="17"/>
      <c r="K42" s="18"/>
      <c r="L42" s="18"/>
      <c r="M42" s="18"/>
      <c r="N42" s="18"/>
      <c r="O42" s="18"/>
      <c r="P42" s="19"/>
    </row>
    <row r="43" spans="3:16">
      <c r="C43" s="17"/>
      <c r="D43" s="18"/>
      <c r="E43" s="18"/>
      <c r="F43" s="18"/>
      <c r="G43" s="18"/>
      <c r="H43" s="19"/>
      <c r="J43" s="17"/>
      <c r="K43" s="18"/>
      <c r="L43" s="18"/>
      <c r="M43" s="18"/>
      <c r="N43" s="18"/>
      <c r="O43" s="18"/>
      <c r="P43" s="19"/>
    </row>
    <row r="44" spans="3:16">
      <c r="C44" s="17"/>
      <c r="D44" s="18"/>
      <c r="E44" s="18"/>
      <c r="F44" s="18"/>
      <c r="G44" s="18"/>
      <c r="H44" s="19"/>
      <c r="J44" s="17"/>
      <c r="K44" s="18"/>
      <c r="L44" s="18"/>
      <c r="M44" s="18"/>
      <c r="N44" s="18"/>
      <c r="O44" s="18"/>
      <c r="P44" s="19"/>
    </row>
    <row r="45" spans="3:16" ht="12.95" thickBot="1">
      <c r="C45" s="20"/>
      <c r="D45" s="21"/>
      <c r="E45" s="21"/>
      <c r="F45" s="21"/>
      <c r="G45" s="21"/>
      <c r="H45" s="22"/>
      <c r="J45" s="20"/>
      <c r="K45" s="21"/>
      <c r="L45" s="21"/>
      <c r="M45" s="21"/>
      <c r="N45" s="21"/>
      <c r="O45" s="21"/>
      <c r="P45" s="2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4"/>
  <sheetViews>
    <sheetView topLeftCell="A12" zoomScale="85" zoomScaleNormal="85" workbookViewId="0">
      <selection activeCell="E24" sqref="E24"/>
    </sheetView>
  </sheetViews>
  <sheetFormatPr defaultRowHeight="12.6"/>
  <cols>
    <col min="1" max="6" width="11.5703125"/>
    <col min="7" max="7" width="18.42578125" customWidth="1"/>
    <col min="8" max="1025" width="11.5703125"/>
  </cols>
  <sheetData>
    <row r="1" spans="1:17" ht="18">
      <c r="A1" s="1" t="s">
        <v>73</v>
      </c>
    </row>
    <row r="6" spans="1:17" ht="12.95" thickBot="1"/>
    <row r="7" spans="1:17" ht="12.95">
      <c r="K7" s="14" t="s">
        <v>74</v>
      </c>
      <c r="L7" s="15"/>
      <c r="M7" s="15"/>
      <c r="N7" s="15"/>
      <c r="O7" s="15"/>
      <c r="P7" s="15"/>
      <c r="Q7" s="16"/>
    </row>
    <row r="8" spans="1:17">
      <c r="K8" s="17"/>
      <c r="L8" s="18"/>
      <c r="M8" s="18"/>
      <c r="N8" s="18"/>
      <c r="O8" s="18"/>
      <c r="P8" s="18"/>
      <c r="Q8" s="19"/>
    </row>
    <row r="9" spans="1:17">
      <c r="K9" s="17"/>
      <c r="L9" s="18"/>
      <c r="M9" s="18"/>
      <c r="N9" s="18"/>
      <c r="O9" s="18"/>
      <c r="P9" s="18"/>
      <c r="Q9" s="19"/>
    </row>
    <row r="10" spans="1:17">
      <c r="K10" s="17"/>
      <c r="L10" s="18"/>
      <c r="M10" s="18"/>
      <c r="N10" s="18"/>
      <c r="O10" s="18"/>
      <c r="P10" s="18"/>
      <c r="Q10" s="19"/>
    </row>
    <row r="11" spans="1:17">
      <c r="A11" s="13" t="s">
        <v>75</v>
      </c>
      <c r="K11" s="17"/>
      <c r="L11" s="18"/>
      <c r="M11" s="18"/>
      <c r="N11" s="18"/>
      <c r="O11" s="18"/>
      <c r="P11" s="18"/>
      <c r="Q11" s="19"/>
    </row>
    <row r="12" spans="1:17">
      <c r="A12" s="36"/>
      <c r="K12" s="17"/>
      <c r="L12" s="18"/>
      <c r="M12" s="18"/>
      <c r="N12" s="18"/>
      <c r="O12" s="18"/>
      <c r="P12" s="18"/>
      <c r="Q12" s="19"/>
    </row>
    <row r="13" spans="1:17" ht="12.95">
      <c r="A13" s="34" t="s">
        <v>61</v>
      </c>
      <c r="B13" s="34" t="s">
        <v>25</v>
      </c>
      <c r="C13" s="34" t="s">
        <v>27</v>
      </c>
      <c r="D13" s="34" t="s">
        <v>29</v>
      </c>
      <c r="E13" s="34" t="s">
        <v>31</v>
      </c>
      <c r="F13" s="34" t="s">
        <v>33</v>
      </c>
      <c r="G13" s="34" t="s">
        <v>34</v>
      </c>
      <c r="H13" s="34" t="s">
        <v>35</v>
      </c>
      <c r="I13" s="34" t="s">
        <v>47</v>
      </c>
      <c r="K13" s="17"/>
      <c r="L13" s="18"/>
      <c r="M13" s="18"/>
      <c r="N13" s="18"/>
      <c r="O13" s="18"/>
      <c r="P13" s="18"/>
      <c r="Q13" s="19"/>
    </row>
    <row r="14" spans="1:17">
      <c r="A14" s="35" t="s">
        <v>62</v>
      </c>
      <c r="B14" s="35">
        <v>12500</v>
      </c>
      <c r="C14" s="35">
        <v>0</v>
      </c>
      <c r="D14" s="35">
        <v>18434</v>
      </c>
      <c r="E14" s="35">
        <v>0</v>
      </c>
      <c r="F14" s="35">
        <v>6440</v>
      </c>
      <c r="G14" s="35">
        <v>0</v>
      </c>
      <c r="H14" s="35">
        <v>7875</v>
      </c>
      <c r="I14" s="35">
        <v>0</v>
      </c>
      <c r="K14" s="17"/>
      <c r="L14" s="18"/>
      <c r="M14" s="18"/>
      <c r="N14" s="18"/>
      <c r="O14" s="18"/>
      <c r="P14" s="18"/>
      <c r="Q14" s="19"/>
    </row>
    <row r="15" spans="1:17">
      <c r="A15" s="35" t="s">
        <v>63</v>
      </c>
      <c r="B15" s="35">
        <v>12500</v>
      </c>
      <c r="C15" s="35">
        <v>0</v>
      </c>
      <c r="D15" s="35">
        <v>19508</v>
      </c>
      <c r="E15" s="35">
        <v>0</v>
      </c>
      <c r="F15" s="35">
        <v>7600</v>
      </c>
      <c r="G15" s="35">
        <v>0</v>
      </c>
      <c r="H15" s="35">
        <v>5895</v>
      </c>
      <c r="I15" s="35">
        <v>0</v>
      </c>
      <c r="K15" s="17"/>
      <c r="L15" s="18"/>
      <c r="M15" s="18"/>
      <c r="N15" s="18"/>
      <c r="O15" s="18"/>
      <c r="P15" s="18"/>
      <c r="Q15" s="19"/>
    </row>
    <row r="16" spans="1:17">
      <c r="A16" s="35" t="s">
        <v>64</v>
      </c>
      <c r="B16" s="35">
        <v>12500</v>
      </c>
      <c r="C16" s="35">
        <v>4913</v>
      </c>
      <c r="D16" s="35">
        <v>19508</v>
      </c>
      <c r="E16" s="35">
        <v>0</v>
      </c>
      <c r="F16" s="35">
        <v>3920</v>
      </c>
      <c r="G16" s="35">
        <v>0</v>
      </c>
      <c r="H16" s="35">
        <v>8370</v>
      </c>
      <c r="I16" s="35">
        <v>0</v>
      </c>
      <c r="K16" s="17"/>
      <c r="L16" s="18"/>
      <c r="M16" s="18"/>
      <c r="N16" s="18"/>
      <c r="O16" s="18"/>
      <c r="P16" s="18"/>
      <c r="Q16" s="19"/>
    </row>
    <row r="17" spans="1:17">
      <c r="A17" s="35" t="s">
        <v>65</v>
      </c>
      <c r="B17" s="35">
        <v>12500</v>
      </c>
      <c r="C17" s="35">
        <v>1361</v>
      </c>
      <c r="D17" s="35">
        <v>19508</v>
      </c>
      <c r="E17" s="35">
        <v>0</v>
      </c>
      <c r="F17" s="35">
        <v>2040</v>
      </c>
      <c r="G17" s="35">
        <v>0</v>
      </c>
      <c r="H17" s="35">
        <v>11655</v>
      </c>
      <c r="I17" s="35">
        <v>0</v>
      </c>
      <c r="K17" s="17"/>
      <c r="L17" s="18"/>
      <c r="M17" s="18"/>
      <c r="N17" s="18"/>
      <c r="O17" s="18"/>
      <c r="P17" s="18"/>
      <c r="Q17" s="19"/>
    </row>
    <row r="18" spans="1:17">
      <c r="K18" s="17"/>
      <c r="L18" s="18"/>
      <c r="M18" s="18"/>
      <c r="N18" s="18"/>
      <c r="O18" s="18"/>
      <c r="P18" s="18"/>
      <c r="Q18" s="19"/>
    </row>
    <row r="19" spans="1:17">
      <c r="A19" s="13" t="s">
        <v>76</v>
      </c>
      <c r="K19" s="17"/>
      <c r="L19" s="18"/>
      <c r="M19" s="18"/>
      <c r="N19" s="18"/>
      <c r="O19" s="18"/>
      <c r="P19" s="18"/>
      <c r="Q19" s="19"/>
    </row>
    <row r="20" spans="1:17">
      <c r="A20" s="36"/>
      <c r="K20" s="17"/>
      <c r="L20" s="18"/>
      <c r="M20" s="18"/>
      <c r="N20" s="18"/>
      <c r="O20" s="18"/>
      <c r="P20" s="18"/>
      <c r="Q20" s="19"/>
    </row>
    <row r="21" spans="1:17" ht="12.95">
      <c r="A21" s="34" t="s">
        <v>19</v>
      </c>
      <c r="B21" s="34" t="s">
        <v>3</v>
      </c>
      <c r="K21" s="17"/>
      <c r="L21" s="18"/>
      <c r="M21" s="18"/>
      <c r="N21" s="18"/>
      <c r="O21" s="18"/>
      <c r="P21" s="18"/>
      <c r="Q21" s="19"/>
    </row>
    <row r="22" spans="1:17">
      <c r="A22" s="35" t="s">
        <v>34</v>
      </c>
      <c r="B22" s="35">
        <v>0</v>
      </c>
      <c r="K22" s="17"/>
      <c r="L22" s="18"/>
      <c r="M22" s="18"/>
      <c r="N22" s="18"/>
      <c r="O22" s="18"/>
      <c r="P22" s="18"/>
      <c r="Q22" s="19"/>
    </row>
    <row r="23" spans="1:17">
      <c r="A23" s="35" t="s">
        <v>37</v>
      </c>
      <c r="B23" s="35">
        <v>0</v>
      </c>
      <c r="K23" s="17"/>
      <c r="L23" s="18"/>
      <c r="M23" s="18"/>
      <c r="N23" s="18"/>
      <c r="O23" s="18"/>
      <c r="P23" s="18"/>
      <c r="Q23" s="19"/>
    </row>
    <row r="24" spans="1:17">
      <c r="A24" s="35" t="s">
        <v>29</v>
      </c>
      <c r="B24" s="35">
        <v>19508</v>
      </c>
      <c r="K24" s="17"/>
      <c r="L24" s="18"/>
      <c r="M24" s="18"/>
      <c r="N24" s="18"/>
      <c r="O24" s="18"/>
      <c r="P24" s="18"/>
      <c r="Q24" s="19"/>
    </row>
    <row r="25" spans="1:17">
      <c r="K25" s="17"/>
      <c r="L25" s="18"/>
      <c r="M25" s="18"/>
      <c r="N25" s="18"/>
      <c r="O25" s="18"/>
      <c r="P25" s="18"/>
      <c r="Q25" s="19"/>
    </row>
    <row r="26" spans="1:17">
      <c r="K26" s="17"/>
      <c r="L26" s="18"/>
      <c r="M26" s="18"/>
      <c r="N26" s="18"/>
      <c r="O26" s="18"/>
      <c r="P26" s="18"/>
      <c r="Q26" s="19"/>
    </row>
    <row r="27" spans="1:17">
      <c r="A27" s="13" t="s">
        <v>77</v>
      </c>
      <c r="K27" s="17"/>
      <c r="L27" s="18"/>
      <c r="M27" s="18"/>
      <c r="N27" s="18"/>
      <c r="O27" s="18"/>
      <c r="P27" s="18"/>
      <c r="Q27" s="19"/>
    </row>
    <row r="28" spans="1:17">
      <c r="A28" s="36"/>
      <c r="K28" s="17"/>
      <c r="L28" s="18"/>
      <c r="M28" s="18"/>
      <c r="N28" s="18"/>
      <c r="O28" s="18"/>
      <c r="P28" s="18"/>
      <c r="Q28" s="19"/>
    </row>
    <row r="29" spans="1:17" ht="12.95">
      <c r="A29" s="34" t="s">
        <v>78</v>
      </c>
      <c r="B29" s="34" t="s">
        <v>25</v>
      </c>
      <c r="C29" s="34" t="s">
        <v>27</v>
      </c>
      <c r="D29" s="34" t="s">
        <v>29</v>
      </c>
      <c r="E29" s="34" t="s">
        <v>31</v>
      </c>
      <c r="F29" s="34" t="s">
        <v>33</v>
      </c>
      <c r="G29" s="34" t="s">
        <v>34</v>
      </c>
      <c r="H29" s="34" t="s">
        <v>35</v>
      </c>
      <c r="I29" s="34" t="s">
        <v>47</v>
      </c>
      <c r="K29" s="17"/>
      <c r="L29" s="18"/>
      <c r="M29" s="18"/>
      <c r="N29" s="18"/>
      <c r="O29" s="18"/>
      <c r="P29" s="18"/>
      <c r="Q29" s="19"/>
    </row>
    <row r="30" spans="1:17">
      <c r="A30" s="35" t="s">
        <v>62</v>
      </c>
      <c r="B30" s="35">
        <v>12500</v>
      </c>
      <c r="C30" s="35">
        <v>0</v>
      </c>
      <c r="D30" s="35">
        <v>18434</v>
      </c>
      <c r="E30" s="35">
        <v>0</v>
      </c>
      <c r="F30" s="35">
        <v>6440</v>
      </c>
      <c r="G30" s="35">
        <v>0</v>
      </c>
      <c r="H30" s="35">
        <v>7875</v>
      </c>
      <c r="I30" s="35">
        <v>0</v>
      </c>
      <c r="K30" s="17"/>
      <c r="L30" s="18"/>
      <c r="M30" s="18"/>
      <c r="N30" s="18"/>
      <c r="O30" s="18"/>
      <c r="P30" s="18"/>
      <c r="Q30" s="19"/>
    </row>
    <row r="31" spans="1:17">
      <c r="A31" s="35" t="s">
        <v>63</v>
      </c>
      <c r="B31" s="35">
        <v>12500</v>
      </c>
      <c r="C31" s="35">
        <v>0</v>
      </c>
      <c r="D31" s="35">
        <v>19508</v>
      </c>
      <c r="E31" s="35">
        <v>0</v>
      </c>
      <c r="F31" s="35">
        <v>7600</v>
      </c>
      <c r="G31" s="35">
        <v>0</v>
      </c>
      <c r="H31" s="35">
        <v>5895</v>
      </c>
      <c r="I31" s="35">
        <v>0</v>
      </c>
      <c r="K31" s="17"/>
      <c r="L31" s="18"/>
      <c r="M31" s="18"/>
      <c r="N31" s="18"/>
      <c r="O31" s="18"/>
      <c r="P31" s="18"/>
      <c r="Q31" s="19"/>
    </row>
    <row r="32" spans="1:17">
      <c r="A32" s="35" t="s">
        <v>64</v>
      </c>
      <c r="B32" s="35">
        <v>12500</v>
      </c>
      <c r="C32" s="35">
        <v>3552</v>
      </c>
      <c r="D32" s="35">
        <v>20869</v>
      </c>
      <c r="E32" s="35">
        <v>0</v>
      </c>
      <c r="F32" s="35">
        <v>3920</v>
      </c>
      <c r="G32" s="35">
        <v>0</v>
      </c>
      <c r="H32" s="35">
        <v>8370</v>
      </c>
      <c r="I32" s="35">
        <v>0</v>
      </c>
      <c r="K32" s="17"/>
      <c r="L32" s="18"/>
      <c r="M32" s="18"/>
      <c r="N32" s="18"/>
      <c r="O32" s="18"/>
      <c r="P32" s="18"/>
      <c r="Q32" s="19"/>
    </row>
    <row r="33" spans="1:17">
      <c r="A33" s="35" t="s">
        <v>65</v>
      </c>
      <c r="B33" s="35">
        <v>12500</v>
      </c>
      <c r="C33" s="35">
        <v>0</v>
      </c>
      <c r="D33" s="35">
        <v>20869</v>
      </c>
      <c r="E33" s="35">
        <v>0</v>
      </c>
      <c r="F33" s="35">
        <v>2040</v>
      </c>
      <c r="G33" s="35">
        <v>0</v>
      </c>
      <c r="H33" s="35">
        <v>11655</v>
      </c>
      <c r="I33" s="35">
        <v>0</v>
      </c>
      <c r="K33" s="17"/>
      <c r="L33" s="18"/>
      <c r="M33" s="18"/>
      <c r="N33" s="18"/>
      <c r="O33" s="18"/>
      <c r="P33" s="18"/>
      <c r="Q33" s="19"/>
    </row>
    <row r="34" spans="1:17">
      <c r="K34" s="17"/>
      <c r="L34" s="18"/>
      <c r="M34" s="18"/>
      <c r="N34" s="18"/>
      <c r="O34" s="18"/>
      <c r="P34" s="18"/>
      <c r="Q34" s="19"/>
    </row>
    <row r="35" spans="1:17">
      <c r="A35" s="13" t="s">
        <v>79</v>
      </c>
      <c r="K35" s="17"/>
      <c r="L35" s="18"/>
      <c r="M35" s="18"/>
      <c r="N35" s="18"/>
      <c r="O35" s="18"/>
      <c r="P35" s="18"/>
      <c r="Q35" s="19"/>
    </row>
    <row r="36" spans="1:17">
      <c r="A36" s="36"/>
      <c r="K36" s="17"/>
      <c r="L36" s="18"/>
      <c r="M36" s="18"/>
      <c r="N36" s="18"/>
      <c r="O36" s="18"/>
      <c r="P36" s="18"/>
      <c r="Q36" s="19"/>
    </row>
    <row r="37" spans="1:17" ht="12.95">
      <c r="A37" s="34" t="s">
        <v>19</v>
      </c>
      <c r="B37" s="34" t="s">
        <v>3</v>
      </c>
      <c r="K37" s="17"/>
      <c r="L37" s="18"/>
      <c r="M37" s="18"/>
      <c r="N37" s="18"/>
      <c r="O37" s="18"/>
      <c r="P37" s="18"/>
      <c r="Q37" s="19"/>
    </row>
    <row r="38" spans="1:17">
      <c r="A38" s="35" t="s">
        <v>34</v>
      </c>
      <c r="B38" s="35">
        <v>0</v>
      </c>
      <c r="K38" s="17"/>
      <c r="L38" s="18"/>
      <c r="M38" s="18"/>
      <c r="N38" s="18"/>
      <c r="O38" s="18"/>
      <c r="P38" s="18"/>
      <c r="Q38" s="19"/>
    </row>
    <row r="39" spans="1:17">
      <c r="A39" s="35" t="s">
        <v>37</v>
      </c>
      <c r="B39" s="35">
        <v>0</v>
      </c>
      <c r="K39" s="17"/>
      <c r="L39" s="18"/>
      <c r="M39" s="18"/>
      <c r="N39" s="18"/>
      <c r="O39" s="18"/>
      <c r="P39" s="18"/>
      <c r="Q39" s="19"/>
    </row>
    <row r="40" spans="1:17">
      <c r="A40" s="35" t="s">
        <v>29</v>
      </c>
      <c r="B40" s="35">
        <v>20869</v>
      </c>
      <c r="K40" s="17"/>
      <c r="L40" s="18"/>
      <c r="M40" s="18"/>
      <c r="N40" s="18"/>
      <c r="O40" s="18"/>
      <c r="P40" s="18"/>
      <c r="Q40" s="19"/>
    </row>
    <row r="41" spans="1:17">
      <c r="K41" s="17"/>
      <c r="L41" s="18"/>
      <c r="M41" s="18"/>
      <c r="N41" s="18"/>
      <c r="O41" s="18"/>
      <c r="P41" s="18"/>
      <c r="Q41" s="19"/>
    </row>
    <row r="42" spans="1:17">
      <c r="K42" s="17"/>
      <c r="L42" s="18"/>
      <c r="M42" s="18"/>
      <c r="N42" s="18"/>
      <c r="O42" s="18"/>
      <c r="P42" s="18"/>
      <c r="Q42" s="19"/>
    </row>
    <row r="43" spans="1:17">
      <c r="K43" s="17"/>
      <c r="L43" s="18"/>
      <c r="M43" s="18"/>
      <c r="N43" s="18"/>
      <c r="O43" s="18"/>
      <c r="P43" s="18"/>
      <c r="Q43" s="19"/>
    </row>
    <row r="44" spans="1:17" ht="12.95" thickBot="1">
      <c r="K44" s="20"/>
      <c r="L44" s="21"/>
      <c r="M44" s="21"/>
      <c r="N44" s="21"/>
      <c r="O44" s="21"/>
      <c r="P44" s="21"/>
      <c r="Q44" s="2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57"/>
  <sheetViews>
    <sheetView zoomScale="70" zoomScaleNormal="70" workbookViewId="0">
      <selection activeCell="H24" sqref="H24"/>
    </sheetView>
  </sheetViews>
  <sheetFormatPr defaultRowHeight="12.6"/>
  <cols>
    <col min="1" max="8" width="11.5703125"/>
    <col min="9" max="9" width="14.5703125" bestFit="1" customWidth="1"/>
    <col min="10" max="10" width="18" bestFit="1" customWidth="1"/>
    <col min="11" max="12" width="12.28515625" customWidth="1"/>
    <col min="13" max="13" width="8" customWidth="1"/>
    <col min="14" max="14" width="7.140625" customWidth="1"/>
    <col min="15" max="15" width="12.28515625" customWidth="1"/>
    <col min="16" max="16" width="7.140625" customWidth="1"/>
    <col min="17" max="17" width="12.28515625" customWidth="1"/>
    <col min="18" max="18" width="11.7109375" bestFit="1" customWidth="1"/>
    <col min="19" max="1020" width="11.5703125"/>
  </cols>
  <sheetData>
    <row r="1" spans="1:22" ht="18">
      <c r="A1" s="1" t="s">
        <v>80</v>
      </c>
    </row>
    <row r="3" spans="1:22" ht="12.95" thickBot="1">
      <c r="A3" s="13" t="s">
        <v>81</v>
      </c>
      <c r="F3" s="13" t="s">
        <v>82</v>
      </c>
    </row>
    <row r="4" spans="1:22" ht="12.95">
      <c r="A4" s="36"/>
      <c r="F4" s="36"/>
      <c r="J4" s="14" t="s">
        <v>83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</row>
    <row r="5" spans="1:22" ht="12.95">
      <c r="A5" s="34" t="s">
        <v>19</v>
      </c>
      <c r="B5" s="34" t="s">
        <v>84</v>
      </c>
      <c r="C5" s="34" t="s">
        <v>61</v>
      </c>
      <c r="D5" s="34" t="s">
        <v>3</v>
      </c>
      <c r="F5" s="34" t="s">
        <v>85</v>
      </c>
      <c r="G5" s="34" t="s">
        <v>23</v>
      </c>
      <c r="H5" s="34" t="s">
        <v>3</v>
      </c>
      <c r="J5" s="17"/>
      <c r="K5" s="18">
        <v>0</v>
      </c>
      <c r="L5" s="18">
        <v>20</v>
      </c>
      <c r="M5" s="18">
        <v>40</v>
      </c>
      <c r="N5" s="18">
        <v>60</v>
      </c>
      <c r="O5" s="18">
        <v>80</v>
      </c>
      <c r="P5" s="18">
        <v>100</v>
      </c>
      <c r="Q5" s="18">
        <v>120</v>
      </c>
      <c r="R5" s="18">
        <v>140</v>
      </c>
      <c r="S5" s="18">
        <v>160</v>
      </c>
      <c r="T5" s="18">
        <v>180</v>
      </c>
      <c r="U5" s="18">
        <v>200</v>
      </c>
      <c r="V5" s="19"/>
    </row>
    <row r="6" spans="1:22">
      <c r="A6" s="35" t="s">
        <v>44</v>
      </c>
      <c r="B6" s="35">
        <v>0</v>
      </c>
      <c r="C6" s="35" t="s">
        <v>40</v>
      </c>
      <c r="D6" s="35">
        <v>12500</v>
      </c>
      <c r="F6" s="35" t="s">
        <v>48</v>
      </c>
      <c r="G6" s="35">
        <v>0</v>
      </c>
      <c r="H6" s="35">
        <v>19508</v>
      </c>
      <c r="J6" s="17" t="s">
        <v>44</v>
      </c>
      <c r="K6" s="18">
        <f>SUMIFS($D$6:$D$357,$B$6:$B$357,K$5,$A$6:$A$357,$J6)*2190/1000000</f>
        <v>109.5</v>
      </c>
      <c r="L6" s="18">
        <f t="shared" ref="L6:U13" si="0">SUMIFS($D$6:$D$357,$B$6:$B$357,L$5,$A$6:$A$357,$J6)*2190/1000000</f>
        <v>109.5</v>
      </c>
      <c r="M6" s="18">
        <f t="shared" si="0"/>
        <v>109.5</v>
      </c>
      <c r="N6" s="18">
        <f t="shared" si="0"/>
        <v>109.5</v>
      </c>
      <c r="O6" s="18">
        <f t="shared" si="0"/>
        <v>77.850120000000004</v>
      </c>
      <c r="P6" s="18">
        <f t="shared" si="0"/>
        <v>13.74006</v>
      </c>
      <c r="Q6" s="18">
        <f t="shared" si="0"/>
        <v>4.7590476090000005</v>
      </c>
      <c r="R6" s="18">
        <f t="shared" si="0"/>
        <v>0</v>
      </c>
      <c r="S6" s="18">
        <f t="shared" si="0"/>
        <v>0</v>
      </c>
      <c r="T6" s="18">
        <f t="shared" si="0"/>
        <v>0</v>
      </c>
      <c r="U6" s="18">
        <f t="shared" si="0"/>
        <v>0</v>
      </c>
      <c r="V6" s="19"/>
    </row>
    <row r="7" spans="1:22">
      <c r="A7" s="35" t="s">
        <v>44</v>
      </c>
      <c r="B7" s="35">
        <v>0</v>
      </c>
      <c r="C7" s="35" t="s">
        <v>41</v>
      </c>
      <c r="D7" s="35">
        <v>12500</v>
      </c>
      <c r="F7" s="35" t="s">
        <v>45</v>
      </c>
      <c r="G7" s="35">
        <v>0</v>
      </c>
      <c r="H7" s="35">
        <v>0</v>
      </c>
      <c r="J7" s="17" t="s">
        <v>46</v>
      </c>
      <c r="K7" s="18">
        <f t="shared" ref="K7:K13" si="1">SUMIFS($D$6:$D$357,$B$6:$B$357,K$5,$A$6:$A$357,$J7)*2190/1000000</f>
        <v>13.74006</v>
      </c>
      <c r="L7" s="18">
        <f t="shared" si="0"/>
        <v>7.77888</v>
      </c>
      <c r="M7" s="18">
        <f t="shared" si="0"/>
        <v>7.77888</v>
      </c>
      <c r="N7" s="18">
        <f t="shared" si="0"/>
        <v>7.77888</v>
      </c>
      <c r="O7" s="18">
        <f t="shared" si="0"/>
        <v>0</v>
      </c>
      <c r="P7" s="18">
        <f t="shared" si="0"/>
        <v>0</v>
      </c>
      <c r="Q7" s="18">
        <f t="shared" si="0"/>
        <v>0</v>
      </c>
      <c r="R7" s="18">
        <f t="shared" si="0"/>
        <v>0</v>
      </c>
      <c r="S7" s="18">
        <f t="shared" si="0"/>
        <v>10.167555705</v>
      </c>
      <c r="T7" s="18">
        <f t="shared" si="0"/>
        <v>10.167555705</v>
      </c>
      <c r="U7" s="18">
        <f t="shared" si="0"/>
        <v>0</v>
      </c>
      <c r="V7" s="19"/>
    </row>
    <row r="8" spans="1:22">
      <c r="A8" s="35" t="s">
        <v>44</v>
      </c>
      <c r="B8" s="35">
        <v>0</v>
      </c>
      <c r="C8" s="35" t="s">
        <v>42</v>
      </c>
      <c r="D8" s="35">
        <v>12500</v>
      </c>
      <c r="F8" s="35" t="s">
        <v>47</v>
      </c>
      <c r="G8" s="35">
        <v>0</v>
      </c>
      <c r="H8" s="35">
        <v>0</v>
      </c>
      <c r="J8" s="17" t="s">
        <v>48</v>
      </c>
      <c r="K8" s="18">
        <f t="shared" si="1"/>
        <v>168.53801999999999</v>
      </c>
      <c r="L8" s="18">
        <f t="shared" si="0"/>
        <v>174.4992</v>
      </c>
      <c r="M8" s="18">
        <f t="shared" si="0"/>
        <v>174.4992</v>
      </c>
      <c r="N8" s="18">
        <f t="shared" si="0"/>
        <v>174.4992</v>
      </c>
      <c r="O8" s="18">
        <f t="shared" si="0"/>
        <v>213.92796000000001</v>
      </c>
      <c r="P8" s="18">
        <f t="shared" si="0"/>
        <v>278.03802000000002</v>
      </c>
      <c r="Q8" s="18">
        <f t="shared" si="0"/>
        <v>75.120729131999994</v>
      </c>
      <c r="R8" s="18">
        <f t="shared" si="0"/>
        <v>63.583438364999992</v>
      </c>
      <c r="S8" s="18">
        <f t="shared" si="0"/>
        <v>18.599267040000004</v>
      </c>
      <c r="T8" s="18">
        <f t="shared" si="0"/>
        <v>18.599267040000004</v>
      </c>
      <c r="U8" s="18">
        <f t="shared" si="0"/>
        <v>28.766822745000006</v>
      </c>
      <c r="V8" s="19"/>
    </row>
    <row r="9" spans="1:22">
      <c r="A9" s="35" t="s">
        <v>44</v>
      </c>
      <c r="B9" s="35">
        <v>0</v>
      </c>
      <c r="C9" s="35" t="s">
        <v>43</v>
      </c>
      <c r="D9" s="35">
        <v>12500</v>
      </c>
      <c r="F9" s="35" t="s">
        <v>48</v>
      </c>
      <c r="G9" s="35">
        <v>20</v>
      </c>
      <c r="H9" s="35">
        <v>20869</v>
      </c>
      <c r="J9" s="17" t="s">
        <v>49</v>
      </c>
      <c r="K9" s="18">
        <f t="shared" si="1"/>
        <v>0</v>
      </c>
      <c r="L9" s="18">
        <f t="shared" si="0"/>
        <v>0</v>
      </c>
      <c r="M9" s="18">
        <f t="shared" si="0"/>
        <v>0</v>
      </c>
      <c r="N9" s="18">
        <f t="shared" si="0"/>
        <v>0</v>
      </c>
      <c r="O9" s="18">
        <f t="shared" si="0"/>
        <v>0</v>
      </c>
      <c r="P9" s="18">
        <f t="shared" si="0"/>
        <v>0</v>
      </c>
      <c r="Q9" s="18">
        <f t="shared" si="0"/>
        <v>0</v>
      </c>
      <c r="R9" s="18">
        <f t="shared" si="0"/>
        <v>0</v>
      </c>
      <c r="S9" s="18">
        <f t="shared" si="0"/>
        <v>0</v>
      </c>
      <c r="T9" s="18">
        <f t="shared" si="0"/>
        <v>0</v>
      </c>
      <c r="U9" s="18">
        <f t="shared" si="0"/>
        <v>0</v>
      </c>
      <c r="V9" s="19"/>
    </row>
    <row r="10" spans="1:22">
      <c r="A10" s="35" t="s">
        <v>46</v>
      </c>
      <c r="B10" s="35">
        <v>0</v>
      </c>
      <c r="C10" s="35" t="s">
        <v>40</v>
      </c>
      <c r="D10" s="35">
        <v>0</v>
      </c>
      <c r="F10" s="35" t="s">
        <v>45</v>
      </c>
      <c r="G10" s="35">
        <v>20</v>
      </c>
      <c r="H10" s="35">
        <v>0</v>
      </c>
      <c r="J10" s="17" t="s">
        <v>50</v>
      </c>
      <c r="K10" s="18">
        <f t="shared" si="1"/>
        <v>43.8</v>
      </c>
      <c r="L10" s="18">
        <f t="shared" si="0"/>
        <v>43.8</v>
      </c>
      <c r="M10" s="18">
        <f t="shared" si="0"/>
        <v>43.8</v>
      </c>
      <c r="N10" s="18">
        <f t="shared" si="0"/>
        <v>43.8</v>
      </c>
      <c r="O10" s="18">
        <f t="shared" si="0"/>
        <v>43.8</v>
      </c>
      <c r="P10" s="18">
        <f t="shared" si="0"/>
        <v>43.8</v>
      </c>
      <c r="Q10" s="18">
        <f t="shared" si="0"/>
        <v>43.8</v>
      </c>
      <c r="R10" s="18">
        <f t="shared" si="0"/>
        <v>43.8</v>
      </c>
      <c r="S10" s="18">
        <f t="shared" si="0"/>
        <v>43.8</v>
      </c>
      <c r="T10" s="18">
        <f t="shared" si="0"/>
        <v>43.8</v>
      </c>
      <c r="U10" s="18">
        <f t="shared" si="0"/>
        <v>43.8</v>
      </c>
      <c r="V10" s="19"/>
    </row>
    <row r="11" spans="1:22">
      <c r="A11" s="35" t="s">
        <v>46</v>
      </c>
      <c r="B11" s="35">
        <v>0</v>
      </c>
      <c r="C11" s="35" t="s">
        <v>41</v>
      </c>
      <c r="D11" s="35">
        <v>0</v>
      </c>
      <c r="F11" s="35" t="s">
        <v>47</v>
      </c>
      <c r="G11" s="35">
        <v>20</v>
      </c>
      <c r="H11" s="35">
        <v>0</v>
      </c>
      <c r="J11" s="17" t="s">
        <v>45</v>
      </c>
      <c r="K11" s="18">
        <f t="shared" si="1"/>
        <v>0</v>
      </c>
      <c r="L11" s="18">
        <f t="shared" si="0"/>
        <v>0</v>
      </c>
      <c r="M11" s="18">
        <f t="shared" si="0"/>
        <v>0</v>
      </c>
      <c r="N11" s="18">
        <f t="shared" si="0"/>
        <v>0</v>
      </c>
      <c r="O11" s="18">
        <f t="shared" si="0"/>
        <v>0</v>
      </c>
      <c r="P11" s="18">
        <f t="shared" si="0"/>
        <v>0</v>
      </c>
      <c r="Q11" s="18">
        <f t="shared" si="0"/>
        <v>0</v>
      </c>
      <c r="R11" s="18">
        <f t="shared" si="0"/>
        <v>23.140339131000001</v>
      </c>
      <c r="S11" s="18">
        <f t="shared" si="0"/>
        <v>72.578947898999985</v>
      </c>
      <c r="T11" s="18">
        <f t="shared" si="0"/>
        <v>72.578947898999985</v>
      </c>
      <c r="U11" s="18">
        <f t="shared" si="0"/>
        <v>72.578947898999985</v>
      </c>
      <c r="V11" s="19"/>
    </row>
    <row r="12" spans="1:22">
      <c r="A12" s="35" t="s">
        <v>46</v>
      </c>
      <c r="B12" s="35">
        <v>0</v>
      </c>
      <c r="C12" s="35" t="s">
        <v>42</v>
      </c>
      <c r="D12" s="35">
        <v>4913</v>
      </c>
      <c r="F12" s="35" t="s">
        <v>48</v>
      </c>
      <c r="G12" s="35">
        <v>40</v>
      </c>
      <c r="H12" s="35">
        <v>20869</v>
      </c>
      <c r="J12" s="17" t="s">
        <v>51</v>
      </c>
      <c r="K12" s="18">
        <f t="shared" si="1"/>
        <v>74.011049999999997</v>
      </c>
      <c r="L12" s="18">
        <f t="shared" si="0"/>
        <v>74.011049999999997</v>
      </c>
      <c r="M12" s="18">
        <f t="shared" si="0"/>
        <v>74.011049999999997</v>
      </c>
      <c r="N12" s="18">
        <f t="shared" si="0"/>
        <v>74.011049999999997</v>
      </c>
      <c r="O12" s="18">
        <f t="shared" si="0"/>
        <v>74.011049999999997</v>
      </c>
      <c r="P12" s="18">
        <f t="shared" si="0"/>
        <v>74.011049999999997</v>
      </c>
      <c r="Q12" s="18">
        <f t="shared" si="0"/>
        <v>74.011049999999997</v>
      </c>
      <c r="R12" s="18">
        <f t="shared" si="0"/>
        <v>74.011049999999997</v>
      </c>
      <c r="S12" s="18">
        <f t="shared" si="0"/>
        <v>74.011049999999997</v>
      </c>
      <c r="T12" s="18">
        <f t="shared" si="0"/>
        <v>74.011049999999997</v>
      </c>
      <c r="U12" s="18">
        <f t="shared" si="0"/>
        <v>74.011049999999997</v>
      </c>
      <c r="V12" s="19"/>
    </row>
    <row r="13" spans="1:22">
      <c r="A13" s="35" t="s">
        <v>46</v>
      </c>
      <c r="B13" s="35">
        <v>0</v>
      </c>
      <c r="C13" s="35" t="s">
        <v>43</v>
      </c>
      <c r="D13" s="35">
        <v>1361</v>
      </c>
      <c r="F13" s="35" t="s">
        <v>45</v>
      </c>
      <c r="G13" s="35">
        <v>40</v>
      </c>
      <c r="H13" s="35">
        <v>0</v>
      </c>
      <c r="J13" s="17" t="s">
        <v>47</v>
      </c>
      <c r="K13" s="18">
        <f t="shared" si="1"/>
        <v>0</v>
      </c>
      <c r="L13" s="18">
        <f t="shared" si="0"/>
        <v>0</v>
      </c>
      <c r="M13" s="18">
        <f t="shared" si="0"/>
        <v>0</v>
      </c>
      <c r="N13" s="18">
        <f t="shared" si="0"/>
        <v>0</v>
      </c>
      <c r="O13" s="18">
        <f t="shared" si="0"/>
        <v>0</v>
      </c>
      <c r="P13" s="18">
        <f t="shared" si="0"/>
        <v>0</v>
      </c>
      <c r="Q13" s="18">
        <f t="shared" si="0"/>
        <v>211.89830347799997</v>
      </c>
      <c r="R13" s="18">
        <f t="shared" si="0"/>
        <v>205.05430250400002</v>
      </c>
      <c r="S13" s="18">
        <f t="shared" si="0"/>
        <v>190.43230891800002</v>
      </c>
      <c r="T13" s="18">
        <f t="shared" si="0"/>
        <v>190.43230891800002</v>
      </c>
      <c r="U13" s="18">
        <f t="shared" si="0"/>
        <v>190.43230891800002</v>
      </c>
      <c r="V13" s="19"/>
    </row>
    <row r="14" spans="1:22">
      <c r="A14" s="35" t="s">
        <v>48</v>
      </c>
      <c r="B14" s="35">
        <v>0</v>
      </c>
      <c r="C14" s="35" t="s">
        <v>40</v>
      </c>
      <c r="D14" s="35">
        <v>18434</v>
      </c>
      <c r="F14" s="35" t="s">
        <v>47</v>
      </c>
      <c r="G14" s="35">
        <v>40</v>
      </c>
      <c r="H14" s="35">
        <v>0</v>
      </c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9"/>
    </row>
    <row r="15" spans="1:22">
      <c r="A15" s="35" t="s">
        <v>48</v>
      </c>
      <c r="B15" s="35">
        <v>0</v>
      </c>
      <c r="C15" s="35" t="s">
        <v>41</v>
      </c>
      <c r="D15" s="35">
        <v>19508</v>
      </c>
      <c r="F15" s="35" t="s">
        <v>48</v>
      </c>
      <c r="G15" s="35">
        <v>60</v>
      </c>
      <c r="H15" s="35">
        <v>20869</v>
      </c>
      <c r="J15" s="1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9"/>
    </row>
    <row r="16" spans="1:22">
      <c r="A16" s="35" t="s">
        <v>48</v>
      </c>
      <c r="B16" s="35">
        <v>0</v>
      </c>
      <c r="C16" s="35" t="s">
        <v>42</v>
      </c>
      <c r="D16" s="35">
        <v>19508</v>
      </c>
      <c r="F16" s="35" t="s">
        <v>45</v>
      </c>
      <c r="G16" s="35">
        <v>60</v>
      </c>
      <c r="H16" s="35">
        <v>0</v>
      </c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9"/>
    </row>
    <row r="17" spans="1:22">
      <c r="A17" s="35" t="s">
        <v>48</v>
      </c>
      <c r="B17" s="35">
        <v>0</v>
      </c>
      <c r="C17" s="35" t="s">
        <v>43</v>
      </c>
      <c r="D17" s="35">
        <v>19508</v>
      </c>
      <c r="F17" s="35" t="s">
        <v>47</v>
      </c>
      <c r="G17" s="35">
        <v>60</v>
      </c>
      <c r="H17" s="35">
        <v>0</v>
      </c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9"/>
    </row>
    <row r="18" spans="1:22">
      <c r="A18" s="35" t="s">
        <v>49</v>
      </c>
      <c r="B18" s="35">
        <v>0</v>
      </c>
      <c r="C18" s="35" t="s">
        <v>40</v>
      </c>
      <c r="D18" s="35">
        <v>0</v>
      </c>
      <c r="F18" s="35" t="s">
        <v>48</v>
      </c>
      <c r="G18" s="35">
        <v>80</v>
      </c>
      <c r="H18" s="35">
        <v>23654</v>
      </c>
      <c r="J18" s="1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9"/>
    </row>
    <row r="19" spans="1:22">
      <c r="A19" s="35" t="s">
        <v>49</v>
      </c>
      <c r="B19" s="35">
        <v>0</v>
      </c>
      <c r="C19" s="35" t="s">
        <v>41</v>
      </c>
      <c r="D19" s="35">
        <v>0</v>
      </c>
      <c r="F19" s="35" t="s">
        <v>45</v>
      </c>
      <c r="G19" s="35">
        <v>80</v>
      </c>
      <c r="H19" s="35">
        <v>0</v>
      </c>
      <c r="J19" s="17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9"/>
    </row>
    <row r="20" spans="1:22">
      <c r="A20" s="35" t="s">
        <v>49</v>
      </c>
      <c r="B20" s="35">
        <v>0</v>
      </c>
      <c r="C20" s="35" t="s">
        <v>42</v>
      </c>
      <c r="D20" s="35">
        <v>0</v>
      </c>
      <c r="F20" s="35" t="s">
        <v>47</v>
      </c>
      <c r="G20" s="35">
        <v>80</v>
      </c>
      <c r="H20" s="35">
        <v>0</v>
      </c>
      <c r="J20" s="17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9"/>
    </row>
    <row r="21" spans="1:22">
      <c r="A21" s="35" t="s">
        <v>49</v>
      </c>
      <c r="B21" s="35">
        <v>0</v>
      </c>
      <c r="C21" s="35" t="s">
        <v>43</v>
      </c>
      <c r="D21" s="35">
        <v>0</v>
      </c>
      <c r="F21" s="35" t="s">
        <v>48</v>
      </c>
      <c r="G21" s="35">
        <v>100</v>
      </c>
      <c r="H21" s="35">
        <v>32008</v>
      </c>
      <c r="J21" s="17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>
      <c r="A22" s="35" t="s">
        <v>50</v>
      </c>
      <c r="B22" s="35">
        <v>0</v>
      </c>
      <c r="C22" s="35" t="s">
        <v>40</v>
      </c>
      <c r="D22" s="35">
        <v>6440</v>
      </c>
      <c r="F22" s="35" t="s">
        <v>45</v>
      </c>
      <c r="G22" s="35">
        <v>100</v>
      </c>
      <c r="H22" s="35">
        <v>0</v>
      </c>
      <c r="J22" s="17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9"/>
    </row>
    <row r="23" spans="1:22">
      <c r="A23" s="35" t="s">
        <v>50</v>
      </c>
      <c r="B23" s="35">
        <v>0</v>
      </c>
      <c r="C23" s="35" t="s">
        <v>41</v>
      </c>
      <c r="D23" s="35">
        <v>7600</v>
      </c>
      <c r="F23" s="35" t="s">
        <v>47</v>
      </c>
      <c r="G23" s="35">
        <v>100</v>
      </c>
      <c r="H23" s="35">
        <v>0</v>
      </c>
      <c r="J23" s="17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</row>
    <row r="24" spans="1:22">
      <c r="A24" s="35" t="s">
        <v>50</v>
      </c>
      <c r="B24" s="35">
        <v>0</v>
      </c>
      <c r="C24" s="35" t="s">
        <v>42</v>
      </c>
      <c r="D24" s="35">
        <v>3920</v>
      </c>
      <c r="F24" s="35" t="s">
        <v>48</v>
      </c>
      <c r="G24" s="35">
        <v>120</v>
      </c>
      <c r="H24" s="35">
        <v>12190.162200000001</v>
      </c>
      <c r="J24" s="17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</row>
    <row r="25" spans="1:22">
      <c r="A25" s="35" t="s">
        <v>50</v>
      </c>
      <c r="B25" s="35">
        <v>0</v>
      </c>
      <c r="C25" s="35" t="s">
        <v>43</v>
      </c>
      <c r="D25" s="35">
        <v>2040</v>
      </c>
      <c r="F25" s="35" t="s">
        <v>45</v>
      </c>
      <c r="G25" s="35">
        <v>120</v>
      </c>
      <c r="H25" s="35">
        <v>0</v>
      </c>
      <c r="J25" s="1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9"/>
    </row>
    <row r="26" spans="1:22">
      <c r="A26" s="35" t="s">
        <v>45</v>
      </c>
      <c r="B26" s="35">
        <v>0</v>
      </c>
      <c r="C26" s="35" t="s">
        <v>40</v>
      </c>
      <c r="D26" s="35">
        <v>0</v>
      </c>
      <c r="F26" s="35" t="s">
        <v>47</v>
      </c>
      <c r="G26" s="35">
        <v>120</v>
      </c>
      <c r="H26" s="35">
        <v>128837.83779999999</v>
      </c>
      <c r="J26" s="1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9"/>
    </row>
    <row r="27" spans="1:22">
      <c r="A27" s="35" t="s">
        <v>45</v>
      </c>
      <c r="B27" s="35">
        <v>0</v>
      </c>
      <c r="C27" s="35" t="s">
        <v>41</v>
      </c>
      <c r="D27" s="35">
        <v>0</v>
      </c>
      <c r="F27" s="35" t="s">
        <v>48</v>
      </c>
      <c r="G27" s="35">
        <v>140</v>
      </c>
      <c r="H27" s="35">
        <v>10435.3644</v>
      </c>
      <c r="J27" s="1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>
      <c r="A28" s="35" t="s">
        <v>45</v>
      </c>
      <c r="B28" s="35">
        <v>0</v>
      </c>
      <c r="C28" s="35" t="s">
        <v>42</v>
      </c>
      <c r="D28" s="35">
        <v>0</v>
      </c>
      <c r="F28" s="35" t="s">
        <v>45</v>
      </c>
      <c r="G28" s="35">
        <v>140</v>
      </c>
      <c r="H28" s="35">
        <v>28591.634399999999</v>
      </c>
      <c r="J28" s="1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9"/>
    </row>
    <row r="29" spans="1:22">
      <c r="A29" s="35" t="s">
        <v>45</v>
      </c>
      <c r="B29" s="35">
        <v>0</v>
      </c>
      <c r="C29" s="35" t="s">
        <v>43</v>
      </c>
      <c r="D29" s="35">
        <v>0</v>
      </c>
      <c r="F29" s="35" t="s">
        <v>47</v>
      </c>
      <c r="G29" s="35">
        <v>140</v>
      </c>
      <c r="H29" s="35">
        <v>123207.82490000001</v>
      </c>
      <c r="J29" s="17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9"/>
    </row>
    <row r="30" spans="1:22">
      <c r="A30" s="35" t="s">
        <v>51</v>
      </c>
      <c r="B30" s="35">
        <v>0</v>
      </c>
      <c r="C30" s="35" t="s">
        <v>40</v>
      </c>
      <c r="D30" s="35">
        <v>7875</v>
      </c>
      <c r="F30" s="35" t="s">
        <v>48</v>
      </c>
      <c r="G30" s="35">
        <v>160</v>
      </c>
      <c r="H30" s="35">
        <v>4246.4080000000004</v>
      </c>
      <c r="J30" s="17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9"/>
    </row>
    <row r="31" spans="1:22">
      <c r="A31" s="35" t="s">
        <v>51</v>
      </c>
      <c r="B31" s="35">
        <v>0</v>
      </c>
      <c r="C31" s="35" t="s">
        <v>41</v>
      </c>
      <c r="D31" s="35">
        <v>5895</v>
      </c>
      <c r="F31" s="35" t="s">
        <v>45</v>
      </c>
      <c r="G31" s="35">
        <v>160</v>
      </c>
      <c r="H31" s="35">
        <v>66282.144400000005</v>
      </c>
      <c r="J31" s="17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</row>
    <row r="32" spans="1:22">
      <c r="A32" s="35" t="s">
        <v>51</v>
      </c>
      <c r="B32" s="35">
        <v>0</v>
      </c>
      <c r="C32" s="35" t="s">
        <v>42</v>
      </c>
      <c r="D32" s="35">
        <v>8370</v>
      </c>
      <c r="F32" s="35" t="s">
        <v>47</v>
      </c>
      <c r="G32" s="35">
        <v>160</v>
      </c>
      <c r="H32" s="35">
        <v>115786.1415</v>
      </c>
      <c r="J32" s="17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9"/>
    </row>
    <row r="33" spans="1:22">
      <c r="A33" s="35" t="s">
        <v>51</v>
      </c>
      <c r="B33" s="35">
        <v>0</v>
      </c>
      <c r="C33" s="35" t="s">
        <v>43</v>
      </c>
      <c r="D33" s="35">
        <v>11655</v>
      </c>
      <c r="F33" s="35" t="s">
        <v>48</v>
      </c>
      <c r="G33" s="35">
        <v>180</v>
      </c>
      <c r="H33" s="35">
        <v>4246.4080000000004</v>
      </c>
      <c r="J33" s="17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9"/>
    </row>
    <row r="34" spans="1:22">
      <c r="A34" s="35" t="s">
        <v>47</v>
      </c>
      <c r="B34" s="35">
        <v>0</v>
      </c>
      <c r="C34" s="35" t="s">
        <v>40</v>
      </c>
      <c r="D34" s="35">
        <v>0</v>
      </c>
      <c r="F34" s="35" t="s">
        <v>45</v>
      </c>
      <c r="G34" s="35">
        <v>180</v>
      </c>
      <c r="H34" s="35">
        <v>66282.144400000005</v>
      </c>
      <c r="J34" s="1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9"/>
    </row>
    <row r="35" spans="1:22">
      <c r="A35" s="35" t="s">
        <v>47</v>
      </c>
      <c r="B35" s="35">
        <v>0</v>
      </c>
      <c r="C35" s="35" t="s">
        <v>41</v>
      </c>
      <c r="D35" s="35">
        <v>0</v>
      </c>
      <c r="F35" s="35" t="s">
        <v>47</v>
      </c>
      <c r="G35" s="35">
        <v>180</v>
      </c>
      <c r="H35" s="35">
        <v>115786.1415</v>
      </c>
      <c r="J35" s="1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9"/>
    </row>
    <row r="36" spans="1:22">
      <c r="A36" s="35" t="s">
        <v>47</v>
      </c>
      <c r="B36" s="35">
        <v>0</v>
      </c>
      <c r="C36" s="35" t="s">
        <v>42</v>
      </c>
      <c r="D36" s="35">
        <v>0</v>
      </c>
      <c r="F36" s="35" t="s">
        <v>48</v>
      </c>
      <c r="G36" s="35">
        <v>200</v>
      </c>
      <c r="H36" s="35">
        <v>8122.1274999999996</v>
      </c>
      <c r="J36" s="17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9"/>
    </row>
    <row r="37" spans="1:22">
      <c r="A37" s="35" t="s">
        <v>47</v>
      </c>
      <c r="B37" s="35">
        <v>0</v>
      </c>
      <c r="C37" s="35" t="s">
        <v>43</v>
      </c>
      <c r="D37" s="35">
        <v>0</v>
      </c>
      <c r="F37" s="35" t="s">
        <v>45</v>
      </c>
      <c r="G37" s="35">
        <v>200</v>
      </c>
      <c r="H37" s="35">
        <v>66282.144400000005</v>
      </c>
      <c r="J37" s="1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9"/>
    </row>
    <row r="38" spans="1:22">
      <c r="A38" s="35" t="s">
        <v>44</v>
      </c>
      <c r="B38" s="35">
        <v>20</v>
      </c>
      <c r="C38" s="35" t="s">
        <v>40</v>
      </c>
      <c r="D38" s="35">
        <v>12500</v>
      </c>
      <c r="F38" s="35" t="s">
        <v>47</v>
      </c>
      <c r="G38" s="35">
        <v>200</v>
      </c>
      <c r="H38" s="35">
        <v>115786.1415</v>
      </c>
      <c r="J38" s="1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9"/>
    </row>
    <row r="39" spans="1:22">
      <c r="A39" s="35" t="s">
        <v>44</v>
      </c>
      <c r="B39" s="35">
        <v>20</v>
      </c>
      <c r="C39" s="35" t="s">
        <v>41</v>
      </c>
      <c r="D39" s="35">
        <v>12500</v>
      </c>
      <c r="J39" s="17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9"/>
    </row>
    <row r="40" spans="1:22">
      <c r="A40" s="35" t="s">
        <v>44</v>
      </c>
      <c r="B40" s="35">
        <v>20</v>
      </c>
      <c r="C40" s="35" t="s">
        <v>42</v>
      </c>
      <c r="D40" s="35">
        <v>12500</v>
      </c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9"/>
    </row>
    <row r="41" spans="1:22">
      <c r="A41" s="35" t="s">
        <v>44</v>
      </c>
      <c r="B41" s="35">
        <v>20</v>
      </c>
      <c r="C41" s="35" t="s">
        <v>43</v>
      </c>
      <c r="D41" s="35">
        <v>12500</v>
      </c>
      <c r="J41" s="17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9"/>
    </row>
    <row r="42" spans="1:22">
      <c r="A42" s="35" t="s">
        <v>46</v>
      </c>
      <c r="B42" s="35">
        <v>20</v>
      </c>
      <c r="C42" s="35" t="s">
        <v>40</v>
      </c>
      <c r="D42" s="35">
        <v>0</v>
      </c>
      <c r="J42" s="17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9"/>
    </row>
    <row r="43" spans="1:22">
      <c r="A43" s="35" t="s">
        <v>46</v>
      </c>
      <c r="B43" s="35">
        <v>20</v>
      </c>
      <c r="C43" s="35" t="s">
        <v>41</v>
      </c>
      <c r="D43" s="35">
        <v>0</v>
      </c>
      <c r="J43" s="1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9"/>
    </row>
    <row r="44" spans="1:22">
      <c r="A44" s="35" t="s">
        <v>46</v>
      </c>
      <c r="B44" s="35">
        <v>20</v>
      </c>
      <c r="C44" s="35" t="s">
        <v>42</v>
      </c>
      <c r="D44" s="35">
        <v>3552</v>
      </c>
      <c r="J44" s="1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9"/>
    </row>
    <row r="45" spans="1:22">
      <c r="A45" s="35" t="s">
        <v>46</v>
      </c>
      <c r="B45" s="35">
        <v>20</v>
      </c>
      <c r="C45" s="35" t="s">
        <v>43</v>
      </c>
      <c r="D45" s="35">
        <v>0</v>
      </c>
      <c r="J45" s="17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9"/>
    </row>
    <row r="46" spans="1:22">
      <c r="A46" s="35" t="s">
        <v>48</v>
      </c>
      <c r="B46" s="35">
        <v>20</v>
      </c>
      <c r="C46" s="35" t="s">
        <v>40</v>
      </c>
      <c r="D46" s="35">
        <v>18434</v>
      </c>
      <c r="J46" s="1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9"/>
    </row>
    <row r="47" spans="1:22">
      <c r="A47" s="35" t="s">
        <v>48</v>
      </c>
      <c r="B47" s="35">
        <v>20</v>
      </c>
      <c r="C47" s="35" t="s">
        <v>41</v>
      </c>
      <c r="D47" s="35">
        <v>19508</v>
      </c>
      <c r="J47" s="17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9"/>
    </row>
    <row r="48" spans="1:22">
      <c r="A48" s="35" t="s">
        <v>48</v>
      </c>
      <c r="B48" s="35">
        <v>20</v>
      </c>
      <c r="C48" s="35" t="s">
        <v>42</v>
      </c>
      <c r="D48" s="35">
        <v>20869</v>
      </c>
      <c r="J48" s="20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2"/>
    </row>
    <row r="49" spans="1:4">
      <c r="A49" s="35" t="s">
        <v>48</v>
      </c>
      <c r="B49" s="35">
        <v>20</v>
      </c>
      <c r="C49" s="35" t="s">
        <v>43</v>
      </c>
      <c r="D49" s="35">
        <v>20869</v>
      </c>
    </row>
    <row r="50" spans="1:4">
      <c r="A50" s="35" t="s">
        <v>49</v>
      </c>
      <c r="B50" s="35">
        <v>20</v>
      </c>
      <c r="C50" s="35" t="s">
        <v>40</v>
      </c>
      <c r="D50" s="35">
        <v>0</v>
      </c>
    </row>
    <row r="51" spans="1:4">
      <c r="A51" s="35" t="s">
        <v>49</v>
      </c>
      <c r="B51" s="35">
        <v>20</v>
      </c>
      <c r="C51" s="35" t="s">
        <v>41</v>
      </c>
      <c r="D51" s="35">
        <v>0</v>
      </c>
    </row>
    <row r="52" spans="1:4">
      <c r="A52" s="35" t="s">
        <v>49</v>
      </c>
      <c r="B52" s="35">
        <v>20</v>
      </c>
      <c r="C52" s="35" t="s">
        <v>42</v>
      </c>
      <c r="D52" s="35">
        <v>0</v>
      </c>
    </row>
    <row r="53" spans="1:4">
      <c r="A53" s="35" t="s">
        <v>49</v>
      </c>
      <c r="B53" s="35">
        <v>20</v>
      </c>
      <c r="C53" s="35" t="s">
        <v>43</v>
      </c>
      <c r="D53" s="35">
        <v>0</v>
      </c>
    </row>
    <row r="54" spans="1:4">
      <c r="A54" s="35" t="s">
        <v>50</v>
      </c>
      <c r="B54" s="35">
        <v>20</v>
      </c>
      <c r="C54" s="35" t="s">
        <v>40</v>
      </c>
      <c r="D54" s="35">
        <v>6440</v>
      </c>
    </row>
    <row r="55" spans="1:4">
      <c r="A55" s="35" t="s">
        <v>50</v>
      </c>
      <c r="B55" s="35">
        <v>20</v>
      </c>
      <c r="C55" s="35" t="s">
        <v>41</v>
      </c>
      <c r="D55" s="35">
        <v>7600</v>
      </c>
    </row>
    <row r="56" spans="1:4">
      <c r="A56" s="35" t="s">
        <v>50</v>
      </c>
      <c r="B56" s="35">
        <v>20</v>
      </c>
      <c r="C56" s="35" t="s">
        <v>42</v>
      </c>
      <c r="D56" s="35">
        <v>3920</v>
      </c>
    </row>
    <row r="57" spans="1:4">
      <c r="A57" s="35" t="s">
        <v>50</v>
      </c>
      <c r="B57" s="35">
        <v>20</v>
      </c>
      <c r="C57" s="35" t="s">
        <v>43</v>
      </c>
      <c r="D57" s="35">
        <v>2040</v>
      </c>
    </row>
    <row r="58" spans="1:4">
      <c r="A58" s="35" t="s">
        <v>45</v>
      </c>
      <c r="B58" s="35">
        <v>20</v>
      </c>
      <c r="C58" s="35" t="s">
        <v>40</v>
      </c>
      <c r="D58" s="35">
        <v>0</v>
      </c>
    </row>
    <row r="59" spans="1:4">
      <c r="A59" s="35" t="s">
        <v>45</v>
      </c>
      <c r="B59" s="35">
        <v>20</v>
      </c>
      <c r="C59" s="35" t="s">
        <v>41</v>
      </c>
      <c r="D59" s="35">
        <v>0</v>
      </c>
    </row>
    <row r="60" spans="1:4">
      <c r="A60" s="35" t="s">
        <v>45</v>
      </c>
      <c r="B60" s="35">
        <v>20</v>
      </c>
      <c r="C60" s="35" t="s">
        <v>42</v>
      </c>
      <c r="D60" s="35">
        <v>0</v>
      </c>
    </row>
    <row r="61" spans="1:4">
      <c r="A61" s="35" t="s">
        <v>45</v>
      </c>
      <c r="B61" s="35">
        <v>20</v>
      </c>
      <c r="C61" s="35" t="s">
        <v>43</v>
      </c>
      <c r="D61" s="35">
        <v>0</v>
      </c>
    </row>
    <row r="62" spans="1:4">
      <c r="A62" s="35" t="s">
        <v>51</v>
      </c>
      <c r="B62" s="35">
        <v>20</v>
      </c>
      <c r="C62" s="35" t="s">
        <v>40</v>
      </c>
      <c r="D62" s="35">
        <v>7875</v>
      </c>
    </row>
    <row r="63" spans="1:4">
      <c r="A63" s="35" t="s">
        <v>51</v>
      </c>
      <c r="B63" s="35">
        <v>20</v>
      </c>
      <c r="C63" s="35" t="s">
        <v>41</v>
      </c>
      <c r="D63" s="35">
        <v>5895</v>
      </c>
    </row>
    <row r="64" spans="1:4">
      <c r="A64" s="35" t="s">
        <v>51</v>
      </c>
      <c r="B64" s="35">
        <v>20</v>
      </c>
      <c r="C64" s="35" t="s">
        <v>42</v>
      </c>
      <c r="D64" s="35">
        <v>8370</v>
      </c>
    </row>
    <row r="65" spans="1:4">
      <c r="A65" s="35" t="s">
        <v>51</v>
      </c>
      <c r="B65" s="35">
        <v>20</v>
      </c>
      <c r="C65" s="35" t="s">
        <v>43</v>
      </c>
      <c r="D65" s="35">
        <v>11655</v>
      </c>
    </row>
    <row r="66" spans="1:4">
      <c r="A66" s="35" t="s">
        <v>47</v>
      </c>
      <c r="B66" s="35">
        <v>20</v>
      </c>
      <c r="C66" s="35" t="s">
        <v>40</v>
      </c>
      <c r="D66" s="35">
        <v>0</v>
      </c>
    </row>
    <row r="67" spans="1:4">
      <c r="A67" s="35" t="s">
        <v>47</v>
      </c>
      <c r="B67" s="35">
        <v>20</v>
      </c>
      <c r="C67" s="35" t="s">
        <v>41</v>
      </c>
      <c r="D67" s="35">
        <v>0</v>
      </c>
    </row>
    <row r="68" spans="1:4">
      <c r="A68" s="35" t="s">
        <v>47</v>
      </c>
      <c r="B68" s="35">
        <v>20</v>
      </c>
      <c r="C68" s="35" t="s">
        <v>42</v>
      </c>
      <c r="D68" s="35">
        <v>0</v>
      </c>
    </row>
    <row r="69" spans="1:4">
      <c r="A69" s="35" t="s">
        <v>47</v>
      </c>
      <c r="B69" s="35">
        <v>20</v>
      </c>
      <c r="C69" s="35" t="s">
        <v>43</v>
      </c>
      <c r="D69" s="35">
        <v>0</v>
      </c>
    </row>
    <row r="70" spans="1:4">
      <c r="A70" s="35" t="s">
        <v>44</v>
      </c>
      <c r="B70" s="35">
        <v>40</v>
      </c>
      <c r="C70" s="35" t="s">
        <v>40</v>
      </c>
      <c r="D70" s="35">
        <v>12500</v>
      </c>
    </row>
    <row r="71" spans="1:4">
      <c r="A71" s="35" t="s">
        <v>44</v>
      </c>
      <c r="B71" s="35">
        <v>40</v>
      </c>
      <c r="C71" s="35" t="s">
        <v>41</v>
      </c>
      <c r="D71" s="35">
        <v>12500</v>
      </c>
    </row>
    <row r="72" spans="1:4">
      <c r="A72" s="35" t="s">
        <v>44</v>
      </c>
      <c r="B72" s="35">
        <v>40</v>
      </c>
      <c r="C72" s="35" t="s">
        <v>42</v>
      </c>
      <c r="D72" s="35">
        <v>12500</v>
      </c>
    </row>
    <row r="73" spans="1:4">
      <c r="A73" s="35" t="s">
        <v>44</v>
      </c>
      <c r="B73" s="35">
        <v>40</v>
      </c>
      <c r="C73" s="35" t="s">
        <v>43</v>
      </c>
      <c r="D73" s="35">
        <v>12500</v>
      </c>
    </row>
    <row r="74" spans="1:4">
      <c r="A74" s="35" t="s">
        <v>46</v>
      </c>
      <c r="B74" s="35">
        <v>40</v>
      </c>
      <c r="C74" s="35" t="s">
        <v>40</v>
      </c>
      <c r="D74" s="35">
        <v>0</v>
      </c>
    </row>
    <row r="75" spans="1:4">
      <c r="A75" s="35" t="s">
        <v>46</v>
      </c>
      <c r="B75" s="35">
        <v>40</v>
      </c>
      <c r="C75" s="35" t="s">
        <v>41</v>
      </c>
      <c r="D75" s="35">
        <v>0</v>
      </c>
    </row>
    <row r="76" spans="1:4">
      <c r="A76" s="35" t="s">
        <v>46</v>
      </c>
      <c r="B76" s="35">
        <v>40</v>
      </c>
      <c r="C76" s="35" t="s">
        <v>42</v>
      </c>
      <c r="D76" s="35">
        <v>3552</v>
      </c>
    </row>
    <row r="77" spans="1:4">
      <c r="A77" s="35" t="s">
        <v>46</v>
      </c>
      <c r="B77" s="35">
        <v>40</v>
      </c>
      <c r="C77" s="35" t="s">
        <v>43</v>
      </c>
      <c r="D77" s="35">
        <v>0</v>
      </c>
    </row>
    <row r="78" spans="1:4">
      <c r="A78" s="35" t="s">
        <v>48</v>
      </c>
      <c r="B78" s="35">
        <v>40</v>
      </c>
      <c r="C78" s="35" t="s">
        <v>40</v>
      </c>
      <c r="D78" s="35">
        <v>18434</v>
      </c>
    </row>
    <row r="79" spans="1:4">
      <c r="A79" s="35" t="s">
        <v>48</v>
      </c>
      <c r="B79" s="35">
        <v>40</v>
      </c>
      <c r="C79" s="35" t="s">
        <v>41</v>
      </c>
      <c r="D79" s="35">
        <v>19508</v>
      </c>
    </row>
    <row r="80" spans="1:4">
      <c r="A80" s="35" t="s">
        <v>48</v>
      </c>
      <c r="B80" s="35">
        <v>40</v>
      </c>
      <c r="C80" s="35" t="s">
        <v>42</v>
      </c>
      <c r="D80" s="35">
        <v>20869</v>
      </c>
    </row>
    <row r="81" spans="1:4">
      <c r="A81" s="35" t="s">
        <v>48</v>
      </c>
      <c r="B81" s="35">
        <v>40</v>
      </c>
      <c r="C81" s="35" t="s">
        <v>43</v>
      </c>
      <c r="D81" s="35">
        <v>20869</v>
      </c>
    </row>
    <row r="82" spans="1:4">
      <c r="A82" s="35" t="s">
        <v>49</v>
      </c>
      <c r="B82" s="35">
        <v>40</v>
      </c>
      <c r="C82" s="35" t="s">
        <v>40</v>
      </c>
      <c r="D82" s="35">
        <v>0</v>
      </c>
    </row>
    <row r="83" spans="1:4">
      <c r="A83" s="35" t="s">
        <v>49</v>
      </c>
      <c r="B83" s="35">
        <v>40</v>
      </c>
      <c r="C83" s="35" t="s">
        <v>41</v>
      </c>
      <c r="D83" s="35">
        <v>0</v>
      </c>
    </row>
    <row r="84" spans="1:4">
      <c r="A84" s="35" t="s">
        <v>49</v>
      </c>
      <c r="B84" s="35">
        <v>40</v>
      </c>
      <c r="C84" s="35" t="s">
        <v>42</v>
      </c>
      <c r="D84" s="35">
        <v>0</v>
      </c>
    </row>
    <row r="85" spans="1:4">
      <c r="A85" s="35" t="s">
        <v>49</v>
      </c>
      <c r="B85" s="35">
        <v>40</v>
      </c>
      <c r="C85" s="35" t="s">
        <v>43</v>
      </c>
      <c r="D85" s="35">
        <v>0</v>
      </c>
    </row>
    <row r="86" spans="1:4">
      <c r="A86" s="35" t="s">
        <v>50</v>
      </c>
      <c r="B86" s="35">
        <v>40</v>
      </c>
      <c r="C86" s="35" t="s">
        <v>40</v>
      </c>
      <c r="D86" s="35">
        <v>6440</v>
      </c>
    </row>
    <row r="87" spans="1:4">
      <c r="A87" s="35" t="s">
        <v>50</v>
      </c>
      <c r="B87" s="35">
        <v>40</v>
      </c>
      <c r="C87" s="35" t="s">
        <v>41</v>
      </c>
      <c r="D87" s="35">
        <v>7600</v>
      </c>
    </row>
    <row r="88" spans="1:4">
      <c r="A88" s="35" t="s">
        <v>50</v>
      </c>
      <c r="B88" s="35">
        <v>40</v>
      </c>
      <c r="C88" s="35" t="s">
        <v>42</v>
      </c>
      <c r="D88" s="35">
        <v>3920</v>
      </c>
    </row>
    <row r="89" spans="1:4">
      <c r="A89" s="35" t="s">
        <v>50</v>
      </c>
      <c r="B89" s="35">
        <v>40</v>
      </c>
      <c r="C89" s="35" t="s">
        <v>43</v>
      </c>
      <c r="D89" s="35">
        <v>2040</v>
      </c>
    </row>
    <row r="90" spans="1:4">
      <c r="A90" s="35" t="s">
        <v>45</v>
      </c>
      <c r="B90" s="35">
        <v>40</v>
      </c>
      <c r="C90" s="35" t="s">
        <v>40</v>
      </c>
      <c r="D90" s="35">
        <v>0</v>
      </c>
    </row>
    <row r="91" spans="1:4">
      <c r="A91" s="35" t="s">
        <v>45</v>
      </c>
      <c r="B91" s="35">
        <v>40</v>
      </c>
      <c r="C91" s="35" t="s">
        <v>41</v>
      </c>
      <c r="D91" s="35">
        <v>0</v>
      </c>
    </row>
    <row r="92" spans="1:4">
      <c r="A92" s="35" t="s">
        <v>45</v>
      </c>
      <c r="B92" s="35">
        <v>40</v>
      </c>
      <c r="C92" s="35" t="s">
        <v>42</v>
      </c>
      <c r="D92" s="35">
        <v>0</v>
      </c>
    </row>
    <row r="93" spans="1:4">
      <c r="A93" s="35" t="s">
        <v>45</v>
      </c>
      <c r="B93" s="35">
        <v>40</v>
      </c>
      <c r="C93" s="35" t="s">
        <v>43</v>
      </c>
      <c r="D93" s="35">
        <v>0</v>
      </c>
    </row>
    <row r="94" spans="1:4">
      <c r="A94" s="35" t="s">
        <v>51</v>
      </c>
      <c r="B94" s="35">
        <v>40</v>
      </c>
      <c r="C94" s="35" t="s">
        <v>40</v>
      </c>
      <c r="D94" s="35">
        <v>7875</v>
      </c>
    </row>
    <row r="95" spans="1:4">
      <c r="A95" s="35" t="s">
        <v>51</v>
      </c>
      <c r="B95" s="35">
        <v>40</v>
      </c>
      <c r="C95" s="35" t="s">
        <v>41</v>
      </c>
      <c r="D95" s="35">
        <v>5895</v>
      </c>
    </row>
    <row r="96" spans="1:4">
      <c r="A96" s="35" t="s">
        <v>51</v>
      </c>
      <c r="B96" s="35">
        <v>40</v>
      </c>
      <c r="C96" s="35" t="s">
        <v>42</v>
      </c>
      <c r="D96" s="35">
        <v>8370</v>
      </c>
    </row>
    <row r="97" spans="1:4">
      <c r="A97" s="35" t="s">
        <v>51</v>
      </c>
      <c r="B97" s="35">
        <v>40</v>
      </c>
      <c r="C97" s="35" t="s">
        <v>43</v>
      </c>
      <c r="D97" s="35">
        <v>11655</v>
      </c>
    </row>
    <row r="98" spans="1:4">
      <c r="A98" s="35" t="s">
        <v>47</v>
      </c>
      <c r="B98" s="35">
        <v>40</v>
      </c>
      <c r="C98" s="35" t="s">
        <v>40</v>
      </c>
      <c r="D98" s="35">
        <v>0</v>
      </c>
    </row>
    <row r="99" spans="1:4">
      <c r="A99" s="35" t="s">
        <v>47</v>
      </c>
      <c r="B99" s="35">
        <v>40</v>
      </c>
      <c r="C99" s="35" t="s">
        <v>41</v>
      </c>
      <c r="D99" s="35">
        <v>0</v>
      </c>
    </row>
    <row r="100" spans="1:4">
      <c r="A100" s="35" t="s">
        <v>47</v>
      </c>
      <c r="B100" s="35">
        <v>40</v>
      </c>
      <c r="C100" s="35" t="s">
        <v>42</v>
      </c>
      <c r="D100" s="35">
        <v>0</v>
      </c>
    </row>
    <row r="101" spans="1:4">
      <c r="A101" s="35" t="s">
        <v>47</v>
      </c>
      <c r="B101" s="35">
        <v>40</v>
      </c>
      <c r="C101" s="35" t="s">
        <v>43</v>
      </c>
      <c r="D101" s="35">
        <v>0</v>
      </c>
    </row>
    <row r="102" spans="1:4">
      <c r="A102" s="35" t="s">
        <v>44</v>
      </c>
      <c r="B102" s="35">
        <v>60</v>
      </c>
      <c r="C102" s="35" t="s">
        <v>40</v>
      </c>
      <c r="D102" s="35">
        <v>12500</v>
      </c>
    </row>
    <row r="103" spans="1:4">
      <c r="A103" s="35" t="s">
        <v>44</v>
      </c>
      <c r="B103" s="35">
        <v>60</v>
      </c>
      <c r="C103" s="35" t="s">
        <v>41</v>
      </c>
      <c r="D103" s="35">
        <v>12500</v>
      </c>
    </row>
    <row r="104" spans="1:4">
      <c r="A104" s="35" t="s">
        <v>44</v>
      </c>
      <c r="B104" s="35">
        <v>60</v>
      </c>
      <c r="C104" s="35" t="s">
        <v>42</v>
      </c>
      <c r="D104" s="35">
        <v>12500</v>
      </c>
    </row>
    <row r="105" spans="1:4">
      <c r="A105" s="35" t="s">
        <v>44</v>
      </c>
      <c r="B105" s="35">
        <v>60</v>
      </c>
      <c r="C105" s="35" t="s">
        <v>43</v>
      </c>
      <c r="D105" s="35">
        <v>12500</v>
      </c>
    </row>
    <row r="106" spans="1:4">
      <c r="A106" s="35" t="s">
        <v>46</v>
      </c>
      <c r="B106" s="35">
        <v>60</v>
      </c>
      <c r="C106" s="35" t="s">
        <v>40</v>
      </c>
      <c r="D106" s="35">
        <v>0</v>
      </c>
    </row>
    <row r="107" spans="1:4">
      <c r="A107" s="35" t="s">
        <v>46</v>
      </c>
      <c r="B107" s="35">
        <v>60</v>
      </c>
      <c r="C107" s="35" t="s">
        <v>41</v>
      </c>
      <c r="D107" s="35">
        <v>0</v>
      </c>
    </row>
    <row r="108" spans="1:4">
      <c r="A108" s="35" t="s">
        <v>46</v>
      </c>
      <c r="B108" s="35">
        <v>60</v>
      </c>
      <c r="C108" s="35" t="s">
        <v>42</v>
      </c>
      <c r="D108" s="35">
        <v>3552</v>
      </c>
    </row>
    <row r="109" spans="1:4">
      <c r="A109" s="35" t="s">
        <v>46</v>
      </c>
      <c r="B109" s="35">
        <v>60</v>
      </c>
      <c r="C109" s="35" t="s">
        <v>43</v>
      </c>
      <c r="D109" s="35">
        <v>0</v>
      </c>
    </row>
    <row r="110" spans="1:4">
      <c r="A110" s="35" t="s">
        <v>48</v>
      </c>
      <c r="B110" s="35">
        <v>60</v>
      </c>
      <c r="C110" s="35" t="s">
        <v>40</v>
      </c>
      <c r="D110" s="35">
        <v>18434</v>
      </c>
    </row>
    <row r="111" spans="1:4">
      <c r="A111" s="35" t="s">
        <v>48</v>
      </c>
      <c r="B111" s="35">
        <v>60</v>
      </c>
      <c r="C111" s="35" t="s">
        <v>41</v>
      </c>
      <c r="D111" s="35">
        <v>19508</v>
      </c>
    </row>
    <row r="112" spans="1:4">
      <c r="A112" s="35" t="s">
        <v>48</v>
      </c>
      <c r="B112" s="35">
        <v>60</v>
      </c>
      <c r="C112" s="35" t="s">
        <v>42</v>
      </c>
      <c r="D112" s="35">
        <v>20869</v>
      </c>
    </row>
    <row r="113" spans="1:4">
      <c r="A113" s="35" t="s">
        <v>48</v>
      </c>
      <c r="B113" s="35">
        <v>60</v>
      </c>
      <c r="C113" s="35" t="s">
        <v>43</v>
      </c>
      <c r="D113" s="35">
        <v>20869</v>
      </c>
    </row>
    <row r="114" spans="1:4">
      <c r="A114" s="35" t="s">
        <v>49</v>
      </c>
      <c r="B114" s="35">
        <v>60</v>
      </c>
      <c r="C114" s="35" t="s">
        <v>40</v>
      </c>
      <c r="D114" s="35">
        <v>0</v>
      </c>
    </row>
    <row r="115" spans="1:4">
      <c r="A115" s="35" t="s">
        <v>49</v>
      </c>
      <c r="B115" s="35">
        <v>60</v>
      </c>
      <c r="C115" s="35" t="s">
        <v>41</v>
      </c>
      <c r="D115" s="35">
        <v>0</v>
      </c>
    </row>
    <row r="116" spans="1:4">
      <c r="A116" s="35" t="s">
        <v>49</v>
      </c>
      <c r="B116" s="35">
        <v>60</v>
      </c>
      <c r="C116" s="35" t="s">
        <v>42</v>
      </c>
      <c r="D116" s="35">
        <v>0</v>
      </c>
    </row>
    <row r="117" spans="1:4">
      <c r="A117" s="35" t="s">
        <v>49</v>
      </c>
      <c r="B117" s="35">
        <v>60</v>
      </c>
      <c r="C117" s="35" t="s">
        <v>43</v>
      </c>
      <c r="D117" s="35">
        <v>0</v>
      </c>
    </row>
    <row r="118" spans="1:4">
      <c r="A118" s="35" t="s">
        <v>50</v>
      </c>
      <c r="B118" s="35">
        <v>60</v>
      </c>
      <c r="C118" s="35" t="s">
        <v>40</v>
      </c>
      <c r="D118" s="35">
        <v>6440</v>
      </c>
    </row>
    <row r="119" spans="1:4">
      <c r="A119" s="35" t="s">
        <v>50</v>
      </c>
      <c r="B119" s="35">
        <v>60</v>
      </c>
      <c r="C119" s="35" t="s">
        <v>41</v>
      </c>
      <c r="D119" s="35">
        <v>7600</v>
      </c>
    </row>
    <row r="120" spans="1:4">
      <c r="A120" s="35" t="s">
        <v>50</v>
      </c>
      <c r="B120" s="35">
        <v>60</v>
      </c>
      <c r="C120" s="35" t="s">
        <v>42</v>
      </c>
      <c r="D120" s="35">
        <v>3920</v>
      </c>
    </row>
    <row r="121" spans="1:4">
      <c r="A121" s="35" t="s">
        <v>50</v>
      </c>
      <c r="B121" s="35">
        <v>60</v>
      </c>
      <c r="C121" s="35" t="s">
        <v>43</v>
      </c>
      <c r="D121" s="35">
        <v>2040</v>
      </c>
    </row>
    <row r="122" spans="1:4">
      <c r="A122" s="35" t="s">
        <v>45</v>
      </c>
      <c r="B122" s="35">
        <v>60</v>
      </c>
      <c r="C122" s="35" t="s">
        <v>40</v>
      </c>
      <c r="D122" s="35">
        <v>0</v>
      </c>
    </row>
    <row r="123" spans="1:4">
      <c r="A123" s="35" t="s">
        <v>45</v>
      </c>
      <c r="B123" s="35">
        <v>60</v>
      </c>
      <c r="C123" s="35" t="s">
        <v>41</v>
      </c>
      <c r="D123" s="35">
        <v>0</v>
      </c>
    </row>
    <row r="124" spans="1:4">
      <c r="A124" s="35" t="s">
        <v>45</v>
      </c>
      <c r="B124" s="35">
        <v>60</v>
      </c>
      <c r="C124" s="35" t="s">
        <v>42</v>
      </c>
      <c r="D124" s="35">
        <v>0</v>
      </c>
    </row>
    <row r="125" spans="1:4">
      <c r="A125" s="35" t="s">
        <v>45</v>
      </c>
      <c r="B125" s="35">
        <v>60</v>
      </c>
      <c r="C125" s="35" t="s">
        <v>43</v>
      </c>
      <c r="D125" s="35">
        <v>0</v>
      </c>
    </row>
    <row r="126" spans="1:4">
      <c r="A126" s="35" t="s">
        <v>51</v>
      </c>
      <c r="B126" s="35">
        <v>60</v>
      </c>
      <c r="C126" s="35" t="s">
        <v>40</v>
      </c>
      <c r="D126" s="35">
        <v>7875</v>
      </c>
    </row>
    <row r="127" spans="1:4">
      <c r="A127" s="35" t="s">
        <v>51</v>
      </c>
      <c r="B127" s="35">
        <v>60</v>
      </c>
      <c r="C127" s="35" t="s">
        <v>41</v>
      </c>
      <c r="D127" s="35">
        <v>5895</v>
      </c>
    </row>
    <row r="128" spans="1:4">
      <c r="A128" s="35" t="s">
        <v>51</v>
      </c>
      <c r="B128" s="35">
        <v>60</v>
      </c>
      <c r="C128" s="35" t="s">
        <v>42</v>
      </c>
      <c r="D128" s="35">
        <v>8370</v>
      </c>
    </row>
    <row r="129" spans="1:4">
      <c r="A129" s="35" t="s">
        <v>51</v>
      </c>
      <c r="B129" s="35">
        <v>60</v>
      </c>
      <c r="C129" s="35" t="s">
        <v>43</v>
      </c>
      <c r="D129" s="35">
        <v>11655</v>
      </c>
    </row>
    <row r="130" spans="1:4">
      <c r="A130" s="35" t="s">
        <v>47</v>
      </c>
      <c r="B130" s="35">
        <v>60</v>
      </c>
      <c r="C130" s="35" t="s">
        <v>40</v>
      </c>
      <c r="D130" s="35">
        <v>0</v>
      </c>
    </row>
    <row r="131" spans="1:4">
      <c r="A131" s="35" t="s">
        <v>47</v>
      </c>
      <c r="B131" s="35">
        <v>60</v>
      </c>
      <c r="C131" s="35" t="s">
        <v>41</v>
      </c>
      <c r="D131" s="35">
        <v>0</v>
      </c>
    </row>
    <row r="132" spans="1:4">
      <c r="A132" s="35" t="s">
        <v>47</v>
      </c>
      <c r="B132" s="35">
        <v>60</v>
      </c>
      <c r="C132" s="35" t="s">
        <v>42</v>
      </c>
      <c r="D132" s="35">
        <v>0</v>
      </c>
    </row>
    <row r="133" spans="1:4">
      <c r="A133" s="35" t="s">
        <v>47</v>
      </c>
      <c r="B133" s="35">
        <v>60</v>
      </c>
      <c r="C133" s="35" t="s">
        <v>43</v>
      </c>
      <c r="D133" s="35">
        <v>0</v>
      </c>
    </row>
    <row r="134" spans="1:4">
      <c r="A134" s="35" t="s">
        <v>44</v>
      </c>
      <c r="B134" s="35">
        <v>80</v>
      </c>
      <c r="C134" s="35" t="s">
        <v>40</v>
      </c>
      <c r="D134" s="35">
        <v>6513</v>
      </c>
    </row>
    <row r="135" spans="1:4">
      <c r="A135" s="35" t="s">
        <v>44</v>
      </c>
      <c r="B135" s="35">
        <v>80</v>
      </c>
      <c r="C135" s="35" t="s">
        <v>41</v>
      </c>
      <c r="D135" s="35">
        <v>7587</v>
      </c>
    </row>
    <row r="136" spans="1:4">
      <c r="A136" s="35" t="s">
        <v>44</v>
      </c>
      <c r="B136" s="35">
        <v>80</v>
      </c>
      <c r="C136" s="35" t="s">
        <v>42</v>
      </c>
      <c r="D136" s="35">
        <v>12500</v>
      </c>
    </row>
    <row r="137" spans="1:4">
      <c r="A137" s="35" t="s">
        <v>44</v>
      </c>
      <c r="B137" s="35">
        <v>80</v>
      </c>
      <c r="C137" s="35" t="s">
        <v>43</v>
      </c>
      <c r="D137" s="35">
        <v>8948</v>
      </c>
    </row>
    <row r="138" spans="1:4">
      <c r="A138" s="35" t="s">
        <v>46</v>
      </c>
      <c r="B138" s="35">
        <v>80</v>
      </c>
      <c r="C138" s="35" t="s">
        <v>40</v>
      </c>
      <c r="D138" s="35">
        <v>0</v>
      </c>
    </row>
    <row r="139" spans="1:4">
      <c r="A139" s="35" t="s">
        <v>46</v>
      </c>
      <c r="B139" s="35">
        <v>80</v>
      </c>
      <c r="C139" s="35" t="s">
        <v>41</v>
      </c>
      <c r="D139" s="35">
        <v>0</v>
      </c>
    </row>
    <row r="140" spans="1:4">
      <c r="A140" s="35" t="s">
        <v>46</v>
      </c>
      <c r="B140" s="35">
        <v>80</v>
      </c>
      <c r="C140" s="35" t="s">
        <v>42</v>
      </c>
      <c r="D140" s="35">
        <v>0</v>
      </c>
    </row>
    <row r="141" spans="1:4">
      <c r="A141" s="35" t="s">
        <v>46</v>
      </c>
      <c r="B141" s="35">
        <v>80</v>
      </c>
      <c r="C141" s="35" t="s">
        <v>43</v>
      </c>
      <c r="D141" s="35">
        <v>0</v>
      </c>
    </row>
    <row r="142" spans="1:4">
      <c r="A142" s="35" t="s">
        <v>48</v>
      </c>
      <c r="B142" s="35">
        <v>80</v>
      </c>
      <c r="C142" s="35" t="s">
        <v>40</v>
      </c>
      <c r="D142" s="35">
        <v>24421</v>
      </c>
    </row>
    <row r="143" spans="1:4">
      <c r="A143" s="35" t="s">
        <v>48</v>
      </c>
      <c r="B143" s="35">
        <v>80</v>
      </c>
      <c r="C143" s="35" t="s">
        <v>41</v>
      </c>
      <c r="D143" s="35">
        <v>24421</v>
      </c>
    </row>
    <row r="144" spans="1:4">
      <c r="A144" s="35" t="s">
        <v>48</v>
      </c>
      <c r="B144" s="35">
        <v>80</v>
      </c>
      <c r="C144" s="35" t="s">
        <v>42</v>
      </c>
      <c r="D144" s="35">
        <v>24421</v>
      </c>
    </row>
    <row r="145" spans="1:4">
      <c r="A145" s="35" t="s">
        <v>48</v>
      </c>
      <c r="B145" s="35">
        <v>80</v>
      </c>
      <c r="C145" s="35" t="s">
        <v>43</v>
      </c>
      <c r="D145" s="35">
        <v>24421</v>
      </c>
    </row>
    <row r="146" spans="1:4">
      <c r="A146" s="35" t="s">
        <v>49</v>
      </c>
      <c r="B146" s="35">
        <v>80</v>
      </c>
      <c r="C146" s="35" t="s">
        <v>40</v>
      </c>
      <c r="D146" s="35">
        <v>0</v>
      </c>
    </row>
    <row r="147" spans="1:4">
      <c r="A147" s="35" t="s">
        <v>49</v>
      </c>
      <c r="B147" s="35">
        <v>80</v>
      </c>
      <c r="C147" s="35" t="s">
        <v>41</v>
      </c>
      <c r="D147" s="35">
        <v>0</v>
      </c>
    </row>
    <row r="148" spans="1:4">
      <c r="A148" s="35" t="s">
        <v>49</v>
      </c>
      <c r="B148" s="35">
        <v>80</v>
      </c>
      <c r="C148" s="35" t="s">
        <v>42</v>
      </c>
      <c r="D148" s="35">
        <v>0</v>
      </c>
    </row>
    <row r="149" spans="1:4">
      <c r="A149" s="35" t="s">
        <v>49</v>
      </c>
      <c r="B149" s="35">
        <v>80</v>
      </c>
      <c r="C149" s="35" t="s">
        <v>43</v>
      </c>
      <c r="D149" s="35">
        <v>0</v>
      </c>
    </row>
    <row r="150" spans="1:4">
      <c r="A150" s="35" t="s">
        <v>50</v>
      </c>
      <c r="B150" s="35">
        <v>80</v>
      </c>
      <c r="C150" s="35" t="s">
        <v>40</v>
      </c>
      <c r="D150" s="35">
        <v>6440</v>
      </c>
    </row>
    <row r="151" spans="1:4">
      <c r="A151" s="35" t="s">
        <v>50</v>
      </c>
      <c r="B151" s="35">
        <v>80</v>
      </c>
      <c r="C151" s="35" t="s">
        <v>41</v>
      </c>
      <c r="D151" s="35">
        <v>7600</v>
      </c>
    </row>
    <row r="152" spans="1:4">
      <c r="A152" s="35" t="s">
        <v>50</v>
      </c>
      <c r="B152" s="35">
        <v>80</v>
      </c>
      <c r="C152" s="35" t="s">
        <v>42</v>
      </c>
      <c r="D152" s="35">
        <v>3920</v>
      </c>
    </row>
    <row r="153" spans="1:4">
      <c r="A153" s="35" t="s">
        <v>50</v>
      </c>
      <c r="B153" s="35">
        <v>80</v>
      </c>
      <c r="C153" s="35" t="s">
        <v>43</v>
      </c>
      <c r="D153" s="35">
        <v>2040</v>
      </c>
    </row>
    <row r="154" spans="1:4">
      <c r="A154" s="35" t="s">
        <v>45</v>
      </c>
      <c r="B154" s="35">
        <v>80</v>
      </c>
      <c r="C154" s="35" t="s">
        <v>40</v>
      </c>
      <c r="D154" s="35">
        <v>0</v>
      </c>
    </row>
    <row r="155" spans="1:4">
      <c r="A155" s="35" t="s">
        <v>45</v>
      </c>
      <c r="B155" s="35">
        <v>80</v>
      </c>
      <c r="C155" s="35" t="s">
        <v>41</v>
      </c>
      <c r="D155" s="35">
        <v>0</v>
      </c>
    </row>
    <row r="156" spans="1:4">
      <c r="A156" s="35" t="s">
        <v>45</v>
      </c>
      <c r="B156" s="35">
        <v>80</v>
      </c>
      <c r="C156" s="35" t="s">
        <v>42</v>
      </c>
      <c r="D156" s="35">
        <v>0</v>
      </c>
    </row>
    <row r="157" spans="1:4">
      <c r="A157" s="35" t="s">
        <v>45</v>
      </c>
      <c r="B157" s="35">
        <v>80</v>
      </c>
      <c r="C157" s="35" t="s">
        <v>43</v>
      </c>
      <c r="D157" s="35">
        <v>0</v>
      </c>
    </row>
    <row r="158" spans="1:4">
      <c r="A158" s="35" t="s">
        <v>51</v>
      </c>
      <c r="B158" s="35">
        <v>80</v>
      </c>
      <c r="C158" s="35" t="s">
        <v>40</v>
      </c>
      <c r="D158" s="35">
        <v>7875</v>
      </c>
    </row>
    <row r="159" spans="1:4">
      <c r="A159" s="35" t="s">
        <v>51</v>
      </c>
      <c r="B159" s="35">
        <v>80</v>
      </c>
      <c r="C159" s="35" t="s">
        <v>41</v>
      </c>
      <c r="D159" s="35">
        <v>5895</v>
      </c>
    </row>
    <row r="160" spans="1:4">
      <c r="A160" s="35" t="s">
        <v>51</v>
      </c>
      <c r="B160" s="35">
        <v>80</v>
      </c>
      <c r="C160" s="35" t="s">
        <v>42</v>
      </c>
      <c r="D160" s="35">
        <v>8370</v>
      </c>
    </row>
    <row r="161" spans="1:4">
      <c r="A161" s="35" t="s">
        <v>51</v>
      </c>
      <c r="B161" s="35">
        <v>80</v>
      </c>
      <c r="C161" s="35" t="s">
        <v>43</v>
      </c>
      <c r="D161" s="35">
        <v>11655</v>
      </c>
    </row>
    <row r="162" spans="1:4">
      <c r="A162" s="35" t="s">
        <v>47</v>
      </c>
      <c r="B162" s="35">
        <v>80</v>
      </c>
      <c r="C162" s="35" t="s">
        <v>40</v>
      </c>
      <c r="D162" s="35">
        <v>0</v>
      </c>
    </row>
    <row r="163" spans="1:4">
      <c r="A163" s="35" t="s">
        <v>47</v>
      </c>
      <c r="B163" s="35">
        <v>80</v>
      </c>
      <c r="C163" s="35" t="s">
        <v>41</v>
      </c>
      <c r="D163" s="35">
        <v>0</v>
      </c>
    </row>
    <row r="164" spans="1:4">
      <c r="A164" s="35" t="s">
        <v>47</v>
      </c>
      <c r="B164" s="35">
        <v>80</v>
      </c>
      <c r="C164" s="35" t="s">
        <v>42</v>
      </c>
      <c r="D164" s="35">
        <v>0</v>
      </c>
    </row>
    <row r="165" spans="1:4">
      <c r="A165" s="35" t="s">
        <v>47</v>
      </c>
      <c r="B165" s="35">
        <v>80</v>
      </c>
      <c r="C165" s="35" t="s">
        <v>43</v>
      </c>
      <c r="D165" s="35">
        <v>0</v>
      </c>
    </row>
    <row r="166" spans="1:4">
      <c r="A166" s="35" t="s">
        <v>44</v>
      </c>
      <c r="B166" s="35">
        <v>100</v>
      </c>
      <c r="C166" s="35" t="s">
        <v>40</v>
      </c>
      <c r="D166" s="35">
        <v>0</v>
      </c>
    </row>
    <row r="167" spans="1:4">
      <c r="A167" s="35" t="s">
        <v>44</v>
      </c>
      <c r="B167" s="35">
        <v>100</v>
      </c>
      <c r="C167" s="35" t="s">
        <v>41</v>
      </c>
      <c r="D167" s="35">
        <v>0</v>
      </c>
    </row>
    <row r="168" spans="1:4">
      <c r="A168" s="35" t="s">
        <v>44</v>
      </c>
      <c r="B168" s="35">
        <v>100</v>
      </c>
      <c r="C168" s="35" t="s">
        <v>42</v>
      </c>
      <c r="D168" s="35">
        <v>4913</v>
      </c>
    </row>
    <row r="169" spans="1:4">
      <c r="A169" s="35" t="s">
        <v>44</v>
      </c>
      <c r="B169" s="35">
        <v>100</v>
      </c>
      <c r="C169" s="35" t="s">
        <v>43</v>
      </c>
      <c r="D169" s="35">
        <v>1361</v>
      </c>
    </row>
    <row r="170" spans="1:4">
      <c r="A170" s="35" t="s">
        <v>46</v>
      </c>
      <c r="B170" s="35">
        <v>100</v>
      </c>
      <c r="C170" s="35" t="s">
        <v>40</v>
      </c>
      <c r="D170" s="35">
        <v>0</v>
      </c>
    </row>
    <row r="171" spans="1:4">
      <c r="A171" s="35" t="s">
        <v>46</v>
      </c>
      <c r="B171" s="35">
        <v>100</v>
      </c>
      <c r="C171" s="35" t="s">
        <v>41</v>
      </c>
      <c r="D171" s="35">
        <v>0</v>
      </c>
    </row>
    <row r="172" spans="1:4">
      <c r="A172" s="35" t="s">
        <v>46</v>
      </c>
      <c r="B172" s="35">
        <v>100</v>
      </c>
      <c r="C172" s="35" t="s">
        <v>42</v>
      </c>
      <c r="D172" s="35">
        <v>0</v>
      </c>
    </row>
    <row r="173" spans="1:4">
      <c r="A173" s="35" t="s">
        <v>46</v>
      </c>
      <c r="B173" s="35">
        <v>100</v>
      </c>
      <c r="C173" s="35" t="s">
        <v>43</v>
      </c>
      <c r="D173" s="35">
        <v>0</v>
      </c>
    </row>
    <row r="174" spans="1:4">
      <c r="A174" s="35" t="s">
        <v>48</v>
      </c>
      <c r="B174" s="35">
        <v>100</v>
      </c>
      <c r="C174" s="35" t="s">
        <v>40</v>
      </c>
      <c r="D174" s="35">
        <v>30934</v>
      </c>
    </row>
    <row r="175" spans="1:4">
      <c r="A175" s="35" t="s">
        <v>48</v>
      </c>
      <c r="B175" s="35">
        <v>100</v>
      </c>
      <c r="C175" s="35" t="s">
        <v>41</v>
      </c>
      <c r="D175" s="35">
        <v>32008</v>
      </c>
    </row>
    <row r="176" spans="1:4">
      <c r="A176" s="35" t="s">
        <v>48</v>
      </c>
      <c r="B176" s="35">
        <v>100</v>
      </c>
      <c r="C176" s="35" t="s">
        <v>42</v>
      </c>
      <c r="D176" s="35">
        <v>32008</v>
      </c>
    </row>
    <row r="177" spans="1:4">
      <c r="A177" s="35" t="s">
        <v>48</v>
      </c>
      <c r="B177" s="35">
        <v>100</v>
      </c>
      <c r="C177" s="35" t="s">
        <v>43</v>
      </c>
      <c r="D177" s="35">
        <v>32008</v>
      </c>
    </row>
    <row r="178" spans="1:4">
      <c r="A178" s="35" t="s">
        <v>49</v>
      </c>
      <c r="B178" s="35">
        <v>100</v>
      </c>
      <c r="C178" s="35" t="s">
        <v>40</v>
      </c>
      <c r="D178" s="35">
        <v>0</v>
      </c>
    </row>
    <row r="179" spans="1:4">
      <c r="A179" s="35" t="s">
        <v>49</v>
      </c>
      <c r="B179" s="35">
        <v>100</v>
      </c>
      <c r="C179" s="35" t="s">
        <v>41</v>
      </c>
      <c r="D179" s="35">
        <v>0</v>
      </c>
    </row>
    <row r="180" spans="1:4">
      <c r="A180" s="35" t="s">
        <v>49</v>
      </c>
      <c r="B180" s="35">
        <v>100</v>
      </c>
      <c r="C180" s="35" t="s">
        <v>42</v>
      </c>
      <c r="D180" s="35">
        <v>0</v>
      </c>
    </row>
    <row r="181" spans="1:4">
      <c r="A181" s="35" t="s">
        <v>49</v>
      </c>
      <c r="B181" s="35">
        <v>100</v>
      </c>
      <c r="C181" s="35" t="s">
        <v>43</v>
      </c>
      <c r="D181" s="35">
        <v>0</v>
      </c>
    </row>
    <row r="182" spans="1:4">
      <c r="A182" s="35" t="s">
        <v>50</v>
      </c>
      <c r="B182" s="35">
        <v>100</v>
      </c>
      <c r="C182" s="35" t="s">
        <v>40</v>
      </c>
      <c r="D182" s="35">
        <v>6440</v>
      </c>
    </row>
    <row r="183" spans="1:4">
      <c r="A183" s="35" t="s">
        <v>50</v>
      </c>
      <c r="B183" s="35">
        <v>100</v>
      </c>
      <c r="C183" s="35" t="s">
        <v>41</v>
      </c>
      <c r="D183" s="35">
        <v>7600</v>
      </c>
    </row>
    <row r="184" spans="1:4">
      <c r="A184" s="35" t="s">
        <v>50</v>
      </c>
      <c r="B184" s="35">
        <v>100</v>
      </c>
      <c r="C184" s="35" t="s">
        <v>42</v>
      </c>
      <c r="D184" s="35">
        <v>3920</v>
      </c>
    </row>
    <row r="185" spans="1:4">
      <c r="A185" s="35" t="s">
        <v>50</v>
      </c>
      <c r="B185" s="35">
        <v>100</v>
      </c>
      <c r="C185" s="35" t="s">
        <v>43</v>
      </c>
      <c r="D185" s="35">
        <v>2040</v>
      </c>
    </row>
    <row r="186" spans="1:4">
      <c r="A186" s="35" t="s">
        <v>45</v>
      </c>
      <c r="B186" s="35">
        <v>100</v>
      </c>
      <c r="C186" s="35" t="s">
        <v>40</v>
      </c>
      <c r="D186" s="35">
        <v>0</v>
      </c>
    </row>
    <row r="187" spans="1:4">
      <c r="A187" s="35" t="s">
        <v>45</v>
      </c>
      <c r="B187" s="35">
        <v>100</v>
      </c>
      <c r="C187" s="35" t="s">
        <v>41</v>
      </c>
      <c r="D187" s="35">
        <v>0</v>
      </c>
    </row>
    <row r="188" spans="1:4">
      <c r="A188" s="35" t="s">
        <v>45</v>
      </c>
      <c r="B188" s="35">
        <v>100</v>
      </c>
      <c r="C188" s="35" t="s">
        <v>42</v>
      </c>
      <c r="D188" s="35">
        <v>0</v>
      </c>
    </row>
    <row r="189" spans="1:4">
      <c r="A189" s="35" t="s">
        <v>45</v>
      </c>
      <c r="B189" s="35">
        <v>100</v>
      </c>
      <c r="C189" s="35" t="s">
        <v>43</v>
      </c>
      <c r="D189" s="35">
        <v>0</v>
      </c>
    </row>
    <row r="190" spans="1:4">
      <c r="A190" s="35" t="s">
        <v>51</v>
      </c>
      <c r="B190" s="35">
        <v>100</v>
      </c>
      <c r="C190" s="35" t="s">
        <v>40</v>
      </c>
      <c r="D190" s="35">
        <v>7875</v>
      </c>
    </row>
    <row r="191" spans="1:4">
      <c r="A191" s="35" t="s">
        <v>51</v>
      </c>
      <c r="B191" s="35">
        <v>100</v>
      </c>
      <c r="C191" s="35" t="s">
        <v>41</v>
      </c>
      <c r="D191" s="35">
        <v>5895</v>
      </c>
    </row>
    <row r="192" spans="1:4">
      <c r="A192" s="35" t="s">
        <v>51</v>
      </c>
      <c r="B192" s="35">
        <v>100</v>
      </c>
      <c r="C192" s="35" t="s">
        <v>42</v>
      </c>
      <c r="D192" s="35">
        <v>8370</v>
      </c>
    </row>
    <row r="193" spans="1:4">
      <c r="A193" s="35" t="s">
        <v>51</v>
      </c>
      <c r="B193" s="35">
        <v>100</v>
      </c>
      <c r="C193" s="35" t="s">
        <v>43</v>
      </c>
      <c r="D193" s="35">
        <v>11655</v>
      </c>
    </row>
    <row r="194" spans="1:4">
      <c r="A194" s="35" t="s">
        <v>47</v>
      </c>
      <c r="B194" s="35">
        <v>100</v>
      </c>
      <c r="C194" s="35" t="s">
        <v>40</v>
      </c>
      <c r="D194" s="35">
        <v>0</v>
      </c>
    </row>
    <row r="195" spans="1:4">
      <c r="A195" s="35" t="s">
        <v>47</v>
      </c>
      <c r="B195" s="35">
        <v>100</v>
      </c>
      <c r="C195" s="35" t="s">
        <v>41</v>
      </c>
      <c r="D195" s="35">
        <v>0</v>
      </c>
    </row>
    <row r="196" spans="1:4">
      <c r="A196" s="35" t="s">
        <v>47</v>
      </c>
      <c r="B196" s="35">
        <v>100</v>
      </c>
      <c r="C196" s="35" t="s">
        <v>42</v>
      </c>
      <c r="D196" s="35">
        <v>0</v>
      </c>
    </row>
    <row r="197" spans="1:4">
      <c r="A197" s="35" t="s">
        <v>47</v>
      </c>
      <c r="B197" s="35">
        <v>100</v>
      </c>
      <c r="C197" s="35" t="s">
        <v>43</v>
      </c>
      <c r="D197" s="35">
        <v>0</v>
      </c>
    </row>
    <row r="198" spans="1:4">
      <c r="A198" s="35" t="s">
        <v>44</v>
      </c>
      <c r="B198" s="35">
        <v>120</v>
      </c>
      <c r="C198" s="35" t="s">
        <v>40</v>
      </c>
      <c r="D198" s="35">
        <v>0</v>
      </c>
    </row>
    <row r="199" spans="1:4">
      <c r="A199" s="35" t="s">
        <v>44</v>
      </c>
      <c r="B199" s="35">
        <v>120</v>
      </c>
      <c r="C199" s="35" t="s">
        <v>41</v>
      </c>
      <c r="D199" s="35">
        <v>2173.0810999999999</v>
      </c>
    </row>
    <row r="200" spans="1:4">
      <c r="A200" s="35" t="s">
        <v>44</v>
      </c>
      <c r="B200" s="35">
        <v>120</v>
      </c>
      <c r="C200" s="35" t="s">
        <v>42</v>
      </c>
      <c r="D200" s="35">
        <v>0</v>
      </c>
    </row>
    <row r="201" spans="1:4">
      <c r="A201" s="35" t="s">
        <v>44</v>
      </c>
      <c r="B201" s="35">
        <v>120</v>
      </c>
      <c r="C201" s="35" t="s">
        <v>43</v>
      </c>
      <c r="D201" s="35">
        <v>0</v>
      </c>
    </row>
    <row r="202" spans="1:4">
      <c r="A202" s="35" t="s">
        <v>46</v>
      </c>
      <c r="B202" s="35">
        <v>120</v>
      </c>
      <c r="C202" s="35" t="s">
        <v>40</v>
      </c>
      <c r="D202" s="35">
        <v>0</v>
      </c>
    </row>
    <row r="203" spans="1:4">
      <c r="A203" s="35" t="s">
        <v>46</v>
      </c>
      <c r="B203" s="35">
        <v>120</v>
      </c>
      <c r="C203" s="35" t="s">
        <v>41</v>
      </c>
      <c r="D203" s="35">
        <v>0</v>
      </c>
    </row>
    <row r="204" spans="1:4">
      <c r="A204" s="35" t="s">
        <v>46</v>
      </c>
      <c r="B204" s="35">
        <v>120</v>
      </c>
      <c r="C204" s="35" t="s">
        <v>42</v>
      </c>
      <c r="D204" s="35">
        <v>0</v>
      </c>
    </row>
    <row r="205" spans="1:4">
      <c r="A205" s="35" t="s">
        <v>46</v>
      </c>
      <c r="B205" s="35">
        <v>120</v>
      </c>
      <c r="C205" s="35" t="s">
        <v>43</v>
      </c>
      <c r="D205" s="35">
        <v>0</v>
      </c>
    </row>
    <row r="206" spans="1:4">
      <c r="A206" s="35" t="s">
        <v>48</v>
      </c>
      <c r="B206" s="35">
        <v>120</v>
      </c>
      <c r="C206" s="35" t="s">
        <v>40</v>
      </c>
      <c r="D206" s="35">
        <v>8387.3783999999996</v>
      </c>
    </row>
    <row r="207" spans="1:4">
      <c r="A207" s="35" t="s">
        <v>48</v>
      </c>
      <c r="B207" s="35">
        <v>120</v>
      </c>
      <c r="C207" s="35" t="s">
        <v>41</v>
      </c>
      <c r="D207" s="35">
        <v>12957.162200000001</v>
      </c>
    </row>
    <row r="208" spans="1:4">
      <c r="A208" s="35" t="s">
        <v>48</v>
      </c>
      <c r="B208" s="35">
        <v>120</v>
      </c>
      <c r="C208" s="35" t="s">
        <v>42</v>
      </c>
      <c r="D208" s="35">
        <v>12957.162200000001</v>
      </c>
    </row>
    <row r="209" spans="1:4">
      <c r="A209" s="35" t="s">
        <v>48</v>
      </c>
      <c r="B209" s="35">
        <v>120</v>
      </c>
      <c r="C209" s="35" t="s">
        <v>43</v>
      </c>
      <c r="D209" s="35">
        <v>0</v>
      </c>
    </row>
    <row r="210" spans="1:4">
      <c r="A210" s="35" t="s">
        <v>49</v>
      </c>
      <c r="B210" s="35">
        <v>120</v>
      </c>
      <c r="C210" s="35" t="s">
        <v>40</v>
      </c>
      <c r="D210" s="35">
        <v>0</v>
      </c>
    </row>
    <row r="211" spans="1:4">
      <c r="A211" s="35" t="s">
        <v>49</v>
      </c>
      <c r="B211" s="35">
        <v>120</v>
      </c>
      <c r="C211" s="35" t="s">
        <v>41</v>
      </c>
      <c r="D211" s="35">
        <v>0</v>
      </c>
    </row>
    <row r="212" spans="1:4">
      <c r="A212" s="35" t="s">
        <v>49</v>
      </c>
      <c r="B212" s="35">
        <v>120</v>
      </c>
      <c r="C212" s="35" t="s">
        <v>42</v>
      </c>
      <c r="D212" s="35">
        <v>0</v>
      </c>
    </row>
    <row r="213" spans="1:4">
      <c r="A213" s="35" t="s">
        <v>49</v>
      </c>
      <c r="B213" s="35">
        <v>120</v>
      </c>
      <c r="C213" s="35" t="s">
        <v>43</v>
      </c>
      <c r="D213" s="35">
        <v>0</v>
      </c>
    </row>
    <row r="214" spans="1:4">
      <c r="A214" s="35" t="s">
        <v>50</v>
      </c>
      <c r="B214" s="35">
        <v>120</v>
      </c>
      <c r="C214" s="35" t="s">
        <v>40</v>
      </c>
      <c r="D214" s="35">
        <v>6440</v>
      </c>
    </row>
    <row r="215" spans="1:4">
      <c r="A215" s="35" t="s">
        <v>50</v>
      </c>
      <c r="B215" s="35">
        <v>120</v>
      </c>
      <c r="C215" s="35" t="s">
        <v>41</v>
      </c>
      <c r="D215" s="35">
        <v>7600</v>
      </c>
    </row>
    <row r="216" spans="1:4">
      <c r="A216" s="35" t="s">
        <v>50</v>
      </c>
      <c r="B216" s="35">
        <v>120</v>
      </c>
      <c r="C216" s="35" t="s">
        <v>42</v>
      </c>
      <c r="D216" s="35">
        <v>3920</v>
      </c>
    </row>
    <row r="217" spans="1:4">
      <c r="A217" s="35" t="s">
        <v>50</v>
      </c>
      <c r="B217" s="35">
        <v>120</v>
      </c>
      <c r="C217" s="35" t="s">
        <v>43</v>
      </c>
      <c r="D217" s="35">
        <v>2040</v>
      </c>
    </row>
    <row r="218" spans="1:4">
      <c r="A218" s="35" t="s">
        <v>45</v>
      </c>
      <c r="B218" s="35">
        <v>120</v>
      </c>
      <c r="C218" s="35" t="s">
        <v>40</v>
      </c>
      <c r="D218" s="35">
        <v>0</v>
      </c>
    </row>
    <row r="219" spans="1:4">
      <c r="A219" s="35" t="s">
        <v>45</v>
      </c>
      <c r="B219" s="35">
        <v>120</v>
      </c>
      <c r="C219" s="35" t="s">
        <v>41</v>
      </c>
      <c r="D219" s="35">
        <v>0</v>
      </c>
    </row>
    <row r="220" spans="1:4">
      <c r="A220" s="35" t="s">
        <v>45</v>
      </c>
      <c r="B220" s="35">
        <v>120</v>
      </c>
      <c r="C220" s="35" t="s">
        <v>42</v>
      </c>
      <c r="D220" s="35">
        <v>0</v>
      </c>
    </row>
    <row r="221" spans="1:4">
      <c r="A221" s="35" t="s">
        <v>45</v>
      </c>
      <c r="B221" s="35">
        <v>120</v>
      </c>
      <c r="C221" s="35" t="s">
        <v>43</v>
      </c>
      <c r="D221" s="35">
        <v>0</v>
      </c>
    </row>
    <row r="222" spans="1:4">
      <c r="A222" s="35" t="s">
        <v>51</v>
      </c>
      <c r="B222" s="35">
        <v>120</v>
      </c>
      <c r="C222" s="35" t="s">
        <v>40</v>
      </c>
      <c r="D222" s="35">
        <v>7875</v>
      </c>
    </row>
    <row r="223" spans="1:4">
      <c r="A223" s="35" t="s">
        <v>51</v>
      </c>
      <c r="B223" s="35">
        <v>120</v>
      </c>
      <c r="C223" s="35" t="s">
        <v>41</v>
      </c>
      <c r="D223" s="35">
        <v>5895</v>
      </c>
    </row>
    <row r="224" spans="1:4">
      <c r="A224" s="35" t="s">
        <v>51</v>
      </c>
      <c r="B224" s="35">
        <v>120</v>
      </c>
      <c r="C224" s="35" t="s">
        <v>42</v>
      </c>
      <c r="D224" s="35">
        <v>8370</v>
      </c>
    </row>
    <row r="225" spans="1:4">
      <c r="A225" s="35" t="s">
        <v>51</v>
      </c>
      <c r="B225" s="35">
        <v>120</v>
      </c>
      <c r="C225" s="35" t="s">
        <v>43</v>
      </c>
      <c r="D225" s="35">
        <v>11655</v>
      </c>
    </row>
    <row r="226" spans="1:4">
      <c r="A226" s="35" t="s">
        <v>47</v>
      </c>
      <c r="B226" s="35">
        <v>120</v>
      </c>
      <c r="C226" s="35" t="s">
        <v>40</v>
      </c>
      <c r="D226" s="35">
        <v>22546.621599999999</v>
      </c>
    </row>
    <row r="227" spans="1:4">
      <c r="A227" s="35" t="s">
        <v>47</v>
      </c>
      <c r="B227" s="35">
        <v>120</v>
      </c>
      <c r="C227" s="35" t="s">
        <v>41</v>
      </c>
      <c r="D227" s="35">
        <v>16877.756799999999</v>
      </c>
    </row>
    <row r="228" spans="1:4">
      <c r="A228" s="35" t="s">
        <v>47</v>
      </c>
      <c r="B228" s="35">
        <v>120</v>
      </c>
      <c r="C228" s="35" t="s">
        <v>42</v>
      </c>
      <c r="D228" s="35">
        <v>23963.837800000001</v>
      </c>
    </row>
    <row r="229" spans="1:4">
      <c r="A229" s="35" t="s">
        <v>47</v>
      </c>
      <c r="B229" s="35">
        <v>120</v>
      </c>
      <c r="C229" s="35" t="s">
        <v>43</v>
      </c>
      <c r="D229" s="35">
        <v>33369</v>
      </c>
    </row>
    <row r="230" spans="1:4">
      <c r="A230" s="35" t="s">
        <v>44</v>
      </c>
      <c r="B230" s="35">
        <v>140</v>
      </c>
      <c r="C230" s="35" t="s">
        <v>40</v>
      </c>
      <c r="D230" s="35">
        <v>0</v>
      </c>
    </row>
    <row r="231" spans="1:4">
      <c r="A231" s="35" t="s">
        <v>44</v>
      </c>
      <c r="B231" s="35">
        <v>140</v>
      </c>
      <c r="C231" s="35" t="s">
        <v>41</v>
      </c>
      <c r="D231" s="35">
        <v>0</v>
      </c>
    </row>
    <row r="232" spans="1:4">
      <c r="A232" s="35" t="s">
        <v>44</v>
      </c>
      <c r="B232" s="35">
        <v>140</v>
      </c>
      <c r="C232" s="35" t="s">
        <v>42</v>
      </c>
      <c r="D232" s="35">
        <v>0</v>
      </c>
    </row>
    <row r="233" spans="1:4">
      <c r="A233" s="35" t="s">
        <v>44</v>
      </c>
      <c r="B233" s="35">
        <v>140</v>
      </c>
      <c r="C233" s="35" t="s">
        <v>43</v>
      </c>
      <c r="D233" s="35">
        <v>0</v>
      </c>
    </row>
    <row r="234" spans="1:4">
      <c r="A234" s="35" t="s">
        <v>46</v>
      </c>
      <c r="B234" s="35">
        <v>140</v>
      </c>
      <c r="C234" s="35" t="s">
        <v>40</v>
      </c>
      <c r="D234" s="35">
        <v>0</v>
      </c>
    </row>
    <row r="235" spans="1:4">
      <c r="A235" s="35" t="s">
        <v>46</v>
      </c>
      <c r="B235" s="35">
        <v>140</v>
      </c>
      <c r="C235" s="35" t="s">
        <v>41</v>
      </c>
      <c r="D235" s="35">
        <v>0</v>
      </c>
    </row>
    <row r="236" spans="1:4">
      <c r="A236" s="35" t="s">
        <v>46</v>
      </c>
      <c r="B236" s="35">
        <v>140</v>
      </c>
      <c r="C236" s="35" t="s">
        <v>42</v>
      </c>
      <c r="D236" s="35">
        <v>0</v>
      </c>
    </row>
    <row r="237" spans="1:4">
      <c r="A237" s="35" t="s">
        <v>46</v>
      </c>
      <c r="B237" s="35">
        <v>140</v>
      </c>
      <c r="C237" s="35" t="s">
        <v>43</v>
      </c>
      <c r="D237" s="35">
        <v>0</v>
      </c>
    </row>
    <row r="238" spans="1:4">
      <c r="A238" s="35" t="s">
        <v>48</v>
      </c>
      <c r="B238" s="35">
        <v>140</v>
      </c>
      <c r="C238" s="35" t="s">
        <v>40</v>
      </c>
      <c r="D238" s="35">
        <v>5713.2313000000004</v>
      </c>
    </row>
    <row r="239" spans="1:4">
      <c r="A239" s="35" t="s">
        <v>48</v>
      </c>
      <c r="B239" s="35">
        <v>140</v>
      </c>
      <c r="C239" s="35" t="s">
        <v>41</v>
      </c>
      <c r="D239" s="35">
        <v>11660.151099999999</v>
      </c>
    </row>
    <row r="240" spans="1:4">
      <c r="A240" s="35" t="s">
        <v>48</v>
      </c>
      <c r="B240" s="35">
        <v>140</v>
      </c>
      <c r="C240" s="35" t="s">
        <v>42</v>
      </c>
      <c r="D240" s="35">
        <v>11660.151099999999</v>
      </c>
    </row>
    <row r="241" spans="1:4">
      <c r="A241" s="35" t="s">
        <v>48</v>
      </c>
      <c r="B241" s="35">
        <v>140</v>
      </c>
      <c r="C241" s="35" t="s">
        <v>43</v>
      </c>
      <c r="D241" s="35">
        <v>0</v>
      </c>
    </row>
    <row r="242" spans="1:4">
      <c r="A242" s="35" t="s">
        <v>49</v>
      </c>
      <c r="B242" s="35">
        <v>140</v>
      </c>
      <c r="C242" s="35" t="s">
        <v>40</v>
      </c>
      <c r="D242" s="35">
        <v>0</v>
      </c>
    </row>
    <row r="243" spans="1:4">
      <c r="A243" s="35" t="s">
        <v>49</v>
      </c>
      <c r="B243" s="35">
        <v>140</v>
      </c>
      <c r="C243" s="35" t="s">
        <v>41</v>
      </c>
      <c r="D243" s="35">
        <v>0</v>
      </c>
    </row>
    <row r="244" spans="1:4">
      <c r="A244" s="35" t="s">
        <v>49</v>
      </c>
      <c r="B244" s="35">
        <v>140</v>
      </c>
      <c r="C244" s="35" t="s">
        <v>42</v>
      </c>
      <c r="D244" s="35">
        <v>0</v>
      </c>
    </row>
    <row r="245" spans="1:4">
      <c r="A245" s="35" t="s">
        <v>49</v>
      </c>
      <c r="B245" s="35">
        <v>140</v>
      </c>
      <c r="C245" s="35" t="s">
        <v>43</v>
      </c>
      <c r="D245" s="35">
        <v>0</v>
      </c>
    </row>
    <row r="246" spans="1:4">
      <c r="A246" s="35" t="s">
        <v>50</v>
      </c>
      <c r="B246" s="35">
        <v>140</v>
      </c>
      <c r="C246" s="35" t="s">
        <v>40</v>
      </c>
      <c r="D246" s="35">
        <v>6440</v>
      </c>
    </row>
    <row r="247" spans="1:4">
      <c r="A247" s="35" t="s">
        <v>50</v>
      </c>
      <c r="B247" s="35">
        <v>140</v>
      </c>
      <c r="C247" s="35" t="s">
        <v>41</v>
      </c>
      <c r="D247" s="35">
        <v>7600</v>
      </c>
    </row>
    <row r="248" spans="1:4">
      <c r="A248" s="35" t="s">
        <v>50</v>
      </c>
      <c r="B248" s="35">
        <v>140</v>
      </c>
      <c r="C248" s="35" t="s">
        <v>42</v>
      </c>
      <c r="D248" s="35">
        <v>3920</v>
      </c>
    </row>
    <row r="249" spans="1:4">
      <c r="A249" s="35" t="s">
        <v>50</v>
      </c>
      <c r="B249" s="35">
        <v>140</v>
      </c>
      <c r="C249" s="35" t="s">
        <v>43</v>
      </c>
      <c r="D249" s="35">
        <v>2040</v>
      </c>
    </row>
    <row r="250" spans="1:4">
      <c r="A250" s="35" t="s">
        <v>45</v>
      </c>
      <c r="B250" s="35">
        <v>140</v>
      </c>
      <c r="C250" s="35" t="s">
        <v>40</v>
      </c>
      <c r="D250" s="35">
        <v>3402.3694999999998</v>
      </c>
    </row>
    <row r="251" spans="1:4">
      <c r="A251" s="35" t="s">
        <v>45</v>
      </c>
      <c r="B251" s="35">
        <v>140</v>
      </c>
      <c r="C251" s="35" t="s">
        <v>41</v>
      </c>
      <c r="D251" s="35">
        <v>4015.2186999999999</v>
      </c>
    </row>
    <row r="252" spans="1:4">
      <c r="A252" s="35" t="s">
        <v>45</v>
      </c>
      <c r="B252" s="35">
        <v>140</v>
      </c>
      <c r="C252" s="35" t="s">
        <v>42</v>
      </c>
      <c r="D252" s="35">
        <v>2071.0075000000002</v>
      </c>
    </row>
    <row r="253" spans="1:4">
      <c r="A253" s="35" t="s">
        <v>45</v>
      </c>
      <c r="B253" s="35">
        <v>140</v>
      </c>
      <c r="C253" s="35" t="s">
        <v>43</v>
      </c>
      <c r="D253" s="35">
        <v>1077.7692</v>
      </c>
    </row>
    <row r="254" spans="1:4">
      <c r="A254" s="35" t="s">
        <v>51</v>
      </c>
      <c r="B254" s="35">
        <v>140</v>
      </c>
      <c r="C254" s="35" t="s">
        <v>40</v>
      </c>
      <c r="D254" s="35">
        <v>7875</v>
      </c>
    </row>
    <row r="255" spans="1:4">
      <c r="A255" s="35" t="s">
        <v>51</v>
      </c>
      <c r="B255" s="35">
        <v>140</v>
      </c>
      <c r="C255" s="35" t="s">
        <v>41</v>
      </c>
      <c r="D255" s="35">
        <v>5895</v>
      </c>
    </row>
    <row r="256" spans="1:4">
      <c r="A256" s="35" t="s">
        <v>51</v>
      </c>
      <c r="B256" s="35">
        <v>140</v>
      </c>
      <c r="C256" s="35" t="s">
        <v>42</v>
      </c>
      <c r="D256" s="35">
        <v>8370</v>
      </c>
    </row>
    <row r="257" spans="1:4">
      <c r="A257" s="35" t="s">
        <v>51</v>
      </c>
      <c r="B257" s="35">
        <v>140</v>
      </c>
      <c r="C257" s="35" t="s">
        <v>43</v>
      </c>
      <c r="D257" s="35">
        <v>11655</v>
      </c>
    </row>
    <row r="258" spans="1:4">
      <c r="A258" s="35" t="s">
        <v>47</v>
      </c>
      <c r="B258" s="35">
        <v>140</v>
      </c>
      <c r="C258" s="35" t="s">
        <v>40</v>
      </c>
      <c r="D258" s="35">
        <v>21818.3992</v>
      </c>
    </row>
    <row r="259" spans="1:4">
      <c r="A259" s="35" t="s">
        <v>47</v>
      </c>
      <c r="B259" s="35">
        <v>140</v>
      </c>
      <c r="C259" s="35" t="s">
        <v>41</v>
      </c>
      <c r="D259" s="35">
        <v>16332.6302</v>
      </c>
    </row>
    <row r="260" spans="1:4">
      <c r="A260" s="35" t="s">
        <v>47</v>
      </c>
      <c r="B260" s="35">
        <v>140</v>
      </c>
      <c r="C260" s="35" t="s">
        <v>42</v>
      </c>
      <c r="D260" s="35">
        <v>23189.841400000001</v>
      </c>
    </row>
    <row r="261" spans="1:4">
      <c r="A261" s="35" t="s">
        <v>47</v>
      </c>
      <c r="B261" s="35">
        <v>140</v>
      </c>
      <c r="C261" s="35" t="s">
        <v>43</v>
      </c>
      <c r="D261" s="35">
        <v>32291.230800000001</v>
      </c>
    </row>
    <row r="262" spans="1:4">
      <c r="A262" s="35" t="s">
        <v>44</v>
      </c>
      <c r="B262" s="35">
        <v>160</v>
      </c>
      <c r="C262" s="35" t="s">
        <v>40</v>
      </c>
      <c r="D262" s="35">
        <v>0</v>
      </c>
    </row>
    <row r="263" spans="1:4">
      <c r="A263" s="35" t="s">
        <v>44</v>
      </c>
      <c r="B263" s="35">
        <v>160</v>
      </c>
      <c r="C263" s="35" t="s">
        <v>41</v>
      </c>
      <c r="D263" s="35">
        <v>0</v>
      </c>
    </row>
    <row r="264" spans="1:4">
      <c r="A264" s="35" t="s">
        <v>44</v>
      </c>
      <c r="B264" s="35">
        <v>160</v>
      </c>
      <c r="C264" s="35" t="s">
        <v>42</v>
      </c>
      <c r="D264" s="35">
        <v>0</v>
      </c>
    </row>
    <row r="265" spans="1:4">
      <c r="A265" s="35" t="s">
        <v>44</v>
      </c>
      <c r="B265" s="35">
        <v>160</v>
      </c>
      <c r="C265" s="35" t="s">
        <v>43</v>
      </c>
      <c r="D265" s="35">
        <v>0</v>
      </c>
    </row>
    <row r="266" spans="1:4">
      <c r="A266" s="35" t="s">
        <v>46</v>
      </c>
      <c r="B266" s="35">
        <v>160</v>
      </c>
      <c r="C266" s="35" t="s">
        <v>40</v>
      </c>
      <c r="D266" s="35">
        <v>0</v>
      </c>
    </row>
    <row r="267" spans="1:4">
      <c r="A267" s="35" t="s">
        <v>46</v>
      </c>
      <c r="B267" s="35">
        <v>160</v>
      </c>
      <c r="C267" s="35" t="s">
        <v>41</v>
      </c>
      <c r="D267" s="35">
        <v>0</v>
      </c>
    </row>
    <row r="268" spans="1:4">
      <c r="A268" s="35" t="s">
        <v>46</v>
      </c>
      <c r="B268" s="35">
        <v>160</v>
      </c>
      <c r="C268" s="35" t="s">
        <v>42</v>
      </c>
      <c r="D268" s="35">
        <v>4642.7195000000002</v>
      </c>
    </row>
    <row r="269" spans="1:4">
      <c r="A269" s="35" t="s">
        <v>46</v>
      </c>
      <c r="B269" s="35">
        <v>160</v>
      </c>
      <c r="C269" s="35" t="s">
        <v>43</v>
      </c>
      <c r="D269" s="35">
        <v>0</v>
      </c>
    </row>
    <row r="270" spans="1:4">
      <c r="A270" s="35" t="s">
        <v>48</v>
      </c>
      <c r="B270" s="35">
        <v>160</v>
      </c>
      <c r="C270" s="35" t="s">
        <v>40</v>
      </c>
      <c r="D270" s="35">
        <v>0</v>
      </c>
    </row>
    <row r="271" spans="1:4">
      <c r="A271" s="35" t="s">
        <v>48</v>
      </c>
      <c r="B271" s="35">
        <v>160</v>
      </c>
      <c r="C271" s="35" t="s">
        <v>41</v>
      </c>
      <c r="D271" s="35">
        <v>4246.4080000000004</v>
      </c>
    </row>
    <row r="272" spans="1:4">
      <c r="A272" s="35" t="s">
        <v>48</v>
      </c>
      <c r="B272" s="35">
        <v>160</v>
      </c>
      <c r="C272" s="35" t="s">
        <v>42</v>
      </c>
      <c r="D272" s="35">
        <v>4246.4080000000004</v>
      </c>
    </row>
    <row r="273" spans="1:4">
      <c r="A273" s="35" t="s">
        <v>48</v>
      </c>
      <c r="B273" s="35">
        <v>160</v>
      </c>
      <c r="C273" s="35" t="s">
        <v>43</v>
      </c>
      <c r="D273" s="35">
        <v>0</v>
      </c>
    </row>
    <row r="274" spans="1:4">
      <c r="A274" s="35" t="s">
        <v>49</v>
      </c>
      <c r="B274" s="35">
        <v>160</v>
      </c>
      <c r="C274" s="35" t="s">
        <v>40</v>
      </c>
      <c r="D274" s="35">
        <v>0</v>
      </c>
    </row>
    <row r="275" spans="1:4">
      <c r="A275" s="35" t="s">
        <v>49</v>
      </c>
      <c r="B275" s="35">
        <v>160</v>
      </c>
      <c r="C275" s="35" t="s">
        <v>41</v>
      </c>
      <c r="D275" s="35">
        <v>0</v>
      </c>
    </row>
    <row r="276" spans="1:4">
      <c r="A276" s="35" t="s">
        <v>49</v>
      </c>
      <c r="B276" s="35">
        <v>160</v>
      </c>
      <c r="C276" s="35" t="s">
        <v>42</v>
      </c>
      <c r="D276" s="35">
        <v>0</v>
      </c>
    </row>
    <row r="277" spans="1:4">
      <c r="A277" s="35" t="s">
        <v>49</v>
      </c>
      <c r="B277" s="35">
        <v>160</v>
      </c>
      <c r="C277" s="35" t="s">
        <v>43</v>
      </c>
      <c r="D277" s="35">
        <v>0</v>
      </c>
    </row>
    <row r="278" spans="1:4">
      <c r="A278" s="35" t="s">
        <v>50</v>
      </c>
      <c r="B278" s="35">
        <v>160</v>
      </c>
      <c r="C278" s="35" t="s">
        <v>40</v>
      </c>
      <c r="D278" s="35">
        <v>6440</v>
      </c>
    </row>
    <row r="279" spans="1:4">
      <c r="A279" s="35" t="s">
        <v>50</v>
      </c>
      <c r="B279" s="35">
        <v>160</v>
      </c>
      <c r="C279" s="35" t="s">
        <v>41</v>
      </c>
      <c r="D279" s="35">
        <v>7600</v>
      </c>
    </row>
    <row r="280" spans="1:4">
      <c r="A280" s="35" t="s">
        <v>50</v>
      </c>
      <c r="B280" s="35">
        <v>160</v>
      </c>
      <c r="C280" s="35" t="s">
        <v>42</v>
      </c>
      <c r="D280" s="35">
        <v>3920</v>
      </c>
    </row>
    <row r="281" spans="1:4">
      <c r="A281" s="35" t="s">
        <v>50</v>
      </c>
      <c r="B281" s="35">
        <v>160</v>
      </c>
      <c r="C281" s="35" t="s">
        <v>43</v>
      </c>
      <c r="D281" s="35">
        <v>2040</v>
      </c>
    </row>
    <row r="282" spans="1:4">
      <c r="A282" s="35" t="s">
        <v>45</v>
      </c>
      <c r="B282" s="35">
        <v>160</v>
      </c>
      <c r="C282" s="35" t="s">
        <v>40</v>
      </c>
      <c r="D282" s="35">
        <v>10671.4252</v>
      </c>
    </row>
    <row r="283" spans="1:4">
      <c r="A283" s="35" t="s">
        <v>45</v>
      </c>
      <c r="B283" s="35">
        <v>160</v>
      </c>
      <c r="C283" s="35" t="s">
        <v>41</v>
      </c>
      <c r="D283" s="35">
        <v>12593.607400000001</v>
      </c>
    </row>
    <row r="284" spans="1:4">
      <c r="A284" s="35" t="s">
        <v>45</v>
      </c>
      <c r="B284" s="35">
        <v>160</v>
      </c>
      <c r="C284" s="35" t="s">
        <v>42</v>
      </c>
      <c r="D284" s="35">
        <v>6495.6500999999998</v>
      </c>
    </row>
    <row r="285" spans="1:4">
      <c r="A285" s="35" t="s">
        <v>45</v>
      </c>
      <c r="B285" s="35">
        <v>160</v>
      </c>
      <c r="C285" s="35" t="s">
        <v>43</v>
      </c>
      <c r="D285" s="35">
        <v>3380.3894</v>
      </c>
    </row>
    <row r="286" spans="1:4">
      <c r="A286" s="35" t="s">
        <v>51</v>
      </c>
      <c r="B286" s="35">
        <v>160</v>
      </c>
      <c r="C286" s="35" t="s">
        <v>40</v>
      </c>
      <c r="D286" s="35">
        <v>7875</v>
      </c>
    </row>
    <row r="287" spans="1:4">
      <c r="A287" s="35" t="s">
        <v>51</v>
      </c>
      <c r="B287" s="35">
        <v>160</v>
      </c>
      <c r="C287" s="35" t="s">
        <v>41</v>
      </c>
      <c r="D287" s="35">
        <v>5895</v>
      </c>
    </row>
    <row r="288" spans="1:4">
      <c r="A288" s="35" t="s">
        <v>51</v>
      </c>
      <c r="B288" s="35">
        <v>160</v>
      </c>
      <c r="C288" s="35" t="s">
        <v>42</v>
      </c>
      <c r="D288" s="35">
        <v>8370</v>
      </c>
    </row>
    <row r="289" spans="1:4">
      <c r="A289" s="35" t="s">
        <v>51</v>
      </c>
      <c r="B289" s="35">
        <v>160</v>
      </c>
      <c r="C289" s="35" t="s">
        <v>43</v>
      </c>
      <c r="D289" s="35">
        <v>11655</v>
      </c>
    </row>
    <row r="290" spans="1:4">
      <c r="A290" s="35" t="s">
        <v>47</v>
      </c>
      <c r="B290" s="35">
        <v>160</v>
      </c>
      <c r="C290" s="35" t="s">
        <v>40</v>
      </c>
      <c r="D290" s="35">
        <v>20262.574799999999</v>
      </c>
    </row>
    <row r="291" spans="1:4">
      <c r="A291" s="35" t="s">
        <v>47</v>
      </c>
      <c r="B291" s="35">
        <v>160</v>
      </c>
      <c r="C291" s="35" t="s">
        <v>41</v>
      </c>
      <c r="D291" s="35">
        <v>15167.9845</v>
      </c>
    </row>
    <row r="292" spans="1:4">
      <c r="A292" s="35" t="s">
        <v>47</v>
      </c>
      <c r="B292" s="35">
        <v>160</v>
      </c>
      <c r="C292" s="35" t="s">
        <v>42</v>
      </c>
      <c r="D292" s="35">
        <v>21536.222300000001</v>
      </c>
    </row>
    <row r="293" spans="1:4">
      <c r="A293" s="35" t="s">
        <v>47</v>
      </c>
      <c r="B293" s="35">
        <v>160</v>
      </c>
      <c r="C293" s="35" t="s">
        <v>43</v>
      </c>
      <c r="D293" s="35">
        <v>29988.6106</v>
      </c>
    </row>
    <row r="294" spans="1:4">
      <c r="A294" s="35" t="s">
        <v>44</v>
      </c>
      <c r="B294" s="35">
        <v>180</v>
      </c>
      <c r="C294" s="35" t="s">
        <v>40</v>
      </c>
      <c r="D294" s="35">
        <v>0</v>
      </c>
    </row>
    <row r="295" spans="1:4">
      <c r="A295" s="35" t="s">
        <v>44</v>
      </c>
      <c r="B295" s="35">
        <v>180</v>
      </c>
      <c r="C295" s="35" t="s">
        <v>41</v>
      </c>
      <c r="D295" s="35">
        <v>0</v>
      </c>
    </row>
    <row r="296" spans="1:4">
      <c r="A296" s="35" t="s">
        <v>44</v>
      </c>
      <c r="B296" s="35">
        <v>180</v>
      </c>
      <c r="C296" s="35" t="s">
        <v>42</v>
      </c>
      <c r="D296" s="35">
        <v>0</v>
      </c>
    </row>
    <row r="297" spans="1:4">
      <c r="A297" s="35" t="s">
        <v>44</v>
      </c>
      <c r="B297" s="35">
        <v>180</v>
      </c>
      <c r="C297" s="35" t="s">
        <v>43</v>
      </c>
      <c r="D297" s="35">
        <v>0</v>
      </c>
    </row>
    <row r="298" spans="1:4">
      <c r="A298" s="35" t="s">
        <v>46</v>
      </c>
      <c r="B298" s="35">
        <v>180</v>
      </c>
      <c r="C298" s="35" t="s">
        <v>40</v>
      </c>
      <c r="D298" s="35">
        <v>0</v>
      </c>
    </row>
    <row r="299" spans="1:4">
      <c r="A299" s="35" t="s">
        <v>46</v>
      </c>
      <c r="B299" s="35">
        <v>180</v>
      </c>
      <c r="C299" s="35" t="s">
        <v>41</v>
      </c>
      <c r="D299" s="35">
        <v>0</v>
      </c>
    </row>
    <row r="300" spans="1:4">
      <c r="A300" s="35" t="s">
        <v>46</v>
      </c>
      <c r="B300" s="35">
        <v>180</v>
      </c>
      <c r="C300" s="35" t="s">
        <v>42</v>
      </c>
      <c r="D300" s="35">
        <v>4642.7195000000002</v>
      </c>
    </row>
    <row r="301" spans="1:4">
      <c r="A301" s="35" t="s">
        <v>46</v>
      </c>
      <c r="B301" s="35">
        <v>180</v>
      </c>
      <c r="C301" s="35" t="s">
        <v>43</v>
      </c>
      <c r="D301" s="35">
        <v>0</v>
      </c>
    </row>
    <row r="302" spans="1:4">
      <c r="A302" s="35" t="s">
        <v>48</v>
      </c>
      <c r="B302" s="35">
        <v>180</v>
      </c>
      <c r="C302" s="35" t="s">
        <v>40</v>
      </c>
      <c r="D302" s="35">
        <v>0</v>
      </c>
    </row>
    <row r="303" spans="1:4">
      <c r="A303" s="35" t="s">
        <v>48</v>
      </c>
      <c r="B303" s="35">
        <v>180</v>
      </c>
      <c r="C303" s="35" t="s">
        <v>41</v>
      </c>
      <c r="D303" s="35">
        <v>4246.4080000000004</v>
      </c>
    </row>
    <row r="304" spans="1:4">
      <c r="A304" s="35" t="s">
        <v>48</v>
      </c>
      <c r="B304" s="35">
        <v>180</v>
      </c>
      <c r="C304" s="35" t="s">
        <v>42</v>
      </c>
      <c r="D304" s="35">
        <v>4246.4080000000004</v>
      </c>
    </row>
    <row r="305" spans="1:4">
      <c r="A305" s="35" t="s">
        <v>48</v>
      </c>
      <c r="B305" s="35">
        <v>180</v>
      </c>
      <c r="C305" s="35" t="s">
        <v>43</v>
      </c>
      <c r="D305" s="35">
        <v>0</v>
      </c>
    </row>
    <row r="306" spans="1:4">
      <c r="A306" s="35" t="s">
        <v>49</v>
      </c>
      <c r="B306" s="35">
        <v>180</v>
      </c>
      <c r="C306" s="35" t="s">
        <v>40</v>
      </c>
      <c r="D306" s="35">
        <v>0</v>
      </c>
    </row>
    <row r="307" spans="1:4">
      <c r="A307" s="35" t="s">
        <v>49</v>
      </c>
      <c r="B307" s="35">
        <v>180</v>
      </c>
      <c r="C307" s="35" t="s">
        <v>41</v>
      </c>
      <c r="D307" s="35">
        <v>0</v>
      </c>
    </row>
    <row r="308" spans="1:4">
      <c r="A308" s="35" t="s">
        <v>49</v>
      </c>
      <c r="B308" s="35">
        <v>180</v>
      </c>
      <c r="C308" s="35" t="s">
        <v>42</v>
      </c>
      <c r="D308" s="35">
        <v>0</v>
      </c>
    </row>
    <row r="309" spans="1:4">
      <c r="A309" s="35" t="s">
        <v>49</v>
      </c>
      <c r="B309" s="35">
        <v>180</v>
      </c>
      <c r="C309" s="35" t="s">
        <v>43</v>
      </c>
      <c r="D309" s="35">
        <v>0</v>
      </c>
    </row>
    <row r="310" spans="1:4">
      <c r="A310" s="35" t="s">
        <v>50</v>
      </c>
      <c r="B310" s="35">
        <v>180</v>
      </c>
      <c r="C310" s="35" t="s">
        <v>40</v>
      </c>
      <c r="D310" s="35">
        <v>6440</v>
      </c>
    </row>
    <row r="311" spans="1:4">
      <c r="A311" s="35" t="s">
        <v>50</v>
      </c>
      <c r="B311" s="35">
        <v>180</v>
      </c>
      <c r="C311" s="35" t="s">
        <v>41</v>
      </c>
      <c r="D311" s="35">
        <v>7600</v>
      </c>
    </row>
    <row r="312" spans="1:4">
      <c r="A312" s="35" t="s">
        <v>50</v>
      </c>
      <c r="B312" s="35">
        <v>180</v>
      </c>
      <c r="C312" s="35" t="s">
        <v>42</v>
      </c>
      <c r="D312" s="35">
        <v>3920</v>
      </c>
    </row>
    <row r="313" spans="1:4">
      <c r="A313" s="35" t="s">
        <v>50</v>
      </c>
      <c r="B313" s="35">
        <v>180</v>
      </c>
      <c r="C313" s="35" t="s">
        <v>43</v>
      </c>
      <c r="D313" s="35">
        <v>2040</v>
      </c>
    </row>
    <row r="314" spans="1:4">
      <c r="A314" s="35" t="s">
        <v>45</v>
      </c>
      <c r="B314" s="35">
        <v>180</v>
      </c>
      <c r="C314" s="35" t="s">
        <v>40</v>
      </c>
      <c r="D314" s="35">
        <v>10671.4252</v>
      </c>
    </row>
    <row r="315" spans="1:4">
      <c r="A315" s="35" t="s">
        <v>45</v>
      </c>
      <c r="B315" s="35">
        <v>180</v>
      </c>
      <c r="C315" s="35" t="s">
        <v>41</v>
      </c>
      <c r="D315" s="35">
        <v>12593.607400000001</v>
      </c>
    </row>
    <row r="316" spans="1:4">
      <c r="A316" s="35" t="s">
        <v>45</v>
      </c>
      <c r="B316" s="35">
        <v>180</v>
      </c>
      <c r="C316" s="35" t="s">
        <v>42</v>
      </c>
      <c r="D316" s="35">
        <v>6495.6500999999998</v>
      </c>
    </row>
    <row r="317" spans="1:4">
      <c r="A317" s="35" t="s">
        <v>45</v>
      </c>
      <c r="B317" s="35">
        <v>180</v>
      </c>
      <c r="C317" s="35" t="s">
        <v>43</v>
      </c>
      <c r="D317" s="35">
        <v>3380.3894</v>
      </c>
    </row>
    <row r="318" spans="1:4">
      <c r="A318" s="35" t="s">
        <v>51</v>
      </c>
      <c r="B318" s="35">
        <v>180</v>
      </c>
      <c r="C318" s="35" t="s">
        <v>40</v>
      </c>
      <c r="D318" s="35">
        <v>7875</v>
      </c>
    </row>
    <row r="319" spans="1:4">
      <c r="A319" s="35" t="s">
        <v>51</v>
      </c>
      <c r="B319" s="35">
        <v>180</v>
      </c>
      <c r="C319" s="35" t="s">
        <v>41</v>
      </c>
      <c r="D319" s="35">
        <v>5895</v>
      </c>
    </row>
    <row r="320" spans="1:4">
      <c r="A320" s="35" t="s">
        <v>51</v>
      </c>
      <c r="B320" s="35">
        <v>180</v>
      </c>
      <c r="C320" s="35" t="s">
        <v>42</v>
      </c>
      <c r="D320" s="35">
        <v>8370</v>
      </c>
    </row>
    <row r="321" spans="1:4">
      <c r="A321" s="35" t="s">
        <v>51</v>
      </c>
      <c r="B321" s="35">
        <v>180</v>
      </c>
      <c r="C321" s="35" t="s">
        <v>43</v>
      </c>
      <c r="D321" s="35">
        <v>11655</v>
      </c>
    </row>
    <row r="322" spans="1:4">
      <c r="A322" s="35" t="s">
        <v>47</v>
      </c>
      <c r="B322" s="35">
        <v>180</v>
      </c>
      <c r="C322" s="35" t="s">
        <v>40</v>
      </c>
      <c r="D322" s="35">
        <v>20262.574799999999</v>
      </c>
    </row>
    <row r="323" spans="1:4">
      <c r="A323" s="35" t="s">
        <v>47</v>
      </c>
      <c r="B323" s="35">
        <v>180</v>
      </c>
      <c r="C323" s="35" t="s">
        <v>41</v>
      </c>
      <c r="D323" s="35">
        <v>15167.9845</v>
      </c>
    </row>
    <row r="324" spans="1:4">
      <c r="A324" s="35" t="s">
        <v>47</v>
      </c>
      <c r="B324" s="35">
        <v>180</v>
      </c>
      <c r="C324" s="35" t="s">
        <v>42</v>
      </c>
      <c r="D324" s="35">
        <v>21536.222300000001</v>
      </c>
    </row>
    <row r="325" spans="1:4">
      <c r="A325" s="35" t="s">
        <v>47</v>
      </c>
      <c r="B325" s="35">
        <v>180</v>
      </c>
      <c r="C325" s="35" t="s">
        <v>43</v>
      </c>
      <c r="D325" s="35">
        <v>29988.6106</v>
      </c>
    </row>
    <row r="326" spans="1:4">
      <c r="A326" s="35" t="s">
        <v>44</v>
      </c>
      <c r="B326" s="35">
        <v>200</v>
      </c>
      <c r="C326" s="35" t="s">
        <v>40</v>
      </c>
      <c r="D326" s="35">
        <v>0</v>
      </c>
    </row>
    <row r="327" spans="1:4">
      <c r="A327" s="35" t="s">
        <v>44</v>
      </c>
      <c r="B327" s="35">
        <v>200</v>
      </c>
      <c r="C327" s="35" t="s">
        <v>41</v>
      </c>
      <c r="D327" s="35">
        <v>0</v>
      </c>
    </row>
    <row r="328" spans="1:4">
      <c r="A328" s="35" t="s">
        <v>44</v>
      </c>
      <c r="B328" s="35">
        <v>200</v>
      </c>
      <c r="C328" s="35" t="s">
        <v>42</v>
      </c>
      <c r="D328" s="35">
        <v>0</v>
      </c>
    </row>
    <row r="329" spans="1:4">
      <c r="A329" s="35" t="s">
        <v>44</v>
      </c>
      <c r="B329" s="35">
        <v>200</v>
      </c>
      <c r="C329" s="35" t="s">
        <v>43</v>
      </c>
      <c r="D329" s="35">
        <v>0</v>
      </c>
    </row>
    <row r="330" spans="1:4">
      <c r="A330" s="35" t="s">
        <v>46</v>
      </c>
      <c r="B330" s="35">
        <v>200</v>
      </c>
      <c r="C330" s="35" t="s">
        <v>40</v>
      </c>
      <c r="D330" s="35">
        <v>0</v>
      </c>
    </row>
    <row r="331" spans="1:4">
      <c r="A331" s="35" t="s">
        <v>46</v>
      </c>
      <c r="B331" s="35">
        <v>200</v>
      </c>
      <c r="C331" s="35" t="s">
        <v>41</v>
      </c>
      <c r="D331" s="35">
        <v>0</v>
      </c>
    </row>
    <row r="332" spans="1:4">
      <c r="A332" s="35" t="s">
        <v>46</v>
      </c>
      <c r="B332" s="35">
        <v>200</v>
      </c>
      <c r="C332" s="35" t="s">
        <v>42</v>
      </c>
      <c r="D332" s="35">
        <v>0</v>
      </c>
    </row>
    <row r="333" spans="1:4">
      <c r="A333" s="35" t="s">
        <v>46</v>
      </c>
      <c r="B333" s="35">
        <v>200</v>
      </c>
      <c r="C333" s="35" t="s">
        <v>43</v>
      </c>
      <c r="D333" s="35">
        <v>0</v>
      </c>
    </row>
    <row r="334" spans="1:4">
      <c r="A334" s="35" t="s">
        <v>48</v>
      </c>
      <c r="B334" s="35">
        <v>200</v>
      </c>
      <c r="C334" s="35" t="s">
        <v>40</v>
      </c>
      <c r="D334" s="35">
        <v>0</v>
      </c>
    </row>
    <row r="335" spans="1:4">
      <c r="A335" s="35" t="s">
        <v>48</v>
      </c>
      <c r="B335" s="35">
        <v>200</v>
      </c>
      <c r="C335" s="35" t="s">
        <v>41</v>
      </c>
      <c r="D335" s="35">
        <v>4246.4080000000004</v>
      </c>
    </row>
    <row r="336" spans="1:4">
      <c r="A336" s="35" t="s">
        <v>48</v>
      </c>
      <c r="B336" s="35">
        <v>200</v>
      </c>
      <c r="C336" s="35" t="s">
        <v>42</v>
      </c>
      <c r="D336" s="35">
        <v>8889.1275000000005</v>
      </c>
    </row>
    <row r="337" spans="1:4">
      <c r="A337" s="35" t="s">
        <v>48</v>
      </c>
      <c r="B337" s="35">
        <v>200</v>
      </c>
      <c r="C337" s="35" t="s">
        <v>43</v>
      </c>
      <c r="D337" s="35">
        <v>0</v>
      </c>
    </row>
    <row r="338" spans="1:4">
      <c r="A338" s="35" t="s">
        <v>49</v>
      </c>
      <c r="B338" s="35">
        <v>200</v>
      </c>
      <c r="C338" s="35" t="s">
        <v>40</v>
      </c>
      <c r="D338" s="35">
        <v>0</v>
      </c>
    </row>
    <row r="339" spans="1:4">
      <c r="A339" s="35" t="s">
        <v>49</v>
      </c>
      <c r="B339" s="35">
        <v>200</v>
      </c>
      <c r="C339" s="35" t="s">
        <v>41</v>
      </c>
      <c r="D339" s="35">
        <v>0</v>
      </c>
    </row>
    <row r="340" spans="1:4">
      <c r="A340" s="35" t="s">
        <v>49</v>
      </c>
      <c r="B340" s="35">
        <v>200</v>
      </c>
      <c r="C340" s="35" t="s">
        <v>42</v>
      </c>
      <c r="D340" s="35">
        <v>0</v>
      </c>
    </row>
    <row r="341" spans="1:4">
      <c r="A341" s="35" t="s">
        <v>49</v>
      </c>
      <c r="B341" s="35">
        <v>200</v>
      </c>
      <c r="C341" s="35" t="s">
        <v>43</v>
      </c>
      <c r="D341" s="35">
        <v>0</v>
      </c>
    </row>
    <row r="342" spans="1:4">
      <c r="A342" s="35" t="s">
        <v>50</v>
      </c>
      <c r="B342" s="35">
        <v>200</v>
      </c>
      <c r="C342" s="35" t="s">
        <v>40</v>
      </c>
      <c r="D342" s="35">
        <v>6440</v>
      </c>
    </row>
    <row r="343" spans="1:4">
      <c r="A343" s="35" t="s">
        <v>50</v>
      </c>
      <c r="B343" s="35">
        <v>200</v>
      </c>
      <c r="C343" s="35" t="s">
        <v>41</v>
      </c>
      <c r="D343" s="35">
        <v>7600</v>
      </c>
    </row>
    <row r="344" spans="1:4">
      <c r="A344" s="35" t="s">
        <v>50</v>
      </c>
      <c r="B344" s="35">
        <v>200</v>
      </c>
      <c r="C344" s="35" t="s">
        <v>42</v>
      </c>
      <c r="D344" s="35">
        <v>3920</v>
      </c>
    </row>
    <row r="345" spans="1:4">
      <c r="A345" s="35" t="s">
        <v>50</v>
      </c>
      <c r="B345" s="35">
        <v>200</v>
      </c>
      <c r="C345" s="35" t="s">
        <v>43</v>
      </c>
      <c r="D345" s="35">
        <v>2040</v>
      </c>
    </row>
    <row r="346" spans="1:4">
      <c r="A346" s="35" t="s">
        <v>45</v>
      </c>
      <c r="B346" s="35">
        <v>200</v>
      </c>
      <c r="C346" s="35" t="s">
        <v>40</v>
      </c>
      <c r="D346" s="35">
        <v>10671.4252</v>
      </c>
    </row>
    <row r="347" spans="1:4">
      <c r="A347" s="35" t="s">
        <v>45</v>
      </c>
      <c r="B347" s="35">
        <v>200</v>
      </c>
      <c r="C347" s="35" t="s">
        <v>41</v>
      </c>
      <c r="D347" s="35">
        <v>12593.607400000001</v>
      </c>
    </row>
    <row r="348" spans="1:4">
      <c r="A348" s="35" t="s">
        <v>45</v>
      </c>
      <c r="B348" s="35">
        <v>200</v>
      </c>
      <c r="C348" s="35" t="s">
        <v>42</v>
      </c>
      <c r="D348" s="35">
        <v>6495.6500999999998</v>
      </c>
    </row>
    <row r="349" spans="1:4">
      <c r="A349" s="35" t="s">
        <v>45</v>
      </c>
      <c r="B349" s="35">
        <v>200</v>
      </c>
      <c r="C349" s="35" t="s">
        <v>43</v>
      </c>
      <c r="D349" s="35">
        <v>3380.3894</v>
      </c>
    </row>
    <row r="350" spans="1:4">
      <c r="A350" s="35" t="s">
        <v>51</v>
      </c>
      <c r="B350" s="35">
        <v>200</v>
      </c>
      <c r="C350" s="35" t="s">
        <v>40</v>
      </c>
      <c r="D350" s="35">
        <v>7875</v>
      </c>
    </row>
    <row r="351" spans="1:4">
      <c r="A351" s="35" t="s">
        <v>51</v>
      </c>
      <c r="B351" s="35">
        <v>200</v>
      </c>
      <c r="C351" s="35" t="s">
        <v>41</v>
      </c>
      <c r="D351" s="35">
        <v>5895</v>
      </c>
    </row>
    <row r="352" spans="1:4">
      <c r="A352" s="35" t="s">
        <v>51</v>
      </c>
      <c r="B352" s="35">
        <v>200</v>
      </c>
      <c r="C352" s="35" t="s">
        <v>42</v>
      </c>
      <c r="D352" s="35">
        <v>8370</v>
      </c>
    </row>
    <row r="353" spans="1:4">
      <c r="A353" s="35" t="s">
        <v>51</v>
      </c>
      <c r="B353" s="35">
        <v>200</v>
      </c>
      <c r="C353" s="35" t="s">
        <v>43</v>
      </c>
      <c r="D353" s="35">
        <v>11655</v>
      </c>
    </row>
    <row r="354" spans="1:4">
      <c r="A354" s="35" t="s">
        <v>47</v>
      </c>
      <c r="B354" s="35">
        <v>200</v>
      </c>
      <c r="C354" s="35" t="s">
        <v>40</v>
      </c>
      <c r="D354" s="35">
        <v>20262.574799999999</v>
      </c>
    </row>
    <row r="355" spans="1:4">
      <c r="A355" s="35" t="s">
        <v>47</v>
      </c>
      <c r="B355" s="35">
        <v>200</v>
      </c>
      <c r="C355" s="35" t="s">
        <v>41</v>
      </c>
      <c r="D355" s="35">
        <v>15167.9845</v>
      </c>
    </row>
    <row r="356" spans="1:4">
      <c r="A356" s="35" t="s">
        <v>47</v>
      </c>
      <c r="B356" s="35">
        <v>200</v>
      </c>
      <c r="C356" s="35" t="s">
        <v>42</v>
      </c>
      <c r="D356" s="35">
        <v>21536.222300000001</v>
      </c>
    </row>
    <row r="357" spans="1:4">
      <c r="A357" s="35" t="s">
        <v>47</v>
      </c>
      <c r="B357" s="35">
        <v>200</v>
      </c>
      <c r="C357" s="35" t="s">
        <v>43</v>
      </c>
      <c r="D357" s="35">
        <v>29988.6106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"/>
  <sheetViews>
    <sheetView topLeftCell="A8" zoomScaleNormal="100" workbookViewId="0">
      <selection activeCell="E40" sqref="E40"/>
    </sheetView>
  </sheetViews>
  <sheetFormatPr defaultRowHeight="12.6"/>
  <cols>
    <col min="1" max="1" width="11.5703125"/>
    <col min="2" max="3" width="13.28515625" customWidth="1"/>
    <col min="4" max="4" width="21.42578125" customWidth="1"/>
    <col min="5" max="5" width="20.28515625" customWidth="1"/>
    <col min="6" max="6" width="21.28515625" customWidth="1"/>
    <col min="7" max="7" width="13.28515625" customWidth="1"/>
    <col min="8" max="8" width="11.5703125"/>
    <col min="9" max="9" width="15.140625" customWidth="1"/>
    <col min="10" max="11" width="14.42578125" customWidth="1"/>
    <col min="12" max="1026" width="11.5703125"/>
  </cols>
  <sheetData>
    <row r="1" spans="1:12" ht="18">
      <c r="A1" s="1" t="s">
        <v>86</v>
      </c>
    </row>
    <row r="3" spans="1:12">
      <c r="A3" s="13" t="s">
        <v>87</v>
      </c>
    </row>
    <row r="4" spans="1:12">
      <c r="A4" s="36"/>
    </row>
    <row r="5" spans="1:12" ht="12.95">
      <c r="A5" s="34" t="s">
        <v>84</v>
      </c>
      <c r="B5" s="34" t="s">
        <v>62</v>
      </c>
      <c r="C5" s="34" t="s">
        <v>63</v>
      </c>
      <c r="D5" s="34" t="s">
        <v>64</v>
      </c>
      <c r="E5" s="34" t="s">
        <v>43</v>
      </c>
    </row>
    <row r="6" spans="1:12">
      <c r="A6" s="35">
        <v>20</v>
      </c>
      <c r="B6" s="35">
        <v>133371</v>
      </c>
      <c r="C6" s="35">
        <v>133371</v>
      </c>
      <c r="D6" s="35">
        <v>177828</v>
      </c>
      <c r="E6" s="35">
        <v>174963.39</v>
      </c>
    </row>
    <row r="7" spans="1:12">
      <c r="A7" s="35">
        <v>80</v>
      </c>
      <c r="B7" s="35">
        <v>195895.5</v>
      </c>
      <c r="C7" s="35">
        <v>195895.5</v>
      </c>
      <c r="D7" s="35">
        <v>208798.89</v>
      </c>
      <c r="E7" s="35">
        <v>195895.5</v>
      </c>
    </row>
    <row r="8" spans="1:12">
      <c r="A8" s="35">
        <v>200</v>
      </c>
      <c r="B8" s="35">
        <v>155584.95379999999</v>
      </c>
      <c r="C8" s="35">
        <v>266085</v>
      </c>
      <c r="D8" s="35">
        <v>352134.39</v>
      </c>
      <c r="E8" s="35">
        <v>141678.0301</v>
      </c>
    </row>
    <row r="10" spans="1:12">
      <c r="A10" s="13" t="s">
        <v>88</v>
      </c>
    </row>
    <row r="11" spans="1:12" ht="12.95" thickBot="1">
      <c r="A11" s="36"/>
    </row>
    <row r="12" spans="1:12" ht="12.95">
      <c r="A12" s="34" t="s">
        <v>19</v>
      </c>
      <c r="B12" s="34">
        <v>20</v>
      </c>
      <c r="C12" s="34">
        <v>80</v>
      </c>
      <c r="D12" s="34">
        <v>200</v>
      </c>
      <c r="F12" s="14" t="s">
        <v>89</v>
      </c>
      <c r="G12" s="15"/>
      <c r="H12" s="15"/>
      <c r="I12" s="15"/>
      <c r="J12" s="15"/>
      <c r="K12" s="15"/>
      <c r="L12" s="16"/>
    </row>
    <row r="13" spans="1:12">
      <c r="A13" s="35" t="s">
        <v>25</v>
      </c>
      <c r="B13" s="35">
        <v>50000</v>
      </c>
      <c r="C13" s="35">
        <v>37849</v>
      </c>
      <c r="D13" s="35">
        <v>0</v>
      </c>
      <c r="F13" s="17"/>
      <c r="G13" s="18"/>
      <c r="H13" s="18"/>
      <c r="I13" s="18"/>
      <c r="J13" s="18"/>
      <c r="K13" s="18"/>
      <c r="L13" s="19"/>
    </row>
    <row r="14" spans="1:12" ht="12.95">
      <c r="A14" s="35" t="s">
        <v>27</v>
      </c>
      <c r="B14" s="35">
        <v>2785</v>
      </c>
      <c r="C14" s="35">
        <v>0</v>
      </c>
      <c r="D14" s="35">
        <v>0</v>
      </c>
      <c r="F14" s="17"/>
      <c r="G14" s="34"/>
      <c r="H14" s="34" t="s">
        <v>40</v>
      </c>
      <c r="I14" s="34" t="s">
        <v>41</v>
      </c>
      <c r="J14" s="34" t="s">
        <v>42</v>
      </c>
      <c r="K14" s="34" t="s">
        <v>43</v>
      </c>
      <c r="L14" s="19"/>
    </row>
    <row r="15" spans="1:12">
      <c r="A15" s="35" t="s">
        <v>29</v>
      </c>
      <c r="B15" s="35">
        <v>79680</v>
      </c>
      <c r="C15" s="35">
        <v>94616</v>
      </c>
      <c r="D15" s="35">
        <v>12368.535599999999</v>
      </c>
      <c r="F15" s="17"/>
      <c r="G15" s="35">
        <v>20</v>
      </c>
      <c r="H15" s="35">
        <f t="shared" ref="H15:K17" si="0">B6/2190</f>
        <v>60.9</v>
      </c>
      <c r="I15" s="35">
        <f t="shared" si="0"/>
        <v>60.9</v>
      </c>
      <c r="J15" s="35">
        <f t="shared" si="0"/>
        <v>81.2</v>
      </c>
      <c r="K15" s="35">
        <f t="shared" si="0"/>
        <v>79.8919589041096</v>
      </c>
      <c r="L15" s="19"/>
    </row>
    <row r="16" spans="1:12">
      <c r="A16" s="35" t="s">
        <v>31</v>
      </c>
      <c r="B16" s="35">
        <v>0</v>
      </c>
      <c r="C16" s="35">
        <v>0</v>
      </c>
      <c r="D16" s="35">
        <v>0</v>
      </c>
      <c r="F16" s="17"/>
      <c r="G16" s="35">
        <v>80</v>
      </c>
      <c r="H16" s="35">
        <f t="shared" si="0"/>
        <v>89.45</v>
      </c>
      <c r="I16" s="35">
        <f t="shared" si="0"/>
        <v>89.45</v>
      </c>
      <c r="J16" s="35">
        <f t="shared" si="0"/>
        <v>95.341958904109589</v>
      </c>
      <c r="K16" s="35">
        <f t="shared" si="0"/>
        <v>89.45</v>
      </c>
      <c r="L16" s="19"/>
    </row>
    <row r="17" spans="1:12">
      <c r="A17" s="35" t="s">
        <v>33</v>
      </c>
      <c r="B17" s="35">
        <v>20000</v>
      </c>
      <c r="C17" s="35">
        <v>20000</v>
      </c>
      <c r="D17" s="35">
        <v>20000</v>
      </c>
      <c r="F17" s="17"/>
      <c r="G17" s="35">
        <v>200</v>
      </c>
      <c r="H17" s="35">
        <f t="shared" si="0"/>
        <v>71.043357899543381</v>
      </c>
      <c r="I17" s="35">
        <f t="shared" si="0"/>
        <v>121.5</v>
      </c>
      <c r="J17" s="35">
        <f t="shared" si="0"/>
        <v>160.79195890410961</v>
      </c>
      <c r="K17" s="35">
        <f t="shared" si="0"/>
        <v>64.693164429223742</v>
      </c>
      <c r="L17" s="19"/>
    </row>
    <row r="18" spans="1:12">
      <c r="A18" s="35" t="s">
        <v>34</v>
      </c>
      <c r="B18" s="35">
        <v>0</v>
      </c>
      <c r="C18" s="35">
        <v>0</v>
      </c>
      <c r="D18" s="35">
        <v>33141.072200000002</v>
      </c>
      <c r="F18" s="17"/>
      <c r="G18" s="18"/>
      <c r="H18" s="18"/>
      <c r="I18" s="18"/>
      <c r="J18" s="18"/>
      <c r="K18" s="18"/>
      <c r="L18" s="19"/>
    </row>
    <row r="19" spans="1:12">
      <c r="A19" s="35" t="s">
        <v>35</v>
      </c>
      <c r="B19" s="35">
        <v>33795</v>
      </c>
      <c r="C19" s="35">
        <v>33795</v>
      </c>
      <c r="D19" s="35">
        <v>33795</v>
      </c>
      <c r="F19" s="17"/>
      <c r="G19" s="18"/>
      <c r="H19" s="18"/>
      <c r="I19" s="18"/>
      <c r="J19" s="18"/>
      <c r="K19" s="18"/>
      <c r="L19" s="19"/>
    </row>
    <row r="20" spans="1:12">
      <c r="A20" s="35" t="s">
        <v>37</v>
      </c>
      <c r="B20" s="35">
        <v>0</v>
      </c>
      <c r="C20" s="35">
        <v>0</v>
      </c>
      <c r="D20" s="35">
        <v>86955.392200000002</v>
      </c>
      <c r="F20" s="17"/>
      <c r="G20" s="18"/>
      <c r="H20" s="18"/>
      <c r="I20" s="18"/>
      <c r="J20" s="18"/>
      <c r="K20" s="18"/>
      <c r="L20" s="19"/>
    </row>
    <row r="21" spans="1:12">
      <c r="F21" s="17"/>
      <c r="G21" s="18"/>
      <c r="H21" s="18"/>
      <c r="I21" s="18"/>
      <c r="J21" s="18"/>
      <c r="K21" s="18"/>
      <c r="L21" s="19"/>
    </row>
    <row r="22" spans="1:12">
      <c r="A22" s="13" t="s">
        <v>90</v>
      </c>
      <c r="F22" s="17"/>
      <c r="G22" s="18"/>
      <c r="H22" s="18"/>
      <c r="I22" s="18"/>
      <c r="J22" s="18"/>
      <c r="K22" s="18"/>
      <c r="L22" s="19"/>
    </row>
    <row r="23" spans="1:12">
      <c r="A23" s="36"/>
      <c r="F23" s="17"/>
      <c r="G23" s="18"/>
      <c r="H23" s="18"/>
      <c r="I23" s="18"/>
      <c r="J23" s="18"/>
      <c r="K23" s="18"/>
      <c r="L23" s="19"/>
    </row>
    <row r="24" spans="1:12" ht="12.95">
      <c r="A24" s="34" t="s">
        <v>19</v>
      </c>
      <c r="B24" s="34" t="s">
        <v>84</v>
      </c>
      <c r="C24" s="34" t="s">
        <v>3</v>
      </c>
      <c r="F24" s="17"/>
      <c r="G24" s="18"/>
      <c r="H24" s="18"/>
      <c r="I24" s="18"/>
      <c r="J24" s="18"/>
      <c r="K24" s="18"/>
      <c r="L24" s="19"/>
    </row>
    <row r="25" spans="1:12">
      <c r="A25" s="35" t="s">
        <v>29</v>
      </c>
      <c r="B25" s="35">
        <v>20</v>
      </c>
      <c r="C25" s="35">
        <v>20869</v>
      </c>
      <c r="F25" s="17"/>
      <c r="G25" s="18"/>
      <c r="H25" s="18"/>
      <c r="I25" s="18"/>
      <c r="J25" s="18"/>
      <c r="K25" s="18"/>
      <c r="L25" s="19"/>
    </row>
    <row r="26" spans="1:12">
      <c r="A26" s="35" t="s">
        <v>29</v>
      </c>
      <c r="B26" s="35">
        <v>80</v>
      </c>
      <c r="C26" s="35">
        <v>23654</v>
      </c>
      <c r="F26" s="17"/>
      <c r="G26" s="18"/>
      <c r="H26" s="18"/>
      <c r="I26" s="18"/>
      <c r="J26" s="18"/>
      <c r="K26" s="18"/>
      <c r="L26" s="19"/>
    </row>
    <row r="27" spans="1:12">
      <c r="A27" s="35" t="s">
        <v>29</v>
      </c>
      <c r="B27" s="35">
        <v>200</v>
      </c>
      <c r="C27" s="35">
        <v>8122.1274999999996</v>
      </c>
      <c r="F27" s="17"/>
      <c r="G27" s="18"/>
      <c r="H27" s="18"/>
      <c r="I27" s="18"/>
      <c r="J27" s="18"/>
      <c r="K27" s="18"/>
      <c r="L27" s="19"/>
    </row>
    <row r="28" spans="1:12">
      <c r="F28" s="17"/>
      <c r="G28" s="18"/>
      <c r="H28" s="18"/>
      <c r="I28" s="18"/>
      <c r="J28" s="18"/>
      <c r="K28" s="18"/>
      <c r="L28" s="19"/>
    </row>
    <row r="29" spans="1:12">
      <c r="F29" s="17"/>
      <c r="G29" s="18"/>
      <c r="H29" s="18"/>
      <c r="I29" s="18"/>
      <c r="J29" s="18"/>
      <c r="K29" s="18"/>
      <c r="L29" s="19"/>
    </row>
    <row r="30" spans="1:12">
      <c r="F30" s="17"/>
      <c r="G30" s="18"/>
      <c r="H30" s="18"/>
      <c r="I30" s="18"/>
      <c r="J30" s="18"/>
      <c r="K30" s="18"/>
      <c r="L30" s="19"/>
    </row>
    <row r="31" spans="1:12">
      <c r="F31" s="17"/>
      <c r="G31" s="18"/>
      <c r="H31" s="18"/>
      <c r="I31" s="18"/>
      <c r="J31" s="18"/>
      <c r="K31" s="18"/>
      <c r="L31" s="19"/>
    </row>
    <row r="32" spans="1:12">
      <c r="F32" s="17"/>
      <c r="G32" s="18"/>
      <c r="H32" s="18"/>
      <c r="I32" s="18"/>
      <c r="J32" s="18"/>
      <c r="K32" s="18"/>
      <c r="L32" s="19"/>
    </row>
    <row r="33" spans="6:12">
      <c r="F33" s="17"/>
      <c r="G33" s="18"/>
      <c r="H33" s="18"/>
      <c r="I33" s="18"/>
      <c r="J33" s="18"/>
      <c r="K33" s="18"/>
      <c r="L33" s="19"/>
    </row>
    <row r="34" spans="6:12">
      <c r="F34" s="17"/>
      <c r="G34" s="18"/>
      <c r="H34" s="18"/>
      <c r="I34" s="18"/>
      <c r="J34" s="18"/>
      <c r="K34" s="18"/>
      <c r="L34" s="19"/>
    </row>
    <row r="35" spans="6:12">
      <c r="F35" s="17"/>
      <c r="G35" s="18"/>
      <c r="H35" s="18"/>
      <c r="I35" s="18"/>
      <c r="J35" s="18"/>
      <c r="K35" s="18"/>
      <c r="L35" s="19"/>
    </row>
    <row r="36" spans="6:12">
      <c r="F36" s="17"/>
      <c r="G36" s="18"/>
      <c r="H36" s="18"/>
      <c r="I36" s="18"/>
      <c r="J36" s="18"/>
      <c r="K36" s="18"/>
      <c r="L36" s="19"/>
    </row>
    <row r="37" spans="6:12">
      <c r="F37" s="17"/>
      <c r="G37" s="18"/>
      <c r="H37" s="18"/>
      <c r="I37" s="18"/>
      <c r="J37" s="18"/>
      <c r="K37" s="18"/>
      <c r="L37" s="19"/>
    </row>
    <row r="38" spans="6:12">
      <c r="F38" s="17"/>
      <c r="G38" s="18"/>
      <c r="H38" s="18"/>
      <c r="I38" s="18"/>
      <c r="J38" s="18"/>
      <c r="K38" s="18"/>
      <c r="L38" s="19"/>
    </row>
    <row r="39" spans="6:12">
      <c r="F39" s="17"/>
      <c r="G39" s="18"/>
      <c r="H39" s="18"/>
      <c r="I39" s="18"/>
      <c r="J39" s="18"/>
      <c r="K39" s="18"/>
      <c r="L39" s="19"/>
    </row>
    <row r="40" spans="6:12" ht="12.95" thickBot="1">
      <c r="F40" s="20"/>
      <c r="G40" s="21"/>
      <c r="H40" s="21"/>
      <c r="I40" s="21"/>
      <c r="J40" s="21"/>
      <c r="K40" s="21"/>
      <c r="L40" s="2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4"/>
  <sheetViews>
    <sheetView zoomScaleNormal="100" workbookViewId="0">
      <selection activeCell="P19" sqref="P10:P19"/>
    </sheetView>
  </sheetViews>
  <sheetFormatPr defaultRowHeight="12.6"/>
  <cols>
    <col min="2" max="2" width="14" customWidth="1"/>
    <col min="3" max="3" width="9.7109375" bestFit="1" customWidth="1"/>
    <col min="9" max="9" width="14.85546875" bestFit="1" customWidth="1"/>
    <col min="13" max="13" width="16.7109375" bestFit="1" customWidth="1"/>
    <col min="14" max="14" width="11.42578125" bestFit="1" customWidth="1"/>
    <col min="15" max="16" width="10.7109375" bestFit="1" customWidth="1"/>
    <col min="17" max="17" width="17" bestFit="1" customWidth="1"/>
    <col min="18" max="18" width="17" customWidth="1"/>
    <col min="19" max="19" width="10.28515625" customWidth="1"/>
    <col min="20" max="20" width="16.28515625" customWidth="1"/>
    <col min="21" max="21" width="8.7109375" customWidth="1"/>
    <col min="22" max="22" width="11.7109375" customWidth="1"/>
    <col min="23" max="23" width="17" customWidth="1"/>
    <col min="24" max="24" width="13.140625" customWidth="1"/>
    <col min="25" max="25" width="17" customWidth="1"/>
    <col min="26" max="26" width="18.42578125" customWidth="1"/>
    <col min="27" max="27" width="22.42578125" customWidth="1"/>
    <col min="28" max="28" width="7" customWidth="1"/>
    <col min="29" max="29" width="11.7109375" bestFit="1" customWidth="1"/>
  </cols>
  <sheetData>
    <row r="1" spans="1:23" ht="18">
      <c r="A1" s="1" t="s">
        <v>91</v>
      </c>
    </row>
    <row r="4" spans="1:23" ht="12.95">
      <c r="A4" s="2" t="s">
        <v>92</v>
      </c>
    </row>
    <row r="5" spans="1:23">
      <c r="A5" s="39" t="s">
        <v>93</v>
      </c>
      <c r="B5" s="39" t="s">
        <v>40</v>
      </c>
      <c r="C5" s="39" t="s">
        <v>41</v>
      </c>
      <c r="D5" s="39" t="s">
        <v>42</v>
      </c>
      <c r="E5" s="39" t="s">
        <v>43</v>
      </c>
    </row>
    <row r="6" spans="1:23" ht="12.95">
      <c r="A6" t="s">
        <v>85</v>
      </c>
      <c r="L6" s="14" t="s">
        <v>94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6"/>
    </row>
    <row r="7" spans="1:23">
      <c r="A7" t="s">
        <v>50</v>
      </c>
      <c r="B7">
        <v>0.161</v>
      </c>
      <c r="C7">
        <v>0.19</v>
      </c>
      <c r="D7">
        <v>9.8000000000000004E-2</v>
      </c>
      <c r="E7">
        <v>5.0999999999999997E-2</v>
      </c>
      <c r="L7" s="17"/>
      <c r="M7" s="18"/>
      <c r="N7" s="18"/>
      <c r="O7" s="18"/>
      <c r="P7" s="18"/>
      <c r="Q7" s="18"/>
      <c r="R7" s="18"/>
      <c r="S7" s="18"/>
      <c r="T7" s="18"/>
      <c r="U7" s="18"/>
      <c r="V7" s="18"/>
      <c r="W7" s="19"/>
    </row>
    <row r="8" spans="1:23">
      <c r="A8" t="s">
        <v>45</v>
      </c>
      <c r="B8">
        <v>0.161</v>
      </c>
      <c r="C8">
        <v>0.19</v>
      </c>
      <c r="D8">
        <v>9.8000000000000004E-2</v>
      </c>
      <c r="E8">
        <v>5.0999999999999997E-2</v>
      </c>
      <c r="L8" s="17"/>
      <c r="M8" s="18" t="s">
        <v>95</v>
      </c>
      <c r="N8" s="18" t="s">
        <v>96</v>
      </c>
      <c r="O8" s="18"/>
      <c r="P8" s="18"/>
      <c r="Q8" s="18"/>
      <c r="R8" s="18"/>
      <c r="S8" s="18"/>
      <c r="T8" s="18"/>
      <c r="U8" s="18"/>
      <c r="V8" s="18"/>
      <c r="W8" s="19"/>
    </row>
    <row r="9" spans="1:23">
      <c r="A9" t="s">
        <v>51</v>
      </c>
      <c r="B9">
        <v>0.17499999999999999</v>
      </c>
      <c r="C9">
        <v>0.13100000000000001</v>
      </c>
      <c r="D9">
        <v>0.186</v>
      </c>
      <c r="E9">
        <v>0.25900000000000001</v>
      </c>
      <c r="L9" s="17">
        <v>0</v>
      </c>
      <c r="M9" s="18">
        <f t="shared" ref="M9:M19" si="0">SUMIFS($I$16:$I$59,$A$16:$A$59,L9)</f>
        <v>0</v>
      </c>
      <c r="N9" s="52" t="e">
        <f>M9/L9</f>
        <v>#DIV/0!</v>
      </c>
      <c r="O9" s="18"/>
      <c r="P9" s="18"/>
      <c r="Q9" s="18"/>
      <c r="R9" s="18"/>
      <c r="S9" s="18"/>
      <c r="T9" s="18"/>
      <c r="U9" s="18"/>
      <c r="V9" s="18"/>
      <c r="W9" s="19"/>
    </row>
    <row r="10" spans="1:23">
      <c r="A10" t="s">
        <v>47</v>
      </c>
      <c r="B10">
        <v>0.17499999999999999</v>
      </c>
      <c r="C10">
        <v>0.13100000000000001</v>
      </c>
      <c r="D10">
        <v>0.186</v>
      </c>
      <c r="E10">
        <v>0.25900000000000001</v>
      </c>
      <c r="L10" s="17">
        <v>20000</v>
      </c>
      <c r="M10" s="51">
        <f t="shared" si="0"/>
        <v>3405927271.8000002</v>
      </c>
      <c r="N10" s="52">
        <f t="shared" ref="N10:N19" si="1">M10/L10</f>
        <v>170296.36359000002</v>
      </c>
      <c r="O10" s="18">
        <v>170296.36359000002</v>
      </c>
      <c r="P10" s="52"/>
      <c r="Q10" s="18"/>
      <c r="R10" s="18"/>
      <c r="S10" s="18"/>
      <c r="T10" s="18"/>
      <c r="U10" s="18"/>
      <c r="V10" s="18"/>
      <c r="W10" s="19"/>
    </row>
    <row r="11" spans="1:23">
      <c r="L11" s="17">
        <v>40000</v>
      </c>
      <c r="M11" s="18">
        <f t="shared" si="0"/>
        <v>6811854543.6000004</v>
      </c>
      <c r="N11" s="52">
        <f t="shared" si="1"/>
        <v>170296.36359000002</v>
      </c>
      <c r="O11" s="18">
        <v>170296.36359000002</v>
      </c>
      <c r="P11" s="52"/>
      <c r="Q11" s="18"/>
      <c r="R11" s="18"/>
      <c r="S11" s="18"/>
      <c r="T11" s="18"/>
      <c r="U11" s="18"/>
      <c r="V11" s="18"/>
      <c r="W11" s="19"/>
    </row>
    <row r="12" spans="1:23">
      <c r="L12" s="17">
        <v>60000</v>
      </c>
      <c r="M12" s="18">
        <f t="shared" si="0"/>
        <v>10217781815.4</v>
      </c>
      <c r="N12" s="52">
        <f t="shared" si="1"/>
        <v>170296.36358999999</v>
      </c>
      <c r="O12" s="52">
        <v>170296.36358999999</v>
      </c>
      <c r="P12" s="52"/>
      <c r="Q12" s="18"/>
      <c r="R12" s="18"/>
      <c r="S12" s="18"/>
      <c r="T12" s="18"/>
      <c r="U12" s="18"/>
      <c r="V12" s="18"/>
      <c r="W12" s="19"/>
    </row>
    <row r="13" spans="1:23">
      <c r="A13" s="13" t="s">
        <v>97</v>
      </c>
      <c r="L13" s="17">
        <v>80000</v>
      </c>
      <c r="M13" s="18">
        <f t="shared" si="0"/>
        <v>13623709087.200001</v>
      </c>
      <c r="N13" s="52">
        <f t="shared" si="1"/>
        <v>170296.36359000002</v>
      </c>
      <c r="O13" s="18">
        <v>170296.36359000002</v>
      </c>
      <c r="P13" s="52"/>
      <c r="Q13" s="18"/>
      <c r="R13" s="18"/>
      <c r="S13" s="18"/>
      <c r="T13" s="18"/>
      <c r="U13" s="18"/>
      <c r="V13" s="18"/>
      <c r="W13" s="19"/>
    </row>
    <row r="14" spans="1:23">
      <c r="A14" s="36"/>
      <c r="L14" s="17">
        <v>100000</v>
      </c>
      <c r="M14" s="18">
        <f t="shared" si="0"/>
        <v>16833564036.400002</v>
      </c>
      <c r="N14" s="52">
        <f t="shared" si="1"/>
        <v>168335.64036400002</v>
      </c>
      <c r="O14" s="18">
        <v>168335.64036400002</v>
      </c>
      <c r="P14" s="52"/>
      <c r="Q14" s="18"/>
      <c r="R14" s="18"/>
      <c r="S14" s="18"/>
      <c r="T14" s="18"/>
      <c r="U14" s="18"/>
      <c r="V14" s="18"/>
      <c r="W14" s="19"/>
    </row>
    <row r="15" spans="1:23" ht="26.1">
      <c r="A15" s="34" t="s">
        <v>98</v>
      </c>
      <c r="B15" s="34" t="s">
        <v>61</v>
      </c>
      <c r="C15" s="34" t="s">
        <v>3</v>
      </c>
      <c r="D15" t="s">
        <v>99</v>
      </c>
      <c r="F15" t="s">
        <v>100</v>
      </c>
      <c r="H15" t="s">
        <v>101</v>
      </c>
      <c r="I15" t="s">
        <v>102</v>
      </c>
      <c r="L15" s="17">
        <v>120000</v>
      </c>
      <c r="M15" s="18">
        <f t="shared" si="0"/>
        <v>20200276843.68</v>
      </c>
      <c r="N15" s="52">
        <f t="shared" si="1"/>
        <v>168335.64036399999</v>
      </c>
      <c r="O15" s="18">
        <v>168335.64036399999</v>
      </c>
      <c r="P15" s="52"/>
      <c r="Q15" s="18"/>
      <c r="R15" s="18"/>
      <c r="S15" s="18"/>
      <c r="T15" s="18"/>
      <c r="U15" s="18"/>
      <c r="V15" s="18"/>
      <c r="W15" s="19"/>
    </row>
    <row r="16" spans="1:23">
      <c r="A16" s="35">
        <v>0</v>
      </c>
      <c r="B16" s="35" t="s">
        <v>40</v>
      </c>
      <c r="C16" s="35">
        <v>207101</v>
      </c>
      <c r="D16">
        <f>C16/2190</f>
        <v>94.566666666666663</v>
      </c>
      <c r="F16">
        <f>INDEX($B$10:$E$10,MATCH(B16,$B$5:$E$5,0))</f>
        <v>0.17499999999999999</v>
      </c>
      <c r="H16">
        <f>F16*A16*2190</f>
        <v>0</v>
      </c>
      <c r="I16">
        <f t="shared" ref="I16:I59" si="2">H16*C16/2190</f>
        <v>0</v>
      </c>
      <c r="L16" s="17">
        <v>140000</v>
      </c>
      <c r="M16" s="18">
        <f t="shared" si="0"/>
        <v>16017097045.6</v>
      </c>
      <c r="N16" s="52">
        <f t="shared" si="1"/>
        <v>114407.83604000001</v>
      </c>
      <c r="O16" s="18">
        <v>114407.83604000001</v>
      </c>
      <c r="P16" s="52"/>
      <c r="Q16" s="18"/>
      <c r="R16" s="18"/>
      <c r="S16" s="18"/>
      <c r="T16" s="18"/>
      <c r="U16" s="18"/>
      <c r="V16" s="18"/>
      <c r="W16" s="19"/>
    </row>
    <row r="17" spans="1:23">
      <c r="A17" s="35">
        <v>0</v>
      </c>
      <c r="B17" s="35" t="s">
        <v>41</v>
      </c>
      <c r="C17" s="35">
        <v>207101</v>
      </c>
      <c r="D17">
        <f t="shared" ref="D17:D59" si="3">C17/2190</f>
        <v>94.566666666666663</v>
      </c>
      <c r="F17">
        <f t="shared" ref="F17:F59" si="4">INDEX($B$10:$E$10,MATCH(B17,$B$5:$E$5,0))</f>
        <v>0.13100000000000001</v>
      </c>
      <c r="H17">
        <f t="shared" ref="H17:H59" si="5">F17*A17*2190</f>
        <v>0</v>
      </c>
      <c r="I17">
        <f t="shared" si="2"/>
        <v>0</v>
      </c>
      <c r="L17" s="17">
        <v>160000</v>
      </c>
      <c r="M17" s="18">
        <f t="shared" si="0"/>
        <v>18305253766.400002</v>
      </c>
      <c r="N17" s="52">
        <f t="shared" si="1"/>
        <v>114407.83604000001</v>
      </c>
      <c r="O17" s="18">
        <v>114407.83604000001</v>
      </c>
      <c r="P17" s="52"/>
      <c r="Q17" s="18"/>
      <c r="R17" s="18"/>
      <c r="S17" s="18"/>
      <c r="T17" s="18"/>
      <c r="U17" s="18"/>
      <c r="V17" s="18"/>
      <c r="W17" s="19"/>
    </row>
    <row r="18" spans="1:23">
      <c r="A18" s="35">
        <v>0</v>
      </c>
      <c r="B18" s="35" t="s">
        <v>42</v>
      </c>
      <c r="C18" s="35">
        <v>270574.5</v>
      </c>
      <c r="D18">
        <f t="shared" si="3"/>
        <v>123.55</v>
      </c>
      <c r="F18">
        <f t="shared" si="4"/>
        <v>0.186</v>
      </c>
      <c r="H18">
        <f t="shared" si="5"/>
        <v>0</v>
      </c>
      <c r="I18">
        <f t="shared" si="2"/>
        <v>0</v>
      </c>
      <c r="L18" s="17">
        <v>180000</v>
      </c>
      <c r="M18" s="18">
        <f t="shared" si="0"/>
        <v>14069728987.200001</v>
      </c>
      <c r="N18" s="52">
        <f t="shared" si="1"/>
        <v>78165.161040000006</v>
      </c>
      <c r="O18" s="18">
        <v>78165.161040000006</v>
      </c>
      <c r="P18" s="52"/>
      <c r="Q18" s="18"/>
      <c r="R18" s="18"/>
      <c r="S18" s="18"/>
      <c r="T18" s="18"/>
      <c r="U18" s="18"/>
      <c r="V18" s="18"/>
      <c r="W18" s="19"/>
    </row>
    <row r="19" spans="1:23">
      <c r="A19" s="35">
        <v>0</v>
      </c>
      <c r="B19" s="35" t="s">
        <v>43</v>
      </c>
      <c r="C19" s="35">
        <v>229676.89</v>
      </c>
      <c r="D19">
        <f>C19/2190</f>
        <v>104.87529223744293</v>
      </c>
      <c r="F19">
        <f t="shared" si="4"/>
        <v>0.25900000000000001</v>
      </c>
      <c r="H19">
        <f t="shared" si="5"/>
        <v>0</v>
      </c>
      <c r="I19">
        <f t="shared" si="2"/>
        <v>0</v>
      </c>
      <c r="L19" s="17">
        <v>200000</v>
      </c>
      <c r="M19" s="18">
        <f t="shared" si="0"/>
        <v>7089051900</v>
      </c>
      <c r="N19" s="52">
        <f t="shared" si="1"/>
        <v>35445.2595</v>
      </c>
      <c r="O19" s="18">
        <v>35445.2595</v>
      </c>
      <c r="P19" s="52"/>
      <c r="Q19" s="18"/>
      <c r="R19" s="18"/>
      <c r="S19" s="18"/>
      <c r="T19" s="18"/>
      <c r="U19" s="18"/>
      <c r="V19" s="18"/>
      <c r="W19" s="19"/>
    </row>
    <row r="20" spans="1:23">
      <c r="A20" s="35">
        <v>20000</v>
      </c>
      <c r="B20" s="35" t="s">
        <v>40</v>
      </c>
      <c r="C20" s="35">
        <v>207101</v>
      </c>
      <c r="D20">
        <f t="shared" si="3"/>
        <v>94.566666666666663</v>
      </c>
      <c r="F20">
        <f t="shared" si="4"/>
        <v>0.17499999999999999</v>
      </c>
      <c r="H20">
        <f t="shared" si="5"/>
        <v>7665000</v>
      </c>
      <c r="I20">
        <f t="shared" si="2"/>
        <v>724853500</v>
      </c>
      <c r="L20" s="1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</row>
    <row r="21" spans="1:23">
      <c r="A21" s="35">
        <v>20000</v>
      </c>
      <c r="B21" s="35" t="s">
        <v>41</v>
      </c>
      <c r="C21" s="35">
        <v>229676.89</v>
      </c>
      <c r="D21">
        <f t="shared" si="3"/>
        <v>104.87529223744293</v>
      </c>
      <c r="F21">
        <f t="shared" si="4"/>
        <v>0.13100000000000001</v>
      </c>
      <c r="H21">
        <f t="shared" si="5"/>
        <v>5737800</v>
      </c>
      <c r="I21">
        <f t="shared" si="2"/>
        <v>601753451.79999995</v>
      </c>
      <c r="L21" s="1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9"/>
    </row>
    <row r="22" spans="1:23">
      <c r="A22" s="35">
        <v>20000</v>
      </c>
      <c r="B22" s="35" t="s">
        <v>42</v>
      </c>
      <c r="C22" s="35">
        <v>270574.5</v>
      </c>
      <c r="D22">
        <f t="shared" si="3"/>
        <v>123.55</v>
      </c>
      <c r="F22">
        <f t="shared" si="4"/>
        <v>0.186</v>
      </c>
      <c r="H22">
        <f t="shared" si="5"/>
        <v>8146800</v>
      </c>
      <c r="I22">
        <f t="shared" si="2"/>
        <v>1006537140</v>
      </c>
      <c r="L22" s="17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/>
    </row>
    <row r="23" spans="1:23">
      <c r="A23" s="35">
        <v>20000</v>
      </c>
      <c r="B23" s="35" t="s">
        <v>43</v>
      </c>
      <c r="C23" s="35">
        <v>207101</v>
      </c>
      <c r="D23">
        <f t="shared" si="3"/>
        <v>94.566666666666663</v>
      </c>
      <c r="F23">
        <f t="shared" si="4"/>
        <v>0.25900000000000001</v>
      </c>
      <c r="H23">
        <f t="shared" si="5"/>
        <v>11344200</v>
      </c>
      <c r="I23">
        <f t="shared" si="2"/>
        <v>1072783180</v>
      </c>
      <c r="L23" s="20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</row>
    <row r="24" spans="1:23">
      <c r="A24" s="35">
        <v>40000</v>
      </c>
      <c r="B24" s="35" t="s">
        <v>40</v>
      </c>
      <c r="C24" s="35">
        <v>207101</v>
      </c>
      <c r="D24">
        <f t="shared" si="3"/>
        <v>94.566666666666663</v>
      </c>
      <c r="F24">
        <f t="shared" si="4"/>
        <v>0.17499999999999999</v>
      </c>
      <c r="H24">
        <f t="shared" si="5"/>
        <v>15330000</v>
      </c>
      <c r="I24">
        <f t="shared" si="2"/>
        <v>1449707000</v>
      </c>
    </row>
    <row r="25" spans="1:23">
      <c r="A25" s="35">
        <v>40000</v>
      </c>
      <c r="B25" s="35" t="s">
        <v>41</v>
      </c>
      <c r="C25" s="35">
        <v>229676.89</v>
      </c>
      <c r="D25">
        <f t="shared" si="3"/>
        <v>104.87529223744293</v>
      </c>
      <c r="F25">
        <f t="shared" si="4"/>
        <v>0.13100000000000001</v>
      </c>
      <c r="H25">
        <f t="shared" si="5"/>
        <v>11475600</v>
      </c>
      <c r="I25">
        <f t="shared" si="2"/>
        <v>1203506903.5999999</v>
      </c>
    </row>
    <row r="26" spans="1:23" ht="12.95">
      <c r="A26" s="35">
        <v>40000</v>
      </c>
      <c r="B26" s="35" t="s">
        <v>42</v>
      </c>
      <c r="C26" s="35">
        <v>270574.5</v>
      </c>
      <c r="D26">
        <f t="shared" si="3"/>
        <v>123.55</v>
      </c>
      <c r="F26">
        <f t="shared" si="4"/>
        <v>0.186</v>
      </c>
      <c r="H26">
        <f t="shared" si="5"/>
        <v>16293600</v>
      </c>
      <c r="I26">
        <f t="shared" si="2"/>
        <v>2013074280</v>
      </c>
      <c r="L26" s="14" t="s">
        <v>94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1:23">
      <c r="A27" s="35">
        <v>40000</v>
      </c>
      <c r="B27" s="35" t="s">
        <v>43</v>
      </c>
      <c r="C27" s="35">
        <v>207101</v>
      </c>
      <c r="D27">
        <f t="shared" si="3"/>
        <v>94.566666666666663</v>
      </c>
      <c r="F27">
        <f t="shared" si="4"/>
        <v>0.25900000000000001</v>
      </c>
      <c r="H27">
        <f t="shared" si="5"/>
        <v>22688400</v>
      </c>
      <c r="I27">
        <f t="shared" si="2"/>
        <v>2145566360</v>
      </c>
      <c r="L27" s="17"/>
      <c r="M27" s="18" t="s">
        <v>40</v>
      </c>
      <c r="N27" s="18" t="s">
        <v>41</v>
      </c>
      <c r="O27" s="18" t="s">
        <v>42</v>
      </c>
      <c r="P27" s="18" t="s">
        <v>43</v>
      </c>
      <c r="Q27" s="18"/>
      <c r="R27" s="18"/>
      <c r="S27" s="18"/>
      <c r="T27" s="18"/>
      <c r="U27" s="18"/>
      <c r="V27" s="18"/>
      <c r="W27" s="19"/>
    </row>
    <row r="28" spans="1:23">
      <c r="A28" s="35">
        <v>60000</v>
      </c>
      <c r="B28" s="35" t="s">
        <v>40</v>
      </c>
      <c r="C28" s="35">
        <v>207101</v>
      </c>
      <c r="D28">
        <f t="shared" si="3"/>
        <v>94.566666666666663</v>
      </c>
      <c r="F28">
        <f t="shared" si="4"/>
        <v>0.17499999999999999</v>
      </c>
      <c r="H28">
        <f t="shared" si="5"/>
        <v>22995000</v>
      </c>
      <c r="I28">
        <f t="shared" si="2"/>
        <v>2174560500</v>
      </c>
      <c r="L28" s="17">
        <v>0</v>
      </c>
      <c r="M28" s="50">
        <f t="shared" ref="M28:P38" si="6">SUMIFS($D$16:$D$59,$B$16:$B$59,M$27,$A$16:$A$59,$L28)</f>
        <v>94.566666666666663</v>
      </c>
      <c r="N28" s="50">
        <f t="shared" si="6"/>
        <v>94.566666666666663</v>
      </c>
      <c r="O28" s="50">
        <f t="shared" si="6"/>
        <v>123.55</v>
      </c>
      <c r="P28" s="50">
        <f t="shared" si="6"/>
        <v>104.87529223744293</v>
      </c>
      <c r="Q28" s="18"/>
      <c r="R28" s="18"/>
      <c r="S28" s="18"/>
      <c r="T28" s="18"/>
      <c r="U28" s="18"/>
      <c r="V28" s="18"/>
      <c r="W28" s="19"/>
    </row>
    <row r="29" spans="1:23">
      <c r="A29" s="35">
        <v>60000</v>
      </c>
      <c r="B29" s="35" t="s">
        <v>41</v>
      </c>
      <c r="C29" s="35">
        <v>229676.89</v>
      </c>
      <c r="D29">
        <f t="shared" si="3"/>
        <v>104.87529223744293</v>
      </c>
      <c r="F29">
        <f t="shared" si="4"/>
        <v>0.13100000000000001</v>
      </c>
      <c r="H29">
        <f t="shared" si="5"/>
        <v>17213400</v>
      </c>
      <c r="I29">
        <f t="shared" si="2"/>
        <v>1805260355.4000001</v>
      </c>
      <c r="L29" s="17">
        <v>20000</v>
      </c>
      <c r="M29" s="50">
        <f t="shared" si="6"/>
        <v>94.566666666666663</v>
      </c>
      <c r="N29" s="50">
        <f t="shared" si="6"/>
        <v>104.87529223744293</v>
      </c>
      <c r="O29" s="50">
        <f t="shared" si="6"/>
        <v>123.55</v>
      </c>
      <c r="P29" s="50">
        <f t="shared" si="6"/>
        <v>94.566666666666663</v>
      </c>
      <c r="Q29" s="18"/>
      <c r="R29" s="18"/>
      <c r="S29" s="18"/>
      <c r="T29" s="18"/>
      <c r="U29" s="18"/>
      <c r="V29" s="18"/>
      <c r="W29" s="19"/>
    </row>
    <row r="30" spans="1:23">
      <c r="A30" s="35">
        <v>60000</v>
      </c>
      <c r="B30" s="35" t="s">
        <v>42</v>
      </c>
      <c r="C30" s="35">
        <v>270574.5</v>
      </c>
      <c r="D30">
        <f t="shared" si="3"/>
        <v>123.55</v>
      </c>
      <c r="F30">
        <f t="shared" si="4"/>
        <v>0.186</v>
      </c>
      <c r="H30">
        <f t="shared" si="5"/>
        <v>24440400</v>
      </c>
      <c r="I30">
        <f t="shared" si="2"/>
        <v>3019611420</v>
      </c>
      <c r="L30" s="17">
        <v>40000</v>
      </c>
      <c r="M30" s="50">
        <f t="shared" si="6"/>
        <v>94.566666666666663</v>
      </c>
      <c r="N30" s="50">
        <f t="shared" si="6"/>
        <v>104.87529223744293</v>
      </c>
      <c r="O30" s="50">
        <f t="shared" si="6"/>
        <v>123.55</v>
      </c>
      <c r="P30" s="50">
        <f t="shared" si="6"/>
        <v>94.566666666666663</v>
      </c>
      <c r="Q30" s="18"/>
      <c r="R30" s="18"/>
      <c r="S30" s="18"/>
      <c r="T30" s="18"/>
      <c r="U30" s="18"/>
      <c r="V30" s="18"/>
      <c r="W30" s="19"/>
    </row>
    <row r="31" spans="1:23">
      <c r="A31" s="35">
        <v>60000</v>
      </c>
      <c r="B31" s="35" t="s">
        <v>43</v>
      </c>
      <c r="C31" s="35">
        <v>207101</v>
      </c>
      <c r="D31">
        <f t="shared" si="3"/>
        <v>94.566666666666663</v>
      </c>
      <c r="F31">
        <f t="shared" si="4"/>
        <v>0.25900000000000001</v>
      </c>
      <c r="H31">
        <f t="shared" si="5"/>
        <v>34032600</v>
      </c>
      <c r="I31">
        <f t="shared" si="2"/>
        <v>3218349540</v>
      </c>
      <c r="L31" s="17">
        <v>60000</v>
      </c>
      <c r="M31" s="50">
        <f t="shared" si="6"/>
        <v>94.566666666666663</v>
      </c>
      <c r="N31" s="50">
        <f t="shared" si="6"/>
        <v>104.87529223744293</v>
      </c>
      <c r="O31" s="50">
        <f t="shared" si="6"/>
        <v>123.55</v>
      </c>
      <c r="P31" s="50">
        <f t="shared" si="6"/>
        <v>94.566666666666663</v>
      </c>
      <c r="Q31" s="18"/>
      <c r="R31" s="18"/>
      <c r="S31" s="18"/>
      <c r="T31" s="18"/>
      <c r="U31" s="18"/>
      <c r="V31" s="18"/>
      <c r="W31" s="19"/>
    </row>
    <row r="32" spans="1:23">
      <c r="A32" s="35">
        <v>80000</v>
      </c>
      <c r="B32" s="35" t="s">
        <v>40</v>
      </c>
      <c r="C32" s="35">
        <v>207101</v>
      </c>
      <c r="D32">
        <f t="shared" si="3"/>
        <v>94.566666666666663</v>
      </c>
      <c r="F32">
        <f t="shared" si="4"/>
        <v>0.17499999999999999</v>
      </c>
      <c r="H32">
        <f t="shared" si="5"/>
        <v>30660000</v>
      </c>
      <c r="I32">
        <f t="shared" si="2"/>
        <v>2899414000</v>
      </c>
      <c r="L32" s="17">
        <v>80000</v>
      </c>
      <c r="M32" s="50">
        <f t="shared" si="6"/>
        <v>94.566666666666663</v>
      </c>
      <c r="N32" s="50">
        <f t="shared" si="6"/>
        <v>104.87529223744293</v>
      </c>
      <c r="O32" s="50">
        <f t="shared" si="6"/>
        <v>123.55</v>
      </c>
      <c r="P32" s="50">
        <f t="shared" si="6"/>
        <v>94.566666666666663</v>
      </c>
      <c r="Q32" s="18"/>
      <c r="R32" s="18"/>
      <c r="S32" s="18"/>
      <c r="T32" s="18"/>
      <c r="U32" s="18"/>
      <c r="V32" s="18"/>
      <c r="W32" s="19"/>
    </row>
    <row r="33" spans="1:23">
      <c r="A33" s="35">
        <v>80000</v>
      </c>
      <c r="B33" s="35" t="s">
        <v>41</v>
      </c>
      <c r="C33" s="35">
        <v>229676.89</v>
      </c>
      <c r="D33">
        <f t="shared" si="3"/>
        <v>104.87529223744293</v>
      </c>
      <c r="F33">
        <f t="shared" si="4"/>
        <v>0.13100000000000001</v>
      </c>
      <c r="H33">
        <f t="shared" si="5"/>
        <v>22951200</v>
      </c>
      <c r="I33">
        <f t="shared" si="2"/>
        <v>2407013807.1999998</v>
      </c>
      <c r="L33" s="17">
        <v>100000</v>
      </c>
      <c r="M33" s="50">
        <f t="shared" si="6"/>
        <v>94.566666666666663</v>
      </c>
      <c r="N33" s="50">
        <f t="shared" si="6"/>
        <v>121.15360876712329</v>
      </c>
      <c r="O33" s="50">
        <f t="shared" si="6"/>
        <v>107.27168347031964</v>
      </c>
      <c r="P33" s="50">
        <f t="shared" si="6"/>
        <v>94.566666666666663</v>
      </c>
      <c r="Q33" s="18"/>
      <c r="R33" s="18"/>
      <c r="S33" s="18"/>
      <c r="T33" s="18"/>
      <c r="U33" s="18"/>
      <c r="V33" s="18"/>
      <c r="W33" s="19"/>
    </row>
    <row r="34" spans="1:23">
      <c r="A34" s="35">
        <v>80000</v>
      </c>
      <c r="B34" s="35" t="s">
        <v>42</v>
      </c>
      <c r="C34" s="35">
        <v>270574.5</v>
      </c>
      <c r="D34">
        <f t="shared" si="3"/>
        <v>123.55</v>
      </c>
      <c r="F34">
        <f t="shared" si="4"/>
        <v>0.186</v>
      </c>
      <c r="H34">
        <f t="shared" si="5"/>
        <v>32587200</v>
      </c>
      <c r="I34">
        <f t="shared" si="2"/>
        <v>4026148560</v>
      </c>
      <c r="L34" s="17">
        <v>120000</v>
      </c>
      <c r="M34" s="50">
        <f t="shared" si="6"/>
        <v>94.566666666666663</v>
      </c>
      <c r="N34" s="50">
        <f t="shared" si="6"/>
        <v>121.15360876712329</v>
      </c>
      <c r="O34" s="50">
        <f t="shared" si="6"/>
        <v>107.27168347031964</v>
      </c>
      <c r="P34" s="50">
        <f t="shared" si="6"/>
        <v>94.566666666666663</v>
      </c>
      <c r="Q34" s="18"/>
      <c r="R34" s="18"/>
      <c r="S34" s="18"/>
      <c r="T34" s="18"/>
      <c r="U34" s="18"/>
      <c r="V34" s="18"/>
      <c r="W34" s="19"/>
    </row>
    <row r="35" spans="1:23">
      <c r="A35" s="35">
        <v>80000</v>
      </c>
      <c r="B35" s="35" t="s">
        <v>43</v>
      </c>
      <c r="C35" s="35">
        <v>207101</v>
      </c>
      <c r="D35">
        <f t="shared" si="3"/>
        <v>94.566666666666663</v>
      </c>
      <c r="F35">
        <f t="shared" si="4"/>
        <v>0.25900000000000001</v>
      </c>
      <c r="H35">
        <f t="shared" si="5"/>
        <v>45376800</v>
      </c>
      <c r="I35">
        <f t="shared" si="2"/>
        <v>4291132720</v>
      </c>
      <c r="L35" s="17">
        <v>140000</v>
      </c>
      <c r="M35" s="50">
        <f t="shared" si="6"/>
        <v>94.566666666666663</v>
      </c>
      <c r="N35" s="50">
        <f t="shared" si="6"/>
        <v>123.55</v>
      </c>
      <c r="O35" s="50">
        <f t="shared" si="6"/>
        <v>104.87529223744293</v>
      </c>
      <c r="P35" s="50">
        <f t="shared" si="6"/>
        <v>0</v>
      </c>
      <c r="Q35" s="18"/>
      <c r="R35" s="18"/>
      <c r="S35" s="18"/>
      <c r="T35" s="18"/>
      <c r="U35" s="18"/>
      <c r="V35" s="18"/>
      <c r="W35" s="19"/>
    </row>
    <row r="36" spans="1:23">
      <c r="A36" s="35">
        <v>100000</v>
      </c>
      <c r="B36" s="35" t="s">
        <v>40</v>
      </c>
      <c r="C36" s="35">
        <v>207101</v>
      </c>
      <c r="D36">
        <f t="shared" si="3"/>
        <v>94.566666666666663</v>
      </c>
      <c r="F36">
        <f t="shared" si="4"/>
        <v>0.17499999999999999</v>
      </c>
      <c r="H36">
        <f t="shared" si="5"/>
        <v>38325000</v>
      </c>
      <c r="I36">
        <f t="shared" si="2"/>
        <v>3624267500</v>
      </c>
      <c r="L36" s="17">
        <v>160000</v>
      </c>
      <c r="M36" s="50">
        <f t="shared" si="6"/>
        <v>94.566666666666663</v>
      </c>
      <c r="N36" s="50">
        <f t="shared" si="6"/>
        <v>123.55</v>
      </c>
      <c r="O36" s="50">
        <f t="shared" si="6"/>
        <v>104.87529223744293</v>
      </c>
      <c r="P36" s="50">
        <f t="shared" si="6"/>
        <v>0</v>
      </c>
      <c r="Q36" s="18"/>
      <c r="R36" s="18"/>
      <c r="S36" s="18"/>
      <c r="T36" s="18"/>
      <c r="U36" s="18"/>
      <c r="V36" s="18"/>
      <c r="W36" s="19"/>
    </row>
    <row r="37" spans="1:23">
      <c r="A37" s="35">
        <v>100000</v>
      </c>
      <c r="B37" s="35" t="s">
        <v>41</v>
      </c>
      <c r="C37" s="35">
        <v>265326.4032</v>
      </c>
      <c r="D37">
        <f t="shared" si="3"/>
        <v>121.15360876712329</v>
      </c>
      <c r="F37">
        <f t="shared" si="4"/>
        <v>0.13100000000000001</v>
      </c>
      <c r="H37">
        <f t="shared" si="5"/>
        <v>28689000</v>
      </c>
      <c r="I37">
        <f t="shared" si="2"/>
        <v>3475775881.9200001</v>
      </c>
      <c r="L37" s="17">
        <v>180000</v>
      </c>
      <c r="M37" s="50">
        <f t="shared" si="6"/>
        <v>0</v>
      </c>
      <c r="N37" s="50">
        <f t="shared" si="6"/>
        <v>123.55</v>
      </c>
      <c r="O37" s="50">
        <f t="shared" si="6"/>
        <v>104.87529223744293</v>
      </c>
      <c r="P37" s="50">
        <f t="shared" si="6"/>
        <v>0</v>
      </c>
      <c r="Q37" s="18"/>
      <c r="R37" s="18"/>
      <c r="S37" s="18"/>
      <c r="T37" s="18"/>
      <c r="U37" s="18"/>
      <c r="V37" s="18"/>
      <c r="W37" s="19"/>
    </row>
    <row r="38" spans="1:23">
      <c r="A38" s="35">
        <v>100000</v>
      </c>
      <c r="B38" s="35" t="s">
        <v>42</v>
      </c>
      <c r="C38" s="35">
        <v>234924.98680000001</v>
      </c>
      <c r="D38">
        <f t="shared" si="3"/>
        <v>107.27168347031964</v>
      </c>
      <c r="F38">
        <f t="shared" si="4"/>
        <v>0.186</v>
      </c>
      <c r="H38">
        <f t="shared" si="5"/>
        <v>40734000</v>
      </c>
      <c r="I38">
        <f t="shared" si="2"/>
        <v>4369604754.4800005</v>
      </c>
      <c r="L38" s="17">
        <v>200000</v>
      </c>
      <c r="M38" s="50">
        <f t="shared" si="6"/>
        <v>0</v>
      </c>
      <c r="N38" s="50">
        <f t="shared" si="6"/>
        <v>123.55</v>
      </c>
      <c r="O38" s="50">
        <f t="shared" si="6"/>
        <v>0</v>
      </c>
      <c r="P38" s="50">
        <f t="shared" si="6"/>
        <v>0</v>
      </c>
      <c r="Q38" s="18"/>
      <c r="R38" s="18"/>
      <c r="S38" s="18"/>
      <c r="T38" s="18"/>
      <c r="U38" s="18"/>
      <c r="V38" s="18"/>
      <c r="W38" s="19"/>
    </row>
    <row r="39" spans="1:23">
      <c r="A39" s="35">
        <v>100000</v>
      </c>
      <c r="B39" s="35" t="s">
        <v>43</v>
      </c>
      <c r="C39" s="35">
        <v>207101</v>
      </c>
      <c r="D39">
        <f t="shared" si="3"/>
        <v>94.566666666666663</v>
      </c>
      <c r="F39">
        <f t="shared" si="4"/>
        <v>0.25900000000000001</v>
      </c>
      <c r="H39">
        <f t="shared" si="5"/>
        <v>56721000</v>
      </c>
      <c r="I39">
        <f t="shared" si="2"/>
        <v>5363915900</v>
      </c>
      <c r="L39" s="17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9"/>
    </row>
    <row r="40" spans="1:23">
      <c r="A40" s="35">
        <v>120000</v>
      </c>
      <c r="B40" s="35" t="s">
        <v>40</v>
      </c>
      <c r="C40" s="35">
        <v>207101</v>
      </c>
      <c r="D40">
        <f t="shared" si="3"/>
        <v>94.566666666666663</v>
      </c>
      <c r="F40">
        <f t="shared" si="4"/>
        <v>0.17499999999999999</v>
      </c>
      <c r="H40">
        <f t="shared" si="5"/>
        <v>45990000</v>
      </c>
      <c r="I40">
        <f t="shared" si="2"/>
        <v>4349121000</v>
      </c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2"/>
    </row>
    <row r="41" spans="1:23">
      <c r="A41" s="35">
        <v>120000</v>
      </c>
      <c r="B41" s="35" t="s">
        <v>41</v>
      </c>
      <c r="C41" s="35">
        <v>265326.4032</v>
      </c>
      <c r="D41">
        <f t="shared" si="3"/>
        <v>121.15360876712329</v>
      </c>
      <c r="F41">
        <f t="shared" si="4"/>
        <v>0.13100000000000001</v>
      </c>
      <c r="H41">
        <f t="shared" si="5"/>
        <v>34426800</v>
      </c>
      <c r="I41">
        <f t="shared" si="2"/>
        <v>4170931058.3039999</v>
      </c>
    </row>
    <row r="42" spans="1:23">
      <c r="A42" s="35">
        <v>120000</v>
      </c>
      <c r="B42" s="35" t="s">
        <v>42</v>
      </c>
      <c r="C42" s="35">
        <v>234924.98680000001</v>
      </c>
      <c r="D42">
        <f t="shared" si="3"/>
        <v>107.27168347031964</v>
      </c>
      <c r="F42">
        <f t="shared" si="4"/>
        <v>0.186</v>
      </c>
      <c r="H42">
        <f t="shared" si="5"/>
        <v>48880800</v>
      </c>
      <c r="I42">
        <f t="shared" si="2"/>
        <v>5243525705.3760004</v>
      </c>
    </row>
    <row r="43" spans="1:23" ht="12.95">
      <c r="A43" s="35">
        <v>120000</v>
      </c>
      <c r="B43" s="35" t="s">
        <v>43</v>
      </c>
      <c r="C43" s="35">
        <v>207101</v>
      </c>
      <c r="D43">
        <f t="shared" si="3"/>
        <v>94.566666666666663</v>
      </c>
      <c r="F43">
        <f t="shared" si="4"/>
        <v>0.25900000000000001</v>
      </c>
      <c r="H43">
        <f t="shared" si="5"/>
        <v>68065200</v>
      </c>
      <c r="I43">
        <f t="shared" si="2"/>
        <v>6436699080</v>
      </c>
      <c r="L43" s="14" t="s">
        <v>103</v>
      </c>
      <c r="M43" s="15"/>
      <c r="N43" s="15"/>
      <c r="O43" s="15"/>
      <c r="P43" s="15"/>
      <c r="Q43" s="15"/>
      <c r="R43" s="15"/>
      <c r="S43" s="15"/>
      <c r="T43" s="15"/>
      <c r="U43" s="15"/>
      <c r="V43" s="16"/>
    </row>
    <row r="44" spans="1:23">
      <c r="A44" s="35">
        <v>140000</v>
      </c>
      <c r="B44" s="35" t="s">
        <v>40</v>
      </c>
      <c r="C44" s="35">
        <v>207101</v>
      </c>
      <c r="D44">
        <f t="shared" si="3"/>
        <v>94.566666666666663</v>
      </c>
      <c r="F44">
        <f t="shared" si="4"/>
        <v>0.17499999999999999</v>
      </c>
      <c r="H44">
        <f t="shared" si="5"/>
        <v>53655000</v>
      </c>
      <c r="I44">
        <f t="shared" si="2"/>
        <v>5073974500</v>
      </c>
      <c r="L44" s="17"/>
      <c r="M44" s="18"/>
      <c r="N44" s="18"/>
      <c r="O44" s="18"/>
      <c r="P44" s="18"/>
      <c r="Q44" s="18"/>
      <c r="R44" s="18"/>
      <c r="S44" s="18"/>
      <c r="T44" s="18"/>
      <c r="U44" s="18"/>
      <c r="V44" s="19"/>
    </row>
    <row r="45" spans="1:23" ht="12.95">
      <c r="A45" s="35">
        <v>140000</v>
      </c>
      <c r="B45" s="35" t="s">
        <v>41</v>
      </c>
      <c r="C45" s="35">
        <v>270574.5</v>
      </c>
      <c r="D45">
        <f t="shared" si="3"/>
        <v>123.55</v>
      </c>
      <c r="F45">
        <f t="shared" si="4"/>
        <v>0.13100000000000001</v>
      </c>
      <c r="H45">
        <f t="shared" si="5"/>
        <v>40164600</v>
      </c>
      <c r="I45">
        <f t="shared" si="2"/>
        <v>4962336330</v>
      </c>
      <c r="L45" s="37" t="s">
        <v>104</v>
      </c>
      <c r="M45" s="18" t="s">
        <v>105</v>
      </c>
      <c r="N45" s="18"/>
      <c r="O45" s="18"/>
      <c r="P45" s="18"/>
      <c r="Q45" s="18"/>
      <c r="R45" s="18"/>
      <c r="S45" s="18"/>
      <c r="T45" s="18"/>
      <c r="U45" s="18"/>
      <c r="V45" s="19"/>
    </row>
    <row r="46" spans="1:23">
      <c r="A46" s="35">
        <v>140000</v>
      </c>
      <c r="B46" s="35" t="s">
        <v>42</v>
      </c>
      <c r="C46" s="35">
        <v>229676.89</v>
      </c>
      <c r="D46">
        <f t="shared" si="3"/>
        <v>104.87529223744293</v>
      </c>
      <c r="F46">
        <f t="shared" si="4"/>
        <v>0.186</v>
      </c>
      <c r="H46">
        <f t="shared" si="5"/>
        <v>57027600</v>
      </c>
      <c r="I46">
        <f t="shared" si="2"/>
        <v>5980786215.6000004</v>
      </c>
      <c r="L46" s="38">
        <v>0</v>
      </c>
      <c r="M46" s="53">
        <f t="shared" ref="M46:M56" si="7">B64/1000000000</f>
        <v>30.689320400027899</v>
      </c>
      <c r="N46" s="18"/>
      <c r="O46" s="18"/>
      <c r="P46" s="18"/>
      <c r="Q46" s="18"/>
      <c r="R46" s="18"/>
      <c r="S46" s="18"/>
      <c r="T46" s="18"/>
      <c r="U46" s="18"/>
      <c r="V46" s="19"/>
    </row>
    <row r="47" spans="1:23">
      <c r="A47" s="35">
        <v>140000</v>
      </c>
      <c r="B47" s="35" t="s">
        <v>43</v>
      </c>
      <c r="C47" s="35">
        <v>0</v>
      </c>
      <c r="D47">
        <f t="shared" si="3"/>
        <v>0</v>
      </c>
      <c r="F47">
        <f t="shared" si="4"/>
        <v>0.25900000000000001</v>
      </c>
      <c r="H47">
        <f t="shared" si="5"/>
        <v>79409400</v>
      </c>
      <c r="I47">
        <f t="shared" si="2"/>
        <v>0</v>
      </c>
      <c r="L47" s="38">
        <v>20000</v>
      </c>
      <c r="M47" s="53">
        <f t="shared" si="7"/>
        <v>30.538189506720002</v>
      </c>
      <c r="N47" s="18"/>
      <c r="O47" s="18"/>
      <c r="P47" s="18"/>
      <c r="Q47" s="18"/>
      <c r="R47" s="18"/>
      <c r="S47" s="18"/>
      <c r="T47" s="18"/>
      <c r="U47" s="18"/>
      <c r="V47" s="19"/>
    </row>
    <row r="48" spans="1:23">
      <c r="A48" s="35">
        <v>160000</v>
      </c>
      <c r="B48" s="35" t="s">
        <v>40</v>
      </c>
      <c r="C48" s="35">
        <v>207101</v>
      </c>
      <c r="D48">
        <f t="shared" si="3"/>
        <v>94.566666666666663</v>
      </c>
      <c r="F48">
        <f t="shared" si="4"/>
        <v>0.17499999999999999</v>
      </c>
      <c r="H48">
        <f t="shared" si="5"/>
        <v>61320000</v>
      </c>
      <c r="I48">
        <f t="shared" si="2"/>
        <v>5798828000</v>
      </c>
      <c r="L48" s="38">
        <v>40000</v>
      </c>
      <c r="M48" s="53">
        <f t="shared" si="7"/>
        <v>30.417784399747799</v>
      </c>
      <c r="N48" s="18"/>
      <c r="O48" s="18"/>
      <c r="P48" s="18"/>
      <c r="Q48" s="18"/>
      <c r="R48" s="18"/>
      <c r="S48" s="18"/>
      <c r="T48" s="18"/>
      <c r="U48" s="18"/>
      <c r="V48" s="19"/>
    </row>
    <row r="49" spans="1:22">
      <c r="A49" s="35">
        <v>160000</v>
      </c>
      <c r="B49" s="35" t="s">
        <v>41</v>
      </c>
      <c r="C49" s="35">
        <v>270574.5</v>
      </c>
      <c r="D49">
        <f t="shared" si="3"/>
        <v>123.55</v>
      </c>
      <c r="F49">
        <f t="shared" si="4"/>
        <v>0.13100000000000001</v>
      </c>
      <c r="H49">
        <f t="shared" si="5"/>
        <v>45902400</v>
      </c>
      <c r="I49">
        <f t="shared" si="2"/>
        <v>5671241520</v>
      </c>
      <c r="L49" s="38">
        <v>60000</v>
      </c>
      <c r="M49" s="53">
        <f t="shared" si="7"/>
        <v>30.297379292775503</v>
      </c>
      <c r="N49" s="18"/>
      <c r="O49" s="18"/>
      <c r="P49" s="18"/>
      <c r="Q49" s="18"/>
      <c r="R49" s="18"/>
      <c r="S49" s="18"/>
      <c r="T49" s="18"/>
      <c r="U49" s="18"/>
      <c r="V49" s="19"/>
    </row>
    <row r="50" spans="1:22">
      <c r="A50" s="35">
        <v>160000</v>
      </c>
      <c r="B50" s="35" t="s">
        <v>42</v>
      </c>
      <c r="C50" s="35">
        <v>229676.89</v>
      </c>
      <c r="D50">
        <f t="shared" si="3"/>
        <v>104.87529223744293</v>
      </c>
      <c r="F50">
        <f t="shared" si="4"/>
        <v>0.186</v>
      </c>
      <c r="H50">
        <f t="shared" si="5"/>
        <v>65174400</v>
      </c>
      <c r="I50">
        <f t="shared" si="2"/>
        <v>6835184246.3999996</v>
      </c>
      <c r="L50" s="38">
        <v>80000</v>
      </c>
      <c r="M50" s="53">
        <f t="shared" si="7"/>
        <v>30.1769741858032</v>
      </c>
      <c r="N50" s="18"/>
      <c r="O50" s="18"/>
      <c r="P50" s="18"/>
      <c r="Q50" s="18"/>
      <c r="R50" s="18"/>
      <c r="S50" s="18"/>
      <c r="T50" s="18"/>
      <c r="U50" s="18"/>
      <c r="V50" s="19"/>
    </row>
    <row r="51" spans="1:22">
      <c r="A51" s="35">
        <v>160000</v>
      </c>
      <c r="B51" s="35" t="s">
        <v>43</v>
      </c>
      <c r="C51" s="35">
        <v>0</v>
      </c>
      <c r="D51">
        <f t="shared" si="3"/>
        <v>0</v>
      </c>
      <c r="F51">
        <f t="shared" si="4"/>
        <v>0.25900000000000001</v>
      </c>
      <c r="H51">
        <f t="shared" si="5"/>
        <v>90753600</v>
      </c>
      <c r="I51">
        <f t="shared" si="2"/>
        <v>0</v>
      </c>
      <c r="L51" s="38">
        <v>100000</v>
      </c>
      <c r="M51" s="53">
        <f t="shared" si="7"/>
        <v>30.077495343064399</v>
      </c>
      <c r="N51" s="18"/>
      <c r="O51" s="18"/>
      <c r="P51" s="18"/>
      <c r="Q51" s="18"/>
      <c r="R51" s="18"/>
      <c r="S51" s="18"/>
      <c r="T51" s="18"/>
      <c r="U51" s="18"/>
      <c r="V51" s="19"/>
    </row>
    <row r="52" spans="1:22">
      <c r="A52" s="35">
        <v>180000</v>
      </c>
      <c r="B52" s="35" t="s">
        <v>40</v>
      </c>
      <c r="C52" s="35">
        <v>0</v>
      </c>
      <c r="D52">
        <f t="shared" si="3"/>
        <v>0</v>
      </c>
      <c r="F52">
        <f t="shared" si="4"/>
        <v>0.17499999999999999</v>
      </c>
      <c r="H52">
        <f t="shared" si="5"/>
        <v>68984999.999999985</v>
      </c>
      <c r="I52">
        <f t="shared" si="2"/>
        <v>0</v>
      </c>
      <c r="L52" s="38">
        <v>120000</v>
      </c>
      <c r="M52" s="53">
        <f t="shared" si="7"/>
        <v>29.996304700583998</v>
      </c>
      <c r="N52" s="18"/>
      <c r="O52" s="18"/>
      <c r="P52" s="18"/>
      <c r="Q52" s="18"/>
      <c r="R52" s="18"/>
      <c r="S52" s="18"/>
      <c r="T52" s="18"/>
      <c r="U52" s="18"/>
      <c r="V52" s="19"/>
    </row>
    <row r="53" spans="1:22">
      <c r="A53" s="35">
        <v>180000</v>
      </c>
      <c r="B53" s="35" t="s">
        <v>41</v>
      </c>
      <c r="C53" s="35">
        <v>270574.5</v>
      </c>
      <c r="D53">
        <f t="shared" si="3"/>
        <v>123.55</v>
      </c>
      <c r="F53">
        <f t="shared" si="4"/>
        <v>0.13100000000000001</v>
      </c>
      <c r="H53">
        <f t="shared" si="5"/>
        <v>51640200</v>
      </c>
      <c r="I53">
        <f t="shared" si="2"/>
        <v>6380146710</v>
      </c>
      <c r="L53" s="38">
        <v>140000</v>
      </c>
      <c r="M53" s="53">
        <f t="shared" si="7"/>
        <v>30.528469494863099</v>
      </c>
      <c r="N53" s="18"/>
      <c r="O53" s="18"/>
      <c r="P53" s="18"/>
      <c r="Q53" s="18"/>
      <c r="R53" s="18"/>
      <c r="S53" s="18"/>
      <c r="T53" s="18"/>
      <c r="U53" s="18"/>
      <c r="V53" s="19"/>
    </row>
    <row r="54" spans="1:22">
      <c r="A54" s="35">
        <v>180000</v>
      </c>
      <c r="B54" s="35" t="s">
        <v>42</v>
      </c>
      <c r="C54" s="35">
        <v>229676.89</v>
      </c>
      <c r="D54">
        <f t="shared" si="3"/>
        <v>104.87529223744293</v>
      </c>
      <c r="F54">
        <f t="shared" si="4"/>
        <v>0.186</v>
      </c>
      <c r="H54">
        <f t="shared" si="5"/>
        <v>73321200</v>
      </c>
      <c r="I54">
        <f t="shared" si="2"/>
        <v>7689582277.2000008</v>
      </c>
      <c r="L54" s="38">
        <v>160000</v>
      </c>
      <c r="M54" s="53">
        <f t="shared" si="7"/>
        <v>31.525834938854</v>
      </c>
      <c r="N54" s="18"/>
      <c r="O54" s="18"/>
      <c r="P54" s="18"/>
      <c r="Q54" s="18"/>
      <c r="R54" s="18"/>
      <c r="S54" s="18"/>
      <c r="T54" s="18"/>
      <c r="U54" s="18"/>
      <c r="V54" s="19"/>
    </row>
    <row r="55" spans="1:22">
      <c r="A55" s="35">
        <v>180000</v>
      </c>
      <c r="B55" s="35" t="s">
        <v>43</v>
      </c>
      <c r="C55" s="35">
        <v>0</v>
      </c>
      <c r="D55">
        <f t="shared" si="3"/>
        <v>0</v>
      </c>
      <c r="F55">
        <f t="shared" si="4"/>
        <v>0.25900000000000001</v>
      </c>
      <c r="H55">
        <f t="shared" si="5"/>
        <v>102097800</v>
      </c>
      <c r="I55">
        <f t="shared" si="2"/>
        <v>0</v>
      </c>
      <c r="L55" s="38">
        <v>180000</v>
      </c>
      <c r="M55" s="53">
        <f t="shared" si="7"/>
        <v>32.640419548844797</v>
      </c>
      <c r="N55" s="18"/>
      <c r="O55" s="18"/>
      <c r="P55" s="18"/>
      <c r="Q55" s="18"/>
      <c r="R55" s="18"/>
      <c r="S55" s="18"/>
      <c r="T55" s="18"/>
      <c r="U55" s="18"/>
      <c r="V55" s="19"/>
    </row>
    <row r="56" spans="1:22">
      <c r="A56" s="35">
        <v>200000</v>
      </c>
      <c r="B56" s="35" t="s">
        <v>40</v>
      </c>
      <c r="C56" s="35">
        <v>0</v>
      </c>
      <c r="D56">
        <f t="shared" si="3"/>
        <v>0</v>
      </c>
      <c r="F56">
        <f t="shared" si="4"/>
        <v>0.17499999999999999</v>
      </c>
      <c r="H56">
        <f t="shared" si="5"/>
        <v>76650000</v>
      </c>
      <c r="I56">
        <f t="shared" si="2"/>
        <v>0</v>
      </c>
      <c r="L56" s="38">
        <v>200000</v>
      </c>
      <c r="M56" s="53">
        <f t="shared" si="7"/>
        <v>34.426718345155095</v>
      </c>
      <c r="N56" s="18"/>
      <c r="O56" s="18"/>
      <c r="P56" s="18"/>
      <c r="Q56" s="18"/>
      <c r="R56" s="18"/>
      <c r="S56" s="18"/>
      <c r="T56" s="18"/>
      <c r="U56" s="18"/>
      <c r="V56" s="19"/>
    </row>
    <row r="57" spans="1:22">
      <c r="A57" s="35">
        <v>200000</v>
      </c>
      <c r="B57" s="35" t="s">
        <v>41</v>
      </c>
      <c r="C57" s="35">
        <v>270574.5</v>
      </c>
      <c r="D57">
        <f t="shared" si="3"/>
        <v>123.55</v>
      </c>
      <c r="F57">
        <f t="shared" si="4"/>
        <v>0.13100000000000001</v>
      </c>
      <c r="H57">
        <f t="shared" si="5"/>
        <v>57378000</v>
      </c>
      <c r="I57">
        <f t="shared" si="2"/>
        <v>7089051900</v>
      </c>
      <c r="L57" s="17"/>
      <c r="M57" s="18"/>
      <c r="N57" s="18"/>
      <c r="O57" s="18"/>
      <c r="P57" s="18"/>
      <c r="Q57" s="18"/>
      <c r="R57" s="18"/>
      <c r="S57" s="18"/>
      <c r="T57" s="18"/>
      <c r="U57" s="18"/>
      <c r="V57" s="19"/>
    </row>
    <row r="58" spans="1:22">
      <c r="A58" s="35">
        <v>200000</v>
      </c>
      <c r="B58" s="35" t="s">
        <v>42</v>
      </c>
      <c r="C58" s="35">
        <v>0</v>
      </c>
      <c r="D58">
        <f t="shared" si="3"/>
        <v>0</v>
      </c>
      <c r="F58">
        <f t="shared" si="4"/>
        <v>0.186</v>
      </c>
      <c r="H58">
        <f t="shared" si="5"/>
        <v>81468000</v>
      </c>
      <c r="I58">
        <f t="shared" si="2"/>
        <v>0</v>
      </c>
      <c r="L58" s="17"/>
      <c r="M58" s="18"/>
      <c r="N58" s="18"/>
      <c r="O58" s="18"/>
      <c r="P58" s="18"/>
      <c r="Q58" s="18"/>
      <c r="R58" s="18"/>
      <c r="S58" s="18"/>
      <c r="T58" s="18"/>
      <c r="U58" s="18"/>
      <c r="V58" s="19"/>
    </row>
    <row r="59" spans="1:22">
      <c r="A59" s="35">
        <v>200000</v>
      </c>
      <c r="B59" s="35" t="s">
        <v>43</v>
      </c>
      <c r="C59" s="35">
        <v>0</v>
      </c>
      <c r="D59">
        <f t="shared" si="3"/>
        <v>0</v>
      </c>
      <c r="F59">
        <f t="shared" si="4"/>
        <v>0.25900000000000001</v>
      </c>
      <c r="H59">
        <f t="shared" si="5"/>
        <v>113442000</v>
      </c>
      <c r="I59">
        <f t="shared" si="2"/>
        <v>0</v>
      </c>
      <c r="L59" s="17"/>
      <c r="M59" s="18"/>
      <c r="N59" s="18"/>
      <c r="O59" s="18"/>
      <c r="P59" s="18"/>
      <c r="Q59" s="18"/>
      <c r="R59" s="18"/>
      <c r="S59" s="18"/>
      <c r="T59" s="18"/>
      <c r="U59" s="18"/>
      <c r="V59" s="19"/>
    </row>
    <row r="60" spans="1:22">
      <c r="L60" s="17"/>
      <c r="M60" s="18"/>
      <c r="N60" s="18"/>
      <c r="O60" s="18"/>
      <c r="P60" s="18"/>
      <c r="Q60" s="18"/>
      <c r="R60" s="18"/>
      <c r="S60" s="18"/>
      <c r="T60" s="18"/>
      <c r="U60" s="18"/>
      <c r="V60" s="19"/>
    </row>
    <row r="61" spans="1:22">
      <c r="A61" s="13" t="s">
        <v>106</v>
      </c>
      <c r="L61" s="17"/>
      <c r="M61" s="18"/>
      <c r="N61" s="18"/>
      <c r="O61" s="18"/>
      <c r="P61" s="18"/>
      <c r="Q61" s="18"/>
      <c r="R61" s="18"/>
      <c r="S61" s="18"/>
      <c r="T61" s="18"/>
      <c r="U61" s="18"/>
      <c r="V61" s="19"/>
    </row>
    <row r="62" spans="1:22">
      <c r="A62" s="36"/>
      <c r="L62" s="17"/>
      <c r="M62" s="18"/>
      <c r="N62" s="18"/>
      <c r="O62" s="18"/>
      <c r="P62" s="18"/>
      <c r="Q62" s="18"/>
      <c r="R62" s="18"/>
      <c r="S62" s="18"/>
      <c r="T62" s="18"/>
      <c r="U62" s="18"/>
      <c r="V62" s="19"/>
    </row>
    <row r="63" spans="1:22" ht="14.25" customHeight="1">
      <c r="A63" s="34" t="s">
        <v>98</v>
      </c>
      <c r="B63" s="34" t="s">
        <v>3</v>
      </c>
      <c r="L63" s="17"/>
      <c r="M63" s="18"/>
      <c r="N63" s="18"/>
      <c r="O63" s="18"/>
      <c r="P63" s="18"/>
      <c r="Q63" s="18"/>
      <c r="R63" s="18"/>
      <c r="S63" s="18"/>
      <c r="T63" s="18"/>
      <c r="U63" s="18"/>
      <c r="V63" s="19"/>
    </row>
    <row r="64" spans="1:22">
      <c r="A64" s="35">
        <v>0</v>
      </c>
      <c r="B64" s="35">
        <v>30689320400.027901</v>
      </c>
      <c r="L64" s="17"/>
      <c r="M64" s="18"/>
      <c r="N64" s="18"/>
      <c r="O64" s="18"/>
      <c r="P64" s="18"/>
      <c r="Q64" s="18"/>
      <c r="R64" s="18"/>
      <c r="S64" s="18"/>
      <c r="T64" s="18"/>
      <c r="U64" s="18"/>
      <c r="V64" s="19"/>
    </row>
    <row r="65" spans="1:22">
      <c r="A65" s="35">
        <v>20000</v>
      </c>
      <c r="B65" s="35">
        <v>30538189506.720001</v>
      </c>
      <c r="L65" s="17"/>
      <c r="M65" s="18"/>
      <c r="N65" s="18"/>
      <c r="O65" s="18"/>
      <c r="P65" s="18"/>
      <c r="Q65" s="18"/>
      <c r="R65" s="18"/>
      <c r="S65" s="18"/>
      <c r="T65" s="18"/>
      <c r="U65" s="18"/>
      <c r="V65" s="19"/>
    </row>
    <row r="66" spans="1:22">
      <c r="A66" s="35">
        <v>40000</v>
      </c>
      <c r="B66" s="35">
        <v>30417784399.747799</v>
      </c>
      <c r="L66" s="17"/>
      <c r="M66" s="18"/>
      <c r="N66" s="18"/>
      <c r="O66" s="18"/>
      <c r="P66" s="18"/>
      <c r="Q66" s="18"/>
      <c r="R66" s="18"/>
      <c r="S66" s="18"/>
      <c r="T66" s="18"/>
      <c r="U66" s="18"/>
      <c r="V66" s="19"/>
    </row>
    <row r="67" spans="1:22">
      <c r="A67" s="35">
        <v>60000</v>
      </c>
      <c r="B67" s="35">
        <v>30297379292.775501</v>
      </c>
      <c r="L67" s="20"/>
      <c r="M67" s="21"/>
      <c r="N67" s="21"/>
      <c r="O67" s="21"/>
      <c r="P67" s="21"/>
      <c r="Q67" s="21"/>
      <c r="R67" s="21"/>
      <c r="S67" s="21"/>
      <c r="T67" s="21"/>
      <c r="U67" s="21"/>
      <c r="V67" s="22"/>
    </row>
    <row r="68" spans="1:22">
      <c r="A68" s="35">
        <v>80000</v>
      </c>
      <c r="B68" s="35">
        <v>30176974185.8032</v>
      </c>
    </row>
    <row r="69" spans="1:22">
      <c r="A69" s="35">
        <v>100000</v>
      </c>
      <c r="B69" s="35">
        <v>30077495343.0644</v>
      </c>
    </row>
    <row r="70" spans="1:22">
      <c r="A70" s="35">
        <v>120000</v>
      </c>
      <c r="B70" s="35">
        <v>29996304700.584</v>
      </c>
    </row>
    <row r="71" spans="1:22">
      <c r="A71" s="35">
        <v>140000</v>
      </c>
      <c r="B71" s="35">
        <v>30528469494.863098</v>
      </c>
    </row>
    <row r="72" spans="1:22">
      <c r="A72" s="35">
        <v>160000</v>
      </c>
      <c r="B72" s="35">
        <v>31525834938.854</v>
      </c>
    </row>
    <row r="73" spans="1:22">
      <c r="A73" s="35">
        <v>180000</v>
      </c>
      <c r="B73" s="35">
        <v>32640419548.844799</v>
      </c>
    </row>
    <row r="74" spans="1:22">
      <c r="A74" s="35">
        <v>200000</v>
      </c>
      <c r="B74" s="35">
        <v>34426718345.155098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34"/>
  <sheetViews>
    <sheetView zoomScale="70" zoomScaleNormal="70" workbookViewId="0">
      <selection activeCell="Q48" sqref="Q48:Q57"/>
    </sheetView>
  </sheetViews>
  <sheetFormatPr defaultRowHeight="12.6"/>
  <cols>
    <col min="2" max="2" width="11.42578125" customWidth="1"/>
    <col min="3" max="4" width="12.7109375" customWidth="1"/>
    <col min="9" max="9" width="11.28515625" bestFit="1" customWidth="1"/>
    <col min="16" max="16" width="24.42578125" customWidth="1"/>
    <col min="17" max="17" width="17" customWidth="1"/>
    <col min="18" max="18" width="17.28515625" bestFit="1" customWidth="1"/>
    <col min="19" max="19" width="11.7109375" customWidth="1"/>
    <col min="20" max="20" width="24.42578125" bestFit="1" customWidth="1"/>
    <col min="21" max="21" width="26.7109375" bestFit="1" customWidth="1"/>
    <col min="22" max="22" width="29.85546875" bestFit="1" customWidth="1"/>
  </cols>
  <sheetData>
    <row r="1" spans="1:22" ht="18">
      <c r="A1" s="1" t="s">
        <v>107</v>
      </c>
    </row>
    <row r="2" spans="1:22" ht="12.95" thickBot="1"/>
    <row r="3" spans="1:22" ht="12.95">
      <c r="K3" s="14" t="s">
        <v>108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</row>
    <row r="4" spans="1:22"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>
      <c r="K6" s="17"/>
      <c r="L6" s="18"/>
      <c r="M6" s="18" t="s">
        <v>109</v>
      </c>
      <c r="N6" s="18"/>
      <c r="O6" s="18"/>
      <c r="P6" s="18"/>
      <c r="Q6" s="18"/>
      <c r="R6" s="18"/>
      <c r="S6" s="18"/>
      <c r="T6" s="18"/>
      <c r="U6" s="18"/>
      <c r="V6" s="19"/>
    </row>
    <row r="7" spans="1:22">
      <c r="K7" s="17" t="s">
        <v>104</v>
      </c>
      <c r="L7" s="18"/>
      <c r="M7" s="50">
        <v>0</v>
      </c>
      <c r="N7" s="50">
        <v>10000</v>
      </c>
      <c r="O7" s="18"/>
      <c r="P7" s="18"/>
      <c r="Q7" s="18"/>
      <c r="R7" s="18"/>
      <c r="S7" s="18"/>
      <c r="T7" s="18"/>
      <c r="U7" s="18"/>
      <c r="V7" s="19"/>
    </row>
    <row r="8" spans="1:22">
      <c r="K8" s="17">
        <v>140000</v>
      </c>
      <c r="L8" s="18" t="s">
        <v>40</v>
      </c>
      <c r="M8" s="50">
        <f>SUMIFS($E$47:$E$134,$A$47:$A$134,$K8,$B$47:$B$134,$L8,$C$47:$C$134,M$7)</f>
        <v>94.566666666666663</v>
      </c>
      <c r="N8" s="50">
        <f t="shared" ref="M8:N11" si="0">SUMIFS($E$47:$E$134,$A$47:$A$134,$K8,$B$47:$B$134,$L8,$C$47:$C$134,N$7)</f>
        <v>94.566666666666663</v>
      </c>
      <c r="O8" s="18"/>
      <c r="P8" s="18"/>
      <c r="Q8" s="18"/>
      <c r="R8" s="18"/>
      <c r="S8" s="18"/>
      <c r="T8" s="18"/>
      <c r="U8" s="18"/>
      <c r="V8" s="19"/>
    </row>
    <row r="9" spans="1:22">
      <c r="K9" s="17">
        <v>140000</v>
      </c>
      <c r="L9" s="18" t="s">
        <v>41</v>
      </c>
      <c r="M9" s="50">
        <f t="shared" si="0"/>
        <v>123.55</v>
      </c>
      <c r="N9" s="50">
        <f t="shared" si="0"/>
        <v>122.60293287671233</v>
      </c>
      <c r="O9" s="18"/>
      <c r="P9" s="18"/>
      <c r="Q9" s="18"/>
      <c r="R9" s="18"/>
      <c r="S9" s="18"/>
      <c r="T9" s="18"/>
      <c r="U9" s="18"/>
      <c r="V9" s="19"/>
    </row>
    <row r="10" spans="1:22">
      <c r="K10" s="17">
        <v>140000</v>
      </c>
      <c r="L10" s="18" t="s">
        <v>42</v>
      </c>
      <c r="M10" s="50">
        <f t="shared" si="0"/>
        <v>104.87529223744293</v>
      </c>
      <c r="N10" s="50">
        <f t="shared" si="0"/>
        <v>105.8223593607306</v>
      </c>
      <c r="O10" s="18"/>
      <c r="P10" s="18"/>
      <c r="Q10" s="18"/>
      <c r="R10" s="18"/>
      <c r="S10" s="18"/>
      <c r="T10" s="18"/>
      <c r="U10" s="18"/>
      <c r="V10" s="19"/>
    </row>
    <row r="11" spans="1:22" ht="12.95">
      <c r="A11" s="2" t="s">
        <v>110</v>
      </c>
      <c r="K11" s="17">
        <v>140000</v>
      </c>
      <c r="L11" s="18" t="s">
        <v>43</v>
      </c>
      <c r="M11" s="50">
        <f t="shared" si="0"/>
        <v>0</v>
      </c>
      <c r="N11" s="50">
        <f t="shared" si="0"/>
        <v>91.952199634703192</v>
      </c>
      <c r="O11" s="18"/>
      <c r="P11" s="18"/>
      <c r="Q11" s="18"/>
      <c r="R11" s="18"/>
      <c r="S11" s="18"/>
      <c r="T11" s="18"/>
      <c r="U11" s="18"/>
      <c r="V11" s="19"/>
    </row>
    <row r="12" spans="1:22">
      <c r="A12" s="39" t="s">
        <v>93</v>
      </c>
      <c r="B12" s="39" t="s">
        <v>40</v>
      </c>
      <c r="C12" s="39" t="s">
        <v>41</v>
      </c>
      <c r="D12" s="39" t="s">
        <v>42</v>
      </c>
      <c r="E12" s="39" t="s">
        <v>43</v>
      </c>
      <c r="K12" s="17"/>
      <c r="L12" s="18"/>
      <c r="M12" s="50"/>
      <c r="N12" s="50"/>
      <c r="O12" s="18"/>
      <c r="P12" s="18"/>
      <c r="Q12" s="18"/>
      <c r="R12" s="18"/>
      <c r="S12" s="18"/>
      <c r="T12" s="18"/>
      <c r="U12" s="18"/>
      <c r="V12" s="19"/>
    </row>
    <row r="13" spans="1:22">
      <c r="A13" t="s">
        <v>85</v>
      </c>
      <c r="K13" s="17"/>
      <c r="L13" s="18"/>
      <c r="M13" s="50">
        <v>0</v>
      </c>
      <c r="N13" s="50">
        <v>10000</v>
      </c>
      <c r="O13" s="18"/>
      <c r="P13" s="18"/>
      <c r="Q13" s="18"/>
      <c r="R13" s="18"/>
      <c r="S13" s="18"/>
      <c r="T13" s="18"/>
      <c r="U13" s="18"/>
      <c r="V13" s="19"/>
    </row>
    <row r="14" spans="1:22">
      <c r="A14" t="s">
        <v>50</v>
      </c>
      <c r="B14">
        <v>0.161</v>
      </c>
      <c r="C14">
        <v>0.19</v>
      </c>
      <c r="D14">
        <v>9.8000000000000004E-2</v>
      </c>
      <c r="E14">
        <v>5.0999999999999997E-2</v>
      </c>
      <c r="K14" s="17">
        <v>200000</v>
      </c>
      <c r="L14" s="18" t="s">
        <v>40</v>
      </c>
      <c r="M14" s="50">
        <f t="shared" ref="M14:N17" si="1">SUMIFS($E$47:$E$134,$A$47:$A$134,$K14,$B$47:$B$134,$L14,$C$47:$C$134,M$7)</f>
        <v>0</v>
      </c>
      <c r="N14" s="50">
        <f t="shared" si="1"/>
        <v>0</v>
      </c>
      <c r="O14" s="18"/>
      <c r="P14" s="18"/>
      <c r="Q14" s="18"/>
      <c r="R14" s="18"/>
      <c r="S14" s="18"/>
      <c r="T14" s="18"/>
      <c r="U14" s="18"/>
      <c r="V14" s="19"/>
    </row>
    <row r="15" spans="1:22">
      <c r="A15" t="s">
        <v>45</v>
      </c>
      <c r="B15">
        <v>0.161</v>
      </c>
      <c r="C15">
        <v>0.19</v>
      </c>
      <c r="D15">
        <v>9.8000000000000004E-2</v>
      </c>
      <c r="E15">
        <v>5.0999999999999997E-2</v>
      </c>
      <c r="K15" s="17">
        <v>200000</v>
      </c>
      <c r="L15" s="18" t="s">
        <v>41</v>
      </c>
      <c r="M15" s="50">
        <f t="shared" si="1"/>
        <v>123.55</v>
      </c>
      <c r="N15" s="50">
        <f t="shared" si="1"/>
        <v>0</v>
      </c>
      <c r="O15" s="18"/>
      <c r="P15" s="18"/>
      <c r="Q15" s="18"/>
      <c r="R15" s="18"/>
      <c r="S15" s="18"/>
      <c r="T15" s="18"/>
      <c r="U15" s="18"/>
      <c r="V15" s="19"/>
    </row>
    <row r="16" spans="1:22">
      <c r="A16" t="s">
        <v>51</v>
      </c>
      <c r="B16">
        <v>0.17499999999999999</v>
      </c>
      <c r="C16">
        <v>0.13100000000000001</v>
      </c>
      <c r="D16">
        <v>0.186</v>
      </c>
      <c r="E16">
        <v>0.25900000000000001</v>
      </c>
      <c r="K16" s="17">
        <v>200000</v>
      </c>
      <c r="L16" s="18" t="s">
        <v>42</v>
      </c>
      <c r="M16" s="50">
        <f t="shared" si="1"/>
        <v>0</v>
      </c>
      <c r="N16" s="50">
        <f t="shared" si="1"/>
        <v>0</v>
      </c>
      <c r="O16" s="18"/>
      <c r="P16" s="18"/>
      <c r="Q16" s="18"/>
      <c r="R16" s="18"/>
      <c r="S16" s="18"/>
      <c r="T16" s="18"/>
      <c r="U16" s="18"/>
      <c r="V16" s="19"/>
    </row>
    <row r="17" spans="1:22">
      <c r="A17" t="s">
        <v>47</v>
      </c>
      <c r="B17">
        <v>0.17499999999999999</v>
      </c>
      <c r="C17">
        <v>0.13100000000000001</v>
      </c>
      <c r="D17">
        <v>0.186</v>
      </c>
      <c r="E17">
        <v>0.25900000000000001</v>
      </c>
      <c r="K17" s="17">
        <v>200000</v>
      </c>
      <c r="L17" s="18" t="s">
        <v>43</v>
      </c>
      <c r="M17" s="50">
        <f t="shared" si="1"/>
        <v>0</v>
      </c>
      <c r="N17" s="50">
        <f t="shared" si="1"/>
        <v>0</v>
      </c>
      <c r="O17" s="18"/>
      <c r="P17" s="18"/>
      <c r="Q17" s="18"/>
      <c r="R17" s="18"/>
      <c r="S17" s="18"/>
      <c r="T17" s="18"/>
      <c r="U17" s="18"/>
      <c r="V17" s="19"/>
    </row>
    <row r="18" spans="1:22">
      <c r="K18" s="17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9"/>
    </row>
    <row r="19" spans="1:22" ht="12.95" thickBot="1">
      <c r="A19" s="18"/>
      <c r="B19" s="18"/>
      <c r="C19" s="18"/>
      <c r="D19" s="18"/>
      <c r="E19" s="18"/>
      <c r="F19" s="18"/>
      <c r="G19" s="18"/>
      <c r="K19" s="20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2"/>
    </row>
    <row r="20" spans="1:22">
      <c r="A20" s="13" t="s">
        <v>111</v>
      </c>
      <c r="E20" s="18"/>
      <c r="F20" s="18"/>
      <c r="G20" s="18"/>
    </row>
    <row r="21" spans="1:22">
      <c r="A21" s="36"/>
      <c r="E21" s="18"/>
      <c r="F21" s="18"/>
      <c r="G21" s="18"/>
    </row>
    <row r="22" spans="1:22" s="40" customFormat="1" ht="26.1">
      <c r="A22" s="34" t="s">
        <v>98</v>
      </c>
      <c r="B22" s="34" t="s">
        <v>61</v>
      </c>
      <c r="C22" s="34" t="s">
        <v>112</v>
      </c>
      <c r="D22" s="34" t="s">
        <v>3</v>
      </c>
      <c r="E22" s="18"/>
      <c r="F22" s="18"/>
      <c r="G22" s="1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2.95">
      <c r="A23" s="35">
        <v>140000</v>
      </c>
      <c r="B23" s="35" t="s">
        <v>40</v>
      </c>
      <c r="C23" s="35">
        <v>10000</v>
      </c>
      <c r="D23" s="35">
        <v>0</v>
      </c>
      <c r="E23" s="18"/>
      <c r="F23" s="18" t="s">
        <v>113</v>
      </c>
      <c r="G23" s="18"/>
      <c r="K23" s="14" t="s">
        <v>114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6"/>
    </row>
    <row r="24" spans="1:22">
      <c r="A24" s="35">
        <v>140000</v>
      </c>
      <c r="B24" s="35" t="s">
        <v>41</v>
      </c>
      <c r="C24" s="35">
        <v>10000</v>
      </c>
      <c r="D24" s="35">
        <v>0</v>
      </c>
      <c r="E24" s="18"/>
      <c r="F24" s="18" t="s">
        <v>113</v>
      </c>
      <c r="G24" s="18"/>
      <c r="K24" s="17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</row>
    <row r="25" spans="1:22">
      <c r="A25" s="35">
        <v>140000</v>
      </c>
      <c r="B25" s="35" t="s">
        <v>42</v>
      </c>
      <c r="C25" s="35">
        <v>10000</v>
      </c>
      <c r="D25" s="35">
        <v>0</v>
      </c>
      <c r="E25" s="18"/>
      <c r="F25" s="18" t="s">
        <v>113</v>
      </c>
      <c r="G25" s="18"/>
      <c r="K25" s="17"/>
      <c r="L25" s="18"/>
      <c r="M25" s="18" t="s">
        <v>113</v>
      </c>
      <c r="N25" s="18" t="s">
        <v>115</v>
      </c>
      <c r="O25" s="18"/>
      <c r="P25" s="18"/>
      <c r="Q25" s="18"/>
      <c r="R25" s="18"/>
      <c r="S25" s="18"/>
      <c r="T25" s="18"/>
      <c r="U25" s="18"/>
      <c r="V25" s="19"/>
    </row>
    <row r="26" spans="1:22">
      <c r="A26" s="35">
        <v>140000</v>
      </c>
      <c r="B26" s="35" t="s">
        <v>43</v>
      </c>
      <c r="C26" s="35">
        <v>10000</v>
      </c>
      <c r="D26" s="35">
        <v>3133.2745</v>
      </c>
      <c r="E26" s="18"/>
      <c r="F26" s="18" t="s">
        <v>113</v>
      </c>
      <c r="G26" s="18"/>
      <c r="K26" s="17">
        <v>140000</v>
      </c>
      <c r="L26" s="18" t="s">
        <v>40</v>
      </c>
      <c r="M26" s="18">
        <f>SUMIFS($D$23:$D$42,$F$23:$F$42,M$25,$B$23:$B$42,$L26,$A$23:$A$42,$K26)</f>
        <v>0</v>
      </c>
      <c r="N26" s="18">
        <f>-SUMIFS($D$23:$D$42,$F$23:$F$42,N$25,$B$23:$B$42,$L26,$A$23:$A$42,$K26)</f>
        <v>0</v>
      </c>
      <c r="O26" s="18"/>
      <c r="P26" s="18"/>
      <c r="Q26" s="18"/>
      <c r="R26" s="18"/>
      <c r="S26" s="18"/>
      <c r="T26" s="18"/>
      <c r="U26" s="18"/>
      <c r="V26" s="19"/>
    </row>
    <row r="27" spans="1:22">
      <c r="A27" s="35">
        <v>200000</v>
      </c>
      <c r="B27" s="35" t="s">
        <v>40</v>
      </c>
      <c r="C27" s="35">
        <v>10000</v>
      </c>
      <c r="D27" s="35">
        <v>0</v>
      </c>
      <c r="E27" s="18"/>
      <c r="F27" s="18" t="s">
        <v>113</v>
      </c>
      <c r="G27" s="18"/>
      <c r="K27" s="17">
        <v>140000</v>
      </c>
      <c r="L27" s="18" t="s">
        <v>41</v>
      </c>
      <c r="M27" s="18">
        <f>SUMIFS($D$23:$D$42,$F$23:$F$42,M$25,$B$23:$B$42,$L27,$A$23:$A$42,$K27)</f>
        <v>0</v>
      </c>
      <c r="N27" s="18">
        <f>-SUMIFS($D$23:$D$42,$F$23:$F$42,N$25,$B$23:$B$42,$L27,$A$23:$A$42,$K27)</f>
        <v>-2349.9558999999999</v>
      </c>
      <c r="O27" s="18"/>
      <c r="P27" s="18"/>
      <c r="Q27" s="18"/>
      <c r="R27" s="18"/>
      <c r="S27" s="18"/>
      <c r="T27" s="18"/>
      <c r="U27" s="18"/>
      <c r="V27" s="19"/>
    </row>
    <row r="28" spans="1:22">
      <c r="A28" s="35">
        <v>200000</v>
      </c>
      <c r="B28" s="35" t="s">
        <v>41</v>
      </c>
      <c r="C28" s="35">
        <v>10000</v>
      </c>
      <c r="D28" s="35">
        <v>0</v>
      </c>
      <c r="E28" s="18"/>
      <c r="F28" s="18" t="s">
        <v>113</v>
      </c>
      <c r="G28" s="18"/>
      <c r="K28" s="17">
        <v>140000</v>
      </c>
      <c r="L28" s="18" t="s">
        <v>42</v>
      </c>
      <c r="M28" s="18">
        <f>SUMIFS($D$23:$D$42,$F$23:$F$42,M$25,$B$23:$B$42,$L28,$A$23:$A$42,$K28)</f>
        <v>0</v>
      </c>
      <c r="N28" s="18">
        <f>-SUMIFS($D$23:$D$42,$F$23:$F$42,N$25,$B$23:$B$42,$L28,$A$23:$A$42,$K28)</f>
        <v>0</v>
      </c>
      <c r="O28" s="18"/>
      <c r="P28" s="18"/>
      <c r="Q28" s="18"/>
      <c r="R28" s="18"/>
      <c r="S28" s="18"/>
      <c r="T28" s="18"/>
      <c r="U28" s="18"/>
      <c r="V28" s="19"/>
    </row>
    <row r="29" spans="1:22">
      <c r="A29" s="35">
        <v>200000</v>
      </c>
      <c r="B29" s="35" t="s">
        <v>42</v>
      </c>
      <c r="C29" s="35">
        <v>10000</v>
      </c>
      <c r="D29" s="35">
        <v>0</v>
      </c>
      <c r="E29" s="18"/>
      <c r="F29" s="18" t="s">
        <v>113</v>
      </c>
      <c r="G29" s="18"/>
      <c r="K29" s="17">
        <v>140000</v>
      </c>
      <c r="L29" s="18" t="s">
        <v>43</v>
      </c>
      <c r="M29" s="18">
        <f>SUMIFS($D$23:$D$42,$F$23:$F$42,M$25,$B$23:$B$42,$L29,$A$23:$A$42,$K29)</f>
        <v>3133.2745</v>
      </c>
      <c r="N29" s="18">
        <f>-SUMIFS($D$23:$D$42,$F$23:$F$42,N$25,$B$23:$B$42,$L29,$A$23:$A$42,$K29)</f>
        <v>0</v>
      </c>
      <c r="O29" s="18"/>
      <c r="P29" s="18"/>
      <c r="Q29" s="18"/>
      <c r="R29" s="18"/>
      <c r="S29" s="18"/>
      <c r="T29" s="18"/>
      <c r="U29" s="18"/>
      <c r="V29" s="19"/>
    </row>
    <row r="30" spans="1:22">
      <c r="A30" s="35">
        <v>200000</v>
      </c>
      <c r="B30" s="35" t="s">
        <v>43</v>
      </c>
      <c r="C30" s="35">
        <v>10000</v>
      </c>
      <c r="D30" s="35">
        <v>7744</v>
      </c>
      <c r="E30" s="18"/>
      <c r="F30" s="18" t="s">
        <v>113</v>
      </c>
      <c r="G30" s="18"/>
      <c r="K30" s="17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9"/>
    </row>
    <row r="31" spans="1:22">
      <c r="G31" s="18"/>
      <c r="K31" s="17"/>
      <c r="L31" s="18"/>
      <c r="M31" s="18" t="s">
        <v>113</v>
      </c>
      <c r="N31" s="18" t="s">
        <v>115</v>
      </c>
      <c r="O31" s="18"/>
      <c r="P31" s="18"/>
      <c r="Q31" s="18"/>
      <c r="R31" s="18"/>
      <c r="S31" s="18"/>
      <c r="T31" s="18"/>
      <c r="U31" s="18"/>
      <c r="V31" s="19"/>
    </row>
    <row r="32" spans="1:22">
      <c r="A32" s="13" t="s">
        <v>116</v>
      </c>
      <c r="E32" s="18"/>
      <c r="F32" s="18"/>
      <c r="G32" s="18"/>
      <c r="K32" s="17">
        <v>200000</v>
      </c>
      <c r="L32" s="18" t="s">
        <v>40</v>
      </c>
      <c r="M32" s="18">
        <f>SUMIFS($D$23:$D$42,$F$23:$F$42,M$25,$B$23:$B$42,$L32,$A$23:$A$42,$K32)</f>
        <v>0</v>
      </c>
      <c r="N32" s="18">
        <f>-SUMIFS($D$23:$D$42,$F$23:$F$42,N$25,$B$23:$B$42,$L32,$A$23:$A$42,$K32)</f>
        <v>0</v>
      </c>
      <c r="O32" s="18"/>
      <c r="P32" s="18"/>
      <c r="Q32" s="18"/>
      <c r="R32" s="18"/>
      <c r="S32" s="18"/>
      <c r="T32" s="18"/>
      <c r="U32" s="18"/>
      <c r="V32" s="19"/>
    </row>
    <row r="33" spans="1:22">
      <c r="A33" s="36"/>
      <c r="E33" s="18"/>
      <c r="F33" s="18"/>
      <c r="G33" s="18"/>
      <c r="K33" s="17">
        <v>200000</v>
      </c>
      <c r="L33" s="18" t="s">
        <v>41</v>
      </c>
      <c r="M33" s="18">
        <f>SUMIFS($D$23:$D$42,$F$23:$F$42,M$25,$B$23:$B$42,$L33,$A$23:$A$42,$K33)</f>
        <v>0</v>
      </c>
      <c r="N33" s="18">
        <f>-SUMIFS($D$23:$D$42,$F$23:$F$42,N$25,$B$23:$B$42,$L33,$A$23:$A$42,$K33)</f>
        <v>-5808</v>
      </c>
      <c r="O33" s="18"/>
      <c r="P33" s="18"/>
      <c r="Q33" s="18"/>
      <c r="R33" s="18"/>
      <c r="S33" s="18"/>
      <c r="T33" s="18"/>
      <c r="U33" s="18"/>
      <c r="V33" s="19"/>
    </row>
    <row r="34" spans="1:22" ht="26.1">
      <c r="A34" s="34" t="s">
        <v>98</v>
      </c>
      <c r="B34" s="34" t="s">
        <v>61</v>
      </c>
      <c r="C34" s="34" t="s">
        <v>112</v>
      </c>
      <c r="D34" s="34" t="s">
        <v>3</v>
      </c>
      <c r="E34" s="18"/>
      <c r="F34" s="18"/>
      <c r="G34" s="18"/>
      <c r="K34" s="17">
        <v>200000</v>
      </c>
      <c r="L34" s="18" t="s">
        <v>42</v>
      </c>
      <c r="M34" s="18">
        <f>SUMIFS($D$23:$D$42,$F$23:$F$42,M$25,$B$23:$B$42,$L34,$A$23:$A$42,$K34)</f>
        <v>0</v>
      </c>
      <c r="N34" s="18">
        <f>-SUMIFS($D$23:$D$42,$F$23:$F$42,N$25,$B$23:$B$42,$L34,$A$23:$A$42,$K34)</f>
        <v>0</v>
      </c>
      <c r="O34" s="18"/>
      <c r="P34" s="18"/>
      <c r="Q34" s="18"/>
      <c r="R34" s="18"/>
      <c r="S34" s="18"/>
      <c r="T34" s="18"/>
      <c r="U34" s="18"/>
      <c r="V34" s="19"/>
    </row>
    <row r="35" spans="1:22">
      <c r="A35" s="35">
        <v>140000</v>
      </c>
      <c r="B35" s="35" t="s">
        <v>40</v>
      </c>
      <c r="C35" s="35">
        <v>10000</v>
      </c>
      <c r="D35" s="35">
        <v>0</v>
      </c>
      <c r="E35" s="18"/>
      <c r="F35" s="18" t="s">
        <v>115</v>
      </c>
      <c r="G35" s="18"/>
      <c r="K35" s="17">
        <v>200000</v>
      </c>
      <c r="L35" s="18" t="s">
        <v>43</v>
      </c>
      <c r="M35" s="18">
        <f>SUMIFS($D$23:$D$42,$F$23:$F$42,M$25,$B$23:$B$42,$L35,$A$23:$A$42,$K35)</f>
        <v>7744</v>
      </c>
      <c r="N35" s="18">
        <f>-SUMIFS($D$23:$D$42,$F$23:$F$42,N$25,$B$23:$B$42,$L35,$A$23:$A$42,$K35)</f>
        <v>0</v>
      </c>
      <c r="O35" s="18"/>
      <c r="P35" s="18"/>
      <c r="Q35" s="18"/>
      <c r="R35" s="18"/>
      <c r="S35" s="18"/>
      <c r="T35" s="18"/>
      <c r="U35" s="18"/>
      <c r="V35" s="19"/>
    </row>
    <row r="36" spans="1:22">
      <c r="A36" s="35">
        <v>140000</v>
      </c>
      <c r="B36" s="35" t="s">
        <v>41</v>
      </c>
      <c r="C36" s="35">
        <v>10000</v>
      </c>
      <c r="D36" s="35">
        <v>2349.9558999999999</v>
      </c>
      <c r="E36" s="18"/>
      <c r="F36" s="18" t="s">
        <v>115</v>
      </c>
      <c r="G36" s="18"/>
      <c r="K36" s="17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9"/>
    </row>
    <row r="37" spans="1:22">
      <c r="A37" s="35">
        <v>140000</v>
      </c>
      <c r="B37" s="35" t="s">
        <v>42</v>
      </c>
      <c r="C37" s="35">
        <v>10000</v>
      </c>
      <c r="D37" s="35">
        <v>0</v>
      </c>
      <c r="E37" s="18"/>
      <c r="F37" s="18" t="s">
        <v>115</v>
      </c>
      <c r="G37" s="18"/>
      <c r="K37" s="1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9"/>
    </row>
    <row r="38" spans="1:22">
      <c r="A38" s="35">
        <v>140000</v>
      </c>
      <c r="B38" s="35" t="s">
        <v>43</v>
      </c>
      <c r="C38" s="35">
        <v>10000</v>
      </c>
      <c r="D38" s="35">
        <v>0</v>
      </c>
      <c r="E38" s="18"/>
      <c r="F38" s="18" t="s">
        <v>115</v>
      </c>
      <c r="G38" s="18"/>
      <c r="K38" s="17"/>
      <c r="L38" s="18"/>
      <c r="M38" s="18"/>
      <c r="N38" s="18"/>
      <c r="O38" s="18"/>
      <c r="P38" s="18"/>
      <c r="Q38" s="18"/>
      <c r="R38" s="18"/>
      <c r="S38" s="18"/>
      <c r="T38" s="18"/>
      <c r="U38" s="41"/>
      <c r="V38" s="42"/>
    </row>
    <row r="39" spans="1:22">
      <c r="A39" s="35">
        <v>200000</v>
      </c>
      <c r="B39" s="35" t="s">
        <v>40</v>
      </c>
      <c r="C39" s="35">
        <v>10000</v>
      </c>
      <c r="D39" s="35">
        <v>0</v>
      </c>
      <c r="E39" s="18"/>
      <c r="F39" s="18" t="s">
        <v>115</v>
      </c>
      <c r="G39" s="18"/>
      <c r="K39" s="17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9"/>
    </row>
    <row r="40" spans="1:22">
      <c r="A40" s="35">
        <v>200000</v>
      </c>
      <c r="B40" s="35" t="s">
        <v>41</v>
      </c>
      <c r="C40" s="35">
        <v>10000</v>
      </c>
      <c r="D40" s="35">
        <v>5808</v>
      </c>
      <c r="E40" s="18"/>
      <c r="F40" s="18" t="s">
        <v>115</v>
      </c>
      <c r="G40" s="18"/>
      <c r="K40" s="17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9"/>
    </row>
    <row r="41" spans="1:22">
      <c r="A41" s="35">
        <v>200000</v>
      </c>
      <c r="B41" s="35" t="s">
        <v>42</v>
      </c>
      <c r="C41" s="35">
        <v>10000</v>
      </c>
      <c r="D41" s="35">
        <v>0</v>
      </c>
      <c r="E41" s="18"/>
      <c r="F41" s="18" t="s">
        <v>115</v>
      </c>
      <c r="G41" s="18"/>
      <c r="K41" s="20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2"/>
    </row>
    <row r="42" spans="1:22">
      <c r="A42" s="35">
        <v>200000</v>
      </c>
      <c r="B42" s="35" t="s">
        <v>43</v>
      </c>
      <c r="C42" s="35">
        <v>10000</v>
      </c>
      <c r="D42" s="35">
        <v>0</v>
      </c>
      <c r="E42" s="18"/>
      <c r="F42" s="18" t="s">
        <v>115</v>
      </c>
      <c r="G42" s="18"/>
    </row>
    <row r="43" spans="1:22">
      <c r="E43" s="18"/>
      <c r="F43" s="18"/>
      <c r="G43" s="18"/>
    </row>
    <row r="44" spans="1:22" ht="12.95" thickBot="1">
      <c r="A44" s="13" t="s">
        <v>117</v>
      </c>
      <c r="E44" s="18"/>
      <c r="F44" s="18"/>
      <c r="G44" s="18"/>
    </row>
    <row r="45" spans="1:22" ht="12.95">
      <c r="A45" s="36"/>
      <c r="K45" s="14" t="s">
        <v>118</v>
      </c>
      <c r="L45" s="15"/>
      <c r="M45" s="15" t="s">
        <v>119</v>
      </c>
      <c r="N45" s="15"/>
      <c r="O45" s="15"/>
      <c r="P45" s="15"/>
      <c r="Q45" s="15" t="s">
        <v>120</v>
      </c>
      <c r="R45" s="15"/>
      <c r="S45" s="15"/>
      <c r="T45" s="15"/>
      <c r="U45" s="15"/>
      <c r="V45" s="16"/>
    </row>
    <row r="46" spans="1:22" ht="26.1">
      <c r="A46" s="34" t="s">
        <v>98</v>
      </c>
      <c r="B46" s="34" t="s">
        <v>61</v>
      </c>
      <c r="C46" s="34" t="s">
        <v>112</v>
      </c>
      <c r="D46" s="34" t="s">
        <v>3</v>
      </c>
      <c r="E46" s="40" t="s">
        <v>99</v>
      </c>
      <c r="F46" s="44" t="s">
        <v>100</v>
      </c>
      <c r="G46" s="44" t="s">
        <v>101</v>
      </c>
      <c r="H46" s="44" t="s">
        <v>121</v>
      </c>
      <c r="J46" s="40"/>
      <c r="K46" s="43" t="s">
        <v>104</v>
      </c>
      <c r="L46" s="41" t="s">
        <v>104</v>
      </c>
      <c r="M46" s="41">
        <v>0</v>
      </c>
      <c r="N46" s="41">
        <v>10000</v>
      </c>
      <c r="O46" s="41"/>
      <c r="P46" s="18"/>
      <c r="Q46" s="41" t="s">
        <v>122</v>
      </c>
      <c r="R46" s="41" t="s">
        <v>123</v>
      </c>
      <c r="S46" s="41"/>
      <c r="T46" s="41"/>
      <c r="U46" s="18"/>
      <c r="V46" s="19"/>
    </row>
    <row r="47" spans="1:22">
      <c r="A47" s="35">
        <v>0</v>
      </c>
      <c r="B47" s="35" t="s">
        <v>40</v>
      </c>
      <c r="C47" s="35">
        <v>0</v>
      </c>
      <c r="D47" s="35">
        <v>207101</v>
      </c>
      <c r="E47">
        <f t="shared" ref="E47:E110" si="2">D47/2190</f>
        <v>94.566666666666663</v>
      </c>
      <c r="F47">
        <f>INDEX($B$17:$E$17,MATCH(B47,$B$12:$E$12,0))</f>
        <v>0.17499999999999999</v>
      </c>
      <c r="G47">
        <f t="shared" ref="G47:G110" si="3">F47*A47*2190</f>
        <v>0</v>
      </c>
      <c r="H47">
        <f>G47*E47</f>
        <v>0</v>
      </c>
      <c r="K47" s="45">
        <v>0</v>
      </c>
      <c r="L47" s="47">
        <v>0</v>
      </c>
      <c r="M47" s="18">
        <f t="shared" ref="M47:N57" si="4">SUMIFS($H$47:$H$134,$A$47:$A$134,$L47,$C$47:$C$134,M$46)</f>
        <v>0</v>
      </c>
      <c r="N47" s="18">
        <f t="shared" si="4"/>
        <v>0</v>
      </c>
      <c r="O47" s="18"/>
      <c r="P47" s="18"/>
      <c r="Q47" s="18" t="e">
        <f t="shared" ref="Q47:Q57" si="5">M47/$K47</f>
        <v>#DIV/0!</v>
      </c>
      <c r="R47" s="18" t="e">
        <f t="shared" ref="R47:R57" si="6">N47/$K47</f>
        <v>#DIV/0!</v>
      </c>
      <c r="S47" s="18"/>
      <c r="T47" s="18"/>
      <c r="U47" s="18"/>
      <c r="V47" s="19"/>
    </row>
    <row r="48" spans="1:22">
      <c r="A48" s="35">
        <v>0</v>
      </c>
      <c r="B48" s="35" t="s">
        <v>41</v>
      </c>
      <c r="C48" s="35">
        <v>0</v>
      </c>
      <c r="D48" s="35">
        <v>207101</v>
      </c>
      <c r="E48">
        <f t="shared" si="2"/>
        <v>94.566666666666663</v>
      </c>
      <c r="F48">
        <f t="shared" ref="F48:F111" si="7">INDEX($B$17:$E$17,MATCH(B48,$B$12:$E$12,0))</f>
        <v>0.13100000000000001</v>
      </c>
      <c r="G48">
        <f t="shared" si="3"/>
        <v>0</v>
      </c>
      <c r="H48">
        <f t="shared" ref="H48:H111" si="8">G48*E48</f>
        <v>0</v>
      </c>
      <c r="K48" s="45">
        <v>20000</v>
      </c>
      <c r="L48" s="47">
        <v>20000</v>
      </c>
      <c r="M48" s="18">
        <f>SUMIFS($H$47:$H$134,$A$47:$A$134,$L48,$C$47:$C$134,M$46)</f>
        <v>3405927271.8000002</v>
      </c>
      <c r="N48" s="18">
        <f t="shared" si="4"/>
        <v>3405927271.8000002</v>
      </c>
      <c r="O48" s="18"/>
      <c r="P48" s="18"/>
      <c r="Q48" s="50">
        <f t="shared" si="5"/>
        <v>170296.36359000002</v>
      </c>
      <c r="R48" s="50">
        <f t="shared" si="6"/>
        <v>170296.36359000002</v>
      </c>
      <c r="S48" s="18"/>
      <c r="T48" s="18"/>
      <c r="U48" s="18"/>
      <c r="V48" s="19"/>
    </row>
    <row r="49" spans="1:22">
      <c r="A49" s="35">
        <v>0</v>
      </c>
      <c r="B49" s="35" t="s">
        <v>42</v>
      </c>
      <c r="C49" s="35">
        <v>0</v>
      </c>
      <c r="D49" s="35">
        <v>270574.5</v>
      </c>
      <c r="E49">
        <f t="shared" si="2"/>
        <v>123.55</v>
      </c>
      <c r="F49">
        <f t="shared" si="7"/>
        <v>0.186</v>
      </c>
      <c r="G49">
        <f t="shared" si="3"/>
        <v>0</v>
      </c>
      <c r="H49">
        <f t="shared" si="8"/>
        <v>0</v>
      </c>
      <c r="K49" s="45">
        <v>40000</v>
      </c>
      <c r="L49" s="47">
        <v>40000</v>
      </c>
      <c r="M49" s="18">
        <f t="shared" si="4"/>
        <v>6811854543.6000004</v>
      </c>
      <c r="N49" s="18">
        <f t="shared" si="4"/>
        <v>6811854543.6000004</v>
      </c>
      <c r="O49" s="18"/>
      <c r="P49" s="18"/>
      <c r="Q49" s="50">
        <f t="shared" si="5"/>
        <v>170296.36359000002</v>
      </c>
      <c r="R49" s="50">
        <f t="shared" si="6"/>
        <v>170296.36359000002</v>
      </c>
      <c r="S49" s="18"/>
      <c r="T49" s="18"/>
      <c r="U49" s="18"/>
      <c r="V49" s="19"/>
    </row>
    <row r="50" spans="1:22">
      <c r="A50" s="35">
        <v>0</v>
      </c>
      <c r="B50" s="35" t="s">
        <v>43</v>
      </c>
      <c r="C50" s="35">
        <v>0</v>
      </c>
      <c r="D50" s="35">
        <v>229676.89</v>
      </c>
      <c r="E50">
        <f t="shared" si="2"/>
        <v>104.87529223744293</v>
      </c>
      <c r="F50">
        <f t="shared" si="7"/>
        <v>0.25900000000000001</v>
      </c>
      <c r="G50">
        <f t="shared" si="3"/>
        <v>0</v>
      </c>
      <c r="H50">
        <f t="shared" si="8"/>
        <v>0</v>
      </c>
      <c r="K50" s="45">
        <v>60000</v>
      </c>
      <c r="L50" s="47">
        <v>60000</v>
      </c>
      <c r="M50" s="18">
        <f t="shared" si="4"/>
        <v>10217781815.4</v>
      </c>
      <c r="N50" s="18">
        <f t="shared" si="4"/>
        <v>10217781815.4</v>
      </c>
      <c r="O50" s="18"/>
      <c r="P50" s="18"/>
      <c r="Q50" s="50">
        <f t="shared" si="5"/>
        <v>170296.36358999999</v>
      </c>
      <c r="R50" s="50">
        <f t="shared" si="6"/>
        <v>170296.36358999999</v>
      </c>
      <c r="S50" s="18"/>
      <c r="T50" s="18"/>
      <c r="U50" s="18"/>
      <c r="V50" s="19"/>
    </row>
    <row r="51" spans="1:22">
      <c r="A51" s="35">
        <v>0</v>
      </c>
      <c r="B51" s="35" t="s">
        <v>40</v>
      </c>
      <c r="C51" s="35">
        <v>10000</v>
      </c>
      <c r="D51" s="35">
        <v>207101</v>
      </c>
      <c r="E51">
        <f t="shared" si="2"/>
        <v>94.566666666666663</v>
      </c>
      <c r="F51">
        <f t="shared" si="7"/>
        <v>0.17499999999999999</v>
      </c>
      <c r="G51">
        <f t="shared" si="3"/>
        <v>0</v>
      </c>
      <c r="H51">
        <f t="shared" si="8"/>
        <v>0</v>
      </c>
      <c r="K51" s="45">
        <v>80000</v>
      </c>
      <c r="L51" s="47">
        <v>80000</v>
      </c>
      <c r="M51" s="18">
        <f t="shared" si="4"/>
        <v>13623709087.200001</v>
      </c>
      <c r="N51" s="18">
        <f t="shared" si="4"/>
        <v>13623709087.200001</v>
      </c>
      <c r="O51" s="18"/>
      <c r="P51" s="18"/>
      <c r="Q51" s="50">
        <f t="shared" si="5"/>
        <v>170296.36359000002</v>
      </c>
      <c r="R51" s="50">
        <f t="shared" si="6"/>
        <v>170296.36359000002</v>
      </c>
      <c r="S51" s="18"/>
      <c r="T51" s="18"/>
      <c r="U51" s="18"/>
      <c r="V51" s="19"/>
    </row>
    <row r="52" spans="1:22">
      <c r="A52" s="35">
        <v>0</v>
      </c>
      <c r="B52" s="35" t="s">
        <v>41</v>
      </c>
      <c r="C52" s="35">
        <v>10000</v>
      </c>
      <c r="D52" s="35">
        <v>207101</v>
      </c>
      <c r="E52">
        <f t="shared" si="2"/>
        <v>94.566666666666663</v>
      </c>
      <c r="F52">
        <f t="shared" si="7"/>
        <v>0.13100000000000001</v>
      </c>
      <c r="G52">
        <f t="shared" si="3"/>
        <v>0</v>
      </c>
      <c r="H52">
        <f t="shared" si="8"/>
        <v>0</v>
      </c>
      <c r="K52" s="45">
        <v>100000</v>
      </c>
      <c r="L52" s="47">
        <v>100000</v>
      </c>
      <c r="M52" s="18">
        <f t="shared" si="4"/>
        <v>16833564036.400002</v>
      </c>
      <c r="N52" s="18">
        <f t="shared" si="4"/>
        <v>16833564036.400002</v>
      </c>
      <c r="O52" s="18"/>
      <c r="P52" s="18"/>
      <c r="Q52" s="50">
        <f t="shared" si="5"/>
        <v>168335.64036400002</v>
      </c>
      <c r="R52" s="50">
        <f t="shared" si="6"/>
        <v>168335.64036400002</v>
      </c>
      <c r="S52" s="18"/>
      <c r="T52" s="18"/>
      <c r="U52" s="18"/>
      <c r="V52" s="19"/>
    </row>
    <row r="53" spans="1:22">
      <c r="A53" s="35">
        <v>0</v>
      </c>
      <c r="B53" s="35" t="s">
        <v>42</v>
      </c>
      <c r="C53" s="35">
        <v>10000</v>
      </c>
      <c r="D53" s="35">
        <v>270574.5</v>
      </c>
      <c r="E53">
        <f t="shared" si="2"/>
        <v>123.55</v>
      </c>
      <c r="F53">
        <f t="shared" si="7"/>
        <v>0.186</v>
      </c>
      <c r="G53">
        <f t="shared" si="3"/>
        <v>0</v>
      </c>
      <c r="H53">
        <f t="shared" si="8"/>
        <v>0</v>
      </c>
      <c r="K53" s="45">
        <v>120000</v>
      </c>
      <c r="L53" s="47">
        <v>120000</v>
      </c>
      <c r="M53" s="18">
        <f t="shared" si="4"/>
        <v>20200276843.68</v>
      </c>
      <c r="N53" s="18">
        <f t="shared" si="4"/>
        <v>20200276843.68</v>
      </c>
      <c r="O53" s="18"/>
      <c r="P53" s="18"/>
      <c r="Q53" s="50">
        <f t="shared" si="5"/>
        <v>168335.64036399999</v>
      </c>
      <c r="R53" s="50">
        <f t="shared" si="6"/>
        <v>168335.64036399999</v>
      </c>
      <c r="S53" s="18"/>
      <c r="T53" s="18"/>
      <c r="U53" s="18"/>
      <c r="V53" s="19"/>
    </row>
    <row r="54" spans="1:22">
      <c r="A54" s="35">
        <v>0</v>
      </c>
      <c r="B54" s="35" t="s">
        <v>43</v>
      </c>
      <c r="C54" s="35">
        <v>10000</v>
      </c>
      <c r="D54" s="35">
        <v>229676.89</v>
      </c>
      <c r="E54">
        <f t="shared" si="2"/>
        <v>104.87529223744293</v>
      </c>
      <c r="F54">
        <f t="shared" si="7"/>
        <v>0.25900000000000001</v>
      </c>
      <c r="G54">
        <f t="shared" si="3"/>
        <v>0</v>
      </c>
      <c r="H54">
        <f t="shared" si="8"/>
        <v>0</v>
      </c>
      <c r="K54" s="45">
        <v>140000</v>
      </c>
      <c r="L54" s="47">
        <v>140000</v>
      </c>
      <c r="M54" s="18">
        <f t="shared" si="4"/>
        <v>16017097045.6</v>
      </c>
      <c r="N54" s="18">
        <f t="shared" si="4"/>
        <v>23334936440.172001</v>
      </c>
      <c r="O54" s="18"/>
      <c r="P54" s="18"/>
      <c r="Q54" s="50">
        <f t="shared" si="5"/>
        <v>114407.83604000001</v>
      </c>
      <c r="R54" s="50">
        <f t="shared" si="6"/>
        <v>166678.11742980001</v>
      </c>
      <c r="S54" s="18"/>
      <c r="T54" s="18"/>
      <c r="U54" s="18"/>
      <c r="V54" s="19"/>
    </row>
    <row r="55" spans="1:22">
      <c r="A55" s="35">
        <v>20000</v>
      </c>
      <c r="B55" s="35" t="s">
        <v>40</v>
      </c>
      <c r="C55" s="35">
        <v>0</v>
      </c>
      <c r="D55" s="35">
        <v>207101</v>
      </c>
      <c r="E55">
        <f t="shared" si="2"/>
        <v>94.566666666666663</v>
      </c>
      <c r="F55">
        <f t="shared" si="7"/>
        <v>0.17499999999999999</v>
      </c>
      <c r="G55">
        <f t="shared" si="3"/>
        <v>7665000</v>
      </c>
      <c r="H55">
        <f t="shared" si="8"/>
        <v>724853500</v>
      </c>
      <c r="K55" s="45">
        <v>160000</v>
      </c>
      <c r="L55" s="47">
        <v>160000</v>
      </c>
      <c r="M55" s="18">
        <f t="shared" si="4"/>
        <v>18305253766.400002</v>
      </c>
      <c r="N55" s="18">
        <f t="shared" si="4"/>
        <v>26259109853.072002</v>
      </c>
      <c r="O55" s="18"/>
      <c r="P55" s="18"/>
      <c r="Q55" s="50">
        <f t="shared" si="5"/>
        <v>114407.83604000001</v>
      </c>
      <c r="R55" s="50">
        <f t="shared" si="6"/>
        <v>164119.43658170002</v>
      </c>
      <c r="S55" s="18"/>
      <c r="T55" s="18"/>
      <c r="U55" s="18"/>
      <c r="V55" s="19"/>
    </row>
    <row r="56" spans="1:22">
      <c r="A56" s="35">
        <v>20000</v>
      </c>
      <c r="B56" s="35" t="s">
        <v>41</v>
      </c>
      <c r="C56" s="35">
        <v>0</v>
      </c>
      <c r="D56" s="35">
        <v>229676.89</v>
      </c>
      <c r="E56">
        <f t="shared" si="2"/>
        <v>104.87529223744293</v>
      </c>
      <c r="F56">
        <f t="shared" si="7"/>
        <v>0.13100000000000001</v>
      </c>
      <c r="G56">
        <f t="shared" si="3"/>
        <v>5737800</v>
      </c>
      <c r="H56">
        <f t="shared" si="8"/>
        <v>601753451.80000007</v>
      </c>
      <c r="K56" s="45">
        <v>180000</v>
      </c>
      <c r="L56" s="47">
        <v>180000</v>
      </c>
      <c r="M56" s="18">
        <f t="shared" si="4"/>
        <v>14069728987.200001</v>
      </c>
      <c r="N56" s="18">
        <f t="shared" si="4"/>
        <v>20181391702.650002</v>
      </c>
      <c r="O56" s="18"/>
      <c r="P56" s="18"/>
      <c r="Q56" s="50">
        <f t="shared" si="5"/>
        <v>78165.161040000006</v>
      </c>
      <c r="R56" s="50">
        <f t="shared" si="6"/>
        <v>112118.84279250001</v>
      </c>
      <c r="S56" s="18"/>
      <c r="T56" s="18"/>
      <c r="U56" s="18"/>
      <c r="V56" s="19"/>
    </row>
    <row r="57" spans="1:22">
      <c r="A57" s="35">
        <v>20000</v>
      </c>
      <c r="B57" s="35" t="s">
        <v>42</v>
      </c>
      <c r="C57" s="35">
        <v>0</v>
      </c>
      <c r="D57" s="35">
        <v>270574.5</v>
      </c>
      <c r="E57">
        <f t="shared" si="2"/>
        <v>123.55</v>
      </c>
      <c r="F57">
        <f t="shared" si="7"/>
        <v>0.186</v>
      </c>
      <c r="G57">
        <f t="shared" si="3"/>
        <v>8146800</v>
      </c>
      <c r="H57">
        <f t="shared" si="8"/>
        <v>1006537140</v>
      </c>
      <c r="K57" s="45">
        <v>200000</v>
      </c>
      <c r="L57" s="47">
        <v>200000</v>
      </c>
      <c r="M57" s="18">
        <f t="shared" si="4"/>
        <v>7089051900</v>
      </c>
      <c r="N57" s="18">
        <f t="shared" si="4"/>
        <v>0</v>
      </c>
      <c r="O57" s="18"/>
      <c r="P57" s="18"/>
      <c r="Q57" s="50">
        <f t="shared" si="5"/>
        <v>35445.2595</v>
      </c>
      <c r="R57" s="50">
        <f t="shared" si="6"/>
        <v>0</v>
      </c>
      <c r="S57" s="18"/>
      <c r="T57" s="18"/>
      <c r="U57" s="18"/>
      <c r="V57" s="19"/>
    </row>
    <row r="58" spans="1:22">
      <c r="A58" s="35">
        <v>20000</v>
      </c>
      <c r="B58" s="35" t="s">
        <v>43</v>
      </c>
      <c r="C58" s="35">
        <v>0</v>
      </c>
      <c r="D58" s="35">
        <v>207101</v>
      </c>
      <c r="E58">
        <f t="shared" si="2"/>
        <v>94.566666666666663</v>
      </c>
      <c r="F58">
        <f t="shared" si="7"/>
        <v>0.25900000000000001</v>
      </c>
      <c r="G58">
        <f t="shared" si="3"/>
        <v>11344200</v>
      </c>
      <c r="H58">
        <f t="shared" si="8"/>
        <v>1072783180</v>
      </c>
      <c r="K58" s="17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9"/>
    </row>
    <row r="59" spans="1:22">
      <c r="A59" s="35">
        <v>20000</v>
      </c>
      <c r="B59" s="35" t="s">
        <v>40</v>
      </c>
      <c r="C59" s="35">
        <v>10000</v>
      </c>
      <c r="D59" s="35">
        <v>207101</v>
      </c>
      <c r="E59">
        <f t="shared" si="2"/>
        <v>94.566666666666663</v>
      </c>
      <c r="F59">
        <f t="shared" si="7"/>
        <v>0.17499999999999999</v>
      </c>
      <c r="G59">
        <f t="shared" si="3"/>
        <v>7665000</v>
      </c>
      <c r="H59">
        <f t="shared" si="8"/>
        <v>724853500</v>
      </c>
      <c r="K59" s="17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9"/>
    </row>
    <row r="60" spans="1:22">
      <c r="A60" s="35">
        <v>20000</v>
      </c>
      <c r="B60" s="35" t="s">
        <v>41</v>
      </c>
      <c r="C60" s="35">
        <v>10000</v>
      </c>
      <c r="D60" s="35">
        <v>229676.89</v>
      </c>
      <c r="E60">
        <f t="shared" si="2"/>
        <v>104.87529223744293</v>
      </c>
      <c r="F60">
        <f t="shared" si="7"/>
        <v>0.13100000000000001</v>
      </c>
      <c r="G60">
        <f t="shared" si="3"/>
        <v>5737800</v>
      </c>
      <c r="H60">
        <f t="shared" si="8"/>
        <v>601753451.80000007</v>
      </c>
      <c r="K60" s="17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9"/>
    </row>
    <row r="61" spans="1:22">
      <c r="A61" s="35">
        <v>20000</v>
      </c>
      <c r="B61" s="35" t="s">
        <v>42</v>
      </c>
      <c r="C61" s="35">
        <v>10000</v>
      </c>
      <c r="D61" s="35">
        <v>270574.5</v>
      </c>
      <c r="E61">
        <f t="shared" si="2"/>
        <v>123.55</v>
      </c>
      <c r="F61">
        <f t="shared" si="7"/>
        <v>0.186</v>
      </c>
      <c r="G61">
        <f t="shared" si="3"/>
        <v>8146800</v>
      </c>
      <c r="H61">
        <f t="shared" si="8"/>
        <v>1006537140</v>
      </c>
      <c r="K61" s="17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9"/>
    </row>
    <row r="62" spans="1:22">
      <c r="A62" s="35">
        <v>20000</v>
      </c>
      <c r="B62" s="35" t="s">
        <v>43</v>
      </c>
      <c r="C62" s="35">
        <v>10000</v>
      </c>
      <c r="D62" s="35">
        <v>207101</v>
      </c>
      <c r="E62">
        <f t="shared" si="2"/>
        <v>94.566666666666663</v>
      </c>
      <c r="F62">
        <f t="shared" si="7"/>
        <v>0.25900000000000001</v>
      </c>
      <c r="G62">
        <f t="shared" si="3"/>
        <v>11344200</v>
      </c>
      <c r="H62">
        <f t="shared" si="8"/>
        <v>1072783180</v>
      </c>
      <c r="K62" s="20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2"/>
    </row>
    <row r="63" spans="1:22">
      <c r="A63" s="35">
        <v>40000</v>
      </c>
      <c r="B63" s="35" t="s">
        <v>40</v>
      </c>
      <c r="C63" s="35">
        <v>0</v>
      </c>
      <c r="D63" s="35">
        <v>207101</v>
      </c>
      <c r="E63">
        <f t="shared" si="2"/>
        <v>94.566666666666663</v>
      </c>
      <c r="F63">
        <f t="shared" si="7"/>
        <v>0.17499999999999999</v>
      </c>
      <c r="G63">
        <f t="shared" si="3"/>
        <v>15330000</v>
      </c>
      <c r="H63">
        <f t="shared" si="8"/>
        <v>1449707000</v>
      </c>
      <c r="P63" s="18"/>
      <c r="Q63" s="18"/>
      <c r="R63" s="18"/>
      <c r="S63" s="18"/>
    </row>
    <row r="64" spans="1:22">
      <c r="A64" s="35">
        <v>40000</v>
      </c>
      <c r="B64" s="35" t="s">
        <v>41</v>
      </c>
      <c r="C64" s="35">
        <v>0</v>
      </c>
      <c r="D64" s="35">
        <v>229676.89</v>
      </c>
      <c r="E64">
        <f t="shared" si="2"/>
        <v>104.87529223744293</v>
      </c>
      <c r="F64">
        <f t="shared" si="7"/>
        <v>0.13100000000000001</v>
      </c>
      <c r="G64">
        <f t="shared" si="3"/>
        <v>11475600</v>
      </c>
      <c r="H64">
        <f t="shared" si="8"/>
        <v>1203506903.6000001</v>
      </c>
      <c r="P64" s="18"/>
      <c r="Q64" s="18"/>
      <c r="R64" s="18"/>
      <c r="S64" s="18"/>
    </row>
    <row r="65" spans="1:19">
      <c r="A65" s="35">
        <v>40000</v>
      </c>
      <c r="B65" s="35" t="s">
        <v>42</v>
      </c>
      <c r="C65" s="35">
        <v>0</v>
      </c>
      <c r="D65" s="35">
        <v>270574.5</v>
      </c>
      <c r="E65">
        <f t="shared" si="2"/>
        <v>123.55</v>
      </c>
      <c r="F65">
        <f t="shared" si="7"/>
        <v>0.186</v>
      </c>
      <c r="G65">
        <f t="shared" si="3"/>
        <v>16293600</v>
      </c>
      <c r="H65">
        <f t="shared" si="8"/>
        <v>2013074280</v>
      </c>
      <c r="P65" s="18"/>
      <c r="Q65" s="18"/>
      <c r="R65" s="18"/>
      <c r="S65" s="18"/>
    </row>
    <row r="66" spans="1:19">
      <c r="A66" s="35">
        <v>40000</v>
      </c>
      <c r="B66" s="35" t="s">
        <v>43</v>
      </c>
      <c r="C66" s="35">
        <v>0</v>
      </c>
      <c r="D66" s="35">
        <v>207101</v>
      </c>
      <c r="E66">
        <f t="shared" si="2"/>
        <v>94.566666666666663</v>
      </c>
      <c r="F66">
        <f t="shared" si="7"/>
        <v>0.25900000000000001</v>
      </c>
      <c r="G66">
        <f t="shared" si="3"/>
        <v>22688400</v>
      </c>
      <c r="H66">
        <f t="shared" si="8"/>
        <v>2145566360</v>
      </c>
      <c r="P66" s="18"/>
      <c r="Q66" s="18"/>
      <c r="R66" s="18"/>
      <c r="S66" s="18"/>
    </row>
    <row r="67" spans="1:19">
      <c r="A67" s="35">
        <v>40000</v>
      </c>
      <c r="B67" s="35" t="s">
        <v>40</v>
      </c>
      <c r="C67" s="35">
        <v>10000</v>
      </c>
      <c r="D67" s="35">
        <v>207101</v>
      </c>
      <c r="E67">
        <f t="shared" si="2"/>
        <v>94.566666666666663</v>
      </c>
      <c r="F67">
        <f t="shared" si="7"/>
        <v>0.17499999999999999</v>
      </c>
      <c r="G67">
        <f t="shared" si="3"/>
        <v>15330000</v>
      </c>
      <c r="H67">
        <f t="shared" si="8"/>
        <v>1449707000</v>
      </c>
      <c r="P67" s="18"/>
      <c r="Q67" s="18"/>
      <c r="R67" s="18"/>
      <c r="S67" s="18"/>
    </row>
    <row r="68" spans="1:19">
      <c r="A68" s="35">
        <v>40000</v>
      </c>
      <c r="B68" s="35" t="s">
        <v>41</v>
      </c>
      <c r="C68" s="35">
        <v>10000</v>
      </c>
      <c r="D68" s="35">
        <v>229676.89</v>
      </c>
      <c r="E68">
        <f t="shared" si="2"/>
        <v>104.87529223744293</v>
      </c>
      <c r="F68">
        <f t="shared" si="7"/>
        <v>0.13100000000000001</v>
      </c>
      <c r="G68">
        <f t="shared" si="3"/>
        <v>11475600</v>
      </c>
      <c r="H68">
        <f t="shared" si="8"/>
        <v>1203506903.6000001</v>
      </c>
      <c r="P68" s="18"/>
      <c r="Q68" s="18"/>
      <c r="R68" s="18"/>
      <c r="S68" s="18"/>
    </row>
    <row r="69" spans="1:19">
      <c r="A69" s="35">
        <v>40000</v>
      </c>
      <c r="B69" s="35" t="s">
        <v>42</v>
      </c>
      <c r="C69" s="35">
        <v>10000</v>
      </c>
      <c r="D69" s="35">
        <v>270574.5</v>
      </c>
      <c r="E69">
        <f t="shared" si="2"/>
        <v>123.55</v>
      </c>
      <c r="F69">
        <f t="shared" si="7"/>
        <v>0.186</v>
      </c>
      <c r="G69">
        <f t="shared" si="3"/>
        <v>16293600</v>
      </c>
      <c r="H69">
        <f t="shared" si="8"/>
        <v>2013074280</v>
      </c>
      <c r="P69" s="18"/>
      <c r="Q69" s="18"/>
      <c r="R69" s="18"/>
      <c r="S69" s="18"/>
    </row>
    <row r="70" spans="1:19">
      <c r="A70" s="35">
        <v>40000</v>
      </c>
      <c r="B70" s="35" t="s">
        <v>43</v>
      </c>
      <c r="C70" s="35">
        <v>10000</v>
      </c>
      <c r="D70" s="35">
        <v>207101</v>
      </c>
      <c r="E70">
        <f t="shared" si="2"/>
        <v>94.566666666666663</v>
      </c>
      <c r="F70">
        <f t="shared" si="7"/>
        <v>0.25900000000000001</v>
      </c>
      <c r="G70">
        <f t="shared" si="3"/>
        <v>22688400</v>
      </c>
      <c r="H70">
        <f t="shared" si="8"/>
        <v>2145566360</v>
      </c>
      <c r="P70" s="18"/>
      <c r="Q70" s="18"/>
      <c r="R70" s="18"/>
      <c r="S70" s="18"/>
    </row>
    <row r="71" spans="1:19">
      <c r="A71" s="35">
        <v>60000</v>
      </c>
      <c r="B71" s="35" t="s">
        <v>40</v>
      </c>
      <c r="C71" s="35">
        <v>0</v>
      </c>
      <c r="D71" s="35">
        <v>207101</v>
      </c>
      <c r="E71">
        <f t="shared" si="2"/>
        <v>94.566666666666663</v>
      </c>
      <c r="F71">
        <f t="shared" si="7"/>
        <v>0.17499999999999999</v>
      </c>
      <c r="G71">
        <f t="shared" si="3"/>
        <v>22995000</v>
      </c>
      <c r="H71">
        <f t="shared" si="8"/>
        <v>2174560500</v>
      </c>
      <c r="P71" s="18"/>
      <c r="Q71" s="18"/>
      <c r="R71" s="18"/>
      <c r="S71" s="18"/>
    </row>
    <row r="72" spans="1:19">
      <c r="A72" s="35">
        <v>60000</v>
      </c>
      <c r="B72" s="35" t="s">
        <v>41</v>
      </c>
      <c r="C72" s="35">
        <v>0</v>
      </c>
      <c r="D72" s="35">
        <v>229676.89</v>
      </c>
      <c r="E72">
        <f t="shared" si="2"/>
        <v>104.87529223744293</v>
      </c>
      <c r="F72">
        <f t="shared" si="7"/>
        <v>0.13100000000000001</v>
      </c>
      <c r="G72">
        <f t="shared" si="3"/>
        <v>17213400</v>
      </c>
      <c r="H72">
        <f t="shared" si="8"/>
        <v>1805260355.4000001</v>
      </c>
      <c r="P72" s="18"/>
      <c r="Q72" s="18"/>
      <c r="R72" s="18"/>
      <c r="S72" s="18"/>
    </row>
    <row r="73" spans="1:19">
      <c r="A73" s="35">
        <v>60000</v>
      </c>
      <c r="B73" s="35" t="s">
        <v>42</v>
      </c>
      <c r="C73" s="35">
        <v>0</v>
      </c>
      <c r="D73" s="35">
        <v>270574.5</v>
      </c>
      <c r="E73">
        <f t="shared" si="2"/>
        <v>123.55</v>
      </c>
      <c r="F73">
        <f t="shared" si="7"/>
        <v>0.186</v>
      </c>
      <c r="G73">
        <f t="shared" si="3"/>
        <v>24440400</v>
      </c>
      <c r="H73">
        <f t="shared" si="8"/>
        <v>3019611420</v>
      </c>
      <c r="P73" s="18"/>
      <c r="Q73" s="18"/>
      <c r="R73" s="18"/>
      <c r="S73" s="18"/>
    </row>
    <row r="74" spans="1:19">
      <c r="A74" s="35">
        <v>60000</v>
      </c>
      <c r="B74" s="35" t="s">
        <v>43</v>
      </c>
      <c r="C74" s="35">
        <v>0</v>
      </c>
      <c r="D74" s="35">
        <v>207101</v>
      </c>
      <c r="E74">
        <f t="shared" si="2"/>
        <v>94.566666666666663</v>
      </c>
      <c r="F74">
        <f t="shared" si="7"/>
        <v>0.25900000000000001</v>
      </c>
      <c r="G74">
        <f t="shared" si="3"/>
        <v>34032600</v>
      </c>
      <c r="H74">
        <f t="shared" si="8"/>
        <v>3218349540</v>
      </c>
      <c r="P74" s="18"/>
      <c r="Q74" s="18"/>
      <c r="R74" s="18"/>
      <c r="S74" s="18"/>
    </row>
    <row r="75" spans="1:19">
      <c r="A75" s="35">
        <v>60000</v>
      </c>
      <c r="B75" s="35" t="s">
        <v>40</v>
      </c>
      <c r="C75" s="35">
        <v>10000</v>
      </c>
      <c r="D75" s="35">
        <v>207101</v>
      </c>
      <c r="E75">
        <f t="shared" si="2"/>
        <v>94.566666666666663</v>
      </c>
      <c r="F75">
        <f t="shared" si="7"/>
        <v>0.17499999999999999</v>
      </c>
      <c r="G75">
        <f t="shared" si="3"/>
        <v>22995000</v>
      </c>
      <c r="H75">
        <f t="shared" si="8"/>
        <v>2174560500</v>
      </c>
      <c r="P75" s="18"/>
      <c r="Q75" s="18"/>
      <c r="R75" s="18"/>
      <c r="S75" s="18"/>
    </row>
    <row r="76" spans="1:19">
      <c r="A76" s="35">
        <v>60000</v>
      </c>
      <c r="B76" s="35" t="s">
        <v>41</v>
      </c>
      <c r="C76" s="35">
        <v>10000</v>
      </c>
      <c r="D76" s="35">
        <v>229676.89</v>
      </c>
      <c r="E76">
        <f t="shared" si="2"/>
        <v>104.87529223744293</v>
      </c>
      <c r="F76">
        <f t="shared" si="7"/>
        <v>0.13100000000000001</v>
      </c>
      <c r="G76">
        <f t="shared" si="3"/>
        <v>17213400</v>
      </c>
      <c r="H76">
        <f t="shared" si="8"/>
        <v>1805260355.4000001</v>
      </c>
      <c r="P76" s="18"/>
      <c r="Q76" s="18"/>
      <c r="R76" s="18"/>
      <c r="S76" s="18"/>
    </row>
    <row r="77" spans="1:19">
      <c r="A77" s="35">
        <v>60000</v>
      </c>
      <c r="B77" s="35" t="s">
        <v>42</v>
      </c>
      <c r="C77" s="35">
        <v>10000</v>
      </c>
      <c r="D77" s="35">
        <v>270574.5</v>
      </c>
      <c r="E77">
        <f t="shared" si="2"/>
        <v>123.55</v>
      </c>
      <c r="F77">
        <f t="shared" si="7"/>
        <v>0.186</v>
      </c>
      <c r="G77">
        <f t="shared" si="3"/>
        <v>24440400</v>
      </c>
      <c r="H77">
        <f t="shared" si="8"/>
        <v>3019611420</v>
      </c>
    </row>
    <row r="78" spans="1:19">
      <c r="A78" s="35">
        <v>60000</v>
      </c>
      <c r="B78" s="35" t="s">
        <v>43</v>
      </c>
      <c r="C78" s="35">
        <v>10000</v>
      </c>
      <c r="D78" s="35">
        <v>207101</v>
      </c>
      <c r="E78">
        <f t="shared" si="2"/>
        <v>94.566666666666663</v>
      </c>
      <c r="F78">
        <f t="shared" si="7"/>
        <v>0.25900000000000001</v>
      </c>
      <c r="G78">
        <f t="shared" si="3"/>
        <v>34032600</v>
      </c>
      <c r="H78">
        <f t="shared" si="8"/>
        <v>3218349540</v>
      </c>
    </row>
    <row r="79" spans="1:19">
      <c r="A79" s="35">
        <v>80000</v>
      </c>
      <c r="B79" s="35" t="s">
        <v>40</v>
      </c>
      <c r="C79" s="35">
        <v>0</v>
      </c>
      <c r="D79" s="35">
        <v>207101</v>
      </c>
      <c r="E79">
        <f t="shared" si="2"/>
        <v>94.566666666666663</v>
      </c>
      <c r="F79">
        <f t="shared" si="7"/>
        <v>0.17499999999999999</v>
      </c>
      <c r="G79">
        <f t="shared" si="3"/>
        <v>30660000</v>
      </c>
      <c r="H79">
        <f t="shared" si="8"/>
        <v>2899414000</v>
      </c>
    </row>
    <row r="80" spans="1:19">
      <c r="A80" s="35">
        <v>80000</v>
      </c>
      <c r="B80" s="35" t="s">
        <v>41</v>
      </c>
      <c r="C80" s="35">
        <v>0</v>
      </c>
      <c r="D80" s="35">
        <v>229676.89</v>
      </c>
      <c r="E80">
        <f t="shared" si="2"/>
        <v>104.87529223744293</v>
      </c>
      <c r="F80">
        <f t="shared" si="7"/>
        <v>0.13100000000000001</v>
      </c>
      <c r="G80">
        <f t="shared" si="3"/>
        <v>22951200</v>
      </c>
      <c r="H80">
        <f t="shared" si="8"/>
        <v>2407013807.2000003</v>
      </c>
    </row>
    <row r="81" spans="1:8">
      <c r="A81" s="35">
        <v>80000</v>
      </c>
      <c r="B81" s="35" t="s">
        <v>42</v>
      </c>
      <c r="C81" s="35">
        <v>0</v>
      </c>
      <c r="D81" s="35">
        <v>270574.5</v>
      </c>
      <c r="E81">
        <f t="shared" si="2"/>
        <v>123.55</v>
      </c>
      <c r="F81">
        <f t="shared" si="7"/>
        <v>0.186</v>
      </c>
      <c r="G81">
        <f t="shared" si="3"/>
        <v>32587200</v>
      </c>
      <c r="H81">
        <f t="shared" si="8"/>
        <v>4026148560</v>
      </c>
    </row>
    <row r="82" spans="1:8">
      <c r="A82" s="35">
        <v>80000</v>
      </c>
      <c r="B82" s="35" t="s">
        <v>43</v>
      </c>
      <c r="C82" s="35">
        <v>0</v>
      </c>
      <c r="D82" s="35">
        <v>207101</v>
      </c>
      <c r="E82">
        <f t="shared" si="2"/>
        <v>94.566666666666663</v>
      </c>
      <c r="F82">
        <f t="shared" si="7"/>
        <v>0.25900000000000001</v>
      </c>
      <c r="G82">
        <f t="shared" si="3"/>
        <v>45376800</v>
      </c>
      <c r="H82">
        <f t="shared" si="8"/>
        <v>4291132720</v>
      </c>
    </row>
    <row r="83" spans="1:8">
      <c r="A83" s="35">
        <v>80000</v>
      </c>
      <c r="B83" s="35" t="s">
        <v>40</v>
      </c>
      <c r="C83" s="35">
        <v>10000</v>
      </c>
      <c r="D83" s="35">
        <v>207101</v>
      </c>
      <c r="E83">
        <f t="shared" si="2"/>
        <v>94.566666666666663</v>
      </c>
      <c r="F83">
        <f t="shared" si="7"/>
        <v>0.17499999999999999</v>
      </c>
      <c r="G83">
        <f t="shared" si="3"/>
        <v>30660000</v>
      </c>
      <c r="H83">
        <f t="shared" si="8"/>
        <v>2899414000</v>
      </c>
    </row>
    <row r="84" spans="1:8">
      <c r="A84" s="35">
        <v>80000</v>
      </c>
      <c r="B84" s="35" t="s">
        <v>41</v>
      </c>
      <c r="C84" s="35">
        <v>10000</v>
      </c>
      <c r="D84" s="35">
        <v>229676.89</v>
      </c>
      <c r="E84">
        <f t="shared" si="2"/>
        <v>104.87529223744293</v>
      </c>
      <c r="F84">
        <f t="shared" si="7"/>
        <v>0.13100000000000001</v>
      </c>
      <c r="G84">
        <f t="shared" si="3"/>
        <v>22951200</v>
      </c>
      <c r="H84">
        <f t="shared" si="8"/>
        <v>2407013807.2000003</v>
      </c>
    </row>
    <row r="85" spans="1:8">
      <c r="A85" s="35">
        <v>80000</v>
      </c>
      <c r="B85" s="35" t="s">
        <v>42</v>
      </c>
      <c r="C85" s="35">
        <v>10000</v>
      </c>
      <c r="D85" s="35">
        <v>270574.5</v>
      </c>
      <c r="E85">
        <f t="shared" si="2"/>
        <v>123.55</v>
      </c>
      <c r="F85">
        <f t="shared" si="7"/>
        <v>0.186</v>
      </c>
      <c r="G85">
        <f t="shared" si="3"/>
        <v>32587200</v>
      </c>
      <c r="H85">
        <f t="shared" si="8"/>
        <v>4026148560</v>
      </c>
    </row>
    <row r="86" spans="1:8">
      <c r="A86" s="35">
        <v>80000</v>
      </c>
      <c r="B86" s="35" t="s">
        <v>43</v>
      </c>
      <c r="C86" s="35">
        <v>10000</v>
      </c>
      <c r="D86" s="35">
        <v>207101</v>
      </c>
      <c r="E86">
        <f t="shared" si="2"/>
        <v>94.566666666666663</v>
      </c>
      <c r="F86">
        <f t="shared" si="7"/>
        <v>0.25900000000000001</v>
      </c>
      <c r="G86">
        <f t="shared" si="3"/>
        <v>45376800</v>
      </c>
      <c r="H86">
        <f t="shared" si="8"/>
        <v>4291132720</v>
      </c>
    </row>
    <row r="87" spans="1:8">
      <c r="A87" s="35">
        <v>100000</v>
      </c>
      <c r="B87" s="35" t="s">
        <v>40</v>
      </c>
      <c r="C87" s="35">
        <v>0</v>
      </c>
      <c r="D87" s="35">
        <v>207101</v>
      </c>
      <c r="E87">
        <f t="shared" si="2"/>
        <v>94.566666666666663</v>
      </c>
      <c r="F87">
        <f t="shared" si="7"/>
        <v>0.17499999999999999</v>
      </c>
      <c r="G87">
        <f t="shared" si="3"/>
        <v>38325000</v>
      </c>
      <c r="H87">
        <f t="shared" si="8"/>
        <v>3624267500</v>
      </c>
    </row>
    <row r="88" spans="1:8">
      <c r="A88" s="35">
        <v>100000</v>
      </c>
      <c r="B88" s="35" t="s">
        <v>41</v>
      </c>
      <c r="C88" s="35">
        <v>0</v>
      </c>
      <c r="D88" s="35">
        <v>265326.4032</v>
      </c>
      <c r="E88">
        <f t="shared" si="2"/>
        <v>121.15360876712329</v>
      </c>
      <c r="F88">
        <f t="shared" si="7"/>
        <v>0.13100000000000001</v>
      </c>
      <c r="G88">
        <f t="shared" si="3"/>
        <v>28689000</v>
      </c>
      <c r="H88">
        <f t="shared" si="8"/>
        <v>3475775881.9200001</v>
      </c>
    </row>
    <row r="89" spans="1:8">
      <c r="A89" s="35">
        <v>100000</v>
      </c>
      <c r="B89" s="35" t="s">
        <v>42</v>
      </c>
      <c r="C89" s="35">
        <v>0</v>
      </c>
      <c r="D89" s="35">
        <v>234924.98680000001</v>
      </c>
      <c r="E89">
        <f t="shared" si="2"/>
        <v>107.27168347031964</v>
      </c>
      <c r="F89">
        <f t="shared" si="7"/>
        <v>0.186</v>
      </c>
      <c r="G89">
        <f t="shared" si="3"/>
        <v>40734000</v>
      </c>
      <c r="H89">
        <f t="shared" si="8"/>
        <v>4369604754.4800005</v>
      </c>
    </row>
    <row r="90" spans="1:8">
      <c r="A90" s="35">
        <v>100000</v>
      </c>
      <c r="B90" s="35" t="s">
        <v>43</v>
      </c>
      <c r="C90" s="35">
        <v>0</v>
      </c>
      <c r="D90" s="35">
        <v>207101</v>
      </c>
      <c r="E90">
        <f t="shared" si="2"/>
        <v>94.566666666666663</v>
      </c>
      <c r="F90">
        <f t="shared" si="7"/>
        <v>0.25900000000000001</v>
      </c>
      <c r="G90">
        <f t="shared" si="3"/>
        <v>56721000</v>
      </c>
      <c r="H90">
        <f t="shared" si="8"/>
        <v>5363915900</v>
      </c>
    </row>
    <row r="91" spans="1:8">
      <c r="A91" s="35">
        <v>100000</v>
      </c>
      <c r="B91" s="35" t="s">
        <v>40</v>
      </c>
      <c r="C91" s="35">
        <v>10000</v>
      </c>
      <c r="D91" s="35">
        <v>207101</v>
      </c>
      <c r="E91">
        <f t="shared" si="2"/>
        <v>94.566666666666663</v>
      </c>
      <c r="F91">
        <f t="shared" si="7"/>
        <v>0.17499999999999999</v>
      </c>
      <c r="G91">
        <f t="shared" si="3"/>
        <v>38325000</v>
      </c>
      <c r="H91">
        <f t="shared" si="8"/>
        <v>3624267500</v>
      </c>
    </row>
    <row r="92" spans="1:8">
      <c r="A92" s="35">
        <v>100000</v>
      </c>
      <c r="B92" s="35" t="s">
        <v>41</v>
      </c>
      <c r="C92" s="35">
        <v>10000</v>
      </c>
      <c r="D92" s="35">
        <v>265326.4032</v>
      </c>
      <c r="E92">
        <f t="shared" si="2"/>
        <v>121.15360876712329</v>
      </c>
      <c r="F92">
        <f t="shared" si="7"/>
        <v>0.13100000000000001</v>
      </c>
      <c r="G92">
        <f t="shared" si="3"/>
        <v>28689000</v>
      </c>
      <c r="H92">
        <f t="shared" si="8"/>
        <v>3475775881.9200001</v>
      </c>
    </row>
    <row r="93" spans="1:8">
      <c r="A93" s="35">
        <v>100000</v>
      </c>
      <c r="B93" s="35" t="s">
        <v>42</v>
      </c>
      <c r="C93" s="35">
        <v>10000</v>
      </c>
      <c r="D93" s="35">
        <v>234924.98680000001</v>
      </c>
      <c r="E93">
        <f t="shared" si="2"/>
        <v>107.27168347031964</v>
      </c>
      <c r="F93">
        <f t="shared" si="7"/>
        <v>0.186</v>
      </c>
      <c r="G93">
        <f t="shared" si="3"/>
        <v>40734000</v>
      </c>
      <c r="H93">
        <f t="shared" si="8"/>
        <v>4369604754.4800005</v>
      </c>
    </row>
    <row r="94" spans="1:8">
      <c r="A94" s="35">
        <v>100000</v>
      </c>
      <c r="B94" s="35" t="s">
        <v>43</v>
      </c>
      <c r="C94" s="35">
        <v>10000</v>
      </c>
      <c r="D94" s="35">
        <v>207101</v>
      </c>
      <c r="E94">
        <f t="shared" si="2"/>
        <v>94.566666666666663</v>
      </c>
      <c r="F94">
        <f t="shared" si="7"/>
        <v>0.25900000000000001</v>
      </c>
      <c r="G94">
        <f t="shared" si="3"/>
        <v>56721000</v>
      </c>
      <c r="H94">
        <f t="shared" si="8"/>
        <v>5363915900</v>
      </c>
    </row>
    <row r="95" spans="1:8">
      <c r="A95" s="35">
        <v>120000</v>
      </c>
      <c r="B95" s="35" t="s">
        <v>40</v>
      </c>
      <c r="C95" s="35">
        <v>0</v>
      </c>
      <c r="D95" s="35">
        <v>207101</v>
      </c>
      <c r="E95">
        <f t="shared" si="2"/>
        <v>94.566666666666663</v>
      </c>
      <c r="F95">
        <f t="shared" si="7"/>
        <v>0.17499999999999999</v>
      </c>
      <c r="G95">
        <f t="shared" si="3"/>
        <v>45990000</v>
      </c>
      <c r="H95">
        <f t="shared" si="8"/>
        <v>4349121000</v>
      </c>
    </row>
    <row r="96" spans="1:8">
      <c r="A96" s="35">
        <v>120000</v>
      </c>
      <c r="B96" s="35" t="s">
        <v>41</v>
      </c>
      <c r="C96" s="35">
        <v>0</v>
      </c>
      <c r="D96" s="35">
        <v>265326.4032</v>
      </c>
      <c r="E96">
        <f t="shared" si="2"/>
        <v>121.15360876712329</v>
      </c>
      <c r="F96">
        <f t="shared" si="7"/>
        <v>0.13100000000000001</v>
      </c>
      <c r="G96">
        <f t="shared" si="3"/>
        <v>34426800</v>
      </c>
      <c r="H96">
        <f t="shared" si="8"/>
        <v>4170931058.3039999</v>
      </c>
    </row>
    <row r="97" spans="1:8">
      <c r="A97" s="35">
        <v>120000</v>
      </c>
      <c r="B97" s="35" t="s">
        <v>42</v>
      </c>
      <c r="C97" s="35">
        <v>0</v>
      </c>
      <c r="D97" s="35">
        <v>234924.98680000001</v>
      </c>
      <c r="E97">
        <f t="shared" si="2"/>
        <v>107.27168347031964</v>
      </c>
      <c r="F97">
        <f t="shared" si="7"/>
        <v>0.186</v>
      </c>
      <c r="G97">
        <f t="shared" si="3"/>
        <v>48880800</v>
      </c>
      <c r="H97">
        <f t="shared" si="8"/>
        <v>5243525705.3760004</v>
      </c>
    </row>
    <row r="98" spans="1:8">
      <c r="A98" s="35">
        <v>120000</v>
      </c>
      <c r="B98" s="35" t="s">
        <v>43</v>
      </c>
      <c r="C98" s="35">
        <v>0</v>
      </c>
      <c r="D98" s="35">
        <v>207101</v>
      </c>
      <c r="E98">
        <f t="shared" si="2"/>
        <v>94.566666666666663</v>
      </c>
      <c r="F98">
        <f t="shared" si="7"/>
        <v>0.25900000000000001</v>
      </c>
      <c r="G98">
        <f t="shared" si="3"/>
        <v>68065200</v>
      </c>
      <c r="H98">
        <f t="shared" si="8"/>
        <v>6436699080</v>
      </c>
    </row>
    <row r="99" spans="1:8">
      <c r="A99" s="35">
        <v>120000</v>
      </c>
      <c r="B99" s="35" t="s">
        <v>40</v>
      </c>
      <c r="C99" s="35">
        <v>10000</v>
      </c>
      <c r="D99" s="35">
        <v>207101</v>
      </c>
      <c r="E99">
        <f t="shared" si="2"/>
        <v>94.566666666666663</v>
      </c>
      <c r="F99">
        <f t="shared" si="7"/>
        <v>0.17499999999999999</v>
      </c>
      <c r="G99">
        <f t="shared" si="3"/>
        <v>45990000</v>
      </c>
      <c r="H99">
        <f t="shared" si="8"/>
        <v>4349121000</v>
      </c>
    </row>
    <row r="100" spans="1:8">
      <c r="A100" s="35">
        <v>120000</v>
      </c>
      <c r="B100" s="35" t="s">
        <v>41</v>
      </c>
      <c r="C100" s="35">
        <v>10000</v>
      </c>
      <c r="D100" s="35">
        <v>265326.4032</v>
      </c>
      <c r="E100">
        <f t="shared" si="2"/>
        <v>121.15360876712329</v>
      </c>
      <c r="F100">
        <f t="shared" si="7"/>
        <v>0.13100000000000001</v>
      </c>
      <c r="G100">
        <f t="shared" si="3"/>
        <v>34426800</v>
      </c>
      <c r="H100">
        <f t="shared" si="8"/>
        <v>4170931058.3039999</v>
      </c>
    </row>
    <row r="101" spans="1:8">
      <c r="A101" s="35">
        <v>120000</v>
      </c>
      <c r="B101" s="35" t="s">
        <v>42</v>
      </c>
      <c r="C101" s="35">
        <v>10000</v>
      </c>
      <c r="D101" s="35">
        <v>234924.98680000001</v>
      </c>
      <c r="E101">
        <f t="shared" si="2"/>
        <v>107.27168347031964</v>
      </c>
      <c r="F101">
        <f t="shared" si="7"/>
        <v>0.186</v>
      </c>
      <c r="G101">
        <f t="shared" si="3"/>
        <v>48880800</v>
      </c>
      <c r="H101">
        <f t="shared" si="8"/>
        <v>5243525705.3760004</v>
      </c>
    </row>
    <row r="102" spans="1:8">
      <c r="A102" s="35">
        <v>120000</v>
      </c>
      <c r="B102" s="35" t="s">
        <v>43</v>
      </c>
      <c r="C102" s="35">
        <v>10000</v>
      </c>
      <c r="D102" s="35">
        <v>207101</v>
      </c>
      <c r="E102">
        <f t="shared" si="2"/>
        <v>94.566666666666663</v>
      </c>
      <c r="F102">
        <f t="shared" si="7"/>
        <v>0.25900000000000001</v>
      </c>
      <c r="G102">
        <f t="shared" si="3"/>
        <v>68065200</v>
      </c>
      <c r="H102">
        <f t="shared" si="8"/>
        <v>6436699080</v>
      </c>
    </row>
    <row r="103" spans="1:8">
      <c r="A103" s="35">
        <v>140000</v>
      </c>
      <c r="B103" s="35" t="s">
        <v>40</v>
      </c>
      <c r="C103" s="35">
        <v>0</v>
      </c>
      <c r="D103" s="35">
        <v>207101</v>
      </c>
      <c r="E103">
        <f t="shared" si="2"/>
        <v>94.566666666666663</v>
      </c>
      <c r="F103">
        <f t="shared" si="7"/>
        <v>0.17499999999999999</v>
      </c>
      <c r="G103">
        <f t="shared" si="3"/>
        <v>53655000</v>
      </c>
      <c r="H103">
        <f t="shared" si="8"/>
        <v>5073974500</v>
      </c>
    </row>
    <row r="104" spans="1:8">
      <c r="A104" s="35">
        <v>140000</v>
      </c>
      <c r="B104" s="35" t="s">
        <v>41</v>
      </c>
      <c r="C104" s="35">
        <v>0</v>
      </c>
      <c r="D104" s="35">
        <v>270574.5</v>
      </c>
      <c r="E104">
        <f t="shared" si="2"/>
        <v>123.55</v>
      </c>
      <c r="F104">
        <f t="shared" si="7"/>
        <v>0.13100000000000001</v>
      </c>
      <c r="G104">
        <f t="shared" si="3"/>
        <v>40164600</v>
      </c>
      <c r="H104">
        <f t="shared" si="8"/>
        <v>4962336330</v>
      </c>
    </row>
    <row r="105" spans="1:8">
      <c r="A105" s="35">
        <v>140000</v>
      </c>
      <c r="B105" s="35" t="s">
        <v>42</v>
      </c>
      <c r="C105" s="35">
        <v>0</v>
      </c>
      <c r="D105" s="35">
        <v>229676.89</v>
      </c>
      <c r="E105">
        <f t="shared" si="2"/>
        <v>104.87529223744293</v>
      </c>
      <c r="F105">
        <f t="shared" si="7"/>
        <v>0.186</v>
      </c>
      <c r="G105">
        <f t="shared" si="3"/>
        <v>57027600</v>
      </c>
      <c r="H105">
        <f t="shared" si="8"/>
        <v>5980786215.6000004</v>
      </c>
    </row>
    <row r="106" spans="1:8">
      <c r="A106" s="35">
        <v>140000</v>
      </c>
      <c r="B106" s="35" t="s">
        <v>43</v>
      </c>
      <c r="C106" s="35">
        <v>0</v>
      </c>
      <c r="D106" s="35">
        <v>0</v>
      </c>
      <c r="E106">
        <f t="shared" si="2"/>
        <v>0</v>
      </c>
      <c r="F106">
        <f t="shared" si="7"/>
        <v>0.25900000000000001</v>
      </c>
      <c r="G106">
        <f t="shared" si="3"/>
        <v>79409400</v>
      </c>
      <c r="H106">
        <f t="shared" si="8"/>
        <v>0</v>
      </c>
    </row>
    <row r="107" spans="1:8">
      <c r="A107" s="35">
        <v>140000</v>
      </c>
      <c r="B107" s="35" t="s">
        <v>40</v>
      </c>
      <c r="C107" s="35">
        <v>10000</v>
      </c>
      <c r="D107" s="35">
        <v>207101</v>
      </c>
      <c r="E107">
        <f t="shared" si="2"/>
        <v>94.566666666666663</v>
      </c>
      <c r="F107">
        <f t="shared" si="7"/>
        <v>0.17499999999999999</v>
      </c>
      <c r="G107">
        <f t="shared" si="3"/>
        <v>53655000</v>
      </c>
      <c r="H107">
        <f t="shared" si="8"/>
        <v>5073974500</v>
      </c>
    </row>
    <row r="108" spans="1:8">
      <c r="A108" s="35">
        <v>140000</v>
      </c>
      <c r="B108" s="35" t="s">
        <v>41</v>
      </c>
      <c r="C108" s="35">
        <v>10000</v>
      </c>
      <c r="D108" s="35">
        <v>268500.42300000001</v>
      </c>
      <c r="E108">
        <f t="shared" si="2"/>
        <v>122.60293287671233</v>
      </c>
      <c r="F108">
        <f t="shared" si="7"/>
        <v>0.13100000000000001</v>
      </c>
      <c r="G108">
        <f t="shared" si="3"/>
        <v>40164600</v>
      </c>
      <c r="H108">
        <f t="shared" si="8"/>
        <v>4924297757.8199997</v>
      </c>
    </row>
    <row r="109" spans="1:8">
      <c r="A109" s="35">
        <v>140000</v>
      </c>
      <c r="B109" s="35" t="s">
        <v>42</v>
      </c>
      <c r="C109" s="35">
        <v>10000</v>
      </c>
      <c r="D109" s="35">
        <v>231750.967</v>
      </c>
      <c r="E109">
        <f t="shared" si="2"/>
        <v>105.8223593607306</v>
      </c>
      <c r="F109">
        <f t="shared" si="7"/>
        <v>0.186</v>
      </c>
      <c r="G109">
        <f t="shared" si="3"/>
        <v>57027600</v>
      </c>
      <c r="H109">
        <f t="shared" si="8"/>
        <v>6034795180.6800003</v>
      </c>
    </row>
    <row r="110" spans="1:8">
      <c r="A110" s="35">
        <v>140000</v>
      </c>
      <c r="B110" s="35" t="s">
        <v>43</v>
      </c>
      <c r="C110" s="35">
        <v>10000</v>
      </c>
      <c r="D110" s="35">
        <v>201375.31719999999</v>
      </c>
      <c r="E110">
        <f t="shared" si="2"/>
        <v>91.952199634703192</v>
      </c>
      <c r="F110">
        <f t="shared" si="7"/>
        <v>0.25900000000000001</v>
      </c>
      <c r="G110">
        <f t="shared" si="3"/>
        <v>79409400</v>
      </c>
      <c r="H110">
        <f t="shared" si="8"/>
        <v>7301869001.6719999</v>
      </c>
    </row>
    <row r="111" spans="1:8">
      <c r="A111" s="35">
        <v>160000</v>
      </c>
      <c r="B111" s="35" t="s">
        <v>40</v>
      </c>
      <c r="C111" s="35">
        <v>0</v>
      </c>
      <c r="D111" s="35">
        <v>207101</v>
      </c>
      <c r="E111">
        <f t="shared" ref="E111:E134" si="9">D111/2190</f>
        <v>94.566666666666663</v>
      </c>
      <c r="F111">
        <f t="shared" si="7"/>
        <v>0.17499999999999999</v>
      </c>
      <c r="G111">
        <f t="shared" ref="G111:G134" si="10">F111*A111*2190</f>
        <v>61320000</v>
      </c>
      <c r="H111">
        <f t="shared" si="8"/>
        <v>5798828000</v>
      </c>
    </row>
    <row r="112" spans="1:8">
      <c r="A112" s="35">
        <v>160000</v>
      </c>
      <c r="B112" s="35" t="s">
        <v>41</v>
      </c>
      <c r="C112" s="35">
        <v>0</v>
      </c>
      <c r="D112" s="35">
        <v>270574.5</v>
      </c>
      <c r="E112">
        <f t="shared" si="9"/>
        <v>123.55</v>
      </c>
      <c r="F112">
        <f t="shared" ref="F112:F134" si="11">INDEX($B$17:$E$17,MATCH(B112,$B$12:$E$12,0))</f>
        <v>0.13100000000000001</v>
      </c>
      <c r="G112">
        <f t="shared" si="10"/>
        <v>45902400</v>
      </c>
      <c r="H112">
        <f t="shared" ref="H112:H134" si="12">G112*E112</f>
        <v>5671241520</v>
      </c>
    </row>
    <row r="113" spans="1:8">
      <c r="A113" s="35">
        <v>160000</v>
      </c>
      <c r="B113" s="35" t="s">
        <v>42</v>
      </c>
      <c r="C113" s="35">
        <v>0</v>
      </c>
      <c r="D113" s="35">
        <v>229676.89</v>
      </c>
      <c r="E113">
        <f t="shared" si="9"/>
        <v>104.87529223744293</v>
      </c>
      <c r="F113">
        <f t="shared" si="11"/>
        <v>0.186</v>
      </c>
      <c r="G113">
        <f t="shared" si="10"/>
        <v>65174400</v>
      </c>
      <c r="H113">
        <f t="shared" si="12"/>
        <v>6835184246.4000006</v>
      </c>
    </row>
    <row r="114" spans="1:8">
      <c r="A114" s="35">
        <v>160000</v>
      </c>
      <c r="B114" s="35" t="s">
        <v>43</v>
      </c>
      <c r="C114" s="35">
        <v>0</v>
      </c>
      <c r="D114" s="35">
        <v>0</v>
      </c>
      <c r="E114">
        <f t="shared" si="9"/>
        <v>0</v>
      </c>
      <c r="F114">
        <f t="shared" si="11"/>
        <v>0.25900000000000001</v>
      </c>
      <c r="G114">
        <f t="shared" si="10"/>
        <v>90753600</v>
      </c>
      <c r="H114">
        <f t="shared" si="12"/>
        <v>0</v>
      </c>
    </row>
    <row r="115" spans="1:8">
      <c r="A115" s="35">
        <v>160000</v>
      </c>
      <c r="B115" s="35" t="s">
        <v>40</v>
      </c>
      <c r="C115" s="35">
        <v>10000</v>
      </c>
      <c r="D115" s="35">
        <v>207101</v>
      </c>
      <c r="E115">
        <f t="shared" si="9"/>
        <v>94.566666666666663</v>
      </c>
      <c r="F115">
        <f t="shared" si="11"/>
        <v>0.17499999999999999</v>
      </c>
      <c r="G115">
        <f t="shared" si="10"/>
        <v>61320000</v>
      </c>
      <c r="H115">
        <f t="shared" si="12"/>
        <v>5798828000</v>
      </c>
    </row>
    <row r="116" spans="1:8">
      <c r="A116" s="35">
        <v>160000</v>
      </c>
      <c r="B116" s="35" t="s">
        <v>41</v>
      </c>
      <c r="C116" s="35">
        <v>10000</v>
      </c>
      <c r="D116" s="35">
        <v>250125.69500000001</v>
      </c>
      <c r="E116">
        <f t="shared" si="9"/>
        <v>114.21264611872147</v>
      </c>
      <c r="F116">
        <f t="shared" si="11"/>
        <v>0.13100000000000001</v>
      </c>
      <c r="G116">
        <f t="shared" si="10"/>
        <v>45902400</v>
      </c>
      <c r="H116">
        <f t="shared" si="12"/>
        <v>5242634567.1999998</v>
      </c>
    </row>
    <row r="117" spans="1:8">
      <c r="A117" s="35">
        <v>160000</v>
      </c>
      <c r="B117" s="35" t="s">
        <v>42</v>
      </c>
      <c r="C117" s="35">
        <v>10000</v>
      </c>
      <c r="D117" s="35">
        <v>250125.69500000001</v>
      </c>
      <c r="E117">
        <f t="shared" si="9"/>
        <v>114.21264611872147</v>
      </c>
      <c r="F117">
        <f t="shared" si="11"/>
        <v>0.186</v>
      </c>
      <c r="G117">
        <f t="shared" si="10"/>
        <v>65174400</v>
      </c>
      <c r="H117">
        <f t="shared" si="12"/>
        <v>7443740683.2000008</v>
      </c>
    </row>
    <row r="118" spans="1:8">
      <c r="A118" s="35">
        <v>160000</v>
      </c>
      <c r="B118" s="35" t="s">
        <v>43</v>
      </c>
      <c r="C118" s="35">
        <v>10000</v>
      </c>
      <c r="D118" s="35">
        <v>187594.27129999999</v>
      </c>
      <c r="E118">
        <f t="shared" si="9"/>
        <v>85.659484611872145</v>
      </c>
      <c r="F118">
        <f t="shared" si="11"/>
        <v>0.25900000000000001</v>
      </c>
      <c r="G118">
        <f t="shared" si="10"/>
        <v>90753600</v>
      </c>
      <c r="H118">
        <f t="shared" si="12"/>
        <v>7773906602.6719999</v>
      </c>
    </row>
    <row r="119" spans="1:8">
      <c r="A119" s="35">
        <v>180000</v>
      </c>
      <c r="B119" s="35" t="s">
        <v>40</v>
      </c>
      <c r="C119" s="35">
        <v>0</v>
      </c>
      <c r="D119" s="35">
        <v>0</v>
      </c>
      <c r="E119">
        <f t="shared" si="9"/>
        <v>0</v>
      </c>
      <c r="F119">
        <f t="shared" si="11"/>
        <v>0.17499999999999999</v>
      </c>
      <c r="G119">
        <f t="shared" si="10"/>
        <v>68984999.999999985</v>
      </c>
      <c r="H119">
        <f t="shared" si="12"/>
        <v>0</v>
      </c>
    </row>
    <row r="120" spans="1:8">
      <c r="A120" s="35">
        <v>180000</v>
      </c>
      <c r="B120" s="35" t="s">
        <v>41</v>
      </c>
      <c r="C120" s="35">
        <v>0</v>
      </c>
      <c r="D120" s="35">
        <v>270574.5</v>
      </c>
      <c r="E120">
        <f t="shared" si="9"/>
        <v>123.55</v>
      </c>
      <c r="F120">
        <f t="shared" si="11"/>
        <v>0.13100000000000001</v>
      </c>
      <c r="G120">
        <f t="shared" si="10"/>
        <v>51640200</v>
      </c>
      <c r="H120">
        <f t="shared" si="12"/>
        <v>6380146710</v>
      </c>
    </row>
    <row r="121" spans="1:8">
      <c r="A121" s="35">
        <v>180000</v>
      </c>
      <c r="B121" s="35" t="s">
        <v>42</v>
      </c>
      <c r="C121" s="35">
        <v>0</v>
      </c>
      <c r="D121" s="35">
        <v>229676.89</v>
      </c>
      <c r="E121">
        <f t="shared" si="9"/>
        <v>104.87529223744293</v>
      </c>
      <c r="F121">
        <f t="shared" si="11"/>
        <v>0.186</v>
      </c>
      <c r="G121">
        <f t="shared" si="10"/>
        <v>73321200</v>
      </c>
      <c r="H121">
        <f t="shared" si="12"/>
        <v>7689582277.2000008</v>
      </c>
    </row>
    <row r="122" spans="1:8">
      <c r="A122" s="35">
        <v>180000</v>
      </c>
      <c r="B122" s="35" t="s">
        <v>43</v>
      </c>
      <c r="C122" s="35">
        <v>0</v>
      </c>
      <c r="D122" s="35">
        <v>0</v>
      </c>
      <c r="E122">
        <f t="shared" si="9"/>
        <v>0</v>
      </c>
      <c r="F122">
        <f t="shared" si="11"/>
        <v>0.25900000000000001</v>
      </c>
      <c r="G122">
        <f t="shared" si="10"/>
        <v>102097800</v>
      </c>
      <c r="H122">
        <f t="shared" si="12"/>
        <v>0</v>
      </c>
    </row>
    <row r="123" spans="1:8">
      <c r="A123" s="35">
        <v>180000</v>
      </c>
      <c r="B123" s="35" t="s">
        <v>40</v>
      </c>
      <c r="C123" s="35">
        <v>10000</v>
      </c>
      <c r="D123" s="35">
        <v>187594.27129999999</v>
      </c>
      <c r="E123">
        <f t="shared" si="9"/>
        <v>85.659484611872145</v>
      </c>
      <c r="F123">
        <f t="shared" si="11"/>
        <v>0.17499999999999999</v>
      </c>
      <c r="G123">
        <f t="shared" si="10"/>
        <v>68984999.999999985</v>
      </c>
      <c r="H123">
        <f t="shared" si="12"/>
        <v>5909219545.9499989</v>
      </c>
    </row>
    <row r="124" spans="1:8">
      <c r="A124" s="35">
        <v>180000</v>
      </c>
      <c r="B124" s="35" t="s">
        <v>41</v>
      </c>
      <c r="C124" s="35">
        <v>10000</v>
      </c>
      <c r="D124" s="35">
        <v>250125.69500000001</v>
      </c>
      <c r="E124">
        <f t="shared" si="9"/>
        <v>114.21264611872147</v>
      </c>
      <c r="F124">
        <f t="shared" si="11"/>
        <v>0.13100000000000001</v>
      </c>
      <c r="G124">
        <f t="shared" si="10"/>
        <v>51640200</v>
      </c>
      <c r="H124">
        <f t="shared" si="12"/>
        <v>5897963888.1000004</v>
      </c>
    </row>
    <row r="125" spans="1:8">
      <c r="A125" s="35">
        <v>180000</v>
      </c>
      <c r="B125" s="35" t="s">
        <v>42</v>
      </c>
      <c r="C125" s="35">
        <v>10000</v>
      </c>
      <c r="D125" s="35">
        <v>250125.69500000001</v>
      </c>
      <c r="E125">
        <f t="shared" si="9"/>
        <v>114.21264611872147</v>
      </c>
      <c r="F125">
        <f t="shared" si="11"/>
        <v>0.186</v>
      </c>
      <c r="G125">
        <f t="shared" si="10"/>
        <v>73321200</v>
      </c>
      <c r="H125">
        <f t="shared" si="12"/>
        <v>8374208268.6000004</v>
      </c>
    </row>
    <row r="126" spans="1:8">
      <c r="A126" s="35">
        <v>180000</v>
      </c>
      <c r="B126" s="35" t="s">
        <v>43</v>
      </c>
      <c r="C126" s="35">
        <v>10000</v>
      </c>
      <c r="D126" s="35">
        <v>0</v>
      </c>
      <c r="E126">
        <f t="shared" si="9"/>
        <v>0</v>
      </c>
      <c r="F126">
        <f t="shared" si="11"/>
        <v>0.25900000000000001</v>
      </c>
      <c r="G126">
        <f t="shared" si="10"/>
        <v>102097800</v>
      </c>
      <c r="H126">
        <f t="shared" si="12"/>
        <v>0</v>
      </c>
    </row>
    <row r="127" spans="1:8">
      <c r="A127" s="35">
        <v>200000</v>
      </c>
      <c r="B127" s="35" t="s">
        <v>40</v>
      </c>
      <c r="C127" s="35">
        <v>0</v>
      </c>
      <c r="D127" s="35">
        <v>0</v>
      </c>
      <c r="E127">
        <f t="shared" si="9"/>
        <v>0</v>
      </c>
      <c r="F127">
        <f t="shared" si="11"/>
        <v>0.17499999999999999</v>
      </c>
      <c r="G127">
        <f t="shared" si="10"/>
        <v>76650000</v>
      </c>
      <c r="H127">
        <f t="shared" si="12"/>
        <v>0</v>
      </c>
    </row>
    <row r="128" spans="1:8">
      <c r="A128" s="35">
        <v>200000</v>
      </c>
      <c r="B128" s="35" t="s">
        <v>41</v>
      </c>
      <c r="C128" s="35">
        <v>0</v>
      </c>
      <c r="D128" s="35">
        <v>270574.5</v>
      </c>
      <c r="E128">
        <f t="shared" si="9"/>
        <v>123.55</v>
      </c>
      <c r="F128">
        <f t="shared" si="11"/>
        <v>0.13100000000000001</v>
      </c>
      <c r="G128">
        <f t="shared" si="10"/>
        <v>57378000</v>
      </c>
      <c r="H128">
        <f t="shared" si="12"/>
        <v>7089051900</v>
      </c>
    </row>
    <row r="129" spans="1:8">
      <c r="A129" s="35">
        <v>200000</v>
      </c>
      <c r="B129" s="35" t="s">
        <v>42</v>
      </c>
      <c r="C129" s="35">
        <v>0</v>
      </c>
      <c r="D129" s="35">
        <v>0</v>
      </c>
      <c r="E129">
        <f t="shared" si="9"/>
        <v>0</v>
      </c>
      <c r="F129">
        <f t="shared" si="11"/>
        <v>0.186</v>
      </c>
      <c r="G129">
        <f t="shared" si="10"/>
        <v>81468000</v>
      </c>
      <c r="H129">
        <f t="shared" si="12"/>
        <v>0</v>
      </c>
    </row>
    <row r="130" spans="1:8">
      <c r="A130" s="35">
        <v>200000</v>
      </c>
      <c r="B130" s="35" t="s">
        <v>43</v>
      </c>
      <c r="C130" s="35">
        <v>0</v>
      </c>
      <c r="D130" s="35">
        <v>0</v>
      </c>
      <c r="E130">
        <f t="shared" si="9"/>
        <v>0</v>
      </c>
      <c r="F130">
        <f t="shared" si="11"/>
        <v>0.25900000000000001</v>
      </c>
      <c r="G130">
        <f t="shared" si="10"/>
        <v>113442000</v>
      </c>
      <c r="H130">
        <f t="shared" si="12"/>
        <v>0</v>
      </c>
    </row>
    <row r="131" spans="1:8">
      <c r="A131" s="35">
        <v>200000</v>
      </c>
      <c r="B131" s="35" t="s">
        <v>40</v>
      </c>
      <c r="C131" s="35">
        <v>10000</v>
      </c>
      <c r="D131" s="35">
        <v>0</v>
      </c>
      <c r="E131">
        <f t="shared" si="9"/>
        <v>0</v>
      </c>
      <c r="F131">
        <f t="shared" si="11"/>
        <v>0.17499999999999999</v>
      </c>
      <c r="G131">
        <f t="shared" si="10"/>
        <v>76650000</v>
      </c>
      <c r="H131">
        <f t="shared" si="12"/>
        <v>0</v>
      </c>
    </row>
    <row r="132" spans="1:8">
      <c r="A132" s="35">
        <v>200000</v>
      </c>
      <c r="B132" s="35" t="s">
        <v>41</v>
      </c>
      <c r="C132" s="35">
        <v>10000</v>
      </c>
      <c r="D132" s="35">
        <v>0</v>
      </c>
      <c r="E132">
        <f t="shared" si="9"/>
        <v>0</v>
      </c>
      <c r="F132">
        <f t="shared" si="11"/>
        <v>0.13100000000000001</v>
      </c>
      <c r="G132">
        <f t="shared" si="10"/>
        <v>57378000</v>
      </c>
      <c r="H132">
        <f t="shared" si="12"/>
        <v>0</v>
      </c>
    </row>
    <row r="133" spans="1:8">
      <c r="A133" s="35">
        <v>200000</v>
      </c>
      <c r="B133" s="35" t="s">
        <v>42</v>
      </c>
      <c r="C133" s="35">
        <v>10000</v>
      </c>
      <c r="D133" s="35">
        <v>0</v>
      </c>
      <c r="E133">
        <f t="shared" si="9"/>
        <v>0</v>
      </c>
      <c r="F133">
        <f t="shared" si="11"/>
        <v>0.186</v>
      </c>
      <c r="G133">
        <f t="shared" si="10"/>
        <v>81468000</v>
      </c>
      <c r="H133">
        <f t="shared" si="12"/>
        <v>0</v>
      </c>
    </row>
    <row r="134" spans="1:8">
      <c r="A134" s="35">
        <v>200000</v>
      </c>
      <c r="B134" s="35" t="s">
        <v>43</v>
      </c>
      <c r="C134" s="35">
        <v>10000</v>
      </c>
      <c r="D134" s="35">
        <v>0</v>
      </c>
      <c r="E134">
        <f t="shared" si="9"/>
        <v>0</v>
      </c>
      <c r="F134">
        <f t="shared" si="11"/>
        <v>0.25900000000000001</v>
      </c>
      <c r="G134">
        <f t="shared" si="10"/>
        <v>113442000</v>
      </c>
      <c r="H134">
        <f t="shared" si="12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 s</cp:lastModifiedBy>
  <cp:revision>15</cp:revision>
  <dcterms:created xsi:type="dcterms:W3CDTF">2019-04-11T16:03:06Z</dcterms:created>
  <dcterms:modified xsi:type="dcterms:W3CDTF">2020-05-08T13:34:17Z</dcterms:modified>
  <cp:category/>
  <cp:contentStatus/>
</cp:coreProperties>
</file>